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Antibiotic" sheetId="1" state="visible" r:id="rId3"/>
    <sheet name="Chemo" sheetId="2" state="visible" r:id="rId4"/>
    <sheet name="Not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<sst xmlns="http://schemas.openxmlformats.org/spreadsheetml/2006/main" count="138" uniqueCount="124">
  <si>
    <t xml:space="preserve">InfuLife®, Antibiotic Fill Volume Guide</t>
  </si>
  <si>
    <t xml:space="preserve">Planned Rate</t>
  </si>
  <si>
    <t xml:space="preserve">Volume to be Infused</t>
  </si>
  <si>
    <t xml:space="preserve">Expected Duration (hrs)</t>
  </si>
  <si>
    <t xml:space="preserve">Time (hrs) needed to reach room temperature after refrigeration</t>
  </si>
  <si>
    <t xml:space="preserve">Model</t>
  </si>
  <si>
    <t xml:space="preserve">C100R0500</t>
  </si>
  <si>
    <t xml:space="preserve">C100R1000</t>
  </si>
  <si>
    <t xml:space="preserve">C100R2000</t>
  </si>
  <si>
    <t xml:space="preserve">C250R1000</t>
  </si>
  <si>
    <t xml:space="preserve">C250R1750</t>
  </si>
  <si>
    <t xml:space="preserve">C250R2500</t>
  </si>
  <si>
    <t xml:space="preserve">C400R1000</t>
  </si>
  <si>
    <t xml:space="preserve">C400R2000</t>
  </si>
  <si>
    <t xml:space="preserve">Volume and Rate</t>
  </si>
  <si>
    <t xml:space="preserve">100ml x 50ml/hr</t>
  </si>
  <si>
    <t xml:space="preserve">100ml x 100ml/hr</t>
  </si>
  <si>
    <t xml:space="preserve">100ml x 200ml/hr</t>
  </si>
  <si>
    <t xml:space="preserve">250ml x 100ml/hr</t>
  </si>
  <si>
    <t xml:space="preserve">250ml x 175ml/hr</t>
  </si>
  <si>
    <t xml:space="preserve">250ml x 250ml/hr</t>
  </si>
  <si>
    <t xml:space="preserve">400ml x 100ml/hr</t>
  </si>
  <si>
    <t xml:space="preserve">400ml x 200ml/hr</t>
  </si>
  <si>
    <t xml:space="preserve">hrs</t>
  </si>
  <si>
    <t xml:space="preserve">Approx. Delivery Time</t>
  </si>
  <si>
    <t xml:space="preserve">Fill Volume (ml) = Volume to be infused + 5 ml. Expected residual: 5 ml</t>
  </si>
  <si>
    <t xml:space="preserve">00:15 h</t>
  </si>
  <si>
    <t xml:space="preserve">00:30 h</t>
  </si>
  <si>
    <t xml:space="preserve">00:37 h</t>
  </si>
  <si>
    <t xml:space="preserve">00:45 h</t>
  </si>
  <si>
    <t xml:space="preserve">01:00 h</t>
  </si>
  <si>
    <t xml:space="preserve">01:15 h</t>
  </si>
  <si>
    <t xml:space="preserve">01:20 h</t>
  </si>
  <si>
    <t xml:space="preserve">01:30 h</t>
  </si>
  <si>
    <t xml:space="preserve">01:35 h</t>
  </si>
  <si>
    <t xml:space="preserve">01:40 h</t>
  </si>
  <si>
    <t xml:space="preserve">01:45 h</t>
  </si>
  <si>
    <t xml:space="preserve">02:00 h</t>
  </si>
  <si>
    <t xml:space="preserve">02:15 h</t>
  </si>
  <si>
    <t xml:space="preserve">02:30 h</t>
  </si>
  <si>
    <t xml:space="preserve">02:35 h</t>
  </si>
  <si>
    <t xml:space="preserve">02:40 h</t>
  </si>
  <si>
    <t xml:space="preserve">03:00 h</t>
  </si>
  <si>
    <t xml:space="preserve">04:00 h</t>
  </si>
  <si>
    <t xml:space="preserve">04:45 h</t>
  </si>
  <si>
    <t xml:space="preserve">PMP-1103 Rev D</t>
  </si>
  <si>
    <t xml:space="preserve">Caution</t>
  </si>
  <si>
    <t xml:space="preserve">Duration may vary up to +/-9% from the target. The further the fill volume is from the nominal fill volume, the lower the accuracy.</t>
  </si>
  <si>
    <t xml:space="preserve">Fill volumes are validated only for the model and delivery time shown. Do not interpolate between entries or apply them to other models.</t>
  </si>
  <si>
    <t xml:space="preserve">InfuLife®, Chemotherapy Fill Volume Guide</t>
  </si>
  <si>
    <t xml:space="preserve">C100R0005</t>
  </si>
  <si>
    <t xml:space="preserve">C100R0010</t>
  </si>
  <si>
    <t xml:space="preserve">C100R0015</t>
  </si>
  <si>
    <t xml:space="preserve">C100R0020</t>
  </si>
  <si>
    <t xml:space="preserve">C120R0020</t>
  </si>
  <si>
    <t xml:space="preserve">C120R0040</t>
  </si>
  <si>
    <t xml:space="preserve">C125R0050</t>
  </si>
  <si>
    <t xml:space="preserve">C270R0010</t>
  </si>
  <si>
    <t xml:space="preserve">C270R0020</t>
  </si>
  <si>
    <t xml:space="preserve">C270R0040</t>
  </si>
  <si>
    <t xml:space="preserve">C270R0050</t>
  </si>
  <si>
    <t xml:space="preserve">C270R0100</t>
  </si>
  <si>
    <t xml:space="preserve">C300R0020</t>
  </si>
  <si>
    <t xml:space="preserve">C400R0040</t>
  </si>
  <si>
    <t xml:space="preserve">C400R0050</t>
  </si>
  <si>
    <t xml:space="preserve">C400R00100</t>
  </si>
  <si>
    <t xml:space="preserve">12 hrs</t>
  </si>
  <si>
    <t xml:space="preserve">18 hrs</t>
  </si>
  <si>
    <t xml:space="preserve">22 hrs</t>
  </si>
  <si>
    <t xml:space="preserve">24 hrs</t>
  </si>
  <si>
    <t xml:space="preserve">1 day</t>
  </si>
  <si>
    <t xml:space="preserve">30 hrs</t>
  </si>
  <si>
    <t xml:space="preserve">38 hrs</t>
  </si>
  <si>
    <t xml:space="preserve">44 hrs</t>
  </si>
  <si>
    <t xml:space="preserve">46 hrs</t>
  </si>
  <si>
    <t xml:space="preserve">48 hrs</t>
  </si>
  <si>
    <t xml:space="preserve">2 days</t>
  </si>
  <si>
    <t xml:space="preserve">60 hrs</t>
  </si>
  <si>
    <t xml:space="preserve">72 hrs</t>
  </si>
  <si>
    <t xml:space="preserve">3 days</t>
  </si>
  <si>
    <t xml:space="preserve">96 hrs</t>
  </si>
  <si>
    <t xml:space="preserve">4 days</t>
  </si>
  <si>
    <t xml:space="preserve">120 hrs</t>
  </si>
  <si>
    <t xml:space="preserve">5 days</t>
  </si>
  <si>
    <t xml:space="preserve">132 hrs</t>
  </si>
  <si>
    <t xml:space="preserve">5.5 days</t>
  </si>
  <si>
    <t xml:space="preserve">144 hrs</t>
  </si>
  <si>
    <t xml:space="preserve">6 days</t>
  </si>
  <si>
    <t xml:space="preserve">168 hrs</t>
  </si>
  <si>
    <t xml:space="preserve">7 days</t>
  </si>
  <si>
    <t xml:space="preserve">192 hrs</t>
  </si>
  <si>
    <t xml:space="preserve">8 days</t>
  </si>
  <si>
    <t xml:space="preserve">216 hrs</t>
  </si>
  <si>
    <t xml:space="preserve">9 days</t>
  </si>
  <si>
    <t xml:space="preserve">240 hrs</t>
  </si>
  <si>
    <t xml:space="preserve">10 days</t>
  </si>
  <si>
    <t xml:space="preserve">264 hrs</t>
  </si>
  <si>
    <t xml:space="preserve">11 days</t>
  </si>
  <si>
    <t xml:space="preserve">288 hrs</t>
  </si>
  <si>
    <t xml:space="preserve">12 days</t>
  </si>
  <si>
    <t xml:space="preserve">312 hrs</t>
  </si>
  <si>
    <t xml:space="preserve">13 days</t>
  </si>
  <si>
    <t xml:space="preserve">Duration may vary up to +/-12% from the target. The further the fill volume is from the nominal fill volume, the lower the accuracy.</t>
  </si>
  <si>
    <t xml:space="preserve">Time to heat up calculation</t>
  </si>
  <si>
    <t xml:space="preserve">Volume</t>
  </si>
  <si>
    <t xml:space="preserve">Coef if 100 ml base</t>
  </si>
  <si>
    <t xml:space="preserve">Coef if 270 ml  base</t>
  </si>
  <si>
    <t xml:space="preserve">Time needed (hrs)</t>
  </si>
  <si>
    <t xml:space="preserve">100 mL</t>
  </si>
  <si>
    <t xml:space="preserve">2h:10 min</t>
  </si>
  <si>
    <t xml:space="preserve">2h:30 min</t>
  </si>
  <si>
    <t xml:space="preserve">125 mL</t>
  </si>
  <si>
    <t xml:space="preserve">2h:20 min</t>
  </si>
  <si>
    <t xml:space="preserve">2h:40 min</t>
  </si>
  <si>
    <t xml:space="preserve">250 mL</t>
  </si>
  <si>
    <t xml:space="preserve">3 hrs</t>
  </si>
  <si>
    <t xml:space="preserve">3h:30 min</t>
  </si>
  <si>
    <t xml:space="preserve">270 mL</t>
  </si>
  <si>
    <t xml:space="preserve">300 mL</t>
  </si>
  <si>
    <t xml:space="preserve">3h:10 min</t>
  </si>
  <si>
    <t xml:space="preserve">3h:40 min</t>
  </si>
  <si>
    <t xml:space="preserve">400 mL</t>
  </si>
  <si>
    <t xml:space="preserve">3h: 30 min</t>
  </si>
  <si>
    <t xml:space="preserve">4 hrs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</si>
</sst>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0.0"/>
    <numFmt numFmtId="167" formatCode="0"/>
  </numFmts>
  <fonts count="20">
    <font>
      <sz val="12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231F20"/>
      <name val="Arial"/>
      <family val="2"/>
      <charset val="1"/>
    </font>
    <font>
      <sz val="14"/>
      <color rgb="FF000000"/>
      <name val="Times New Roman"/>
      <family val="1"/>
      <charset val="1"/>
    </font>
    <font>
      <sz val="14"/>
      <color rgb="FF000000"/>
      <name val="Aptos Narrow"/>
      <family val="0"/>
      <charset val="1"/>
    </font>
    <font>
      <sz val="12"/>
      <color theme="1"/>
      <name val="Times New Roman"/>
      <family val="1"/>
      <charset val="1"/>
    </font>
    <font>
      <sz val="11"/>
      <color theme="1"/>
      <name val="Calibri"/>
      <family val="2"/>
      <charset val="1"/>
    </font>
    <font>
      <b val="true"/>
      <sz val="14"/>
      <color rgb="FF000000"/>
      <name val="Times New Roman"/>
      <family val="1"/>
      <charset val="1"/>
    </font>
    <font>
      <b val="true"/>
      <sz val="14"/>
      <color rgb="FFFFFFFF"/>
      <name val="Times New Roman"/>
      <family val="1"/>
      <charset val="1"/>
    </font>
    <font>
      <b val="true"/>
      <sz val="14"/>
      <color rgb="FF231F20"/>
      <name val="Times New Roman"/>
      <family val="1"/>
      <charset val="1"/>
    </font>
    <font>
      <sz val="14"/>
      <color rgb="FF231F20"/>
      <name val="Times New Roman"/>
      <family val="1"/>
      <charset val="1"/>
    </font>
    <font>
      <sz val="14"/>
      <color rgb="FF231F20"/>
      <name val="Arial"/>
      <family val="2"/>
      <charset val="1"/>
    </font>
    <font>
      <sz val="10"/>
      <color rgb="FF000000"/>
      <name val="Times New Roman"/>
      <family val="1"/>
      <charset val="1"/>
    </font>
    <font>
      <sz val="14"/>
      <color theme="1"/>
      <name val="Aptos Narrow"/>
      <family val="2"/>
      <charset val="1"/>
    </font>
    <font>
      <b val="true"/>
      <sz val="14"/>
      <color rgb="FFFFFFFF"/>
      <name val="Arial"/>
      <family val="2"/>
      <charset val="1"/>
    </font>
    <font>
      <b val="true"/>
      <sz val="14"/>
      <color rgb="FF231F20"/>
      <name val="Arial"/>
      <family val="2"/>
      <charset val="1"/>
    </font>
    <font>
      <sz val="14"/>
      <color theme="1"/>
      <name val="Calibri"/>
      <family val="2"/>
      <charset val="1"/>
    </font>
    <font>
      <b val="true"/>
      <sz val="12"/>
      <color theme="1"/>
      <name val="Aptos Narrow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231F20"/>
        <bgColor rgb="FF333300"/>
      </patternFill>
    </fill>
    <fill>
      <patternFill patternType="solid">
        <fgColor theme="2"/>
        <bgColor rgb="FFDCDDDE"/>
      </patternFill>
    </fill>
    <fill>
      <patternFill patternType="solid">
        <fgColor rgb="FFDCDDDE"/>
        <bgColor rgb="FFE8E8E8"/>
      </patternFill>
    </fill>
  </fills>
  <borders count="25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/>
      <right style="medium">
        <color rgb="FF231F20"/>
      </right>
      <top/>
      <bottom style="medium">
        <color rgb="FF231F20"/>
      </bottom>
      <diagonal/>
    </border>
    <border diagonalUp="false" diagonalDown="false">
      <left style="medium">
        <color rgb="FF231F20"/>
      </left>
      <right/>
      <top style="medium"/>
      <bottom style="medium">
        <color rgb="FF231F20"/>
      </bottom>
      <diagonal/>
    </border>
    <border diagonalUp="false" diagonalDown="false"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 diagonalUp="false" diagonalDown="false">
      <left/>
      <right style="medium">
        <color rgb="FFFFFFFF"/>
      </right>
      <top/>
      <bottom style="medium">
        <color rgb="FFFFFFFF"/>
      </bottom>
      <diagonal/>
    </border>
    <border diagonalUp="false" diagonalDown="false">
      <left/>
      <right style="medium">
        <color rgb="FFFFFFFF"/>
      </right>
      <top/>
      <bottom/>
      <diagonal/>
    </border>
    <border diagonalUp="false" diagonalDown="false"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 diagonalUp="false" diagonalDown="false">
      <left style="medium"/>
      <right style="medium"/>
      <top/>
      <bottom style="medium">
        <color rgb="FF231F20"/>
      </bottom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 style="medium">
        <color rgb="FF231F20"/>
      </bottom>
      <diagonal/>
    </border>
    <border diagonalUp="false" diagonalDown="false">
      <left/>
      <right/>
      <top style="medium">
        <color rgb="FF231F20"/>
      </top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>
        <color rgb="FF231F20"/>
      </right>
      <top style="medium"/>
      <bottom style="medium">
        <color rgb="FF231F20"/>
      </bottom>
      <diagonal/>
    </border>
    <border diagonalUp="false" diagonalDown="false">
      <left style="medium">
        <color rgb="FFFFFFFF"/>
      </left>
      <right style="medium">
        <color rgb="FFFFFFFF"/>
      </right>
      <top style="medium">
        <color rgb="FF231F20"/>
      </top>
      <bottom style="medium">
        <color rgb="FFFFFFFF"/>
      </bottom>
      <diagonal/>
    </border>
    <border diagonalUp="false" diagonalDown="false">
      <left style="medium"/>
      <right style="medium"/>
      <top style="medium">
        <color rgb="FFFFFFFF"/>
      </top>
      <bottom style="medium">
        <color rgb="FF231F20"/>
      </bottom>
      <diagonal/>
    </border>
    <border diagonalUp="false" diagonalDown="false">
      <left style="medium"/>
      <right/>
      <top style="medium">
        <color rgb="FFFFFFFF"/>
      </top>
      <bottom style="medium">
        <color rgb="FF231F20"/>
      </bottom>
      <diagonal/>
    </border>
    <border diagonalUp="false" diagonalDown="false">
      <left style="medium"/>
      <right style="medium">
        <color rgb="FF231F20"/>
      </right>
      <top/>
      <bottom style="medium">
        <color rgb="FF231F20"/>
      </bottom>
      <diagonal/>
    </border>
    <border diagonalUp="false" diagonalDown="false">
      <left style="medium"/>
      <right style="medium">
        <color rgb="FF231F20"/>
      </right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6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1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1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1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3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1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2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7" fillId="0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7" fillId="0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8E8E8"/>
      <rgbColor rgb="FFCCFFFF"/>
      <rgbColor rgb="FF660066"/>
      <rgbColor rgb="FFFF8080"/>
      <rgbColor rgb="FF0066CC"/>
      <rgbColor rgb="FFDCDD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31F2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H29"/>
  <sheetViews>
    <sheetView showFormulas="false" showGridLines="true" showRowColHeaders="true" showZeros="true" rightToLeft="false" tabSelected="false" showOutlineSymbols="true" defaultGridColor="true" view="normal" topLeftCell="A5" colorId="64" zoomScale="117" zoomScaleNormal="117" zoomScalePageLayoutView="100" workbookViewId="0">
      <selection pane="topLeft" activeCell="F5" activeCellId="0" sqref="F5"/>
    </sheetView>
  </sheetViews>
  <sheetFormatPr defaultColWidth="17.6640625" defaultRowHeight="15.75" zeroHeight="false" outlineLevelRow="0" outlineLevelCol="0"/>
  <cols>
    <col collapsed="false" customWidth="false" hidden="false" outlineLevel="0" max="1" min="1" style="1" width="17.67"/>
  </cols>
  <sheetData>
    <row r="1" customFormat="false" ht="25.5" hidden="false" customHeight="true" outlineLevel="0" collapsed="false">
      <c r="B1" s="2" t="s">
        <v>0</v>
      </c>
    </row>
    <row r="2" customFormat="false" ht="39" hidden="false" customHeight="true" outlineLevel="0" collapsed="false">
      <c r="B2" s="3" t="s">
        <v>1</v>
      </c>
      <c r="C2" s="4" t="n">
        <v>50</v>
      </c>
      <c r="D2" s="5" t="n">
        <v>100</v>
      </c>
      <c r="E2" s="6" t="n">
        <v>200</v>
      </c>
      <c r="F2" s="6" t="n">
        <v>100</v>
      </c>
      <c r="G2" s="6" t="n">
        <v>175</v>
      </c>
      <c r="H2" s="6" t="n">
        <v>250</v>
      </c>
      <c r="I2" s="6" t="n">
        <v>100</v>
      </c>
      <c r="J2" s="6" t="n">
        <v>200</v>
      </c>
      <c r="K2" s="7"/>
      <c r="L2" s="7"/>
      <c r="M2" s="7"/>
      <c r="AG2" s="8"/>
    </row>
    <row r="3" customFormat="false" ht="57.75" hidden="false" customHeight="true" outlineLevel="0" collapsed="false">
      <c r="B3" s="9" t="s">
        <v>2</v>
      </c>
      <c r="C3" s="4" t="n">
        <v>100</v>
      </c>
      <c r="D3" s="5" t="n">
        <v>100</v>
      </c>
      <c r="E3" s="10" t="n">
        <v>100</v>
      </c>
      <c r="F3" s="10" t="n">
        <v>250</v>
      </c>
      <c r="G3" s="10" t="n">
        <v>250</v>
      </c>
      <c r="H3" s="10" t="n">
        <v>250</v>
      </c>
      <c r="I3" s="10" t="n">
        <v>400</v>
      </c>
      <c r="J3" s="10" t="n">
        <v>400</v>
      </c>
      <c r="K3" s="7"/>
      <c r="L3" s="7"/>
      <c r="M3" s="7"/>
      <c r="AG3" s="8"/>
    </row>
    <row r="4" customFormat="false" ht="57.75" hidden="false" customHeight="true" outlineLevel="0" collapsed="false">
      <c r="B4" s="9" t="s">
        <v>3</v>
      </c>
      <c r="C4" s="4" t="n">
        <f aca="false">C3/C2</f>
        <v>2</v>
      </c>
      <c r="D4" s="4" t="n">
        <f aca="false">D3/D2</f>
        <v>1</v>
      </c>
      <c r="E4" s="4" t="n">
        <f aca="false">E3/E2</f>
        <v>0.5</v>
      </c>
      <c r="F4" s="4" t="n">
        <f aca="false">F3/F2</f>
        <v>2.5</v>
      </c>
      <c r="G4" s="11" t="n">
        <f aca="false">G3/G2</f>
        <v>1.42857142857143</v>
      </c>
      <c r="H4" s="4" t="n">
        <f aca="false">H3/H2</f>
        <v>1</v>
      </c>
      <c r="I4" s="4" t="n">
        <f aca="false">I3/I2</f>
        <v>4</v>
      </c>
      <c r="J4" s="4" t="n">
        <f aca="false">J3/J2</f>
        <v>2</v>
      </c>
      <c r="K4" s="7"/>
      <c r="L4" s="7"/>
      <c r="M4" s="7"/>
      <c r="AG4" s="8"/>
    </row>
    <row r="5" customFormat="false" ht="171.75" hidden="false" customHeight="true" outlineLevel="0" collapsed="false">
      <c r="B5" s="12" t="s">
        <v>4</v>
      </c>
      <c r="C5" s="13" t="str">
        <f aca="false">Note!$J4</f>
        <v>2h:30 min</v>
      </c>
      <c r="D5" s="13" t="str">
        <f aca="false">Note!$J4</f>
        <v>2h:30 min</v>
      </c>
      <c r="E5" s="13" t="str">
        <f aca="false">Note!$J4</f>
        <v>2h:30 min</v>
      </c>
      <c r="F5" s="13" t="str">
        <f aca="false">Note!$J6</f>
        <v>3h:30 min</v>
      </c>
      <c r="G5" s="13" t="str">
        <f aca="false">Note!$J6</f>
        <v>3h:30 min</v>
      </c>
      <c r="H5" s="13" t="str">
        <f aca="false">Note!$J6</f>
        <v>3h:30 min</v>
      </c>
      <c r="I5" s="13" t="str">
        <f aca="false">Note!$J9</f>
        <v>4 hrs</v>
      </c>
      <c r="J5" s="13" t="str">
        <f aca="false">Note!$J9</f>
        <v>4 hrs</v>
      </c>
      <c r="K5" s="7"/>
      <c r="L5" s="7"/>
      <c r="M5" s="7"/>
      <c r="AG5" s="8"/>
    </row>
    <row r="6" customFormat="false" ht="39" hidden="false" customHeight="true" outlineLevel="0" collapsed="false">
      <c r="B6" s="14" t="s">
        <v>5</v>
      </c>
      <c r="C6" s="15" t="s">
        <v>6</v>
      </c>
      <c r="D6" s="15" t="s">
        <v>7</v>
      </c>
      <c r="E6" s="15" t="s">
        <v>8</v>
      </c>
      <c r="F6" s="16" t="s">
        <v>9</v>
      </c>
      <c r="G6" s="15" t="s">
        <v>10</v>
      </c>
      <c r="H6" s="15" t="s">
        <v>11</v>
      </c>
      <c r="I6" s="16" t="s">
        <v>12</v>
      </c>
      <c r="J6" s="16" t="s">
        <v>13</v>
      </c>
      <c r="K6" s="7"/>
      <c r="L6" s="7"/>
      <c r="M6" s="7"/>
      <c r="AG6" s="8"/>
    </row>
    <row r="7" customFormat="false" ht="39" hidden="false" customHeight="true" outlineLevel="0" collapsed="false">
      <c r="B7" s="14" t="s">
        <v>14</v>
      </c>
      <c r="C7" s="17" t="s">
        <v>15</v>
      </c>
      <c r="D7" s="18" t="s">
        <v>16</v>
      </c>
      <c r="E7" s="18" t="s">
        <v>17</v>
      </c>
      <c r="F7" s="19" t="s">
        <v>18</v>
      </c>
      <c r="G7" s="18" t="s">
        <v>19</v>
      </c>
      <c r="H7" s="17" t="s">
        <v>20</v>
      </c>
      <c r="I7" s="19" t="s">
        <v>21</v>
      </c>
      <c r="J7" s="19" t="s">
        <v>22</v>
      </c>
      <c r="K7" s="7"/>
      <c r="L7" s="7"/>
      <c r="M7" s="7"/>
      <c r="AG7" s="20"/>
      <c r="AH7" s="8"/>
    </row>
    <row r="8" customFormat="false" ht="36.75" hidden="false" customHeight="true" outlineLevel="0" collapsed="false">
      <c r="A8" s="21" t="s">
        <v>23</v>
      </c>
      <c r="B8" s="22" t="s">
        <v>24</v>
      </c>
      <c r="C8" s="23" t="s">
        <v>25</v>
      </c>
      <c r="D8" s="23"/>
      <c r="E8" s="23"/>
      <c r="F8" s="23"/>
      <c r="G8" s="23"/>
      <c r="H8" s="23"/>
      <c r="I8" s="23"/>
      <c r="J8" s="23"/>
      <c r="K8" s="7"/>
      <c r="L8" s="7"/>
      <c r="M8" s="7"/>
      <c r="AG8" s="8"/>
      <c r="AH8" s="8"/>
    </row>
    <row r="9" customFormat="false" ht="19.5" hidden="false" customHeight="true" outlineLevel="0" collapsed="false">
      <c r="A9" s="24" t="n">
        <f aca="false">15/60</f>
        <v>0.25</v>
      </c>
      <c r="B9" s="25" t="s">
        <v>26</v>
      </c>
      <c r="C9" s="26"/>
      <c r="D9" s="26"/>
      <c r="E9" s="27" t="n">
        <f aca="false">E$2*$A9+5</f>
        <v>55</v>
      </c>
      <c r="F9" s="28"/>
      <c r="G9" s="26"/>
      <c r="H9" s="26"/>
      <c r="I9" s="26"/>
      <c r="J9" s="26"/>
      <c r="K9" s="7"/>
      <c r="L9" s="7"/>
      <c r="M9" s="7"/>
      <c r="AG9" s="8"/>
      <c r="AH9" s="8"/>
    </row>
    <row r="10" customFormat="false" ht="19.5" hidden="false" customHeight="true" outlineLevel="0" collapsed="false">
      <c r="A10" s="24" t="n">
        <f aca="false">30/60</f>
        <v>0.5</v>
      </c>
      <c r="B10" s="25" t="s">
        <v>27</v>
      </c>
      <c r="C10" s="26"/>
      <c r="D10" s="26"/>
      <c r="E10" s="27" t="n">
        <f aca="false">E$2*$A10+5</f>
        <v>105</v>
      </c>
      <c r="F10" s="28"/>
      <c r="G10" s="26"/>
      <c r="H10" s="26"/>
      <c r="I10" s="26"/>
      <c r="J10" s="26"/>
      <c r="K10" s="7"/>
      <c r="L10" s="7"/>
      <c r="M10" s="7"/>
      <c r="AG10" s="8"/>
      <c r="AH10" s="8"/>
    </row>
    <row r="11" customFormat="false" ht="19.5" hidden="false" customHeight="true" outlineLevel="0" collapsed="false">
      <c r="A11" s="24" t="n">
        <f aca="false">37/60</f>
        <v>0.616666666666667</v>
      </c>
      <c r="B11" s="25" t="s">
        <v>28</v>
      </c>
      <c r="C11" s="26"/>
      <c r="D11" s="26"/>
      <c r="E11" s="27" t="n">
        <f aca="false">E$2*$A11+5</f>
        <v>128.333333333333</v>
      </c>
      <c r="F11" s="28"/>
      <c r="G11" s="26"/>
      <c r="H11" s="26"/>
      <c r="I11" s="26"/>
      <c r="J11" s="26"/>
      <c r="K11" s="7"/>
      <c r="L11" s="7"/>
      <c r="M11" s="7"/>
      <c r="AG11" s="8"/>
      <c r="AH11" s="8"/>
    </row>
    <row r="12" customFormat="false" ht="19.5" hidden="false" customHeight="true" outlineLevel="0" collapsed="false">
      <c r="A12" s="24" t="n">
        <f aca="false">45/60</f>
        <v>0.75</v>
      </c>
      <c r="B12" s="25" t="s">
        <v>29</v>
      </c>
      <c r="C12" s="26"/>
      <c r="D12" s="27" t="n">
        <f aca="false">D$2*$A12+5</f>
        <v>80</v>
      </c>
      <c r="E12" s="26"/>
      <c r="F12" s="26"/>
      <c r="G12" s="26"/>
      <c r="H12" s="27" t="n">
        <f aca="false">H$2*$A12+5</f>
        <v>192.5</v>
      </c>
      <c r="I12" s="26"/>
      <c r="J12" s="26"/>
      <c r="K12" s="7"/>
      <c r="L12" s="7"/>
      <c r="M12" s="7"/>
      <c r="AG12" s="8"/>
      <c r="AH12" s="8"/>
    </row>
    <row r="13" customFormat="false" ht="19.5" hidden="false" customHeight="true" outlineLevel="0" collapsed="false">
      <c r="A13" s="24" t="n">
        <v>1</v>
      </c>
      <c r="B13" s="25" t="s">
        <v>30</v>
      </c>
      <c r="C13" s="26"/>
      <c r="D13" s="27" t="n">
        <f aca="false">D$2*$A13+5</f>
        <v>105</v>
      </c>
      <c r="E13" s="26"/>
      <c r="F13" s="26"/>
      <c r="G13" s="26"/>
      <c r="H13" s="27" t="n">
        <f aca="false">H$2*$A13+5</f>
        <v>255</v>
      </c>
      <c r="I13" s="26"/>
      <c r="J13" s="26"/>
      <c r="K13" s="7"/>
      <c r="L13" s="7"/>
      <c r="M13" s="7"/>
      <c r="AG13" s="8"/>
      <c r="AH13" s="8"/>
    </row>
    <row r="14" customFormat="false" ht="19.5" hidden="false" customHeight="true" outlineLevel="0" collapsed="false">
      <c r="A14" s="24" t="n">
        <f aca="false">75/60</f>
        <v>1.25</v>
      </c>
      <c r="B14" s="25" t="s">
        <v>31</v>
      </c>
      <c r="C14" s="26"/>
      <c r="D14" s="27" t="n">
        <f aca="false">D$2*$A14+5</f>
        <v>130</v>
      </c>
      <c r="E14" s="26"/>
      <c r="F14" s="26"/>
      <c r="G14" s="26"/>
      <c r="H14" s="27" t="n">
        <f aca="false">H$2*$A14+5</f>
        <v>317.5</v>
      </c>
      <c r="I14" s="26"/>
      <c r="J14" s="26"/>
      <c r="K14" s="7"/>
      <c r="L14" s="7"/>
      <c r="M14" s="7"/>
      <c r="AG14" s="8"/>
      <c r="AH14" s="8"/>
    </row>
    <row r="15" customFormat="false" ht="19.5" hidden="false" customHeight="true" outlineLevel="0" collapsed="false">
      <c r="A15" s="24" t="n">
        <f aca="false">80/60</f>
        <v>1.33333333333333</v>
      </c>
      <c r="B15" s="25" t="s">
        <v>32</v>
      </c>
      <c r="C15" s="27" t="n">
        <f aca="false">C$2*$A15+5</f>
        <v>71.6666666666667</v>
      </c>
      <c r="D15" s="26"/>
      <c r="E15" s="26"/>
      <c r="F15" s="26"/>
      <c r="G15" s="27" t="n">
        <f aca="false">G$2*$A15+5</f>
        <v>238.333333333333</v>
      </c>
      <c r="H15" s="26"/>
      <c r="I15" s="26"/>
      <c r="J15" s="26"/>
      <c r="K15" s="7"/>
      <c r="L15" s="7"/>
      <c r="M15" s="7"/>
      <c r="AG15" s="8"/>
      <c r="AH15" s="8"/>
    </row>
    <row r="16" customFormat="false" ht="19.5" hidden="false" customHeight="true" outlineLevel="0" collapsed="false">
      <c r="A16" s="24" t="n">
        <f aca="false">90/60</f>
        <v>1.5</v>
      </c>
      <c r="B16" s="25" t="s">
        <v>33</v>
      </c>
      <c r="C16" s="27" t="n">
        <f aca="false">C$2*$A16+5</f>
        <v>80</v>
      </c>
      <c r="D16" s="26"/>
      <c r="E16" s="26"/>
      <c r="F16" s="26"/>
      <c r="G16" s="27" t="n">
        <f aca="false">G$2*$A16+5</f>
        <v>267.5</v>
      </c>
      <c r="H16" s="26"/>
      <c r="I16" s="26"/>
      <c r="J16" s="26"/>
      <c r="K16" s="7"/>
      <c r="L16" s="7"/>
      <c r="M16" s="7"/>
      <c r="AG16" s="8"/>
      <c r="AH16" s="8"/>
    </row>
    <row r="17" customFormat="false" ht="19.5" hidden="false" customHeight="true" outlineLevel="0" collapsed="false">
      <c r="A17" s="24" t="n">
        <f aca="false">95/60</f>
        <v>1.58333333333333</v>
      </c>
      <c r="B17" s="25" t="s">
        <v>34</v>
      </c>
      <c r="C17" s="27" t="n">
        <f aca="false">C$2*$A17+5</f>
        <v>84.1666666666667</v>
      </c>
      <c r="D17" s="26"/>
      <c r="E17" s="26"/>
      <c r="F17" s="26"/>
      <c r="G17" s="27" t="n">
        <f aca="false">G$2*$A17+5</f>
        <v>282.083333333333</v>
      </c>
      <c r="H17" s="26"/>
      <c r="I17" s="26"/>
      <c r="J17" s="26"/>
      <c r="K17" s="7"/>
      <c r="L17" s="7"/>
      <c r="M17" s="7"/>
      <c r="AG17" s="8"/>
      <c r="AH17" s="8"/>
    </row>
    <row r="18" customFormat="false" ht="19.5" hidden="false" customHeight="true" outlineLevel="0" collapsed="false">
      <c r="A18" s="24" t="n">
        <f aca="false">100/60</f>
        <v>1.66666666666667</v>
      </c>
      <c r="B18" s="25" t="s">
        <v>35</v>
      </c>
      <c r="C18" s="27" t="n">
        <f aca="false">C$2*$A18+5</f>
        <v>88.3333333333333</v>
      </c>
      <c r="D18" s="26"/>
      <c r="E18" s="26"/>
      <c r="F18" s="26"/>
      <c r="G18" s="27" t="n">
        <f aca="false">G$2*$A18+5</f>
        <v>296.666666666667</v>
      </c>
      <c r="H18" s="26"/>
      <c r="I18" s="26"/>
      <c r="J18" s="26"/>
      <c r="K18" s="7"/>
      <c r="L18" s="7"/>
      <c r="M18" s="7"/>
      <c r="AG18" s="8"/>
      <c r="AH18" s="8"/>
    </row>
    <row r="19" customFormat="false" ht="19.5" hidden="false" customHeight="true" outlineLevel="0" collapsed="false">
      <c r="A19" s="24" t="n">
        <f aca="false">105/60</f>
        <v>1.75</v>
      </c>
      <c r="B19" s="25" t="s">
        <v>36</v>
      </c>
      <c r="C19" s="27" t="n">
        <f aca="false">C$2*$A19+5</f>
        <v>92.5</v>
      </c>
      <c r="D19" s="26"/>
      <c r="E19" s="26"/>
      <c r="F19" s="26"/>
      <c r="G19" s="26"/>
      <c r="H19" s="26"/>
      <c r="I19" s="26"/>
      <c r="J19" s="27" t="n">
        <f aca="false">J$2*$A19+5</f>
        <v>355</v>
      </c>
      <c r="K19" s="7"/>
      <c r="L19" s="7"/>
      <c r="M19" s="7"/>
      <c r="AG19" s="8"/>
      <c r="AH19" s="8"/>
    </row>
    <row r="20" customFormat="false" ht="19.5" hidden="false" customHeight="true" outlineLevel="0" collapsed="false">
      <c r="A20" s="24" t="n">
        <v>2</v>
      </c>
      <c r="B20" s="25" t="s">
        <v>37</v>
      </c>
      <c r="C20" s="27" t="n">
        <f aca="false">C$2*$A20+5</f>
        <v>105</v>
      </c>
      <c r="D20" s="26"/>
      <c r="E20" s="26"/>
      <c r="F20" s="27" t="n">
        <f aca="false">F$2*$A20+5</f>
        <v>205</v>
      </c>
      <c r="G20" s="26"/>
      <c r="H20" s="26"/>
      <c r="I20" s="26"/>
      <c r="J20" s="27" t="n">
        <f aca="false">J$2*$A20+5</f>
        <v>405</v>
      </c>
      <c r="K20" s="7"/>
      <c r="L20" s="7"/>
      <c r="M20" s="7"/>
      <c r="AG20" s="8"/>
      <c r="AH20" s="8"/>
    </row>
    <row r="21" customFormat="false" ht="19.5" hidden="false" customHeight="true" outlineLevel="0" collapsed="false">
      <c r="A21" s="24" t="n">
        <f aca="false">135/60</f>
        <v>2.25</v>
      </c>
      <c r="B21" s="25" t="s">
        <v>38</v>
      </c>
      <c r="C21" s="27" t="n">
        <f aca="false">C$2*$A21+5</f>
        <v>117.5</v>
      </c>
      <c r="D21" s="26"/>
      <c r="E21" s="26"/>
      <c r="F21" s="27" t="n">
        <f aca="false">F$2*$A21+5</f>
        <v>230</v>
      </c>
      <c r="G21" s="26"/>
      <c r="H21" s="26"/>
      <c r="I21" s="26"/>
      <c r="J21" s="27" t="n">
        <f aca="false">J$2*$A21+5</f>
        <v>455</v>
      </c>
      <c r="K21" s="7"/>
      <c r="L21" s="7"/>
      <c r="M21" s="7"/>
      <c r="AG21" s="8"/>
      <c r="AH21" s="8"/>
    </row>
    <row r="22" customFormat="false" ht="19.5" hidden="false" customHeight="true" outlineLevel="0" collapsed="false">
      <c r="A22" s="24" t="n">
        <f aca="false">150/60</f>
        <v>2.5</v>
      </c>
      <c r="B22" s="25" t="s">
        <v>39</v>
      </c>
      <c r="C22" s="26"/>
      <c r="D22" s="26"/>
      <c r="E22" s="26"/>
      <c r="F22" s="27" t="n">
        <f aca="false">F$2*$A22+5</f>
        <v>255</v>
      </c>
      <c r="G22" s="26"/>
      <c r="H22" s="26"/>
      <c r="I22" s="26"/>
      <c r="J22" s="26"/>
      <c r="K22" s="7"/>
      <c r="L22" s="7"/>
      <c r="M22" s="7"/>
      <c r="AG22" s="8"/>
      <c r="AH22" s="8"/>
    </row>
    <row r="23" customFormat="false" ht="19.5" hidden="false" customHeight="true" outlineLevel="0" collapsed="false">
      <c r="A23" s="24" t="n">
        <f aca="false">155/60</f>
        <v>2.58333333333333</v>
      </c>
      <c r="B23" s="25" t="s">
        <v>40</v>
      </c>
      <c r="C23" s="26"/>
      <c r="D23" s="26"/>
      <c r="E23" s="26"/>
      <c r="F23" s="27" t="n">
        <f aca="false">F$2*$A23+5</f>
        <v>263.333333333333</v>
      </c>
      <c r="G23" s="26"/>
      <c r="H23" s="26"/>
      <c r="I23" s="26"/>
      <c r="J23" s="26"/>
      <c r="K23" s="7"/>
      <c r="L23" s="7"/>
      <c r="M23" s="7"/>
      <c r="AG23" s="8"/>
      <c r="AH23" s="8"/>
    </row>
    <row r="24" customFormat="false" ht="19.5" hidden="false" customHeight="true" outlineLevel="0" collapsed="false">
      <c r="A24" s="24" t="n">
        <f aca="false">160/60</f>
        <v>2.66666666666667</v>
      </c>
      <c r="B24" s="25" t="s">
        <v>41</v>
      </c>
      <c r="C24" s="26"/>
      <c r="D24" s="26"/>
      <c r="E24" s="26"/>
      <c r="F24" s="27" t="n">
        <f aca="false">F$2*$A24+5</f>
        <v>271.666666666667</v>
      </c>
      <c r="G24" s="26"/>
      <c r="H24" s="26"/>
      <c r="I24" s="26"/>
      <c r="J24" s="26"/>
      <c r="K24" s="7"/>
      <c r="L24" s="7"/>
      <c r="M24" s="7"/>
      <c r="AG24" s="8"/>
      <c r="AH24" s="8"/>
    </row>
    <row r="25" customFormat="false" ht="19.5" hidden="false" customHeight="true" outlineLevel="0" collapsed="false">
      <c r="A25" s="24" t="n">
        <v>3</v>
      </c>
      <c r="B25" s="25" t="s">
        <v>42</v>
      </c>
      <c r="C25" s="26"/>
      <c r="D25" s="26"/>
      <c r="E25" s="26"/>
      <c r="F25" s="26"/>
      <c r="G25" s="26"/>
      <c r="H25" s="26"/>
      <c r="I25" s="27" t="n">
        <f aca="false">I$2*$A25+5</f>
        <v>305</v>
      </c>
      <c r="J25" s="26"/>
      <c r="K25" s="7"/>
      <c r="L25" s="7"/>
      <c r="M25" s="7"/>
      <c r="AG25" s="8"/>
      <c r="AH25" s="8"/>
    </row>
    <row r="26" customFormat="false" ht="19.5" hidden="false" customHeight="true" outlineLevel="0" collapsed="false">
      <c r="A26" s="24" t="n">
        <v>4</v>
      </c>
      <c r="B26" s="25" t="s">
        <v>43</v>
      </c>
      <c r="C26" s="26"/>
      <c r="D26" s="26"/>
      <c r="E26" s="26"/>
      <c r="F26" s="26"/>
      <c r="G26" s="26"/>
      <c r="H26" s="26"/>
      <c r="I26" s="27" t="n">
        <f aca="false">I$2*$A26+5</f>
        <v>405</v>
      </c>
      <c r="J26" s="26"/>
      <c r="K26" s="7"/>
      <c r="L26" s="7"/>
      <c r="M26" s="7"/>
      <c r="AG26" s="8"/>
      <c r="AH26" s="8"/>
    </row>
    <row r="27" customFormat="false" ht="19.5" hidden="false" customHeight="true" outlineLevel="0" collapsed="false">
      <c r="A27" s="24" t="n">
        <f aca="false">285/60</f>
        <v>4.75</v>
      </c>
      <c r="B27" s="25" t="s">
        <v>44</v>
      </c>
      <c r="C27" s="26"/>
      <c r="D27" s="26"/>
      <c r="E27" s="26"/>
      <c r="F27" s="26"/>
      <c r="G27" s="26"/>
      <c r="H27" s="26"/>
      <c r="I27" s="27" t="n">
        <f aca="false">I$2*$A27+5</f>
        <v>480</v>
      </c>
      <c r="J27" s="26"/>
      <c r="K27" s="7"/>
      <c r="L27" s="7"/>
      <c r="M27" s="7"/>
      <c r="AG27" s="8"/>
      <c r="AH27" s="8"/>
    </row>
    <row r="28" customFormat="false" ht="57" hidden="false" customHeight="true" outlineLevel="0" collapsed="false">
      <c r="B28" s="29" t="s">
        <v>45</v>
      </c>
      <c r="C28" s="30" t="s">
        <v>46</v>
      </c>
      <c r="D28" s="31" t="s">
        <v>47</v>
      </c>
      <c r="E28" s="31"/>
      <c r="F28" s="31"/>
      <c r="G28" s="31"/>
      <c r="H28" s="31"/>
      <c r="I28" s="31"/>
      <c r="J28" s="31"/>
      <c r="K28" s="32"/>
      <c r="L28" s="32"/>
      <c r="M28" s="32"/>
    </row>
    <row r="29" customFormat="false" ht="17.35" hidden="false" customHeight="false" outlineLevel="0" collapsed="false">
      <c r="D29" s="31" t="s">
        <v>48</v>
      </c>
    </row>
  </sheetData>
  <mergeCells count="1">
    <mergeCell ref="C8:J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10.484375" defaultRowHeight="15.75" zeroHeight="false" outlineLevelRow="0" outlineLevelCol="0"/>
  <cols>
    <col collapsed="false" customWidth="true" hidden="false" outlineLevel="0" max="1" min="1" style="33" width="4.66"/>
    <col collapsed="false" customWidth="true" hidden="false" outlineLevel="0" max="19" min="2" style="33" width="19.33"/>
  </cols>
  <sheetData>
    <row r="1" customFormat="false" ht="25.5" hidden="false" customHeight="true" outlineLevel="0" collapsed="false">
      <c r="B1" s="34" t="s">
        <v>49</v>
      </c>
      <c r="C1" s="34"/>
      <c r="D1" s="34"/>
      <c r="E1" s="34"/>
      <c r="F1" s="34"/>
    </row>
    <row r="2" customFormat="false" ht="19.5" hidden="false" customHeight="true" outlineLevel="0" collapsed="false">
      <c r="A2" s="35"/>
      <c r="B2" s="36" t="s">
        <v>1</v>
      </c>
      <c r="C2" s="36"/>
      <c r="D2" s="37" t="n">
        <v>0.5</v>
      </c>
      <c r="E2" s="37" t="n">
        <v>1</v>
      </c>
      <c r="F2" s="37" t="n">
        <v>1.5</v>
      </c>
      <c r="G2" s="37" t="n">
        <v>2</v>
      </c>
      <c r="H2" s="37" t="n">
        <v>2</v>
      </c>
      <c r="I2" s="37" t="n">
        <v>4</v>
      </c>
      <c r="J2" s="37" t="n">
        <v>5</v>
      </c>
      <c r="K2" s="37" t="n">
        <v>1</v>
      </c>
      <c r="L2" s="37" t="n">
        <v>2</v>
      </c>
      <c r="M2" s="37" t="n">
        <v>4</v>
      </c>
      <c r="N2" s="37" t="n">
        <v>5</v>
      </c>
      <c r="O2" s="37" t="n">
        <v>10</v>
      </c>
      <c r="P2" s="37" t="n">
        <v>2</v>
      </c>
      <c r="Q2" s="37" t="n">
        <v>4</v>
      </c>
      <c r="R2" s="37" t="n">
        <v>5</v>
      </c>
      <c r="S2" s="37" t="n">
        <v>10</v>
      </c>
    </row>
    <row r="3" customFormat="false" ht="19.5" hidden="false" customHeight="true" outlineLevel="0" collapsed="false">
      <c r="A3" s="35"/>
      <c r="B3" s="36" t="s">
        <v>2</v>
      </c>
      <c r="C3" s="36"/>
      <c r="D3" s="38" t="n">
        <v>100</v>
      </c>
      <c r="E3" s="39" t="n">
        <v>100</v>
      </c>
      <c r="F3" s="39" t="n">
        <v>100</v>
      </c>
      <c r="G3" s="39" t="n">
        <v>100</v>
      </c>
      <c r="H3" s="39" t="n">
        <v>120</v>
      </c>
      <c r="I3" s="39" t="n">
        <v>120</v>
      </c>
      <c r="J3" s="39" t="n">
        <v>125</v>
      </c>
      <c r="K3" s="39" t="n">
        <v>270</v>
      </c>
      <c r="L3" s="39" t="n">
        <v>270</v>
      </c>
      <c r="M3" s="39" t="n">
        <v>270</v>
      </c>
      <c r="N3" s="39" t="n">
        <v>270</v>
      </c>
      <c r="O3" s="39" t="n">
        <v>270</v>
      </c>
      <c r="P3" s="39" t="n">
        <v>300</v>
      </c>
      <c r="Q3" s="39" t="n">
        <v>400</v>
      </c>
      <c r="R3" s="39" t="n">
        <v>400</v>
      </c>
      <c r="S3" s="39" t="n">
        <v>400</v>
      </c>
    </row>
    <row r="4" customFormat="false" ht="19.5" hidden="false" customHeight="true" outlineLevel="0" collapsed="false">
      <c r="A4" s="35"/>
      <c r="B4" s="36" t="s">
        <v>3</v>
      </c>
      <c r="C4" s="36"/>
      <c r="D4" s="38" t="n">
        <v>200</v>
      </c>
      <c r="E4" s="39" t="n">
        <v>100</v>
      </c>
      <c r="F4" s="39" t="n">
        <v>66.7</v>
      </c>
      <c r="G4" s="39" t="n">
        <v>50</v>
      </c>
      <c r="H4" s="39" t="n">
        <v>60</v>
      </c>
      <c r="I4" s="39" t="n">
        <v>30</v>
      </c>
      <c r="J4" s="39" t="n">
        <v>25</v>
      </c>
      <c r="K4" s="39" t="n">
        <v>270</v>
      </c>
      <c r="L4" s="39" t="n">
        <v>135</v>
      </c>
      <c r="M4" s="39" t="n">
        <v>67.5</v>
      </c>
      <c r="N4" s="39" t="n">
        <v>54</v>
      </c>
      <c r="O4" s="39" t="n">
        <v>27</v>
      </c>
      <c r="P4" s="39" t="n">
        <v>150</v>
      </c>
      <c r="Q4" s="39" t="n">
        <v>100</v>
      </c>
      <c r="R4" s="39" t="n">
        <v>80</v>
      </c>
      <c r="S4" s="39" t="n">
        <v>40</v>
      </c>
    </row>
    <row r="5" customFormat="false" ht="39" hidden="false" customHeight="true" outlineLevel="0" collapsed="false">
      <c r="A5" s="35"/>
      <c r="B5" s="40" t="s">
        <v>4</v>
      </c>
      <c r="C5" s="40"/>
      <c r="D5" s="13" t="str">
        <f aca="false">Note!$J4</f>
        <v>2h:30 min</v>
      </c>
      <c r="E5" s="13" t="str">
        <f aca="false">Note!$J4</f>
        <v>2h:30 min</v>
      </c>
      <c r="F5" s="13" t="str">
        <f aca="false">Note!$J4</f>
        <v>2h:30 min</v>
      </c>
      <c r="G5" s="13" t="str">
        <f aca="false">Note!$J4</f>
        <v>2h:30 min</v>
      </c>
      <c r="H5" s="13" t="str">
        <f aca="false">Note!$J5</f>
        <v>2h:40 min</v>
      </c>
      <c r="I5" s="13" t="str">
        <f aca="false">Note!$J5</f>
        <v>2h:40 min</v>
      </c>
      <c r="J5" s="13" t="str">
        <f aca="false">Note!$J5</f>
        <v>2h:40 min</v>
      </c>
      <c r="K5" s="13" t="str">
        <f aca="false">Note!$J7</f>
        <v>3h:30 min</v>
      </c>
      <c r="L5" s="13" t="str">
        <f aca="false">Note!$J7</f>
        <v>3h:30 min</v>
      </c>
      <c r="M5" s="13" t="str">
        <f aca="false">Note!$J7</f>
        <v>3h:30 min</v>
      </c>
      <c r="N5" s="13" t="str">
        <f aca="false">Note!$J7</f>
        <v>3h:30 min</v>
      </c>
      <c r="O5" s="13" t="str">
        <f aca="false">Note!$J7</f>
        <v>3h:30 min</v>
      </c>
      <c r="P5" s="13" t="str">
        <f aca="false">Note!$J8</f>
        <v>3h:40 min</v>
      </c>
      <c r="Q5" s="13" t="str">
        <f aca="false">Note!$J9</f>
        <v>4 hrs</v>
      </c>
      <c r="R5" s="13" t="str">
        <f aca="false">Note!$J9</f>
        <v>4 hrs</v>
      </c>
      <c r="S5" s="13" t="str">
        <f aca="false">Note!$J9</f>
        <v>4 hrs</v>
      </c>
    </row>
    <row r="6" customFormat="false" ht="18.75" hidden="false" customHeight="true" outlineLevel="0" collapsed="false">
      <c r="A6" s="35"/>
      <c r="B6" s="41" t="s">
        <v>5</v>
      </c>
      <c r="C6" s="41"/>
      <c r="D6" s="41" t="s">
        <v>50</v>
      </c>
      <c r="E6" s="41" t="s">
        <v>51</v>
      </c>
      <c r="F6" s="41" t="s">
        <v>52</v>
      </c>
      <c r="G6" s="41" t="s">
        <v>53</v>
      </c>
      <c r="H6" s="41" t="s">
        <v>54</v>
      </c>
      <c r="I6" s="41" t="s">
        <v>55</v>
      </c>
      <c r="J6" s="41" t="s">
        <v>56</v>
      </c>
      <c r="K6" s="41" t="s">
        <v>57</v>
      </c>
      <c r="L6" s="41" t="s">
        <v>58</v>
      </c>
      <c r="M6" s="41" t="s">
        <v>59</v>
      </c>
      <c r="N6" s="41" t="s">
        <v>60</v>
      </c>
      <c r="O6" s="41" t="s">
        <v>61</v>
      </c>
      <c r="P6" s="41" t="s">
        <v>62</v>
      </c>
      <c r="Q6" s="41" t="s">
        <v>63</v>
      </c>
      <c r="R6" s="41" t="s">
        <v>64</v>
      </c>
      <c r="S6" s="41" t="s">
        <v>65</v>
      </c>
    </row>
    <row r="7" customFormat="false" ht="19.5" hidden="false" customHeight="true" outlineLevel="0" collapsed="false">
      <c r="A7" s="35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</row>
    <row r="8" customFormat="false" ht="48.75" hidden="false" customHeight="true" outlineLevel="0" collapsed="false">
      <c r="A8" s="42" t="s">
        <v>23</v>
      </c>
      <c r="B8" s="43" t="s">
        <v>24</v>
      </c>
      <c r="C8" s="43"/>
      <c r="D8" s="44" t="s">
        <v>25</v>
      </c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5"/>
    </row>
    <row r="9" customFormat="false" ht="19.5" hidden="false" customHeight="true" outlineLevel="0" collapsed="false">
      <c r="A9" s="42" t="n">
        <v>12</v>
      </c>
      <c r="B9" s="46" t="s">
        <v>66</v>
      </c>
      <c r="C9" s="47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</row>
    <row r="10" customFormat="false" ht="19.5" hidden="false" customHeight="true" outlineLevel="0" collapsed="false">
      <c r="A10" s="42" t="n">
        <v>18</v>
      </c>
      <c r="B10" s="46" t="s">
        <v>67</v>
      </c>
      <c r="C10" s="47"/>
      <c r="D10" s="26"/>
      <c r="E10" s="26"/>
      <c r="F10" s="26"/>
      <c r="G10" s="26"/>
      <c r="H10" s="26"/>
      <c r="I10" s="26"/>
      <c r="J10" s="27" t="n">
        <f aca="false">J$2*$A10+5</f>
        <v>95</v>
      </c>
      <c r="K10" s="26"/>
      <c r="L10" s="26"/>
      <c r="M10" s="26"/>
      <c r="N10" s="26"/>
      <c r="O10" s="26"/>
      <c r="P10" s="26"/>
      <c r="Q10" s="26"/>
      <c r="R10" s="26"/>
      <c r="S10" s="26"/>
    </row>
    <row r="11" customFormat="false" ht="19.5" hidden="false" customHeight="true" outlineLevel="0" collapsed="false">
      <c r="A11" s="42" t="n">
        <v>22</v>
      </c>
      <c r="B11" s="46" t="s">
        <v>68</v>
      </c>
      <c r="C11" s="47"/>
      <c r="D11" s="26"/>
      <c r="E11" s="26"/>
      <c r="F11" s="26"/>
      <c r="G11" s="26"/>
      <c r="H11" s="26"/>
      <c r="I11" s="27" t="n">
        <f aca="false">I$2*$A11+5</f>
        <v>93</v>
      </c>
      <c r="J11" s="27" t="n">
        <f aca="false">J$2*$A11+5</f>
        <v>115</v>
      </c>
      <c r="K11" s="26"/>
      <c r="L11" s="26"/>
      <c r="M11" s="26"/>
      <c r="N11" s="26"/>
      <c r="O11" s="27" t="n">
        <f aca="false">O$2*$A11+5</f>
        <v>225</v>
      </c>
      <c r="P11" s="26"/>
      <c r="Q11" s="26"/>
      <c r="R11" s="26"/>
      <c r="S11" s="26"/>
    </row>
    <row r="12" customFormat="false" ht="19.5" hidden="false" customHeight="true" outlineLevel="0" collapsed="false">
      <c r="A12" s="42" t="n">
        <v>24</v>
      </c>
      <c r="B12" s="46" t="s">
        <v>69</v>
      </c>
      <c r="C12" s="48" t="s">
        <v>70</v>
      </c>
      <c r="D12" s="26"/>
      <c r="E12" s="26"/>
      <c r="F12" s="26"/>
      <c r="G12" s="26"/>
      <c r="H12" s="26"/>
      <c r="I12" s="27" t="n">
        <f aca="false">I$2*$A12+5</f>
        <v>101</v>
      </c>
      <c r="J12" s="27" t="n">
        <f aca="false">J$2*$A12+5</f>
        <v>125</v>
      </c>
      <c r="K12" s="26"/>
      <c r="L12" s="26"/>
      <c r="M12" s="26"/>
      <c r="N12" s="26"/>
      <c r="O12" s="27" t="n">
        <f aca="false">O$2*$A12+5</f>
        <v>245</v>
      </c>
      <c r="P12" s="26"/>
      <c r="Q12" s="26"/>
      <c r="R12" s="26"/>
      <c r="S12" s="26"/>
    </row>
    <row r="13" customFormat="false" ht="19.5" hidden="false" customHeight="true" outlineLevel="0" collapsed="false">
      <c r="A13" s="42" t="n">
        <v>30</v>
      </c>
      <c r="B13" s="46" t="s">
        <v>71</v>
      </c>
      <c r="C13" s="47"/>
      <c r="D13" s="26"/>
      <c r="E13" s="26"/>
      <c r="F13" s="26"/>
      <c r="G13" s="26"/>
      <c r="H13" s="26"/>
      <c r="I13" s="27" t="n">
        <f aca="false">I$2*$A13+5</f>
        <v>125</v>
      </c>
      <c r="J13" s="27" t="n">
        <f aca="false">J$2*$A13+5</f>
        <v>155</v>
      </c>
      <c r="K13" s="26"/>
      <c r="L13" s="26"/>
      <c r="M13" s="26"/>
      <c r="N13" s="26"/>
      <c r="O13" s="27" t="n">
        <f aca="false">O$2*$A13+5</f>
        <v>305</v>
      </c>
      <c r="P13" s="26"/>
      <c r="Q13" s="26"/>
      <c r="R13" s="26"/>
      <c r="S13" s="26"/>
    </row>
    <row r="14" customFormat="false" ht="19.5" hidden="false" customHeight="true" outlineLevel="0" collapsed="false">
      <c r="A14" s="42" t="n">
        <v>38</v>
      </c>
      <c r="B14" s="46" t="s">
        <v>72</v>
      </c>
      <c r="C14" s="47"/>
      <c r="D14" s="26"/>
      <c r="E14" s="26"/>
      <c r="F14" s="26"/>
      <c r="G14" s="27" t="n">
        <f aca="false">G$2*$A14+5</f>
        <v>81</v>
      </c>
      <c r="H14" s="26"/>
      <c r="I14" s="27" t="n">
        <f aca="false">I$2*$A14+5</f>
        <v>157</v>
      </c>
      <c r="J14" s="26"/>
      <c r="K14" s="26"/>
      <c r="L14" s="26"/>
      <c r="M14" s="26"/>
      <c r="N14" s="26"/>
      <c r="O14" s="26"/>
      <c r="P14" s="26"/>
      <c r="Q14" s="26"/>
      <c r="R14" s="26"/>
      <c r="S14" s="27" t="n">
        <f aca="false">S$2*$A14+5</f>
        <v>385</v>
      </c>
    </row>
    <row r="15" customFormat="false" ht="19.5" hidden="false" customHeight="true" outlineLevel="0" collapsed="false">
      <c r="A15" s="42" t="n">
        <v>44</v>
      </c>
      <c r="B15" s="46" t="s">
        <v>73</v>
      </c>
      <c r="C15" s="47"/>
      <c r="D15" s="26"/>
      <c r="E15" s="26"/>
      <c r="F15" s="26"/>
      <c r="G15" s="27" t="n">
        <f aca="false">G$2*$A15+5</f>
        <v>93</v>
      </c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7" t="n">
        <f aca="false">S$2*$A15+5</f>
        <v>445</v>
      </c>
    </row>
    <row r="16" customFormat="false" ht="19.5" hidden="false" customHeight="true" outlineLevel="0" collapsed="false">
      <c r="A16" s="42" t="n">
        <v>46</v>
      </c>
      <c r="B16" s="46" t="s">
        <v>74</v>
      </c>
      <c r="C16" s="47"/>
      <c r="D16" s="26"/>
      <c r="E16" s="26"/>
      <c r="F16" s="26"/>
      <c r="G16" s="27" t="n">
        <f aca="false">G$2*$A16+5</f>
        <v>97</v>
      </c>
      <c r="H16" s="26"/>
      <c r="I16" s="26"/>
      <c r="J16" s="26"/>
      <c r="K16" s="26"/>
      <c r="L16" s="26"/>
      <c r="M16" s="26"/>
      <c r="N16" s="27" t="n">
        <f aca="false">N$2*$A16+5</f>
        <v>235</v>
      </c>
      <c r="O16" s="26"/>
      <c r="P16" s="26"/>
      <c r="Q16" s="26"/>
      <c r="R16" s="26"/>
      <c r="S16" s="26"/>
    </row>
    <row r="17" customFormat="false" ht="19.5" hidden="false" customHeight="true" outlineLevel="0" collapsed="false">
      <c r="A17" s="42" t="n">
        <v>48</v>
      </c>
      <c r="B17" s="46" t="s">
        <v>75</v>
      </c>
      <c r="C17" s="48" t="s">
        <v>76</v>
      </c>
      <c r="D17" s="26"/>
      <c r="E17" s="26"/>
      <c r="F17" s="27" t="n">
        <f aca="false">F$2*$A17+5</f>
        <v>77</v>
      </c>
      <c r="G17" s="27" t="n">
        <f aca="false">G$2*$A17+5</f>
        <v>101</v>
      </c>
      <c r="H17" s="27" t="n">
        <f aca="false">H$2*$A17+5</f>
        <v>101</v>
      </c>
      <c r="I17" s="26"/>
      <c r="J17" s="26"/>
      <c r="K17" s="26"/>
      <c r="L17" s="26"/>
      <c r="M17" s="26"/>
      <c r="N17" s="27" t="n">
        <f aca="false">N$2*$A17+5</f>
        <v>245</v>
      </c>
      <c r="O17" s="26"/>
      <c r="P17" s="26"/>
      <c r="Q17" s="26"/>
      <c r="R17" s="26"/>
      <c r="S17" s="26"/>
    </row>
    <row r="18" customFormat="false" ht="19.5" hidden="false" customHeight="true" outlineLevel="0" collapsed="false">
      <c r="A18" s="42" t="n">
        <v>60</v>
      </c>
      <c r="B18" s="46" t="s">
        <v>77</v>
      </c>
      <c r="C18" s="47"/>
      <c r="D18" s="26"/>
      <c r="E18" s="26"/>
      <c r="F18" s="27" t="n">
        <f aca="false">F$2*$A18+5</f>
        <v>95</v>
      </c>
      <c r="G18" s="27" t="n">
        <f aca="false">G$2*$A18+5</f>
        <v>125</v>
      </c>
      <c r="H18" s="27" t="n">
        <f aca="false">H$2*$A18+5</f>
        <v>125</v>
      </c>
      <c r="I18" s="26"/>
      <c r="J18" s="26"/>
      <c r="K18" s="26"/>
      <c r="L18" s="26"/>
      <c r="M18" s="27" t="n">
        <f aca="false">M$2*$A18+5</f>
        <v>245</v>
      </c>
      <c r="N18" s="27" t="n">
        <f aca="false">N$2*$A18+5</f>
        <v>305</v>
      </c>
      <c r="O18" s="26"/>
      <c r="P18" s="26"/>
      <c r="Q18" s="26"/>
      <c r="R18" s="26"/>
      <c r="S18" s="26"/>
    </row>
    <row r="19" customFormat="false" ht="19.5" hidden="false" customHeight="true" outlineLevel="0" collapsed="false">
      <c r="A19" s="42" t="n">
        <v>72</v>
      </c>
      <c r="B19" s="46" t="s">
        <v>78</v>
      </c>
      <c r="C19" s="48" t="s">
        <v>79</v>
      </c>
      <c r="D19" s="26"/>
      <c r="E19" s="27" t="n">
        <f aca="false">E$2*$A19+5</f>
        <v>77</v>
      </c>
      <c r="F19" s="27" t="n">
        <f aca="false">F$2*$A19+5</f>
        <v>113</v>
      </c>
      <c r="G19" s="26"/>
      <c r="H19" s="27" t="n">
        <f aca="false">H$2*$A19+5</f>
        <v>149</v>
      </c>
      <c r="I19" s="26"/>
      <c r="J19" s="26"/>
      <c r="K19" s="26"/>
      <c r="L19" s="26"/>
      <c r="M19" s="27" t="n">
        <f aca="false">M$2*$A19+5</f>
        <v>293</v>
      </c>
      <c r="N19" s="26"/>
      <c r="O19" s="26"/>
      <c r="P19" s="26"/>
      <c r="Q19" s="26"/>
      <c r="R19" s="27" t="n">
        <f aca="false">R$2*$A19+5</f>
        <v>365</v>
      </c>
      <c r="S19" s="26"/>
    </row>
    <row r="20" customFormat="false" ht="19.5" hidden="false" customHeight="true" outlineLevel="0" collapsed="false">
      <c r="A20" s="42" t="n">
        <v>96</v>
      </c>
      <c r="B20" s="46" t="s">
        <v>80</v>
      </c>
      <c r="C20" s="48" t="s">
        <v>81</v>
      </c>
      <c r="D20" s="26"/>
      <c r="E20" s="27" t="n">
        <f aca="false">E$2*$A20+5</f>
        <v>101</v>
      </c>
      <c r="F20" s="26"/>
      <c r="G20" s="26"/>
      <c r="H20" s="26"/>
      <c r="I20" s="26"/>
      <c r="J20" s="26"/>
      <c r="K20" s="26"/>
      <c r="L20" s="27" t="n">
        <f aca="false">L$2*$A20+5</f>
        <v>197</v>
      </c>
      <c r="M20" s="26"/>
      <c r="N20" s="26"/>
      <c r="O20" s="26"/>
      <c r="P20" s="26"/>
      <c r="Q20" s="27" t="n">
        <f aca="false">Q$2*$A20+5</f>
        <v>389</v>
      </c>
      <c r="R20" s="27" t="n">
        <f aca="false">R$2*$A20+5</f>
        <v>485</v>
      </c>
      <c r="S20" s="26"/>
    </row>
    <row r="21" customFormat="false" ht="19.5" hidden="false" customHeight="true" outlineLevel="0" collapsed="false">
      <c r="A21" s="42" t="n">
        <f aca="false">5*24</f>
        <v>120</v>
      </c>
      <c r="B21" s="46" t="s">
        <v>82</v>
      </c>
      <c r="C21" s="48" t="s">
        <v>83</v>
      </c>
      <c r="D21" s="26"/>
      <c r="E21" s="27" t="n">
        <f aca="false">E$2*$A21+5</f>
        <v>125</v>
      </c>
      <c r="F21" s="26"/>
      <c r="G21" s="26"/>
      <c r="H21" s="26"/>
      <c r="I21" s="26"/>
      <c r="J21" s="26"/>
      <c r="K21" s="26"/>
      <c r="L21" s="27" t="n">
        <f aca="false">L$2*$A21+5</f>
        <v>245</v>
      </c>
      <c r="M21" s="26"/>
      <c r="N21" s="26"/>
      <c r="O21" s="26"/>
      <c r="P21" s="26"/>
      <c r="Q21" s="27" t="n">
        <f aca="false">Q$2*$A21+5</f>
        <v>485</v>
      </c>
      <c r="R21" s="26"/>
      <c r="S21" s="26"/>
    </row>
    <row r="22" customFormat="false" ht="19.5" hidden="false" customHeight="true" outlineLevel="0" collapsed="false">
      <c r="A22" s="42" t="n">
        <f aca="false">A21+12</f>
        <v>132</v>
      </c>
      <c r="B22" s="46" t="s">
        <v>84</v>
      </c>
      <c r="C22" s="48" t="s">
        <v>85</v>
      </c>
      <c r="D22" s="26"/>
      <c r="E22" s="26"/>
      <c r="F22" s="26"/>
      <c r="G22" s="26"/>
      <c r="H22" s="26"/>
      <c r="I22" s="26"/>
      <c r="J22" s="26"/>
      <c r="K22" s="26"/>
      <c r="L22" s="27" t="n">
        <f aca="false">L$2*$A22+5</f>
        <v>269</v>
      </c>
      <c r="M22" s="26"/>
      <c r="N22" s="26"/>
      <c r="O22" s="26"/>
      <c r="P22" s="27" t="n">
        <f aca="false">P$2*$A22+5</f>
        <v>269</v>
      </c>
      <c r="Q22" s="26"/>
      <c r="R22" s="26"/>
      <c r="S22" s="26"/>
    </row>
    <row r="23" customFormat="false" ht="19.5" hidden="false" customHeight="true" outlineLevel="0" collapsed="false">
      <c r="A23" s="42" t="n">
        <f aca="false">6*24</f>
        <v>144</v>
      </c>
      <c r="B23" s="46" t="s">
        <v>86</v>
      </c>
      <c r="C23" s="48" t="s">
        <v>87</v>
      </c>
      <c r="D23" s="26"/>
      <c r="E23" s="26"/>
      <c r="F23" s="26"/>
      <c r="G23" s="26"/>
      <c r="H23" s="26"/>
      <c r="I23" s="26"/>
      <c r="J23" s="26"/>
      <c r="K23" s="26"/>
      <c r="L23" s="27" t="n">
        <f aca="false">L$2*$A23+5</f>
        <v>293</v>
      </c>
      <c r="M23" s="26"/>
      <c r="N23" s="26"/>
      <c r="O23" s="26"/>
      <c r="P23" s="27" t="n">
        <f aca="false">P$2*$A23+5</f>
        <v>293</v>
      </c>
      <c r="Q23" s="26"/>
      <c r="R23" s="26"/>
      <c r="S23" s="26"/>
    </row>
    <row r="24" customFormat="false" ht="19.5" hidden="false" customHeight="true" outlineLevel="0" collapsed="false">
      <c r="A24" s="42" t="n">
        <f aca="false">A23+24</f>
        <v>168</v>
      </c>
      <c r="B24" s="46" t="s">
        <v>88</v>
      </c>
      <c r="C24" s="48" t="s">
        <v>89</v>
      </c>
      <c r="D24" s="27" t="n">
        <f aca="false">D$2*$A24+5</f>
        <v>89</v>
      </c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7" t="n">
        <f aca="false">P$2*$A24+5</f>
        <v>341</v>
      </c>
      <c r="Q24" s="26"/>
      <c r="R24" s="26"/>
      <c r="S24" s="26"/>
    </row>
    <row r="25" customFormat="false" ht="19.5" hidden="false" customHeight="true" outlineLevel="0" collapsed="false">
      <c r="A25" s="42" t="n">
        <f aca="false">A24+24</f>
        <v>192</v>
      </c>
      <c r="B25" s="46" t="s">
        <v>90</v>
      </c>
      <c r="C25" s="48" t="s">
        <v>91</v>
      </c>
      <c r="D25" s="27" t="n">
        <f aca="false">D$2*$A25+5</f>
        <v>101</v>
      </c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</row>
    <row r="26" customFormat="false" ht="19.5" hidden="false" customHeight="true" outlineLevel="0" collapsed="false">
      <c r="A26" s="42" t="n">
        <f aca="false">A25+24</f>
        <v>216</v>
      </c>
      <c r="B26" s="46" t="s">
        <v>92</v>
      </c>
      <c r="C26" s="48" t="s">
        <v>93</v>
      </c>
      <c r="D26" s="27" t="n">
        <f aca="false">D$2*$A26+5</f>
        <v>113</v>
      </c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</row>
    <row r="27" customFormat="false" ht="19.5" hidden="false" customHeight="true" outlineLevel="0" collapsed="false">
      <c r="A27" s="42" t="n">
        <f aca="false">A26+24</f>
        <v>240</v>
      </c>
      <c r="B27" s="46" t="s">
        <v>94</v>
      </c>
      <c r="C27" s="48" t="s">
        <v>95</v>
      </c>
      <c r="D27" s="27" t="n">
        <f aca="false">D$2*$A27+5</f>
        <v>125</v>
      </c>
      <c r="E27" s="26"/>
      <c r="F27" s="26"/>
      <c r="G27" s="26"/>
      <c r="H27" s="26"/>
      <c r="I27" s="26"/>
      <c r="J27" s="26"/>
      <c r="K27" s="27" t="n">
        <f aca="false">K$2*$A27+5</f>
        <v>245</v>
      </c>
      <c r="L27" s="26"/>
      <c r="M27" s="26"/>
      <c r="N27" s="26"/>
      <c r="O27" s="26"/>
      <c r="P27" s="26"/>
      <c r="Q27" s="26"/>
      <c r="R27" s="26"/>
      <c r="S27" s="26"/>
    </row>
    <row r="28" customFormat="false" ht="19.5" hidden="false" customHeight="true" outlineLevel="0" collapsed="false">
      <c r="A28" s="42" t="n">
        <f aca="false">A27+24</f>
        <v>264</v>
      </c>
      <c r="B28" s="46" t="s">
        <v>96</v>
      </c>
      <c r="C28" s="48" t="s">
        <v>97</v>
      </c>
      <c r="D28" s="26"/>
      <c r="E28" s="26"/>
      <c r="F28" s="26"/>
      <c r="G28" s="26"/>
      <c r="H28" s="26"/>
      <c r="I28" s="26"/>
      <c r="J28" s="26"/>
      <c r="K28" s="27" t="n">
        <f aca="false">K$2*$A28+5</f>
        <v>269</v>
      </c>
      <c r="L28" s="26"/>
      <c r="M28" s="26"/>
      <c r="N28" s="26"/>
      <c r="O28" s="26"/>
      <c r="P28" s="26"/>
      <c r="Q28" s="26"/>
      <c r="R28" s="26"/>
      <c r="S28" s="26"/>
    </row>
    <row r="29" customFormat="false" ht="19.5" hidden="false" customHeight="true" outlineLevel="0" collapsed="false">
      <c r="A29" s="42" t="n">
        <f aca="false">A28+24</f>
        <v>288</v>
      </c>
      <c r="B29" s="46" t="s">
        <v>98</v>
      </c>
      <c r="C29" s="48" t="s">
        <v>99</v>
      </c>
      <c r="D29" s="26"/>
      <c r="E29" s="26"/>
      <c r="F29" s="26"/>
      <c r="G29" s="26"/>
      <c r="H29" s="26"/>
      <c r="I29" s="26"/>
      <c r="J29" s="26"/>
      <c r="K29" s="27" t="n">
        <f aca="false">K$2*$A29+5</f>
        <v>293</v>
      </c>
      <c r="L29" s="26"/>
      <c r="M29" s="26"/>
      <c r="N29" s="26"/>
      <c r="O29" s="26"/>
      <c r="P29" s="26"/>
      <c r="Q29" s="26"/>
      <c r="R29" s="26"/>
      <c r="S29" s="26"/>
    </row>
    <row r="30" customFormat="false" ht="19.5" hidden="false" customHeight="true" outlineLevel="0" collapsed="false">
      <c r="A30" s="42" t="n">
        <f aca="false">A29+24</f>
        <v>312</v>
      </c>
      <c r="B30" s="49" t="s">
        <v>100</v>
      </c>
      <c r="C30" s="50" t="s">
        <v>101</v>
      </c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</row>
    <row r="31" customFormat="false" ht="57" hidden="false" customHeight="true" outlineLevel="0" collapsed="false">
      <c r="A31" s="35"/>
      <c r="B31" s="29" t="s">
        <v>45</v>
      </c>
      <c r="C31" s="30" t="s">
        <v>46</v>
      </c>
      <c r="D31" s="31" t="s">
        <v>102</v>
      </c>
      <c r="E31" s="31"/>
      <c r="F31" s="31"/>
      <c r="G31" s="31"/>
      <c r="H31" s="31"/>
      <c r="I31" s="31"/>
      <c r="J31" s="31"/>
      <c r="K31" s="31"/>
      <c r="L31" s="31"/>
      <c r="M31" s="35"/>
      <c r="N31" s="35"/>
      <c r="O31" s="35"/>
      <c r="P31" s="35"/>
      <c r="Q31" s="35"/>
      <c r="R31" s="35"/>
      <c r="S31" s="35"/>
    </row>
    <row r="32" customFormat="false" ht="17.35" hidden="false" customHeight="false" outlineLevel="0" collapsed="false">
      <c r="D32" s="31" t="s">
        <v>48</v>
      </c>
    </row>
    <row r="34" customFormat="false" ht="15.75" hidden="false" customHeight="true" outlineLevel="0" collapsed="false">
      <c r="A34" s="51"/>
    </row>
    <row r="35" customFormat="false" ht="15.75" hidden="false" customHeight="true" outlineLevel="0" collapsed="false">
      <c r="A35" s="51"/>
    </row>
    <row r="36" customFormat="false" ht="15.75" hidden="false" customHeight="true" outlineLevel="0" collapsed="false">
      <c r="A36" s="51"/>
    </row>
    <row r="37" customFormat="false" ht="15.75" hidden="false" customHeight="true" outlineLevel="0" collapsed="false">
      <c r="A37" s="51"/>
    </row>
    <row r="38" customFormat="false" ht="15.75" hidden="false" customHeight="true" outlineLevel="0" collapsed="false">
      <c r="A38" s="51"/>
    </row>
    <row r="39" customFormat="false" ht="15.75" hidden="false" customHeight="true" outlineLevel="0" collapsed="false">
      <c r="A39" s="51"/>
    </row>
  </sheetData>
  <mergeCells count="24">
    <mergeCell ref="B1:F1"/>
    <mergeCell ref="B2:C2"/>
    <mergeCell ref="B3:C3"/>
    <mergeCell ref="B4:C4"/>
    <mergeCell ref="B5:C5"/>
    <mergeCell ref="B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B8:C8"/>
    <mergeCell ref="D8:R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K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10.484375" defaultRowHeight="15.75" zeroHeight="false" outlineLevelRow="0" outlineLevelCol="0"/>
  <sheetData>
    <row r="2" customFormat="false" ht="15.75" hidden="false" customHeight="true" outlineLevel="0" collapsed="false">
      <c r="A2" s="33" t="s">
        <v>103</v>
      </c>
    </row>
    <row r="3" customFormat="false" ht="15.75" hidden="false" customHeight="true" outlineLevel="0" collapsed="false">
      <c r="A3" s="52" t="s">
        <v>104</v>
      </c>
      <c r="B3" s="33" t="s">
        <v>105</v>
      </c>
      <c r="D3" s="52" t="s">
        <v>104</v>
      </c>
      <c r="E3" s="52"/>
      <c r="F3" s="52" t="s">
        <v>106</v>
      </c>
      <c r="G3" s="52" t="s">
        <v>107</v>
      </c>
    </row>
    <row r="4" customFormat="false" ht="15.75" hidden="false" customHeight="true" outlineLevel="0" collapsed="false">
      <c r="A4" s="33" t="n">
        <v>100</v>
      </c>
      <c r="B4" s="33" t="n">
        <v>1</v>
      </c>
      <c r="D4" s="33" t="s">
        <v>108</v>
      </c>
      <c r="E4" s="33" t="n">
        <v>2.5</v>
      </c>
      <c r="F4" s="1" t="n">
        <f aca="false">(A4/A$7)^(1/3)</f>
        <v>0.718144896677295</v>
      </c>
      <c r="G4" s="51" t="n">
        <f aca="false">3*F4</f>
        <v>2.15443469003188</v>
      </c>
      <c r="H4" s="51" t="n">
        <f aca="false">60*(G4-2)</f>
        <v>9.266081401913</v>
      </c>
      <c r="I4" s="33" t="s">
        <v>109</v>
      </c>
      <c r="J4" s="33" t="s">
        <v>110</v>
      </c>
    </row>
    <row r="5" customFormat="false" ht="15.75" hidden="false" customHeight="true" outlineLevel="0" collapsed="false">
      <c r="A5" s="33" t="n">
        <v>125</v>
      </c>
      <c r="B5" s="1" t="n">
        <f aca="false">(A5/A$4)^(1/3)</f>
        <v>1.07721734501594</v>
      </c>
      <c r="D5" s="33" t="s">
        <v>111</v>
      </c>
      <c r="E5" s="51" t="n">
        <f aca="false">B5*2.5</f>
        <v>2.69304336253986</v>
      </c>
      <c r="F5" s="1" t="n">
        <f aca="false">(A5/A$7)^(1/3)</f>
        <v>0.773598138935463</v>
      </c>
      <c r="G5" s="51" t="n">
        <f aca="false">3*F5</f>
        <v>2.32079441680639</v>
      </c>
      <c r="H5" s="51" t="n">
        <f aca="false">60*(G5-2)</f>
        <v>19.2476650083834</v>
      </c>
      <c r="I5" s="33" t="s">
        <v>112</v>
      </c>
      <c r="J5" s="33" t="s">
        <v>113</v>
      </c>
      <c r="K5" s="33" t="n">
        <f aca="false">60*0.7</f>
        <v>42</v>
      </c>
    </row>
    <row r="6" customFormat="false" ht="15.75" hidden="false" customHeight="true" outlineLevel="0" collapsed="false">
      <c r="A6" s="33" t="n">
        <v>250</v>
      </c>
      <c r="B6" s="1" t="n">
        <f aca="false">(A6/A$4)^(1/3)</f>
        <v>1.35720880829745</v>
      </c>
      <c r="D6" s="33" t="s">
        <v>114</v>
      </c>
      <c r="E6" s="51" t="n">
        <f aca="false">B6*2.5</f>
        <v>3.39302202074363</v>
      </c>
      <c r="F6" s="1" t="n">
        <f aca="false">(A6/A$7)^(1/3)</f>
        <v>0.974672579404289</v>
      </c>
      <c r="G6" s="51" t="n">
        <f aca="false">3*F6</f>
        <v>2.92401773821287</v>
      </c>
      <c r="H6" s="51" t="n">
        <f aca="false">60*(G6-2)</f>
        <v>55.441064292772</v>
      </c>
      <c r="I6" s="33" t="s">
        <v>115</v>
      </c>
      <c r="J6" s="33" t="s">
        <v>116</v>
      </c>
      <c r="K6" s="53" t="n">
        <f aca="false">(E6-3)*60</f>
        <v>23.581321244618</v>
      </c>
    </row>
    <row r="7" customFormat="false" ht="15.75" hidden="false" customHeight="true" outlineLevel="0" collapsed="false">
      <c r="A7" s="33" t="n">
        <v>270</v>
      </c>
      <c r="B7" s="1" t="n">
        <f aca="false">(A7/A$4)^(1/3)</f>
        <v>1.39247665008383</v>
      </c>
      <c r="D7" s="33" t="s">
        <v>117</v>
      </c>
      <c r="E7" s="51" t="n">
        <f aca="false">B7*2.5</f>
        <v>3.48119162520958</v>
      </c>
      <c r="F7" s="1" t="n">
        <f aca="false">(A7/A$7)^(1/3)</f>
        <v>1</v>
      </c>
      <c r="G7" s="51" t="n">
        <f aca="false">3*F7</f>
        <v>3</v>
      </c>
      <c r="H7" s="51" t="n">
        <f aca="false">60*(G7-3)</f>
        <v>0</v>
      </c>
      <c r="I7" s="33" t="s">
        <v>115</v>
      </c>
      <c r="J7" s="33" t="s">
        <v>116</v>
      </c>
      <c r="K7" s="53" t="n">
        <f aca="false">(E7-3)*60</f>
        <v>28.8714975125751</v>
      </c>
    </row>
    <row r="8" customFormat="false" ht="15.75" hidden="false" customHeight="true" outlineLevel="0" collapsed="false">
      <c r="A8" s="33" t="n">
        <v>300</v>
      </c>
      <c r="B8" s="1" t="n">
        <f aca="false">(A8/A$4)^(1/3)</f>
        <v>1.44224957030741</v>
      </c>
      <c r="D8" s="33" t="s">
        <v>118</v>
      </c>
      <c r="E8" s="51" t="n">
        <f aca="false">B8*2.5</f>
        <v>3.60562392576852</v>
      </c>
      <c r="F8" s="1" t="n">
        <f aca="false">(A8/A$7)^(1/3)</f>
        <v>1.03574416865129</v>
      </c>
      <c r="G8" s="51" t="n">
        <f aca="false">3*F8</f>
        <v>3.10723250595386</v>
      </c>
      <c r="H8" s="51" t="n">
        <f aca="false">60*(G8-3)</f>
        <v>6.43395035723154</v>
      </c>
      <c r="I8" s="33" t="s">
        <v>119</v>
      </c>
      <c r="J8" s="33" t="s">
        <v>120</v>
      </c>
      <c r="K8" s="53" t="n">
        <f aca="false">(E8-3)*60</f>
        <v>36.3374355461113</v>
      </c>
    </row>
    <row r="9" customFormat="false" ht="15.75" hidden="false" customHeight="true" outlineLevel="0" collapsed="false">
      <c r="A9" s="33" t="n">
        <v>400</v>
      </c>
      <c r="B9" s="1" t="n">
        <f aca="false">(A9/A$4)^(1/3)</f>
        <v>1.5874010519682</v>
      </c>
      <c r="D9" s="33" t="s">
        <v>121</v>
      </c>
      <c r="E9" s="51" t="n">
        <f aca="false">B9*2.5</f>
        <v>3.9685026299205</v>
      </c>
      <c r="F9" s="1" t="n">
        <f aca="false">(A9/A$7)^(1/3)</f>
        <v>1.13998396445113</v>
      </c>
      <c r="G9" s="51" t="n">
        <f aca="false">3*F9</f>
        <v>3.41995189335339</v>
      </c>
      <c r="H9" s="51" t="n">
        <f aca="false">60*(G9-3)</f>
        <v>25.1971136012036</v>
      </c>
      <c r="I9" s="33" t="s">
        <v>122</v>
      </c>
      <c r="J9" s="33" t="s">
        <v>123</v>
      </c>
      <c r="K9" s="53" t="n">
        <f aca="false">(E9-3)*60</f>
        <v>58.1101577952299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2026-04-02T23:48:21Z</dcterms:created>
  <dc:creator>Mark Shal</dc:creator>
  <dc:description/>
  <dc:language>en-US</dc:language>
  <cp:lastModifiedBy>Mark Shal</cp:lastModifiedBy>
  <cp:lastPrinted>2026-04-02T23:56:40Z</cp:lastPrinted>
  <dcterms:modified xsi:type="dcterms:W3CDTF">2026-11-05T09:35:38Z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