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kshal/Desktop/Promoting InfuLife/Clinician Guide/"/>
    </mc:Choice>
  </mc:AlternateContent>
  <xr:revisionPtr revIDLastSave="0" documentId="13_ncr:1_{7A53A917-AD51-464D-8419-EAF327F54B24}" xr6:coauthVersionLast="47" xr6:coauthVersionMax="47" xr10:uidLastSave="{00000000-0000-0000-0000-000000000000}"/>
  <bookViews>
    <workbookView xWindow="41940" yWindow="1080" windowWidth="32080" windowHeight="16660" activeTab="1" xr2:uid="{D10F7CB7-FA32-614E-86E7-7B6B1F4243E9}"/>
  </bookViews>
  <sheets>
    <sheet name="Antibiotic" sheetId="2" r:id="rId1"/>
    <sheet name="Chemo" sheetId="3" r:id="rId2"/>
    <sheet name="Not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G10" i="4" s="1"/>
  <c r="H10" i="4" s="1"/>
  <c r="B10" i="4"/>
  <c r="E10" i="4" s="1"/>
  <c r="K10" i="4" s="1"/>
  <c r="F9" i="4"/>
  <c r="G9" i="4" s="1"/>
  <c r="H9" i="4" s="1"/>
  <c r="B9" i="4"/>
  <c r="E9" i="4" s="1"/>
  <c r="K9" i="4" s="1"/>
  <c r="F8" i="4"/>
  <c r="G8" i="4" s="1"/>
  <c r="H8" i="4" s="1"/>
  <c r="B8" i="4"/>
  <c r="E8" i="4" s="1"/>
  <c r="K8" i="4" s="1"/>
  <c r="F7" i="4"/>
  <c r="G7" i="4" s="1"/>
  <c r="H7" i="4" s="1"/>
  <c r="B7" i="4"/>
  <c r="E7" i="4" s="1"/>
  <c r="K7" i="4" s="1"/>
  <c r="F6" i="4"/>
  <c r="G6" i="4" s="1"/>
  <c r="H6" i="4" s="1"/>
  <c r="B6" i="4"/>
  <c r="E6" i="4" s="1"/>
  <c r="K6" i="4" s="1"/>
  <c r="K5" i="4"/>
  <c r="F5" i="4"/>
  <c r="G5" i="4" s="1"/>
  <c r="H5" i="4" s="1"/>
  <c r="B5" i="4"/>
  <c r="E5" i="4" s="1"/>
  <c r="G4" i="4"/>
  <c r="H4" i="4" s="1"/>
  <c r="F4" i="4"/>
  <c r="A23" i="3"/>
  <c r="A24" i="3" s="1"/>
  <c r="A21" i="3"/>
  <c r="A22" i="3" s="1"/>
  <c r="R20" i="3"/>
  <c r="Q20" i="3"/>
  <c r="L20" i="3"/>
  <c r="E20" i="3"/>
  <c r="R19" i="3"/>
  <c r="M19" i="3"/>
  <c r="H19" i="3"/>
  <c r="F19" i="3"/>
  <c r="E19" i="3"/>
  <c r="N18" i="3"/>
  <c r="M18" i="3"/>
  <c r="H18" i="3"/>
  <c r="G18" i="3"/>
  <c r="F18" i="3"/>
  <c r="N17" i="3"/>
  <c r="H17" i="3"/>
  <c r="G17" i="3"/>
  <c r="F17" i="3"/>
  <c r="N16" i="3"/>
  <c r="G16" i="3"/>
  <c r="S15" i="3"/>
  <c r="G15" i="3"/>
  <c r="S14" i="3"/>
  <c r="I14" i="3"/>
  <c r="G14" i="3"/>
  <c r="O13" i="3"/>
  <c r="J13" i="3"/>
  <c r="I13" i="3"/>
  <c r="O12" i="3"/>
  <c r="J12" i="3"/>
  <c r="I12" i="3"/>
  <c r="O11" i="3"/>
  <c r="J11" i="3"/>
  <c r="I11" i="3"/>
  <c r="J10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L5" i="2"/>
  <c r="K5" i="2"/>
  <c r="J5" i="2"/>
  <c r="I5" i="2"/>
  <c r="H5" i="2"/>
  <c r="G5" i="2"/>
  <c r="F5" i="2"/>
  <c r="E5" i="2"/>
  <c r="D5" i="2"/>
  <c r="C5" i="2"/>
  <c r="L4" i="2"/>
  <c r="K4" i="2"/>
  <c r="J4" i="2"/>
  <c r="I4" i="2"/>
  <c r="H4" i="2"/>
  <c r="G4" i="2"/>
  <c r="F4" i="2"/>
  <c r="E4" i="2"/>
  <c r="D4" i="2"/>
  <c r="C4" i="2"/>
  <c r="L20" i="2"/>
  <c r="K30" i="2"/>
  <c r="K29" i="2"/>
  <c r="K28" i="2"/>
  <c r="I27" i="2"/>
  <c r="I26" i="2"/>
  <c r="I25" i="2"/>
  <c r="J20" i="2"/>
  <c r="H13" i="2"/>
  <c r="F24" i="2"/>
  <c r="F23" i="2"/>
  <c r="F20" i="2"/>
  <c r="D13" i="2"/>
  <c r="C20" i="2"/>
  <c r="A27" i="2"/>
  <c r="A24" i="2"/>
  <c r="A23" i="2"/>
  <c r="A22" i="2"/>
  <c r="F22" i="2" s="1"/>
  <c r="A21" i="2"/>
  <c r="L21" i="2" s="1"/>
  <c r="A19" i="2"/>
  <c r="J19" i="2" s="1"/>
  <c r="A18" i="2"/>
  <c r="C18" i="2" s="1"/>
  <c r="A17" i="2"/>
  <c r="G17" i="2" s="1"/>
  <c r="A16" i="2"/>
  <c r="G16" i="2" s="1"/>
  <c r="A15" i="2"/>
  <c r="G15" i="2" s="1"/>
  <c r="A14" i="2"/>
  <c r="D14" i="2" s="1"/>
  <c r="A12" i="2"/>
  <c r="H12" i="2" s="1"/>
  <c r="A11" i="2"/>
  <c r="E11" i="2" s="1"/>
  <c r="A10" i="2"/>
  <c r="E10" i="2" s="1"/>
  <c r="A9" i="2"/>
  <c r="E9" i="2" s="1"/>
  <c r="F21" i="2" l="1"/>
  <c r="D12" i="2"/>
  <c r="H14" i="2"/>
  <c r="P22" i="3"/>
  <c r="L22" i="3"/>
  <c r="A25" i="3"/>
  <c r="P24" i="3"/>
  <c r="D24" i="3"/>
  <c r="C17" i="2"/>
  <c r="J21" i="2"/>
  <c r="C15" i="2"/>
  <c r="C16" i="2"/>
  <c r="G18" i="2"/>
  <c r="C19" i="2"/>
  <c r="L23" i="3"/>
  <c r="P23" i="3"/>
  <c r="E21" i="3"/>
  <c r="L19" i="2"/>
  <c r="C21" i="2"/>
  <c r="L21" i="3"/>
  <c r="Q21" i="3"/>
  <c r="D25" i="3" l="1"/>
  <c r="A26" i="3"/>
  <c r="A27" i="3" l="1"/>
  <c r="D26" i="3"/>
  <c r="A28" i="3" l="1"/>
  <c r="K27" i="3"/>
  <c r="D27" i="3"/>
  <c r="A29" i="3" l="1"/>
  <c r="K28" i="3"/>
  <c r="A30" i="3" l="1"/>
  <c r="K29" i="3"/>
</calcChain>
</file>

<file path=xl/sharedStrings.xml><?xml version="1.0" encoding="utf-8"?>
<sst xmlns="http://schemas.openxmlformats.org/spreadsheetml/2006/main" count="146" uniqueCount="131">
  <si>
    <t>Planned Rate</t>
  </si>
  <si>
    <t>Model</t>
  </si>
  <si>
    <t>C100R0005</t>
  </si>
  <si>
    <t>C100R0010</t>
  </si>
  <si>
    <t>C100R0015</t>
  </si>
  <si>
    <t>C100R0020</t>
  </si>
  <si>
    <t>C120R0020</t>
  </si>
  <si>
    <t>C120R0040</t>
  </si>
  <si>
    <t>C125R0050</t>
  </si>
  <si>
    <t>C270R0010</t>
  </si>
  <si>
    <t>C270R0020</t>
  </si>
  <si>
    <t>C270R0040</t>
  </si>
  <si>
    <t>C270R0050</t>
  </si>
  <si>
    <t>C270R0100</t>
  </si>
  <si>
    <t>C300R0020</t>
  </si>
  <si>
    <t>C400R0040</t>
  </si>
  <si>
    <t>C400R0050</t>
  </si>
  <si>
    <t>C400R00100</t>
  </si>
  <si>
    <t>Volume and Rate</t>
  </si>
  <si>
    <t>Approx. Delivery Time</t>
  </si>
  <si>
    <t>12 hrs</t>
  </si>
  <si>
    <t>18 hrs</t>
  </si>
  <si>
    <t>22 hrs</t>
  </si>
  <si>
    <t>24 hrs</t>
  </si>
  <si>
    <t>1 day</t>
  </si>
  <si>
    <t>30 hrs</t>
  </si>
  <si>
    <t>38 hrs</t>
  </si>
  <si>
    <t>44 hrs</t>
  </si>
  <si>
    <t>46 hrs</t>
  </si>
  <si>
    <t>48 hrs</t>
  </si>
  <si>
    <t>2 days</t>
  </si>
  <si>
    <t>60 hrs</t>
  </si>
  <si>
    <t>72 hrs</t>
  </si>
  <si>
    <t>3 days</t>
  </si>
  <si>
    <t>96 hrs</t>
  </si>
  <si>
    <t>4 days</t>
  </si>
  <si>
    <t>120 hrs</t>
  </si>
  <si>
    <t>5 days</t>
  </si>
  <si>
    <t>132 hrs</t>
  </si>
  <si>
    <t>5.5 days</t>
  </si>
  <si>
    <t>144 hrs</t>
  </si>
  <si>
    <t>6 days</t>
  </si>
  <si>
    <t>168 hrs</t>
  </si>
  <si>
    <t>7 days</t>
  </si>
  <si>
    <t>192 hrs</t>
  </si>
  <si>
    <t>8 days</t>
  </si>
  <si>
    <t>216 hrs</t>
  </si>
  <si>
    <t>9 days</t>
  </si>
  <si>
    <t>240 hrs</t>
  </si>
  <si>
    <t>10 days</t>
  </si>
  <si>
    <t>264 hrs</t>
  </si>
  <si>
    <t>11 days</t>
  </si>
  <si>
    <t>288 hrs</t>
  </si>
  <si>
    <t>12 days</t>
  </si>
  <si>
    <t>312 hrs</t>
  </si>
  <si>
    <t>13 days</t>
  </si>
  <si>
    <t>PMP-1103 Rev B</t>
  </si>
  <si>
    <t>Volume to be Infused</t>
  </si>
  <si>
    <t>Expected Duration (hrs)</t>
  </si>
  <si>
    <t>Time (hrs) needed to reach room temperature after refrigeration</t>
  </si>
  <si>
    <t>C100R1000</t>
  </si>
  <si>
    <t>C100R2000</t>
  </si>
  <si>
    <t>C250R1000</t>
  </si>
  <si>
    <t>C250R1750</t>
  </si>
  <si>
    <t>C250R2500</t>
  </si>
  <si>
    <t>C400R1000</t>
  </si>
  <si>
    <t>C400R2000</t>
  </si>
  <si>
    <t>C500R0200</t>
  </si>
  <si>
    <t>C500R2500</t>
  </si>
  <si>
    <t>100ml x 100ml/hr</t>
  </si>
  <si>
    <t>100ml x 200ml/hr</t>
  </si>
  <si>
    <t>250ml x 100ml/hr</t>
  </si>
  <si>
    <t>250ml x 175ml/hr</t>
  </si>
  <si>
    <t>250ml x 250ml/hr</t>
  </si>
  <si>
    <t>400ml x 100ml/hr</t>
  </si>
  <si>
    <t>400ml x 200ml/hr</t>
  </si>
  <si>
    <t>500ml x 20ml/hr</t>
  </si>
  <si>
    <t>500ml x 250ml/hr</t>
  </si>
  <si>
    <t>Fill Volume (ml) = Volume to be infused + 5 ml. Expected residual: 5 ml</t>
  </si>
  <si>
    <t>00:15 h</t>
  </si>
  <si>
    <t>00:30 h</t>
  </si>
  <si>
    <t>00:37 h</t>
  </si>
  <si>
    <t>00:45 h</t>
  </si>
  <si>
    <t>01:00 h</t>
  </si>
  <si>
    <t>01:15 h</t>
  </si>
  <si>
    <t>01:20 h</t>
  </si>
  <si>
    <t>01:30 h</t>
  </si>
  <si>
    <t>01:35 h</t>
  </si>
  <si>
    <t>01:40 h</t>
  </si>
  <si>
    <t>01:45 h</t>
  </si>
  <si>
    <t>02:00 h</t>
  </si>
  <si>
    <t>02:15 h</t>
  </si>
  <si>
    <t>02:30 h</t>
  </si>
  <si>
    <t>02:35 h</t>
  </si>
  <si>
    <t>02:40 h</t>
  </si>
  <si>
    <t>03:00 h</t>
  </si>
  <si>
    <t>04:00 h</t>
  </si>
  <si>
    <t>04:45 h</t>
  </si>
  <si>
    <t>23:00 h</t>
  </si>
  <si>
    <t>24:00 h</t>
  </si>
  <si>
    <t>25:00 h</t>
  </si>
  <si>
    <t>Volume</t>
  </si>
  <si>
    <t>100 mL</t>
  </si>
  <si>
    <t>125 mL</t>
  </si>
  <si>
    <t>250 mL</t>
  </si>
  <si>
    <t>270 mL</t>
  </si>
  <si>
    <t>400 mL</t>
  </si>
  <si>
    <t>500 mL</t>
  </si>
  <si>
    <t>2h:10 min</t>
  </si>
  <si>
    <t>2h:20 min</t>
  </si>
  <si>
    <t>3 hrs</t>
  </si>
  <si>
    <t>3h: 30 min</t>
  </si>
  <si>
    <t>3h:40 min</t>
  </si>
  <si>
    <t>hrs</t>
  </si>
  <si>
    <t>C250R0500</t>
  </si>
  <si>
    <t>250ml x 50ml/hr</t>
  </si>
  <si>
    <t>Coef if 100 ml base</t>
  </si>
  <si>
    <t>Coef if 270 ml  base</t>
  </si>
  <si>
    <t>Time needed (hrs)</t>
  </si>
  <si>
    <t>300 mL</t>
  </si>
  <si>
    <t>3h:10 min</t>
  </si>
  <si>
    <t>2h:30 min</t>
  </si>
  <si>
    <t>2h:40 min</t>
  </si>
  <si>
    <t>4 hrs</t>
  </si>
  <si>
    <t>4h:15 min</t>
  </si>
  <si>
    <t>3h:30 min</t>
  </si>
  <si>
    <t>Caution</t>
  </si>
  <si>
    <t>Duration may vary up to +/-12% from the target. Further the fill volume from the nominal fill volume, lower the accuracy.</t>
  </si>
  <si>
    <t>InfuLife®, Antibiotic Fill Volume Guide</t>
  </si>
  <si>
    <t>InfuLife®, Chemotherapy Fill Volume Guide</t>
  </si>
  <si>
    <t>Time to heat up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</si>
</sst>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20"/>
      <color rgb="FF231F20"/>
      <name val="Arial"/>
      <family val="2"/>
    </font>
    <font>
      <sz val="14"/>
      <color theme="1"/>
      <name val="Aptos Narrow"/>
      <family val="2"/>
      <scheme val="minor"/>
    </font>
    <font>
      <sz val="14"/>
      <color rgb="FF000000"/>
      <name val="Times New Roman"/>
      <family val="1"/>
    </font>
    <font>
      <sz val="14"/>
      <color rgb="FF000000"/>
      <name val="Aptos Narrow"/>
    </font>
    <font>
      <b/>
      <sz val="14"/>
      <color rgb="FF000000"/>
      <name val="Times New Roman"/>
      <family val="1"/>
    </font>
    <font>
      <b/>
      <sz val="14"/>
      <color rgb="FFFFFFFF"/>
      <name val="Arial"/>
      <family val="2"/>
    </font>
    <font>
      <b/>
      <sz val="14"/>
      <color rgb="FF231F20"/>
      <name val="Arial"/>
      <family val="2"/>
    </font>
    <font>
      <sz val="14"/>
      <color rgb="FF231F20"/>
      <name val="Arial"/>
      <family val="2"/>
    </font>
    <font>
      <sz val="14"/>
      <color theme="1"/>
      <name val="Calibri"/>
      <family val="2"/>
    </font>
    <font>
      <b/>
      <sz val="14"/>
      <color rgb="FFFFFFFF"/>
      <name val="Times New Roman"/>
      <family val="1"/>
    </font>
    <font>
      <b/>
      <sz val="14"/>
      <color rgb="FF231F20"/>
      <name val="Times New Roman"/>
      <family val="1"/>
    </font>
    <font>
      <sz val="14"/>
      <color rgb="FF231F2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231F20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rgb="FF231F20"/>
      </bottom>
      <diagonal/>
    </border>
    <border>
      <left style="medium">
        <color indexed="64"/>
      </left>
      <right style="medium">
        <color rgb="FF231F20"/>
      </right>
      <top/>
      <bottom style="medium">
        <color rgb="FF231F20"/>
      </bottom>
      <diagonal/>
    </border>
    <border>
      <left/>
      <right style="medium">
        <color rgb="FF231F20"/>
      </right>
      <top/>
      <bottom style="medium">
        <color rgb="FF231F20"/>
      </bottom>
      <diagonal/>
    </border>
    <border>
      <left style="medium">
        <color indexed="64"/>
      </left>
      <right style="medium">
        <color rgb="FF231F2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000000"/>
      </right>
      <top/>
      <bottom style="medium">
        <color rgb="FF231F20"/>
      </bottom>
      <diagonal/>
    </border>
    <border>
      <left/>
      <right style="medium">
        <color rgb="FF000000"/>
      </right>
      <top/>
      <bottom style="medium">
        <color rgb="FF231F2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231F20"/>
      </left>
      <right/>
      <top style="medium">
        <color indexed="64"/>
      </top>
      <bottom style="medium">
        <color rgb="FF231F20"/>
      </bottom>
      <diagonal/>
    </border>
    <border>
      <left/>
      <right/>
      <top style="medium">
        <color rgb="FF231F20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231F20"/>
      </bottom>
      <diagonal/>
    </border>
    <border>
      <left/>
      <right style="medium">
        <color rgb="FF231F20"/>
      </right>
      <top style="medium">
        <color rgb="FF000000"/>
      </top>
      <bottom style="medium">
        <color rgb="FF231F20"/>
      </bottom>
      <diagonal/>
    </border>
    <border>
      <left style="medium">
        <color rgb="FFFFFFFF"/>
      </left>
      <right/>
      <top style="medium">
        <color rgb="FF231F20"/>
      </top>
      <bottom/>
      <diagonal/>
    </border>
    <border>
      <left/>
      <right style="medium">
        <color rgb="FFFFFFFF"/>
      </right>
      <top style="medium">
        <color rgb="FF231F20"/>
      </top>
      <bottom/>
      <diagonal/>
    </border>
    <border>
      <left style="medium">
        <color rgb="FFFFFFFF"/>
      </left>
      <right style="medium">
        <color rgb="FFFFFFFF"/>
      </right>
      <top style="medium">
        <color rgb="FF231F20"/>
      </top>
      <bottom/>
      <diagonal/>
    </border>
    <border>
      <left style="medium">
        <color indexed="64"/>
      </left>
      <right/>
      <top style="medium">
        <color rgb="FFFFFFFF"/>
      </top>
      <bottom style="medium">
        <color rgb="FF231F20"/>
      </bottom>
      <diagonal/>
    </border>
    <border>
      <left/>
      <right style="medium">
        <color rgb="FF000000"/>
      </right>
      <top style="medium">
        <color rgb="FFFFFFFF"/>
      </top>
      <bottom style="medium">
        <color rgb="FF231F20"/>
      </bottom>
      <diagonal/>
    </border>
    <border>
      <left style="medium">
        <color rgb="FF000000"/>
      </left>
      <right/>
      <top style="medium">
        <color rgb="FFFFFFFF"/>
      </top>
      <bottom style="medium">
        <color rgb="FF231F20"/>
      </bottom>
      <diagonal/>
    </border>
    <border>
      <left/>
      <right/>
      <top style="medium">
        <color rgb="FFFFFFFF"/>
      </top>
      <bottom style="medium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2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4" borderId="0" xfId="0" applyFill="1" applyAlignment="1">
      <alignment horizontal="center" vertical="center"/>
    </xf>
    <xf numFmtId="2" fontId="0" fillId="4" borderId="0" xfId="0" applyNumberFormat="1" applyFill="1"/>
    <xf numFmtId="1" fontId="0" fillId="0" borderId="0" xfId="0" applyNumberFormat="1"/>
    <xf numFmtId="0" fontId="5" fillId="0" borderId="0" xfId="0" applyFont="1" applyAlignment="1">
      <alignment horizontal="left" vertical="center" indent="6"/>
    </xf>
    <xf numFmtId="0" fontId="6" fillId="0" borderId="0" xfId="0" applyFont="1"/>
    <xf numFmtId="0" fontId="7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1" fillId="0" borderId="28" xfId="0" applyFont="1" applyBorder="1" applyAlignment="1">
      <alignment horizontal="left" vertical="center" wrapText="1" indent="1"/>
    </xf>
    <xf numFmtId="0" fontId="11" fillId="0" borderId="29" xfId="0" applyFont="1" applyBorder="1" applyAlignment="1">
      <alignment horizontal="left" vertical="center" wrapText="1" inden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3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5" fillId="0" borderId="14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5BF3-26F5-D04A-BF24-9B8E172A09B7}">
  <dimension ref="A1:AH31"/>
  <sheetViews>
    <sheetView topLeftCell="A5" zoomScale="117" zoomScaleNormal="117" workbookViewId="0">
      <selection activeCell="F5" sqref="F5"/>
    </sheetView>
  </sheetViews>
  <sheetFormatPr baseColWidth="10" defaultColWidth="17.6640625" defaultRowHeight="16" x14ac:dyDescent="0.2"/>
  <cols>
    <col min="1" max="1" width="17.6640625" style="5"/>
  </cols>
  <sheetData>
    <row r="1" spans="1:34" ht="26" thickBot="1" x14ac:dyDescent="0.25">
      <c r="B1" s="11" t="s">
        <v>128</v>
      </c>
    </row>
    <row r="2" spans="1:34" ht="39" thickBot="1" x14ac:dyDescent="0.25">
      <c r="B2" s="45" t="s">
        <v>0</v>
      </c>
      <c r="C2" s="46">
        <v>50</v>
      </c>
      <c r="D2" s="47">
        <v>100</v>
      </c>
      <c r="E2" s="48">
        <v>200</v>
      </c>
      <c r="F2" s="48">
        <v>100</v>
      </c>
      <c r="G2" s="48">
        <v>175</v>
      </c>
      <c r="H2" s="48">
        <v>250</v>
      </c>
      <c r="I2" s="48">
        <v>100</v>
      </c>
      <c r="J2" s="48">
        <v>200</v>
      </c>
      <c r="K2" s="48">
        <v>20</v>
      </c>
      <c r="L2" s="48">
        <v>250</v>
      </c>
      <c r="M2" s="1"/>
      <c r="AG2" s="4"/>
    </row>
    <row r="3" spans="1:34" ht="58" thickBot="1" x14ac:dyDescent="0.25">
      <c r="B3" s="49" t="s">
        <v>57</v>
      </c>
      <c r="C3" s="50">
        <v>100</v>
      </c>
      <c r="D3" s="47">
        <v>100</v>
      </c>
      <c r="E3" s="51">
        <v>100</v>
      </c>
      <c r="F3" s="51">
        <v>250</v>
      </c>
      <c r="G3" s="51">
        <v>250</v>
      </c>
      <c r="H3" s="51">
        <v>250</v>
      </c>
      <c r="I3" s="51">
        <v>400</v>
      </c>
      <c r="J3" s="51">
        <v>400</v>
      </c>
      <c r="K3" s="51">
        <v>500</v>
      </c>
      <c r="L3" s="51">
        <v>500</v>
      </c>
      <c r="M3" s="1"/>
      <c r="AG3" s="4"/>
    </row>
    <row r="4" spans="1:34" ht="58" thickBot="1" x14ac:dyDescent="0.25">
      <c r="B4" s="49" t="s">
        <v>58</v>
      </c>
      <c r="C4" s="52">
        <f>C3/C2</f>
        <v>2</v>
      </c>
      <c r="D4" s="52">
        <f>D3/D2</f>
        <v>1</v>
      </c>
      <c r="E4" s="52">
        <f>E3/E2</f>
        <v>0.5</v>
      </c>
      <c r="F4" s="52">
        <f>F3/F2</f>
        <v>2.5</v>
      </c>
      <c r="G4" s="53">
        <f>G3/G2</f>
        <v>1.4285714285714286</v>
      </c>
      <c r="H4" s="52">
        <f>H3/H2</f>
        <v>1</v>
      </c>
      <c r="I4" s="52">
        <f>I3/I2</f>
        <v>4</v>
      </c>
      <c r="J4" s="52">
        <f>J3/J2</f>
        <v>2</v>
      </c>
      <c r="K4" s="52">
        <f>K3/K2</f>
        <v>25</v>
      </c>
      <c r="L4" s="52">
        <f>L3/L2</f>
        <v>2</v>
      </c>
      <c r="M4" s="1"/>
      <c r="AG4" s="4"/>
    </row>
    <row r="5" spans="1:34" ht="172" thickBot="1" x14ac:dyDescent="0.25">
      <c r="B5" s="54" t="s">
        <v>59</v>
      </c>
      <c r="C5" s="21" t="str">
        <f>Note!$J4</f>
        <v>2h:30 min</v>
      </c>
      <c r="D5" s="21" t="str">
        <f>Note!$J4</f>
        <v>2h:30 min</v>
      </c>
      <c r="E5" s="21" t="str">
        <f>Note!$J4</f>
        <v>2h:30 min</v>
      </c>
      <c r="F5" s="21" t="str">
        <f>Note!$J6</f>
        <v>3h:30 min</v>
      </c>
      <c r="G5" s="21" t="str">
        <f>Note!$J6</f>
        <v>3h:30 min</v>
      </c>
      <c r="H5" s="21" t="str">
        <f>Note!$J6</f>
        <v>3h:30 min</v>
      </c>
      <c r="I5" s="21" t="str">
        <f>Note!$J9</f>
        <v>4 hrs</v>
      </c>
      <c r="J5" s="21" t="str">
        <f>Note!$J9</f>
        <v>4 hrs</v>
      </c>
      <c r="K5" s="21" t="str">
        <f>Note!$J10</f>
        <v>4h:15 min</v>
      </c>
      <c r="L5" s="21" t="str">
        <f>Note!$J10</f>
        <v>4h:15 min</v>
      </c>
      <c r="M5" s="1"/>
      <c r="AG5" s="4"/>
    </row>
    <row r="6" spans="1:34" ht="39" thickBot="1" x14ac:dyDescent="0.25">
      <c r="B6" s="55" t="s">
        <v>1</v>
      </c>
      <c r="C6" s="56" t="s">
        <v>114</v>
      </c>
      <c r="D6" s="56" t="s">
        <v>60</v>
      </c>
      <c r="E6" s="56" t="s">
        <v>61</v>
      </c>
      <c r="F6" s="57" t="s">
        <v>62</v>
      </c>
      <c r="G6" s="56" t="s">
        <v>63</v>
      </c>
      <c r="H6" s="56" t="s">
        <v>64</v>
      </c>
      <c r="I6" s="57" t="s">
        <v>65</v>
      </c>
      <c r="J6" s="57" t="s">
        <v>66</v>
      </c>
      <c r="K6" s="56" t="s">
        <v>67</v>
      </c>
      <c r="L6" s="57" t="s">
        <v>68</v>
      </c>
      <c r="M6" s="1"/>
      <c r="AG6" s="4"/>
    </row>
    <row r="7" spans="1:34" ht="39" thickBot="1" x14ac:dyDescent="0.25">
      <c r="B7" s="55" t="s">
        <v>18</v>
      </c>
      <c r="C7" s="58" t="s">
        <v>115</v>
      </c>
      <c r="D7" s="59" t="s">
        <v>69</v>
      </c>
      <c r="E7" s="59" t="s">
        <v>70</v>
      </c>
      <c r="F7" s="60" t="s">
        <v>71</v>
      </c>
      <c r="G7" s="59" t="s">
        <v>72</v>
      </c>
      <c r="H7" s="58" t="s">
        <v>73</v>
      </c>
      <c r="I7" s="60" t="s">
        <v>74</v>
      </c>
      <c r="J7" s="60" t="s">
        <v>75</v>
      </c>
      <c r="K7" s="58" t="s">
        <v>76</v>
      </c>
      <c r="L7" s="60" t="s">
        <v>77</v>
      </c>
      <c r="M7" s="1"/>
      <c r="AG7" s="3"/>
      <c r="AH7" s="4"/>
    </row>
    <row r="8" spans="1:34" ht="37" customHeight="1" thickBot="1" x14ac:dyDescent="0.25">
      <c r="A8" s="8" t="s">
        <v>113</v>
      </c>
      <c r="B8" s="61" t="s">
        <v>19</v>
      </c>
      <c r="C8" s="62" t="s">
        <v>78</v>
      </c>
      <c r="D8" s="63"/>
      <c r="E8" s="63"/>
      <c r="F8" s="63"/>
      <c r="G8" s="63"/>
      <c r="H8" s="63"/>
      <c r="I8" s="63"/>
      <c r="J8" s="63"/>
      <c r="K8" s="63"/>
      <c r="L8" s="63"/>
      <c r="M8" s="1"/>
      <c r="AG8" s="4"/>
      <c r="AH8" s="4"/>
    </row>
    <row r="9" spans="1:34" ht="20" thickBot="1" x14ac:dyDescent="0.25">
      <c r="A9" s="9">
        <f>15/60</f>
        <v>0.25</v>
      </c>
      <c r="B9" s="64" t="s">
        <v>79</v>
      </c>
      <c r="C9" s="35"/>
      <c r="D9" s="35"/>
      <c r="E9" s="36">
        <f>E$2*$A9+5</f>
        <v>55</v>
      </c>
      <c r="F9" s="65"/>
      <c r="G9" s="35"/>
      <c r="H9" s="35"/>
      <c r="I9" s="35"/>
      <c r="J9" s="35"/>
      <c r="K9" s="35"/>
      <c r="L9" s="35"/>
      <c r="M9" s="1"/>
      <c r="AG9" s="4"/>
      <c r="AH9" s="4"/>
    </row>
    <row r="10" spans="1:34" ht="20" thickBot="1" x14ac:dyDescent="0.25">
      <c r="A10" s="9">
        <f>30/60</f>
        <v>0.5</v>
      </c>
      <c r="B10" s="64" t="s">
        <v>80</v>
      </c>
      <c r="C10" s="35"/>
      <c r="D10" s="35"/>
      <c r="E10" s="36">
        <f>E$2*$A10+5</f>
        <v>105</v>
      </c>
      <c r="F10" s="65"/>
      <c r="G10" s="35"/>
      <c r="H10" s="35"/>
      <c r="I10" s="35"/>
      <c r="J10" s="35"/>
      <c r="K10" s="35"/>
      <c r="L10" s="35"/>
      <c r="M10" s="1"/>
      <c r="AG10" s="4"/>
      <c r="AH10" s="4"/>
    </row>
    <row r="11" spans="1:34" ht="20" thickBot="1" x14ac:dyDescent="0.25">
      <c r="A11" s="9">
        <f>37/60</f>
        <v>0.6166666666666667</v>
      </c>
      <c r="B11" s="64" t="s">
        <v>81</v>
      </c>
      <c r="C11" s="35"/>
      <c r="D11" s="35"/>
      <c r="E11" s="36">
        <f>E$2*$A11+5</f>
        <v>128.33333333333334</v>
      </c>
      <c r="F11" s="65"/>
      <c r="G11" s="35"/>
      <c r="H11" s="35"/>
      <c r="I11" s="35"/>
      <c r="J11" s="35"/>
      <c r="K11" s="35"/>
      <c r="L11" s="35"/>
      <c r="M11" s="1"/>
      <c r="AG11" s="4"/>
      <c r="AH11" s="4"/>
    </row>
    <row r="12" spans="1:34" ht="20" thickBot="1" x14ac:dyDescent="0.25">
      <c r="A12" s="9">
        <f>45/60</f>
        <v>0.75</v>
      </c>
      <c r="B12" s="64" t="s">
        <v>82</v>
      </c>
      <c r="C12" s="35"/>
      <c r="D12" s="36">
        <f>D$2*$A12+5</f>
        <v>80</v>
      </c>
      <c r="E12" s="35"/>
      <c r="F12" s="35"/>
      <c r="G12" s="35"/>
      <c r="H12" s="36">
        <f>H$2*$A12+5</f>
        <v>192.5</v>
      </c>
      <c r="I12" s="35"/>
      <c r="J12" s="35"/>
      <c r="K12" s="35"/>
      <c r="L12" s="35"/>
      <c r="M12" s="1"/>
      <c r="AG12" s="4"/>
      <c r="AH12" s="4"/>
    </row>
    <row r="13" spans="1:34" ht="20" thickBot="1" x14ac:dyDescent="0.25">
      <c r="A13" s="9">
        <v>1</v>
      </c>
      <c r="B13" s="64" t="s">
        <v>83</v>
      </c>
      <c r="C13" s="35"/>
      <c r="D13" s="36">
        <f>D$2*$A13+5</f>
        <v>105</v>
      </c>
      <c r="E13" s="35"/>
      <c r="F13" s="35"/>
      <c r="G13" s="35"/>
      <c r="H13" s="36">
        <f>H$2*$A13+5</f>
        <v>255</v>
      </c>
      <c r="I13" s="35"/>
      <c r="J13" s="35"/>
      <c r="K13" s="35"/>
      <c r="L13" s="35"/>
      <c r="M13" s="1"/>
      <c r="AG13" s="4"/>
      <c r="AH13" s="4"/>
    </row>
    <row r="14" spans="1:34" ht="20" thickBot="1" x14ac:dyDescent="0.25">
      <c r="A14" s="9">
        <f>75/60</f>
        <v>1.25</v>
      </c>
      <c r="B14" s="64" t="s">
        <v>84</v>
      </c>
      <c r="C14" s="35"/>
      <c r="D14" s="36">
        <f>D$2*$A14+5</f>
        <v>130</v>
      </c>
      <c r="E14" s="35"/>
      <c r="F14" s="35"/>
      <c r="G14" s="35"/>
      <c r="H14" s="36">
        <f>H$2*$A14+5</f>
        <v>317.5</v>
      </c>
      <c r="I14" s="35"/>
      <c r="J14" s="35"/>
      <c r="K14" s="35"/>
      <c r="L14" s="35"/>
      <c r="M14" s="1"/>
      <c r="AG14" s="4"/>
      <c r="AH14" s="4"/>
    </row>
    <row r="15" spans="1:34" ht="20" thickBot="1" x14ac:dyDescent="0.25">
      <c r="A15" s="9">
        <f>80/60</f>
        <v>1.3333333333333333</v>
      </c>
      <c r="B15" s="64" t="s">
        <v>85</v>
      </c>
      <c r="C15" s="36">
        <f>C$2*$A15+5</f>
        <v>71.666666666666657</v>
      </c>
      <c r="D15" s="35"/>
      <c r="E15" s="35"/>
      <c r="F15" s="35"/>
      <c r="G15" s="36">
        <f>G$2*$A15+5</f>
        <v>238.33333333333331</v>
      </c>
      <c r="H15" s="35"/>
      <c r="I15" s="35"/>
      <c r="J15" s="35"/>
      <c r="K15" s="35"/>
      <c r="L15" s="35"/>
      <c r="M15" s="1"/>
      <c r="AG15" s="4"/>
      <c r="AH15" s="4"/>
    </row>
    <row r="16" spans="1:34" ht="20" thickBot="1" x14ac:dyDescent="0.25">
      <c r="A16" s="9">
        <f>90/60</f>
        <v>1.5</v>
      </c>
      <c r="B16" s="64" t="s">
        <v>86</v>
      </c>
      <c r="C16" s="36">
        <f>C$2*$A16+5</f>
        <v>80</v>
      </c>
      <c r="D16" s="35"/>
      <c r="E16" s="35"/>
      <c r="F16" s="35"/>
      <c r="G16" s="36">
        <f>G$2*$A16+5</f>
        <v>267.5</v>
      </c>
      <c r="H16" s="35"/>
      <c r="I16" s="35"/>
      <c r="J16" s="35"/>
      <c r="K16" s="35"/>
      <c r="L16" s="35"/>
      <c r="M16" s="1"/>
      <c r="AG16" s="4"/>
      <c r="AH16" s="4"/>
    </row>
    <row r="17" spans="1:34" ht="20" thickBot="1" x14ac:dyDescent="0.25">
      <c r="A17" s="9">
        <f>95/60</f>
        <v>1.5833333333333333</v>
      </c>
      <c r="B17" s="64" t="s">
        <v>87</v>
      </c>
      <c r="C17" s="36">
        <f>C$2*$A17+5</f>
        <v>84.166666666666657</v>
      </c>
      <c r="D17" s="35"/>
      <c r="E17" s="35"/>
      <c r="F17" s="35"/>
      <c r="G17" s="36">
        <f>G$2*$A17+5</f>
        <v>282.08333333333331</v>
      </c>
      <c r="H17" s="35"/>
      <c r="I17" s="35"/>
      <c r="J17" s="35"/>
      <c r="K17" s="35"/>
      <c r="L17" s="35"/>
      <c r="M17" s="1"/>
      <c r="AG17" s="4"/>
      <c r="AH17" s="4"/>
    </row>
    <row r="18" spans="1:34" ht="20" thickBot="1" x14ac:dyDescent="0.25">
      <c r="A18" s="9">
        <f>100/60</f>
        <v>1.6666666666666667</v>
      </c>
      <c r="B18" s="64" t="s">
        <v>88</v>
      </c>
      <c r="C18" s="36">
        <f>C$2*$A18+5</f>
        <v>88.333333333333343</v>
      </c>
      <c r="D18" s="35"/>
      <c r="E18" s="35"/>
      <c r="F18" s="35"/>
      <c r="G18" s="36">
        <f>G$2*$A18+5</f>
        <v>296.66666666666669</v>
      </c>
      <c r="H18" s="35"/>
      <c r="I18" s="35"/>
      <c r="J18" s="35"/>
      <c r="K18" s="35"/>
      <c r="L18" s="35"/>
      <c r="M18" s="1"/>
      <c r="AG18" s="4"/>
      <c r="AH18" s="4"/>
    </row>
    <row r="19" spans="1:34" ht="20" thickBot="1" x14ac:dyDescent="0.25">
      <c r="A19" s="9">
        <f>105/60</f>
        <v>1.75</v>
      </c>
      <c r="B19" s="64" t="s">
        <v>89</v>
      </c>
      <c r="C19" s="36">
        <f>C$2*$A19+5</f>
        <v>92.5</v>
      </c>
      <c r="D19" s="35"/>
      <c r="E19" s="35"/>
      <c r="F19" s="35"/>
      <c r="G19" s="35"/>
      <c r="H19" s="35"/>
      <c r="I19" s="35"/>
      <c r="J19" s="36">
        <f>J$2*$A19+5</f>
        <v>355</v>
      </c>
      <c r="K19" s="35"/>
      <c r="L19" s="36">
        <f>L$2*$A19+5</f>
        <v>442.5</v>
      </c>
      <c r="M19" s="1"/>
      <c r="AG19" s="4"/>
      <c r="AH19" s="4"/>
    </row>
    <row r="20" spans="1:34" ht="20" thickBot="1" x14ac:dyDescent="0.25">
      <c r="A20" s="9">
        <v>2</v>
      </c>
      <c r="B20" s="64" t="s">
        <v>90</v>
      </c>
      <c r="C20" s="36">
        <f>C$2*$A20+5</f>
        <v>105</v>
      </c>
      <c r="D20" s="35"/>
      <c r="E20" s="35"/>
      <c r="F20" s="36">
        <f>F$2*$A20+5</f>
        <v>205</v>
      </c>
      <c r="G20" s="35"/>
      <c r="H20" s="35"/>
      <c r="I20" s="35"/>
      <c r="J20" s="36">
        <f>J$2*$A20+5</f>
        <v>405</v>
      </c>
      <c r="K20" s="35"/>
      <c r="L20" s="36">
        <f>L$2*$A20+5</f>
        <v>505</v>
      </c>
      <c r="M20" s="1"/>
      <c r="AG20" s="4"/>
      <c r="AH20" s="4"/>
    </row>
    <row r="21" spans="1:34" ht="20" thickBot="1" x14ac:dyDescent="0.25">
      <c r="A21" s="9">
        <f>135/60</f>
        <v>2.25</v>
      </c>
      <c r="B21" s="64" t="s">
        <v>91</v>
      </c>
      <c r="C21" s="36">
        <f>C$2*$A21+5</f>
        <v>117.5</v>
      </c>
      <c r="D21" s="35"/>
      <c r="E21" s="35"/>
      <c r="F21" s="36">
        <f>F$2*$A21+5</f>
        <v>230</v>
      </c>
      <c r="G21" s="35"/>
      <c r="H21" s="35"/>
      <c r="I21" s="35"/>
      <c r="J21" s="36">
        <f>J$2*$A21+5</f>
        <v>455</v>
      </c>
      <c r="K21" s="35"/>
      <c r="L21" s="36">
        <f>L$2*$A21+5</f>
        <v>567.5</v>
      </c>
      <c r="M21" s="1"/>
      <c r="AG21" s="4"/>
      <c r="AH21" s="4"/>
    </row>
    <row r="22" spans="1:34" ht="20" thickBot="1" x14ac:dyDescent="0.25">
      <c r="A22" s="9">
        <f>150/60</f>
        <v>2.5</v>
      </c>
      <c r="B22" s="64" t="s">
        <v>92</v>
      </c>
      <c r="C22" s="35"/>
      <c r="D22" s="35"/>
      <c r="E22" s="35"/>
      <c r="F22" s="36">
        <f>F$2*$A22+5</f>
        <v>255</v>
      </c>
      <c r="G22" s="35"/>
      <c r="H22" s="35"/>
      <c r="I22" s="35"/>
      <c r="J22" s="35"/>
      <c r="K22" s="35"/>
      <c r="L22" s="35"/>
      <c r="M22" s="1"/>
      <c r="AG22" s="4"/>
      <c r="AH22" s="4"/>
    </row>
    <row r="23" spans="1:34" ht="20" thickBot="1" x14ac:dyDescent="0.25">
      <c r="A23" s="9">
        <f>155/60</f>
        <v>2.5833333333333335</v>
      </c>
      <c r="B23" s="64" t="s">
        <v>93</v>
      </c>
      <c r="C23" s="35"/>
      <c r="D23" s="35"/>
      <c r="E23" s="35"/>
      <c r="F23" s="36">
        <f>F$2*$A23+5</f>
        <v>263.33333333333337</v>
      </c>
      <c r="G23" s="35"/>
      <c r="H23" s="35"/>
      <c r="I23" s="35"/>
      <c r="J23" s="35"/>
      <c r="K23" s="35"/>
      <c r="L23" s="35"/>
      <c r="M23" s="1"/>
      <c r="AG23" s="4"/>
      <c r="AH23" s="4"/>
    </row>
    <row r="24" spans="1:34" ht="20" thickBot="1" x14ac:dyDescent="0.25">
      <c r="A24" s="9">
        <f>160/60</f>
        <v>2.6666666666666665</v>
      </c>
      <c r="B24" s="64" t="s">
        <v>94</v>
      </c>
      <c r="C24" s="35"/>
      <c r="D24" s="35"/>
      <c r="E24" s="35"/>
      <c r="F24" s="36">
        <f>F$2*$A24+5</f>
        <v>271.66666666666663</v>
      </c>
      <c r="G24" s="35"/>
      <c r="H24" s="35"/>
      <c r="I24" s="35"/>
      <c r="J24" s="35"/>
      <c r="K24" s="35"/>
      <c r="L24" s="35"/>
      <c r="M24" s="1"/>
      <c r="AG24" s="4"/>
      <c r="AH24" s="4"/>
    </row>
    <row r="25" spans="1:34" ht="20" thickBot="1" x14ac:dyDescent="0.25">
      <c r="A25" s="9">
        <v>3</v>
      </c>
      <c r="B25" s="64" t="s">
        <v>95</v>
      </c>
      <c r="C25" s="35"/>
      <c r="D25" s="35"/>
      <c r="E25" s="35"/>
      <c r="F25" s="35"/>
      <c r="G25" s="35"/>
      <c r="H25" s="35"/>
      <c r="I25" s="36">
        <f>I$2*$A25+5</f>
        <v>305</v>
      </c>
      <c r="J25" s="35"/>
      <c r="K25" s="35"/>
      <c r="L25" s="35"/>
      <c r="M25" s="1"/>
      <c r="AG25" s="4"/>
      <c r="AH25" s="4"/>
    </row>
    <row r="26" spans="1:34" ht="20" thickBot="1" x14ac:dyDescent="0.25">
      <c r="A26" s="9">
        <v>4</v>
      </c>
      <c r="B26" s="64" t="s">
        <v>96</v>
      </c>
      <c r="C26" s="35"/>
      <c r="D26" s="35"/>
      <c r="E26" s="35"/>
      <c r="F26" s="35"/>
      <c r="G26" s="35"/>
      <c r="H26" s="35"/>
      <c r="I26" s="36">
        <f>I$2*$A26+5</f>
        <v>405</v>
      </c>
      <c r="J26" s="35"/>
      <c r="K26" s="35"/>
      <c r="L26" s="35"/>
      <c r="M26" s="1"/>
      <c r="AG26" s="4"/>
      <c r="AH26" s="4"/>
    </row>
    <row r="27" spans="1:34" ht="20" thickBot="1" x14ac:dyDescent="0.25">
      <c r="A27" s="9">
        <f>285/60</f>
        <v>4.75</v>
      </c>
      <c r="B27" s="64" t="s">
        <v>97</v>
      </c>
      <c r="C27" s="35"/>
      <c r="D27" s="35"/>
      <c r="E27" s="35"/>
      <c r="F27" s="35"/>
      <c r="G27" s="35"/>
      <c r="H27" s="35"/>
      <c r="I27" s="36">
        <f>I$2*$A27+5</f>
        <v>480</v>
      </c>
      <c r="J27" s="35"/>
      <c r="K27" s="35"/>
      <c r="L27" s="35"/>
      <c r="M27" s="1"/>
      <c r="AG27" s="4"/>
      <c r="AH27" s="4"/>
    </row>
    <row r="28" spans="1:34" ht="20" thickBot="1" x14ac:dyDescent="0.25">
      <c r="A28" s="9">
        <v>24</v>
      </c>
      <c r="B28" s="64" t="s">
        <v>98</v>
      </c>
      <c r="C28" s="35"/>
      <c r="D28" s="35"/>
      <c r="E28" s="35"/>
      <c r="F28" s="35"/>
      <c r="G28" s="35"/>
      <c r="H28" s="35"/>
      <c r="I28" s="35"/>
      <c r="J28" s="35"/>
      <c r="K28" s="36">
        <f>K$2*$A28+5</f>
        <v>485</v>
      </c>
      <c r="L28" s="35"/>
      <c r="M28" s="1"/>
      <c r="AG28" s="4"/>
      <c r="AH28" s="4"/>
    </row>
    <row r="29" spans="1:34" ht="20" thickBot="1" x14ac:dyDescent="0.25">
      <c r="A29" s="9">
        <v>25</v>
      </c>
      <c r="B29" s="64" t="s">
        <v>99</v>
      </c>
      <c r="C29" s="35"/>
      <c r="D29" s="35"/>
      <c r="E29" s="35"/>
      <c r="F29" s="35"/>
      <c r="G29" s="35"/>
      <c r="H29" s="35"/>
      <c r="I29" s="35"/>
      <c r="J29" s="35"/>
      <c r="K29" s="36">
        <f>K$2*$A29+5</f>
        <v>505</v>
      </c>
      <c r="L29" s="35"/>
      <c r="M29" s="1"/>
      <c r="AG29" s="4"/>
      <c r="AH29" s="4"/>
    </row>
    <row r="30" spans="1:34" ht="20" thickBot="1" x14ac:dyDescent="0.25">
      <c r="A30" s="9">
        <v>26</v>
      </c>
      <c r="B30" s="64" t="s">
        <v>100</v>
      </c>
      <c r="C30" s="35"/>
      <c r="D30" s="35"/>
      <c r="E30" s="35"/>
      <c r="F30" s="35"/>
      <c r="G30" s="35"/>
      <c r="H30" s="35"/>
      <c r="I30" s="35"/>
      <c r="J30" s="35"/>
      <c r="K30" s="36">
        <f>K$2*$A30+5</f>
        <v>525</v>
      </c>
      <c r="L30" s="35"/>
      <c r="M30" s="1"/>
      <c r="AG30" s="4"/>
      <c r="AH30" s="4"/>
    </row>
    <row r="31" spans="1:34" ht="57" x14ac:dyDescent="0.2">
      <c r="B31" s="40" t="s">
        <v>56</v>
      </c>
      <c r="C31" s="41" t="s">
        <v>126</v>
      </c>
      <c r="D31" s="42" t="s">
        <v>127</v>
      </c>
      <c r="E31" s="42"/>
      <c r="F31" s="42"/>
      <c r="G31" s="42"/>
      <c r="H31" s="42"/>
      <c r="I31" s="42"/>
      <c r="J31" s="42"/>
      <c r="K31" s="42"/>
      <c r="L31" s="42"/>
      <c r="M31" s="2"/>
    </row>
  </sheetData>
  <mergeCells count="1">
    <mergeCell ref="C8:L8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3861-4310-4247-803F-2531369E60B4}">
  <dimension ref="A1:S39"/>
  <sheetViews>
    <sheetView tabSelected="1" workbookViewId="0">
      <selection activeCell="B1" sqref="B1:F1"/>
    </sheetView>
  </sheetViews>
  <sheetFormatPr baseColWidth="10" defaultRowHeight="16" x14ac:dyDescent="0.2"/>
  <cols>
    <col min="1" max="1" width="4.6640625" bestFit="1" customWidth="1"/>
    <col min="2" max="19" width="19.33203125" customWidth="1"/>
  </cols>
  <sheetData>
    <row r="1" spans="1:19" ht="26" thickBot="1" x14ac:dyDescent="0.25">
      <c r="B1" s="44" t="s">
        <v>129</v>
      </c>
      <c r="C1" s="44"/>
      <c r="D1" s="44"/>
      <c r="E1" s="44"/>
      <c r="F1" s="44"/>
    </row>
    <row r="2" spans="1:19" ht="20" thickBot="1" x14ac:dyDescent="0.3">
      <c r="A2" s="12"/>
      <c r="B2" s="13" t="s">
        <v>0</v>
      </c>
      <c r="C2" s="14"/>
      <c r="D2" s="15">
        <v>0.5</v>
      </c>
      <c r="E2" s="15">
        <v>1</v>
      </c>
      <c r="F2" s="15">
        <v>1.5</v>
      </c>
      <c r="G2" s="15">
        <v>2</v>
      </c>
      <c r="H2" s="15">
        <v>2</v>
      </c>
      <c r="I2" s="15">
        <v>4</v>
      </c>
      <c r="J2" s="15">
        <v>5</v>
      </c>
      <c r="K2" s="15">
        <v>1</v>
      </c>
      <c r="L2" s="15">
        <v>2</v>
      </c>
      <c r="M2" s="15">
        <v>4</v>
      </c>
      <c r="N2" s="15">
        <v>5</v>
      </c>
      <c r="O2" s="15">
        <v>10</v>
      </c>
      <c r="P2" s="15">
        <v>2</v>
      </c>
      <c r="Q2" s="15">
        <v>4</v>
      </c>
      <c r="R2" s="15">
        <v>5</v>
      </c>
      <c r="S2" s="15">
        <v>10</v>
      </c>
    </row>
    <row r="3" spans="1:19" ht="20" thickBot="1" x14ac:dyDescent="0.3">
      <c r="A3" s="12"/>
      <c r="B3" s="13" t="s">
        <v>57</v>
      </c>
      <c r="C3" s="16"/>
      <c r="D3" s="17">
        <v>100</v>
      </c>
      <c r="E3" s="18">
        <v>100</v>
      </c>
      <c r="F3" s="18">
        <v>100</v>
      </c>
      <c r="G3" s="18">
        <v>100</v>
      </c>
      <c r="H3" s="18">
        <v>120</v>
      </c>
      <c r="I3" s="18">
        <v>120</v>
      </c>
      <c r="J3" s="18">
        <v>125</v>
      </c>
      <c r="K3" s="18">
        <v>270</v>
      </c>
      <c r="L3" s="18">
        <v>270</v>
      </c>
      <c r="M3" s="18">
        <v>270</v>
      </c>
      <c r="N3" s="18">
        <v>270</v>
      </c>
      <c r="O3" s="18">
        <v>270</v>
      </c>
      <c r="P3" s="18">
        <v>300</v>
      </c>
      <c r="Q3" s="18">
        <v>400</v>
      </c>
      <c r="R3" s="18">
        <v>400</v>
      </c>
      <c r="S3" s="18">
        <v>400</v>
      </c>
    </row>
    <row r="4" spans="1:19" ht="20" thickBot="1" x14ac:dyDescent="0.3">
      <c r="A4" s="12"/>
      <c r="B4" s="13" t="s">
        <v>58</v>
      </c>
      <c r="C4" s="16"/>
      <c r="D4" s="17">
        <v>200</v>
      </c>
      <c r="E4" s="18">
        <v>100</v>
      </c>
      <c r="F4" s="18">
        <v>66.7</v>
      </c>
      <c r="G4" s="18">
        <v>50</v>
      </c>
      <c r="H4" s="18">
        <v>60</v>
      </c>
      <c r="I4" s="18">
        <v>30</v>
      </c>
      <c r="J4" s="18">
        <v>25</v>
      </c>
      <c r="K4" s="18">
        <v>270</v>
      </c>
      <c r="L4" s="18">
        <v>135</v>
      </c>
      <c r="M4" s="18">
        <v>67.5</v>
      </c>
      <c r="N4" s="18">
        <v>54</v>
      </c>
      <c r="O4" s="18">
        <v>27</v>
      </c>
      <c r="P4" s="18">
        <v>150</v>
      </c>
      <c r="Q4" s="18">
        <v>100</v>
      </c>
      <c r="R4" s="18">
        <v>80</v>
      </c>
      <c r="S4" s="18">
        <v>40</v>
      </c>
    </row>
    <row r="5" spans="1:19" ht="39" thickBot="1" x14ac:dyDescent="0.3">
      <c r="A5" s="12"/>
      <c r="B5" s="19" t="s">
        <v>59</v>
      </c>
      <c r="C5" s="20"/>
      <c r="D5" s="21" t="str">
        <f>Note!$J4</f>
        <v>2h:30 min</v>
      </c>
      <c r="E5" s="21" t="str">
        <f>Note!$J4</f>
        <v>2h:30 min</v>
      </c>
      <c r="F5" s="21" t="str">
        <f>Note!$J4</f>
        <v>2h:30 min</v>
      </c>
      <c r="G5" s="21" t="str">
        <f>Note!$J4</f>
        <v>2h:30 min</v>
      </c>
      <c r="H5" s="21" t="str">
        <f>Note!$J5</f>
        <v>2h:40 min</v>
      </c>
      <c r="I5" s="21" t="str">
        <f>Note!$J5</f>
        <v>2h:40 min</v>
      </c>
      <c r="J5" s="21" t="str">
        <f>Note!$J5</f>
        <v>2h:40 min</v>
      </c>
      <c r="K5" s="21" t="str">
        <f>Note!$J7</f>
        <v>3h:30 min</v>
      </c>
      <c r="L5" s="21" t="str">
        <f>Note!$J7</f>
        <v>3h:30 min</v>
      </c>
      <c r="M5" s="21" t="str">
        <f>Note!$J7</f>
        <v>3h:30 min</v>
      </c>
      <c r="N5" s="21" t="str">
        <f>Note!$J7</f>
        <v>3h:30 min</v>
      </c>
      <c r="O5" s="21" t="str">
        <f>Note!$J7</f>
        <v>3h:30 min</v>
      </c>
      <c r="P5" s="21" t="str">
        <f>Note!$J8</f>
        <v>3h:40 min</v>
      </c>
      <c r="Q5" s="21" t="str">
        <f>Note!$J9</f>
        <v>4 hrs</v>
      </c>
      <c r="R5" s="21" t="str">
        <f>Note!$J9</f>
        <v>4 hrs</v>
      </c>
      <c r="S5" s="21" t="str">
        <f>Note!$J9</f>
        <v>4 hrs</v>
      </c>
    </row>
    <row r="6" spans="1:19" ht="19" x14ac:dyDescent="0.25">
      <c r="A6" s="12"/>
      <c r="B6" s="22" t="s">
        <v>1</v>
      </c>
      <c r="C6" s="23"/>
      <c r="D6" s="24" t="s">
        <v>2</v>
      </c>
      <c r="E6" s="24" t="s">
        <v>3</v>
      </c>
      <c r="F6" s="24" t="s">
        <v>4</v>
      </c>
      <c r="G6" s="24" t="s">
        <v>5</v>
      </c>
      <c r="H6" s="24" t="s">
        <v>6</v>
      </c>
      <c r="I6" s="24" t="s">
        <v>7</v>
      </c>
      <c r="J6" s="24" t="s">
        <v>8</v>
      </c>
      <c r="K6" s="24" t="s">
        <v>9</v>
      </c>
      <c r="L6" s="24" t="s">
        <v>10</v>
      </c>
      <c r="M6" s="24" t="s">
        <v>11</v>
      </c>
      <c r="N6" s="24" t="s">
        <v>12</v>
      </c>
      <c r="O6" s="24" t="s">
        <v>13</v>
      </c>
      <c r="P6" s="24" t="s">
        <v>14</v>
      </c>
      <c r="Q6" s="24" t="s">
        <v>15</v>
      </c>
      <c r="R6" s="24" t="s">
        <v>16</v>
      </c>
      <c r="S6" s="24" t="s">
        <v>17</v>
      </c>
    </row>
    <row r="7" spans="1:19" ht="20" thickBot="1" x14ac:dyDescent="0.3">
      <c r="A7" s="12"/>
      <c r="B7" s="25"/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1:19" ht="49" customHeight="1" thickBot="1" x14ac:dyDescent="0.25">
      <c r="A8" s="28" t="s">
        <v>113</v>
      </c>
      <c r="B8" s="29" t="s">
        <v>19</v>
      </c>
      <c r="C8" s="30"/>
      <c r="D8" s="31" t="s">
        <v>78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43"/>
    </row>
    <row r="9" spans="1:19" ht="20" thickBot="1" x14ac:dyDescent="0.25">
      <c r="A9" s="28">
        <v>12</v>
      </c>
      <c r="B9" s="33" t="s">
        <v>20</v>
      </c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1:19" ht="20" thickBot="1" x14ac:dyDescent="0.25">
      <c r="A10" s="28">
        <v>18</v>
      </c>
      <c r="B10" s="33" t="s">
        <v>21</v>
      </c>
      <c r="C10" s="34"/>
      <c r="D10" s="35"/>
      <c r="E10" s="35"/>
      <c r="F10" s="35"/>
      <c r="G10" s="35"/>
      <c r="H10" s="35"/>
      <c r="I10" s="35"/>
      <c r="J10" s="36">
        <f>J$2*$A10+5</f>
        <v>95</v>
      </c>
      <c r="K10" s="35"/>
      <c r="L10" s="35"/>
      <c r="M10" s="35"/>
      <c r="N10" s="35"/>
      <c r="O10" s="35"/>
      <c r="P10" s="35"/>
      <c r="Q10" s="35"/>
      <c r="R10" s="35"/>
      <c r="S10" s="35"/>
    </row>
    <row r="11" spans="1:19" ht="20" thickBot="1" x14ac:dyDescent="0.25">
      <c r="A11" s="28">
        <v>22</v>
      </c>
      <c r="B11" s="33" t="s">
        <v>22</v>
      </c>
      <c r="C11" s="34"/>
      <c r="D11" s="35"/>
      <c r="E11" s="35"/>
      <c r="F11" s="35"/>
      <c r="G11" s="35"/>
      <c r="H11" s="35"/>
      <c r="I11" s="36">
        <f>I$2*$A11+5</f>
        <v>93</v>
      </c>
      <c r="J11" s="36">
        <f>J$2*$A11+5</f>
        <v>115</v>
      </c>
      <c r="K11" s="35"/>
      <c r="L11" s="35"/>
      <c r="M11" s="35"/>
      <c r="N11" s="35"/>
      <c r="O11" s="36">
        <f>O$2*$A11+5</f>
        <v>225</v>
      </c>
      <c r="P11" s="35"/>
      <c r="Q11" s="35"/>
      <c r="R11" s="35"/>
      <c r="S11" s="35"/>
    </row>
    <row r="12" spans="1:19" ht="20" thickBot="1" x14ac:dyDescent="0.25">
      <c r="A12" s="28">
        <v>24</v>
      </c>
      <c r="B12" s="33" t="s">
        <v>23</v>
      </c>
      <c r="C12" s="37" t="s">
        <v>24</v>
      </c>
      <c r="D12" s="35"/>
      <c r="E12" s="35"/>
      <c r="F12" s="35"/>
      <c r="G12" s="35"/>
      <c r="H12" s="35"/>
      <c r="I12" s="36">
        <f>I$2*$A12+5</f>
        <v>101</v>
      </c>
      <c r="J12" s="36">
        <f>J$2*$A12+5</f>
        <v>125</v>
      </c>
      <c r="K12" s="35"/>
      <c r="L12" s="35"/>
      <c r="M12" s="35"/>
      <c r="N12" s="35"/>
      <c r="O12" s="36">
        <f>O$2*$A12+5</f>
        <v>245</v>
      </c>
      <c r="P12" s="35"/>
      <c r="Q12" s="35"/>
      <c r="R12" s="35"/>
      <c r="S12" s="35"/>
    </row>
    <row r="13" spans="1:19" ht="20" thickBot="1" x14ac:dyDescent="0.25">
      <c r="A13" s="28">
        <v>30</v>
      </c>
      <c r="B13" s="33" t="s">
        <v>25</v>
      </c>
      <c r="C13" s="34"/>
      <c r="D13" s="35"/>
      <c r="E13" s="35"/>
      <c r="F13" s="35"/>
      <c r="G13" s="35"/>
      <c r="H13" s="35"/>
      <c r="I13" s="36">
        <f>I$2*$A13+5</f>
        <v>125</v>
      </c>
      <c r="J13" s="36">
        <f>J$2*$A13+5</f>
        <v>155</v>
      </c>
      <c r="K13" s="35"/>
      <c r="L13" s="35"/>
      <c r="M13" s="35"/>
      <c r="N13" s="35"/>
      <c r="O13" s="36">
        <f>O$2*$A13+5</f>
        <v>305</v>
      </c>
      <c r="P13" s="35"/>
      <c r="Q13" s="35"/>
      <c r="R13" s="35"/>
      <c r="S13" s="35"/>
    </row>
    <row r="14" spans="1:19" ht="20" thickBot="1" x14ac:dyDescent="0.25">
      <c r="A14" s="28">
        <v>38</v>
      </c>
      <c r="B14" s="33" t="s">
        <v>26</v>
      </c>
      <c r="C14" s="34"/>
      <c r="D14" s="35"/>
      <c r="E14" s="35"/>
      <c r="F14" s="35"/>
      <c r="G14" s="36">
        <f>G$2*$A14+5</f>
        <v>81</v>
      </c>
      <c r="H14" s="35"/>
      <c r="I14" s="36">
        <f>I$2*$A14+5</f>
        <v>157</v>
      </c>
      <c r="J14" s="35"/>
      <c r="K14" s="35"/>
      <c r="L14" s="35"/>
      <c r="M14" s="35"/>
      <c r="N14" s="35"/>
      <c r="O14" s="35"/>
      <c r="P14" s="35"/>
      <c r="Q14" s="35"/>
      <c r="R14" s="35"/>
      <c r="S14" s="36">
        <f>S$2*$A14+5</f>
        <v>385</v>
      </c>
    </row>
    <row r="15" spans="1:19" ht="20" thickBot="1" x14ac:dyDescent="0.25">
      <c r="A15" s="28">
        <v>44</v>
      </c>
      <c r="B15" s="33" t="s">
        <v>27</v>
      </c>
      <c r="C15" s="34"/>
      <c r="D15" s="35"/>
      <c r="E15" s="35"/>
      <c r="F15" s="35"/>
      <c r="G15" s="36">
        <f>G$2*$A15+5</f>
        <v>93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6">
        <f>S$2*$A15+5</f>
        <v>445</v>
      </c>
    </row>
    <row r="16" spans="1:19" ht="20" thickBot="1" x14ac:dyDescent="0.25">
      <c r="A16" s="28">
        <v>46</v>
      </c>
      <c r="B16" s="33" t="s">
        <v>28</v>
      </c>
      <c r="C16" s="34"/>
      <c r="D16" s="35"/>
      <c r="E16" s="35"/>
      <c r="F16" s="35"/>
      <c r="G16" s="36">
        <f>G$2*$A16+5</f>
        <v>97</v>
      </c>
      <c r="H16" s="35"/>
      <c r="I16" s="35"/>
      <c r="J16" s="35"/>
      <c r="K16" s="35"/>
      <c r="L16" s="35"/>
      <c r="M16" s="35"/>
      <c r="N16" s="36">
        <f>N$2*$A16+5</f>
        <v>235</v>
      </c>
      <c r="O16" s="35"/>
      <c r="P16" s="35"/>
      <c r="Q16" s="35"/>
      <c r="R16" s="35"/>
      <c r="S16" s="35"/>
    </row>
    <row r="17" spans="1:19" ht="20" thickBot="1" x14ac:dyDescent="0.25">
      <c r="A17" s="28">
        <v>48</v>
      </c>
      <c r="B17" s="33" t="s">
        <v>29</v>
      </c>
      <c r="C17" s="37" t="s">
        <v>30</v>
      </c>
      <c r="D17" s="35"/>
      <c r="E17" s="35"/>
      <c r="F17" s="36">
        <f>F$2*$A17+5</f>
        <v>77</v>
      </c>
      <c r="G17" s="36">
        <f>G$2*$A17+5</f>
        <v>101</v>
      </c>
      <c r="H17" s="36">
        <f>H$2*$A17+5</f>
        <v>101</v>
      </c>
      <c r="I17" s="35"/>
      <c r="J17" s="35"/>
      <c r="K17" s="35"/>
      <c r="L17" s="35"/>
      <c r="M17" s="35"/>
      <c r="N17" s="36">
        <f>N$2*$A17+5</f>
        <v>245</v>
      </c>
      <c r="O17" s="35"/>
      <c r="P17" s="35"/>
      <c r="Q17" s="35"/>
      <c r="R17" s="35"/>
      <c r="S17" s="35"/>
    </row>
    <row r="18" spans="1:19" ht="20" thickBot="1" x14ac:dyDescent="0.25">
      <c r="A18" s="28">
        <v>60</v>
      </c>
      <c r="B18" s="33" t="s">
        <v>31</v>
      </c>
      <c r="C18" s="34"/>
      <c r="D18" s="35"/>
      <c r="E18" s="35"/>
      <c r="F18" s="36">
        <f>F$2*$A18+5</f>
        <v>95</v>
      </c>
      <c r="G18" s="36">
        <f>G$2*$A18+5</f>
        <v>125</v>
      </c>
      <c r="H18" s="36">
        <f>H$2*$A18+5</f>
        <v>125</v>
      </c>
      <c r="I18" s="35"/>
      <c r="J18" s="35"/>
      <c r="K18" s="35"/>
      <c r="L18" s="35"/>
      <c r="M18" s="36">
        <f>M$2*$A18+5</f>
        <v>245</v>
      </c>
      <c r="N18" s="36">
        <f>N$2*$A18+5</f>
        <v>305</v>
      </c>
      <c r="O18" s="35"/>
      <c r="P18" s="35"/>
      <c r="Q18" s="35"/>
      <c r="R18" s="35"/>
      <c r="S18" s="35"/>
    </row>
    <row r="19" spans="1:19" ht="20" thickBot="1" x14ac:dyDescent="0.25">
      <c r="A19" s="28">
        <v>72</v>
      </c>
      <c r="B19" s="33" t="s">
        <v>32</v>
      </c>
      <c r="C19" s="37" t="s">
        <v>33</v>
      </c>
      <c r="D19" s="35"/>
      <c r="E19" s="36">
        <f>E$2*$A19+5</f>
        <v>77</v>
      </c>
      <c r="F19" s="36">
        <f>F$2*$A19+5</f>
        <v>113</v>
      </c>
      <c r="G19" s="35"/>
      <c r="H19" s="36">
        <f>H$2*$A19+5</f>
        <v>149</v>
      </c>
      <c r="I19" s="35"/>
      <c r="J19" s="35"/>
      <c r="K19" s="35"/>
      <c r="L19" s="35"/>
      <c r="M19" s="36">
        <f>M$2*$A19+5</f>
        <v>293</v>
      </c>
      <c r="N19" s="35"/>
      <c r="O19" s="35"/>
      <c r="P19" s="35"/>
      <c r="Q19" s="35"/>
      <c r="R19" s="36">
        <f>R$2*$A19+5</f>
        <v>365</v>
      </c>
      <c r="S19" s="35"/>
    </row>
    <row r="20" spans="1:19" ht="20" thickBot="1" x14ac:dyDescent="0.25">
      <c r="A20" s="28">
        <v>96</v>
      </c>
      <c r="B20" s="33" t="s">
        <v>34</v>
      </c>
      <c r="C20" s="37" t="s">
        <v>35</v>
      </c>
      <c r="D20" s="35"/>
      <c r="E20" s="36">
        <f>E$2*$A20+5</f>
        <v>101</v>
      </c>
      <c r="F20" s="35"/>
      <c r="G20" s="35"/>
      <c r="H20" s="35"/>
      <c r="I20" s="35"/>
      <c r="J20" s="35"/>
      <c r="K20" s="35"/>
      <c r="L20" s="36">
        <f>L$2*$A20+5</f>
        <v>197</v>
      </c>
      <c r="M20" s="35"/>
      <c r="N20" s="35"/>
      <c r="O20" s="35"/>
      <c r="P20" s="35"/>
      <c r="Q20" s="36">
        <f>Q$2*$A20+5</f>
        <v>389</v>
      </c>
      <c r="R20" s="36">
        <f>R$2*$A20+5</f>
        <v>485</v>
      </c>
      <c r="S20" s="35"/>
    </row>
    <row r="21" spans="1:19" ht="20" thickBot="1" x14ac:dyDescent="0.25">
      <c r="A21" s="28">
        <f>5*24</f>
        <v>120</v>
      </c>
      <c r="B21" s="33" t="s">
        <v>36</v>
      </c>
      <c r="C21" s="37" t="s">
        <v>37</v>
      </c>
      <c r="D21" s="35"/>
      <c r="E21" s="36">
        <f>E$2*$A21+5</f>
        <v>125</v>
      </c>
      <c r="F21" s="35"/>
      <c r="G21" s="35"/>
      <c r="H21" s="35"/>
      <c r="I21" s="35"/>
      <c r="J21" s="35"/>
      <c r="K21" s="35"/>
      <c r="L21" s="36">
        <f>L$2*$A21+5</f>
        <v>245</v>
      </c>
      <c r="M21" s="35"/>
      <c r="N21" s="35"/>
      <c r="O21" s="35"/>
      <c r="P21" s="35"/>
      <c r="Q21" s="36">
        <f>Q$2*$A21+5</f>
        <v>485</v>
      </c>
      <c r="R21" s="35"/>
      <c r="S21" s="35"/>
    </row>
    <row r="22" spans="1:19" ht="20" thickBot="1" x14ac:dyDescent="0.25">
      <c r="A22" s="28">
        <f>A21+12</f>
        <v>132</v>
      </c>
      <c r="B22" s="33" t="s">
        <v>38</v>
      </c>
      <c r="C22" s="37" t="s">
        <v>39</v>
      </c>
      <c r="D22" s="35"/>
      <c r="E22" s="35"/>
      <c r="F22" s="35"/>
      <c r="G22" s="35"/>
      <c r="H22" s="35"/>
      <c r="I22" s="35"/>
      <c r="J22" s="35"/>
      <c r="K22" s="35"/>
      <c r="L22" s="36">
        <f>L$2*$A22+5</f>
        <v>269</v>
      </c>
      <c r="M22" s="35"/>
      <c r="N22" s="35"/>
      <c r="O22" s="35"/>
      <c r="P22" s="36">
        <f>P$2*$A22+5</f>
        <v>269</v>
      </c>
      <c r="Q22" s="35"/>
      <c r="R22" s="35"/>
      <c r="S22" s="35"/>
    </row>
    <row r="23" spans="1:19" ht="20" thickBot="1" x14ac:dyDescent="0.25">
      <c r="A23" s="28">
        <f>6*24</f>
        <v>144</v>
      </c>
      <c r="B23" s="33" t="s">
        <v>40</v>
      </c>
      <c r="C23" s="37" t="s">
        <v>41</v>
      </c>
      <c r="D23" s="35"/>
      <c r="E23" s="35"/>
      <c r="F23" s="35"/>
      <c r="G23" s="35"/>
      <c r="H23" s="35"/>
      <c r="I23" s="35"/>
      <c r="J23" s="35"/>
      <c r="K23" s="35"/>
      <c r="L23" s="36">
        <f>L$2*$A23+5</f>
        <v>293</v>
      </c>
      <c r="M23" s="35"/>
      <c r="N23" s="35"/>
      <c r="O23" s="35"/>
      <c r="P23" s="36">
        <f>P$2*$A23+5</f>
        <v>293</v>
      </c>
      <c r="Q23" s="35"/>
      <c r="R23" s="35"/>
      <c r="S23" s="35"/>
    </row>
    <row r="24" spans="1:19" ht="20" thickBot="1" x14ac:dyDescent="0.25">
      <c r="A24" s="28">
        <f>A23+24</f>
        <v>168</v>
      </c>
      <c r="B24" s="33" t="s">
        <v>42</v>
      </c>
      <c r="C24" s="37" t="s">
        <v>43</v>
      </c>
      <c r="D24" s="36">
        <f>D$2*$A24+5</f>
        <v>89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6">
        <f>P$2*$A24+5</f>
        <v>341</v>
      </c>
      <c r="Q24" s="35"/>
      <c r="R24" s="35"/>
      <c r="S24" s="35"/>
    </row>
    <row r="25" spans="1:19" ht="20" thickBot="1" x14ac:dyDescent="0.25">
      <c r="A25" s="28">
        <f>A24+24</f>
        <v>192</v>
      </c>
      <c r="B25" s="33" t="s">
        <v>44</v>
      </c>
      <c r="C25" s="37" t="s">
        <v>45</v>
      </c>
      <c r="D25" s="36">
        <f>D$2*$A25+5</f>
        <v>101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19" ht="20" thickBot="1" x14ac:dyDescent="0.25">
      <c r="A26" s="28">
        <f>A25+24</f>
        <v>216</v>
      </c>
      <c r="B26" s="33" t="s">
        <v>46</v>
      </c>
      <c r="C26" s="37" t="s">
        <v>47</v>
      </c>
      <c r="D26" s="36">
        <f>D$2*$A26+5</f>
        <v>113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pans="1:19" ht="20" thickBot="1" x14ac:dyDescent="0.25">
      <c r="A27" s="28">
        <f>A26+24</f>
        <v>240</v>
      </c>
      <c r="B27" s="33" t="s">
        <v>48</v>
      </c>
      <c r="C27" s="37" t="s">
        <v>49</v>
      </c>
      <c r="D27" s="36">
        <f>D$2*$A27+5</f>
        <v>125</v>
      </c>
      <c r="E27" s="35"/>
      <c r="F27" s="35"/>
      <c r="G27" s="35"/>
      <c r="H27" s="35"/>
      <c r="I27" s="35"/>
      <c r="J27" s="35"/>
      <c r="K27" s="36">
        <f>K$2*$A27+5</f>
        <v>245</v>
      </c>
      <c r="L27" s="35"/>
      <c r="M27" s="35"/>
      <c r="N27" s="35"/>
      <c r="O27" s="35"/>
      <c r="P27" s="35"/>
      <c r="Q27" s="35"/>
      <c r="R27" s="35"/>
      <c r="S27" s="35"/>
    </row>
    <row r="28" spans="1:19" ht="20" thickBot="1" x14ac:dyDescent="0.25">
      <c r="A28" s="28">
        <f>A27+24</f>
        <v>264</v>
      </c>
      <c r="B28" s="33" t="s">
        <v>50</v>
      </c>
      <c r="C28" s="37" t="s">
        <v>51</v>
      </c>
      <c r="D28" s="35"/>
      <c r="E28" s="35"/>
      <c r="F28" s="35"/>
      <c r="G28" s="35"/>
      <c r="H28" s="35"/>
      <c r="I28" s="35"/>
      <c r="J28" s="35"/>
      <c r="K28" s="36">
        <f>K$2*$A28+5</f>
        <v>269</v>
      </c>
      <c r="L28" s="35"/>
      <c r="M28" s="35"/>
      <c r="N28" s="35"/>
      <c r="O28" s="35"/>
      <c r="P28" s="35"/>
      <c r="Q28" s="35"/>
      <c r="R28" s="35"/>
      <c r="S28" s="35"/>
    </row>
    <row r="29" spans="1:19" ht="20" thickBot="1" x14ac:dyDescent="0.25">
      <c r="A29" s="28">
        <f>A28+24</f>
        <v>288</v>
      </c>
      <c r="B29" s="33" t="s">
        <v>52</v>
      </c>
      <c r="C29" s="37" t="s">
        <v>53</v>
      </c>
      <c r="D29" s="35"/>
      <c r="E29" s="35"/>
      <c r="F29" s="35"/>
      <c r="G29" s="35"/>
      <c r="H29" s="35"/>
      <c r="I29" s="35"/>
      <c r="J29" s="35"/>
      <c r="K29" s="36">
        <f>K$2*$A29+5</f>
        <v>293</v>
      </c>
      <c r="L29" s="35"/>
      <c r="M29" s="35"/>
      <c r="N29" s="35"/>
      <c r="O29" s="35"/>
      <c r="P29" s="35"/>
      <c r="Q29" s="35"/>
      <c r="R29" s="35"/>
      <c r="S29" s="35"/>
    </row>
    <row r="30" spans="1:19" ht="20" thickBot="1" x14ac:dyDescent="0.25">
      <c r="A30" s="28">
        <f>A29+24</f>
        <v>312</v>
      </c>
      <c r="B30" s="38" t="s">
        <v>54</v>
      </c>
      <c r="C30" s="39" t="s">
        <v>55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</row>
    <row r="31" spans="1:19" ht="57" x14ac:dyDescent="0.25">
      <c r="A31" s="12"/>
      <c r="B31" s="40" t="s">
        <v>56</v>
      </c>
      <c r="C31" s="41" t="s">
        <v>126</v>
      </c>
      <c r="D31" s="42" t="s">
        <v>127</v>
      </c>
      <c r="E31" s="42"/>
      <c r="F31" s="42"/>
      <c r="G31" s="42"/>
      <c r="H31" s="42"/>
      <c r="I31" s="42"/>
      <c r="J31" s="42"/>
      <c r="K31" s="42"/>
      <c r="L31" s="42"/>
      <c r="M31" s="12"/>
      <c r="N31" s="12"/>
      <c r="O31" s="12"/>
      <c r="P31" s="12"/>
      <c r="Q31" s="12"/>
      <c r="R31" s="12"/>
      <c r="S31" s="12"/>
    </row>
    <row r="34" spans="1:1" x14ac:dyDescent="0.2">
      <c r="A34" s="7"/>
    </row>
    <row r="35" spans="1:1" x14ac:dyDescent="0.2">
      <c r="A35" s="7"/>
    </row>
    <row r="36" spans="1:1" x14ac:dyDescent="0.2">
      <c r="A36" s="7"/>
    </row>
    <row r="37" spans="1:1" x14ac:dyDescent="0.2">
      <c r="A37" s="7"/>
    </row>
    <row r="38" spans="1:1" x14ac:dyDescent="0.2">
      <c r="A38" s="7"/>
    </row>
    <row r="39" spans="1:1" x14ac:dyDescent="0.2">
      <c r="A39" s="7"/>
    </row>
  </sheetData>
  <mergeCells count="24">
    <mergeCell ref="B1:F1"/>
    <mergeCell ref="Q6:Q7"/>
    <mergeCell ref="R6:R7"/>
    <mergeCell ref="B2:C2"/>
    <mergeCell ref="B3:C3"/>
    <mergeCell ref="B4:C4"/>
    <mergeCell ref="B5:C5"/>
    <mergeCell ref="B6:C7"/>
    <mergeCell ref="E6:E7"/>
    <mergeCell ref="F6:F7"/>
    <mergeCell ref="G6:G7"/>
    <mergeCell ref="H6:H7"/>
    <mergeCell ref="I6:I7"/>
    <mergeCell ref="P6:P7"/>
    <mergeCell ref="S6:S7"/>
    <mergeCell ref="B8:C8"/>
    <mergeCell ref="D8:R8"/>
    <mergeCell ref="J6:J7"/>
    <mergeCell ref="K6:K7"/>
    <mergeCell ref="L6:L7"/>
    <mergeCell ref="M6:M7"/>
    <mergeCell ref="N6:N7"/>
    <mergeCell ref="O6:O7"/>
    <mergeCell ref="D6:D7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9914-90BC-884C-8687-460838E8F7CE}">
  <dimension ref="A2:K10"/>
  <sheetViews>
    <sheetView workbookViewId="0">
      <selection activeCell="A3" sqref="A3"/>
    </sheetView>
  </sheetViews>
  <sheetFormatPr baseColWidth="10" defaultRowHeight="16" x14ac:dyDescent="0.2"/>
  <sheetData>
    <row r="2" spans="1:11" x14ac:dyDescent="0.2">
      <c r="A2" t="s">
        <v>130</v>
      </c>
    </row>
    <row r="3" spans="1:11" x14ac:dyDescent="0.2">
      <c r="A3" s="6" t="s">
        <v>101</v>
      </c>
      <c r="B3" t="s">
        <v>116</v>
      </c>
      <c r="D3" s="6" t="s">
        <v>101</v>
      </c>
      <c r="E3" s="6"/>
      <c r="F3" s="6" t="s">
        <v>117</v>
      </c>
      <c r="G3" s="6" t="s">
        <v>118</v>
      </c>
    </row>
    <row r="4" spans="1:11" x14ac:dyDescent="0.2">
      <c r="A4">
        <v>100</v>
      </c>
      <c r="B4">
        <v>1</v>
      </c>
      <c r="D4" t="s">
        <v>102</v>
      </c>
      <c r="E4">
        <v>2.5</v>
      </c>
      <c r="F4" s="5">
        <f>(A4/A$7)^(1/3)</f>
        <v>0.71814489667729453</v>
      </c>
      <c r="G4" s="7">
        <f>3*F4</f>
        <v>2.1544346900318834</v>
      </c>
      <c r="H4" s="7">
        <f>60*(G4-2)</f>
        <v>9.2660814019130022</v>
      </c>
      <c r="I4" t="s">
        <v>108</v>
      </c>
      <c r="J4" t="s">
        <v>121</v>
      </c>
    </row>
    <row r="5" spans="1:11" x14ac:dyDescent="0.2">
      <c r="A5">
        <v>125</v>
      </c>
      <c r="B5" s="5">
        <f>(A5/A$4)^(1/3)</f>
        <v>1.0772173450159419</v>
      </c>
      <c r="D5" t="s">
        <v>103</v>
      </c>
      <c r="E5" s="7">
        <f>B5*2.5</f>
        <v>2.6930433625398549</v>
      </c>
      <c r="F5" s="5">
        <f>(A5/A$7)^(1/3)</f>
        <v>0.77359813893546314</v>
      </c>
      <c r="G5" s="7">
        <f>3*F5</f>
        <v>2.3207944168063896</v>
      </c>
      <c r="H5" s="7">
        <f>60*(G5-2)</f>
        <v>19.247665008383379</v>
      </c>
      <c r="I5" t="s">
        <v>109</v>
      </c>
      <c r="J5" t="s">
        <v>122</v>
      </c>
      <c r="K5">
        <f>60*0.7</f>
        <v>42</v>
      </c>
    </row>
    <row r="6" spans="1:11" x14ac:dyDescent="0.2">
      <c r="A6">
        <v>250</v>
      </c>
      <c r="B6" s="5">
        <f>(A6/A$4)^(1/3)</f>
        <v>1.3572088082974534</v>
      </c>
      <c r="D6" t="s">
        <v>104</v>
      </c>
      <c r="E6" s="7">
        <f>B6*2.5</f>
        <v>3.3930220207436337</v>
      </c>
      <c r="F6" s="5">
        <f>(A6/A$7)^(1/3)</f>
        <v>0.97467257940428864</v>
      </c>
      <c r="G6" s="7">
        <f>3*F6</f>
        <v>2.924017738212866</v>
      </c>
      <c r="H6" s="7">
        <f>60*(G6-2)</f>
        <v>55.441064292771962</v>
      </c>
      <c r="I6" t="s">
        <v>110</v>
      </c>
      <c r="J6" t="s">
        <v>125</v>
      </c>
      <c r="K6" s="10">
        <f>(E6-3)*60</f>
        <v>23.581321244618021</v>
      </c>
    </row>
    <row r="7" spans="1:11" x14ac:dyDescent="0.2">
      <c r="A7">
        <v>270</v>
      </c>
      <c r="B7" s="5">
        <f>(A7/A$4)^(1/3)</f>
        <v>1.3924766500838337</v>
      </c>
      <c r="D7" t="s">
        <v>105</v>
      </c>
      <c r="E7" s="7">
        <f>B7*2.5</f>
        <v>3.4811916252095845</v>
      </c>
      <c r="F7" s="5">
        <f>(A7/A$7)^(1/3)</f>
        <v>1</v>
      </c>
      <c r="G7" s="7">
        <f>3*F7</f>
        <v>3</v>
      </c>
      <c r="H7" s="7">
        <f>60*(G7-3)</f>
        <v>0</v>
      </c>
      <c r="I7" t="s">
        <v>110</v>
      </c>
      <c r="J7" t="s">
        <v>125</v>
      </c>
      <c r="K7" s="10">
        <f>(E7-3)*60</f>
        <v>28.871497512575068</v>
      </c>
    </row>
    <row r="8" spans="1:11" x14ac:dyDescent="0.2">
      <c r="A8">
        <v>300</v>
      </c>
      <c r="B8" s="5">
        <f>(A8/A$4)^(1/3)</f>
        <v>1.4422495703074083</v>
      </c>
      <c r="D8" t="s">
        <v>119</v>
      </c>
      <c r="E8" s="7">
        <f>B8*2.5</f>
        <v>3.605623925768521</v>
      </c>
      <c r="F8" s="5">
        <f>(A8/A$7)^(1/3)</f>
        <v>1.0357441686512863</v>
      </c>
      <c r="G8" s="7">
        <f>3*F8</f>
        <v>3.107232505953859</v>
      </c>
      <c r="H8" s="7">
        <f>60*(G8-3)</f>
        <v>6.4339503572315415</v>
      </c>
      <c r="I8" t="s">
        <v>120</v>
      </c>
      <c r="J8" t="s">
        <v>112</v>
      </c>
      <c r="K8" s="10">
        <f>(E8-3)*60</f>
        <v>36.337435546111259</v>
      </c>
    </row>
    <row r="9" spans="1:11" x14ac:dyDescent="0.2">
      <c r="A9">
        <v>400</v>
      </c>
      <c r="B9" s="5">
        <f>(A9/A$4)^(1/3)</f>
        <v>1.5874010519681994</v>
      </c>
      <c r="D9" t="s">
        <v>106</v>
      </c>
      <c r="E9" s="7">
        <f>B9*2.5</f>
        <v>3.9685026299204984</v>
      </c>
      <c r="F9" s="5">
        <f>(A9/A$7)^(1/3)</f>
        <v>1.1399839644511314</v>
      </c>
      <c r="G9" s="7">
        <f>3*F9</f>
        <v>3.4199518933533941</v>
      </c>
      <c r="H9" s="7">
        <f>60*(G9-3)</f>
        <v>25.197113601203647</v>
      </c>
      <c r="I9" t="s">
        <v>111</v>
      </c>
      <c r="J9" t="s">
        <v>123</v>
      </c>
      <c r="K9" s="10">
        <f>(E9-3)*60</f>
        <v>58.110157795229902</v>
      </c>
    </row>
    <row r="10" spans="1:11" x14ac:dyDescent="0.2">
      <c r="A10">
        <v>500</v>
      </c>
      <c r="B10" s="5">
        <f>(A10/A$4)^(1/3)</f>
        <v>1.7099759466766968</v>
      </c>
      <c r="D10" t="s">
        <v>107</v>
      </c>
      <c r="E10" s="7">
        <f>B10*2.5</f>
        <v>4.2749398666917422</v>
      </c>
      <c r="F10" s="5">
        <f>(A10/A$7)^(1/3)</f>
        <v>1.2280104995467955</v>
      </c>
      <c r="G10" s="7">
        <f>3*F10</f>
        <v>3.6840314986403868</v>
      </c>
      <c r="H10" s="7">
        <f>60*(G10-3)</f>
        <v>41.041889918423209</v>
      </c>
      <c r="I10" t="s">
        <v>112</v>
      </c>
      <c r="J10" t="s">
        <v>124</v>
      </c>
      <c r="K10" s="10">
        <f>(E10-4)*60</f>
        <v>16.496392001504532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Antibiotic</vt:lpstr>
      <vt:lpstr>Chemo</vt:lpstr>
      <vt:lpstr>Note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Shal</dc:creator>
  <cp:lastModifiedBy>Mark Shal</cp:lastModifiedBy>
  <cp:lastPrinted>2026-04-02T23:56:40Z</cp:lastPrinted>
  <dcterms:created xsi:type="dcterms:W3CDTF">2026-04-02T23:48:21Z</dcterms:created>
  <dcterms:modified xsi:type="dcterms:W3CDTF">2026-07-29T18:08:43Z</dcterms:modified>
</cp:coreProperties>
</file>