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ddclr3s1\Common\Council Meeting Materials\2026 Meetings\"/>
    </mc:Choice>
  </mc:AlternateContent>
  <xr:revisionPtr revIDLastSave="0" documentId="8_{B72BE892-04DC-4589-BD92-4F77419F06CB}" xr6:coauthVersionLast="47" xr6:coauthVersionMax="47" xr10:uidLastSave="{00000000-0000-0000-0000-000000000000}"/>
  <bookViews>
    <workbookView xWindow="28680" yWindow="-120" windowWidth="29040" windowHeight="15720" xr2:uid="{8F037B79-9CF8-4DB4-B59B-F1944085750A}"/>
  </bookViews>
  <sheets>
    <sheet name="CS&amp;S 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" i="1" l="1"/>
  <c r="Q29" i="1"/>
  <c r="M26" i="1"/>
  <c r="J26" i="1"/>
  <c r="I26" i="1"/>
  <c r="E26" i="1"/>
  <c r="V25" i="1"/>
  <c r="W25" i="1" s="1"/>
  <c r="R25" i="1"/>
  <c r="V24" i="1"/>
  <c r="U24" i="1"/>
  <c r="U32" i="1" s="1"/>
  <c r="U33" i="1" s="1"/>
  <c r="W24" i="1" s="1"/>
  <c r="W23" i="1"/>
  <c r="V23" i="1"/>
  <c r="T23" i="1"/>
  <c r="T32" i="1" s="1"/>
  <c r="T33" i="1" s="1"/>
  <c r="W22" i="1"/>
  <c r="V22" i="1"/>
  <c r="R22" i="1"/>
  <c r="R27" i="1" s="1"/>
  <c r="R32" i="1" s="1"/>
  <c r="R33" i="1" s="1"/>
  <c r="V21" i="1"/>
  <c r="Q21" i="1"/>
  <c r="Q27" i="1" s="1"/>
  <c r="P20" i="1"/>
  <c r="O16" i="1"/>
  <c r="O26" i="1" s="1"/>
  <c r="N16" i="1"/>
  <c r="N26" i="1" s="1"/>
  <c r="M16" i="1"/>
  <c r="L16" i="1"/>
  <c r="L26" i="1" s="1"/>
  <c r="K16" i="1"/>
  <c r="K26" i="1" s="1"/>
  <c r="J16" i="1"/>
  <c r="I16" i="1"/>
  <c r="H16" i="1"/>
  <c r="H26" i="1" s="1"/>
  <c r="G16" i="1"/>
  <c r="G26" i="1" s="1"/>
  <c r="F16" i="1"/>
  <c r="F26" i="1" s="1"/>
  <c r="E16" i="1"/>
  <c r="D16" i="1"/>
  <c r="D26" i="1" s="1"/>
  <c r="C16" i="1"/>
  <c r="W16" i="1" s="1"/>
  <c r="V14" i="1"/>
  <c r="W14" i="1" s="1"/>
  <c r="S14" i="1"/>
  <c r="V13" i="1"/>
  <c r="W13" i="1" s="1"/>
  <c r="S13" i="1"/>
  <c r="W12" i="1"/>
  <c r="V12" i="1"/>
  <c r="S12" i="1"/>
  <c r="V11" i="1"/>
  <c r="W11" i="1" s="1"/>
  <c r="S11" i="1"/>
  <c r="W10" i="1"/>
  <c r="V10" i="1"/>
  <c r="S10" i="1"/>
  <c r="W9" i="1"/>
  <c r="V9" i="1"/>
  <c r="S9" i="1"/>
  <c r="W8" i="1"/>
  <c r="V8" i="1"/>
  <c r="S8" i="1"/>
  <c r="V7" i="1"/>
  <c r="W7" i="1" s="1"/>
  <c r="S7" i="1"/>
  <c r="V6" i="1"/>
  <c r="W6" i="1" s="1"/>
  <c r="S6" i="1"/>
  <c r="S16" i="1" s="1"/>
  <c r="S27" i="1" s="1"/>
  <c r="S33" i="1" s="1"/>
  <c r="S32" i="1" s="1"/>
  <c r="V5" i="1"/>
  <c r="W5" i="1" s="1"/>
  <c r="S5" i="1"/>
  <c r="W4" i="1"/>
  <c r="V4" i="1"/>
  <c r="S4" i="1"/>
  <c r="V3" i="1"/>
  <c r="V16" i="1" s="1"/>
  <c r="S3" i="1"/>
  <c r="Q32" i="1" l="1"/>
  <c r="Q33" i="1" s="1"/>
  <c r="W21" i="1" s="1"/>
  <c r="W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Leonetti, Lindsay A.</author>
    <author>Hommer, Lindsay</author>
  </authors>
  <commentList>
    <comment ref="B14" authorId="0" shapeId="0" xr:uid="{EE4B6E96-AE08-4FE1-8574-279B43F80D0D}">
      <text>
        <r>
          <rPr>
            <sz val="12"/>
            <color indexed="81"/>
            <rFont val="Arial"/>
            <family val="2"/>
          </rPr>
          <t>Total (PP84 = CP1300 Indirect Costs) X .50 
+ “160.1 ENT NETWORK 2655” @100%
-----------------
=$  DHS costs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B17" authorId="0" shapeId="0" xr:uid="{21400FF5-3AB3-41EA-BC93-700ABA59D597}">
      <text>
        <r>
          <rPr>
            <b/>
            <sz val="11"/>
            <color indexed="81"/>
            <rFont val="Tahoma"/>
            <family val="2"/>
          </rPr>
          <t>Leonetti, Lindsay A.:</t>
        </r>
        <r>
          <rPr>
            <sz val="11"/>
            <color indexed="81"/>
            <rFont val="Tahoma"/>
            <family val="2"/>
          </rPr>
          <t xml:space="preserve">
Match given to DD Council by DHS</t>
        </r>
      </text>
    </comment>
    <comment ref="S17" authorId="1" shapeId="0" xr:uid="{8DE1CB77-8351-4373-953D-C08711A39CEB}">
      <text>
        <r>
          <rPr>
            <b/>
            <sz val="12"/>
            <color indexed="81"/>
            <rFont val="Tahoma"/>
            <family val="2"/>
          </rPr>
          <t>Hommer, Lindsay:</t>
        </r>
        <r>
          <rPr>
            <sz val="12"/>
            <color indexed="81"/>
            <rFont val="Tahoma"/>
            <family val="2"/>
          </rPr>
          <t xml:space="preserve">
DHS Match amount goes here</t>
        </r>
      </text>
    </comment>
    <comment ref="D23" authorId="1" shapeId="0" xr:uid="{D6AD29B8-0EA2-4B72-B07F-816B98596B92}">
      <text>
        <r>
          <rPr>
            <b/>
            <sz val="12"/>
            <color indexed="81"/>
            <rFont val="Tahoma"/>
            <family val="2"/>
          </rPr>
          <t>Hommer, Lindsay:</t>
        </r>
        <r>
          <rPr>
            <sz val="12"/>
            <color indexed="81"/>
            <rFont val="Tahoma"/>
            <family val="2"/>
          </rPr>
          <t xml:space="preserve">
Room rental for the DRI event that B said to take out of the regular bridge grant</t>
        </r>
      </text>
    </comment>
    <comment ref="E23" authorId="1" shapeId="0" xr:uid="{7C156988-A386-4213-B016-26AF843900A2}">
      <text>
        <r>
          <rPr>
            <b/>
            <sz val="11"/>
            <color indexed="81"/>
            <rFont val="Tahoma"/>
            <family val="2"/>
          </rPr>
          <t>Hommer, Lindsay:</t>
        </r>
        <r>
          <rPr>
            <sz val="11"/>
            <color indexed="81"/>
            <rFont val="Tahoma"/>
            <family val="2"/>
          </rPr>
          <t xml:space="preserve">
In The Bag for 10/27/25 meeting</t>
        </r>
      </text>
    </comment>
    <comment ref="A25" authorId="1" shapeId="0" xr:uid="{A5B7B4D1-BD65-483C-BB8E-7EBAB6FDDC0D}">
      <text>
        <r>
          <rPr>
            <b/>
            <sz val="14"/>
            <color indexed="81"/>
            <rFont val="Tahoma"/>
            <family val="2"/>
          </rPr>
          <t>Hommer, Lindsay:</t>
        </r>
        <r>
          <rPr>
            <sz val="14"/>
            <color indexed="81"/>
            <rFont val="Tahoma"/>
            <family val="2"/>
          </rPr>
          <t xml:space="preserve">
Include Allies in Advocacy contract payment here</t>
        </r>
      </text>
    </comment>
  </commentList>
</comments>
</file>

<file path=xl/sharedStrings.xml><?xml version="1.0" encoding="utf-8"?>
<sst xmlns="http://schemas.openxmlformats.org/spreadsheetml/2006/main" count="49" uniqueCount="48">
  <si>
    <t xml:space="preserve">2024 Award </t>
  </si>
  <si>
    <t>2025 Award</t>
  </si>
  <si>
    <t>2026 Award</t>
  </si>
  <si>
    <t>Aging and Disability Grant</t>
  </si>
  <si>
    <t>Enhanced Funding Grant</t>
  </si>
  <si>
    <t>Administrative Expenses</t>
  </si>
  <si>
    <t xml:space="preserve">   Budget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</si>
  <si>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</si>
  <si>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</si>
  <si>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</si>
  <si>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</si>
  <si>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</si>
  <si>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</si>
  <si>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</si>
  <si>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</si>
  <si>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</si>
  <si>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</si>
  <si>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</si>
  <si>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</si>
  <si>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To Date</t>
  </si>
  <si>
    <t>Remaining Budget Balance</t>
  </si>
  <si>
    <t>Council Support - Travel, Stipends, Meals</t>
  </si>
  <si>
    <t>National Dues and Out of State Travel</t>
  </si>
  <si>
    <t xml:space="preserve">Personnel </t>
  </si>
  <si>
    <t>Books, Subscriptions</t>
  </si>
  <si>
    <t>Cell Phone, Internet (ICN) Misc ICN</t>
  </si>
  <si>
    <t>Staff Travel - (In State)</t>
  </si>
  <si>
    <t>DAS HR monthly fees</t>
  </si>
  <si>
    <t xml:space="preserve">Office Supplies </t>
  </si>
  <si>
    <t>Copier maintenance</t>
  </si>
  <si>
    <t>Computer upgrade/Maintenance</t>
  </si>
  <si>
    <t>Office rent</t>
  </si>
  <si>
    <t xml:space="preserve">HHS COSTS </t>
  </si>
  <si>
    <t>Total</t>
  </si>
  <si>
    <t>HHS Allotment (match)</t>
  </si>
  <si>
    <t>`</t>
  </si>
  <si>
    <t>State Plan Priority Contracts 2021 (UCEDD)</t>
  </si>
  <si>
    <t>State Plan Priority Contracts 2024</t>
  </si>
  <si>
    <t>State Plan Priority Contracts 2025</t>
  </si>
  <si>
    <t>Enhanced Funding Grant (DRI contract DDC-25-004)</t>
  </si>
  <si>
    <t>Projects, relief grants, and education opportunities</t>
  </si>
  <si>
    <t>Monthly Grand Total</t>
  </si>
  <si>
    <t>Fiscal Year Totals</t>
  </si>
  <si>
    <t xml:space="preserve">Previous Year Spending on  Administration </t>
  </si>
  <si>
    <t>Previous Year Spending Conference Sponsorship</t>
  </si>
  <si>
    <t>Previous Year spending</t>
  </si>
  <si>
    <t>Total Spent from Grant</t>
  </si>
  <si>
    <t>Federal Grant Award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</si>
</sst>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0;[Red]\-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4"/>
      <name val="Arial Narrow"/>
      <family val="2"/>
    </font>
    <font>
      <b/>
      <u/>
      <sz val="14"/>
      <name val="Arial Narrow"/>
      <family val="2"/>
    </font>
    <font>
      <b/>
      <sz val="14"/>
      <name val="Arial Narrow"/>
      <family val="2"/>
    </font>
    <font>
      <sz val="14"/>
      <color rgb="FF000000"/>
      <name val="Arial Narrow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4"/>
      <color theme="0"/>
      <name val="Arial Narrow"/>
      <family val="2"/>
    </font>
    <font>
      <b/>
      <sz val="18"/>
      <name val="Arial Narrow"/>
      <family val="2"/>
    </font>
    <font>
      <b/>
      <sz val="14"/>
      <color theme="1" tint="4.9989318521683403E-2"/>
      <name val="Arial Narrow"/>
      <family val="2"/>
    </font>
    <font>
      <i/>
      <sz val="14"/>
      <name val="Arial Narrow"/>
      <family val="2"/>
    </font>
    <font>
      <b/>
      <sz val="14"/>
      <color theme="1"/>
      <name val="Arial Narrow"/>
      <family val="2"/>
    </font>
    <font>
      <sz val="12"/>
      <color indexed="81"/>
      <name val="Arial"/>
      <family val="2"/>
    </font>
    <font>
      <sz val="16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4" fillId="0" borderId="5" xfId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43" fontId="5" fillId="0" borderId="6" xfId="1" applyNumberFormat="1" applyFont="1" applyBorder="1" applyAlignment="1">
      <alignment horizontal="center"/>
    </xf>
    <xf numFmtId="43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0" fontId="5" fillId="0" borderId="5" xfId="1" applyFont="1" applyBorder="1" applyAlignment="1">
      <alignment wrapText="1"/>
    </xf>
    <xf numFmtId="43" fontId="5" fillId="0" borderId="5" xfId="1" applyNumberFormat="1" applyFont="1" applyBorder="1"/>
    <xf numFmtId="43" fontId="3" fillId="0" borderId="5" xfId="1" applyNumberFormat="1" applyFont="1" applyBorder="1"/>
    <xf numFmtId="43" fontId="2" fillId="0" borderId="5" xfId="1" applyNumberFormat="1" applyFont="1" applyBorder="1"/>
    <xf numFmtId="43" fontId="6" fillId="0" borderId="7" xfId="0" applyNumberFormat="1" applyFont="1" applyBorder="1"/>
    <xf numFmtId="43" fontId="6" fillId="0" borderId="7" xfId="0" applyNumberFormat="1" applyFont="1" applyBorder="1" applyAlignment="1">
      <alignment horizontal="right" wrapText="1"/>
    </xf>
    <xf numFmtId="43" fontId="2" fillId="0" borderId="0" xfId="1" applyNumberFormat="1" applyFont="1" applyAlignment="1">
      <alignment horizontal="right"/>
    </xf>
    <xf numFmtId="43" fontId="6" fillId="0" borderId="7" xfId="0" applyNumberFormat="1" applyFont="1" applyBorder="1" applyAlignment="1">
      <alignment horizontal="left" wrapText="1"/>
    </xf>
    <xf numFmtId="0" fontId="2" fillId="0" borderId="8" xfId="1" applyFont="1" applyBorder="1" applyAlignment="1">
      <alignment horizontal="right"/>
    </xf>
    <xf numFmtId="43" fontId="2" fillId="0" borderId="9" xfId="1" applyNumberFormat="1" applyFont="1" applyBorder="1"/>
    <xf numFmtId="43" fontId="2" fillId="0" borderId="0" xfId="1" applyNumberFormat="1" applyFont="1"/>
    <xf numFmtId="49" fontId="7" fillId="0" borderId="5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165" fontId="8" fillId="0" borderId="0" xfId="0" applyNumberFormat="1" applyFont="1" applyAlignment="1">
      <alignment horizontal="right" vertical="center" wrapText="1"/>
    </xf>
    <xf numFmtId="43" fontId="5" fillId="0" borderId="5" xfId="1" applyNumberFormat="1" applyFont="1" applyBorder="1" applyAlignment="1">
      <alignment horizontal="right"/>
    </xf>
    <xf numFmtId="43" fontId="3" fillId="0" borderId="5" xfId="1" applyNumberFormat="1" applyFont="1" applyBorder="1" applyAlignment="1">
      <alignment horizontal="right"/>
    </xf>
    <xf numFmtId="0" fontId="5" fillId="0" borderId="10" xfId="1" applyFont="1" applyBorder="1" applyAlignment="1">
      <alignment wrapText="1"/>
    </xf>
    <xf numFmtId="43" fontId="3" fillId="2" borderId="5" xfId="1" applyNumberFormat="1" applyFont="1" applyFill="1" applyBorder="1" applyAlignment="1">
      <alignment horizontal="right"/>
    </xf>
    <xf numFmtId="0" fontId="9" fillId="0" borderId="0" xfId="1" applyFont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0" xfId="1" applyFont="1" applyFill="1" applyBorder="1"/>
    <xf numFmtId="43" fontId="3" fillId="3" borderId="5" xfId="1" applyNumberFormat="1" applyFont="1" applyFill="1" applyBorder="1" applyAlignment="1">
      <alignment horizontal="right"/>
    </xf>
    <xf numFmtId="43" fontId="3" fillId="3" borderId="5" xfId="1" applyNumberFormat="1" applyFont="1" applyFill="1" applyBorder="1"/>
    <xf numFmtId="0" fontId="3" fillId="0" borderId="11" xfId="1" applyFont="1" applyBorder="1"/>
    <xf numFmtId="0" fontId="5" fillId="0" borderId="10" xfId="1" applyFont="1" applyBorder="1"/>
    <xf numFmtId="43" fontId="3" fillId="0" borderId="0" xfId="1" applyNumberFormat="1" applyFont="1"/>
    <xf numFmtId="4" fontId="2" fillId="0" borderId="0" xfId="1" applyNumberFormat="1" applyFont="1"/>
    <xf numFmtId="0" fontId="3" fillId="0" borderId="11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43" fontId="3" fillId="0" borderId="12" xfId="1" applyNumberFormat="1" applyFont="1" applyBorder="1"/>
    <xf numFmtId="0" fontId="3" fillId="0" borderId="11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0" fontId="3" fillId="3" borderId="11" xfId="1" applyFont="1" applyFill="1" applyBorder="1" applyAlignment="1">
      <alignment horizontal="left"/>
    </xf>
    <xf numFmtId="0" fontId="3" fillId="3" borderId="13" xfId="1" applyFont="1" applyFill="1" applyBorder="1" applyAlignment="1">
      <alignment horizontal="left"/>
    </xf>
    <xf numFmtId="43" fontId="3" fillId="3" borderId="12" xfId="1" applyNumberFormat="1" applyFont="1" applyFill="1" applyBorder="1"/>
    <xf numFmtId="4" fontId="3" fillId="0" borderId="0" xfId="1" applyNumberFormat="1" applyFont="1"/>
    <xf numFmtId="0" fontId="2" fillId="3" borderId="0" xfId="1" applyFont="1" applyFill="1"/>
    <xf numFmtId="0" fontId="5" fillId="0" borderId="11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43" fontId="3" fillId="4" borderId="5" xfId="1" applyNumberFormat="1" applyFont="1" applyFill="1" applyBorder="1"/>
    <xf numFmtId="0" fontId="5" fillId="0" borderId="14" xfId="1" applyFont="1" applyBorder="1" applyAlignment="1">
      <alignment horizontal="left"/>
    </xf>
    <xf numFmtId="0" fontId="10" fillId="0" borderId="11" xfId="1" applyFont="1" applyBorder="1" applyAlignment="1">
      <alignment horizontal="left"/>
    </xf>
    <xf numFmtId="0" fontId="10" fillId="0" borderId="10" xfId="1" applyFont="1" applyBorder="1" applyAlignment="1">
      <alignment horizontal="left"/>
    </xf>
    <xf numFmtId="43" fontId="5" fillId="0" borderId="12" xfId="1" applyNumberFormat="1" applyFont="1" applyBorder="1"/>
    <xf numFmtId="0" fontId="2" fillId="0" borderId="5" xfId="1" applyFont="1" applyBorder="1"/>
    <xf numFmtId="0" fontId="5" fillId="0" borderId="11" xfId="1" applyFont="1" applyBorder="1"/>
    <xf numFmtId="0" fontId="2" fillId="0" borderId="6" xfId="1" applyFont="1" applyBorder="1"/>
    <xf numFmtId="0" fontId="5" fillId="0" borderId="11" xfId="1" applyFont="1" applyBorder="1" applyAlignment="1">
      <alignment wrapText="1"/>
    </xf>
    <xf numFmtId="43" fontId="3" fillId="0" borderId="15" xfId="1" applyNumberFormat="1" applyFont="1" applyBorder="1"/>
    <xf numFmtId="44" fontId="2" fillId="0" borderId="5" xfId="1" applyNumberFormat="1" applyFont="1" applyBorder="1"/>
    <xf numFmtId="44" fontId="2" fillId="0" borderId="10" xfId="1" applyNumberFormat="1" applyFont="1" applyBorder="1"/>
    <xf numFmtId="43" fontId="3" fillId="0" borderId="10" xfId="1" applyNumberFormat="1" applyFont="1" applyBorder="1"/>
    <xf numFmtId="43" fontId="3" fillId="0" borderId="13" xfId="1" applyNumberFormat="1" applyFont="1" applyBorder="1"/>
    <xf numFmtId="43" fontId="11" fillId="5" borderId="5" xfId="1" applyNumberFormat="1" applyFont="1" applyFill="1" applyBorder="1"/>
    <xf numFmtId="43" fontId="11" fillId="5" borderId="12" xfId="1" applyNumberFormat="1" applyFont="1" applyFill="1" applyBorder="1"/>
    <xf numFmtId="0" fontId="5" fillId="0" borderId="5" xfId="1" applyFont="1" applyBorder="1"/>
    <xf numFmtId="43" fontId="12" fillId="0" borderId="5" xfId="1" applyNumberFormat="1" applyFont="1" applyBorder="1"/>
    <xf numFmtId="43" fontId="5" fillId="5" borderId="5" xfId="1" applyNumberFormat="1" applyFont="1" applyFill="1" applyBorder="1"/>
    <xf numFmtId="0" fontId="5" fillId="0" borderId="5" xfId="1" applyFont="1" applyBorder="1" applyAlignment="1">
      <alignment horizontal="left"/>
    </xf>
    <xf numFmtId="44" fontId="3" fillId="0" borderId="5" xfId="1" applyNumberFormat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13" fillId="0" borderId="5" xfId="1" applyFont="1" applyBorder="1"/>
    <xf numFmtId="0" fontId="13" fillId="0" borderId="0" xfId="1" applyFont="1" applyAlignment="1">
      <alignment wrapText="1"/>
    </xf>
  </cellXfs>
  <cellStyles count="2">
    <cellStyle name="Normal" xfId="0" builtinId="0"/>
    <cellStyle name="Normal 4" xfId="1" xr:uid="{10CCC6D4-C40B-4F18-A13A-AD931B9BED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clr3s1\Common\C&amp;SS%20Budget\CS&amp;S%20Budget%202023\FY23-%20Council%20Budget%20September%202023.xlsx" TargetMode="External"/><Relationship Id="rId1" Type="http://schemas.openxmlformats.org/officeDocument/2006/relationships/externalLinkPath" Target="/C&amp;SS%20Budget/CS&amp;S%20Budget%202023/FY23-%20Council%20Budget%20September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clr3s1\Common\C&amp;SS%20Budget\CS&amp;S%20Budget%202024\FY24-%20Council%20Budget%20September%202024.xlsx" TargetMode="External"/><Relationship Id="rId1" Type="http://schemas.openxmlformats.org/officeDocument/2006/relationships/externalLinkPath" Target="/C&amp;SS%20Budget/CS&amp;S%20Budget%202024/FY24-%20Council%20Budget%20September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clr3s1\Common\C&amp;SS%20Budget\CS&amp;S%20Budget%202025\FY25-%20Council%20Budget%20September%202025.xlsx" TargetMode="External"/><Relationship Id="rId1" Type="http://schemas.openxmlformats.org/officeDocument/2006/relationships/externalLinkPath" Target="/C&amp;SS%20Budget/CS&amp;S%20Budget%202025/FY25-%20Council%20Budget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&amp;S "/>
      <sheetName val="Admin Cap"/>
      <sheetName val="Admin Cap 2023"/>
      <sheetName val="FFY23"/>
      <sheetName val="Match"/>
      <sheetName val="UCEDD Mentoring"/>
      <sheetName val="Pub Policy Part"/>
      <sheetName val="Advocacy Mgmt"/>
      <sheetName val="U of I Pub Health"/>
      <sheetName val="N&amp;R Publications"/>
      <sheetName val="Voc Rehab"/>
      <sheetName val="Sponsorship"/>
      <sheetName val="Yearly Spent"/>
      <sheetName val="Yearly Obligations"/>
      <sheetName val="DHS Match"/>
    </sheetNames>
    <sheetDataSet>
      <sheetData sheetId="0">
        <row r="3">
          <cell r="D3">
            <v>1813.01</v>
          </cell>
        </row>
        <row r="22">
          <cell r="Q22">
            <v>45700.95</v>
          </cell>
        </row>
      </sheetData>
      <sheetData sheetId="1"/>
      <sheetData sheetId="2"/>
      <sheetData sheetId="3"/>
      <sheetData sheetId="4">
        <row r="3">
          <cell r="C3">
            <v>40080.51</v>
          </cell>
        </row>
      </sheetData>
      <sheetData sheetId="5">
        <row r="5">
          <cell r="E5"/>
        </row>
      </sheetData>
      <sheetData sheetId="6">
        <row r="7">
          <cell r="E7">
            <v>2425</v>
          </cell>
        </row>
      </sheetData>
      <sheetData sheetId="7">
        <row r="6">
          <cell r="E6">
            <v>6120</v>
          </cell>
        </row>
      </sheetData>
      <sheetData sheetId="8">
        <row r="20">
          <cell r="E20">
            <v>0</v>
          </cell>
        </row>
      </sheetData>
      <sheetData sheetId="9">
        <row r="20">
          <cell r="E20">
            <v>3000</v>
          </cell>
        </row>
      </sheetData>
      <sheetData sheetId="10">
        <row r="16">
          <cell r="E16">
            <v>812.81</v>
          </cell>
        </row>
      </sheetData>
      <sheetData sheetId="11"/>
      <sheetData sheetId="12">
        <row r="19">
          <cell r="B19">
            <v>774176</v>
          </cell>
        </row>
      </sheetData>
      <sheetData sheetId="13">
        <row r="17">
          <cell r="B17">
            <v>774176</v>
          </cell>
        </row>
      </sheetData>
      <sheetData sheetId="14">
        <row r="5">
          <cell r="D5">
            <v>2381.5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&amp;S "/>
      <sheetName val="Admin Cap"/>
      <sheetName val="FFY24"/>
      <sheetName val="Match"/>
      <sheetName val="UCEDD Mentoring"/>
      <sheetName val="Pub Policy Part"/>
      <sheetName val="Advocacy Mgmt"/>
      <sheetName val="Allies in Advocacy"/>
      <sheetName val="Legal Aid"/>
      <sheetName val="U of I Pub Health"/>
      <sheetName val="Sponsorship"/>
      <sheetName val="Yearly Spent"/>
      <sheetName val="Yearly Obligations"/>
      <sheetName val="DHS Match"/>
    </sheetNames>
    <sheetDataSet>
      <sheetData sheetId="0">
        <row r="17">
          <cell r="S17">
            <v>422150.22000000003</v>
          </cell>
        </row>
        <row r="28">
          <cell r="S28">
            <v>376341.67000000004</v>
          </cell>
        </row>
      </sheetData>
      <sheetData sheetId="1">
        <row r="3">
          <cell r="I3">
            <v>179969.8855</v>
          </cell>
        </row>
      </sheetData>
      <sheetData sheetId="2"/>
      <sheetData sheetId="3">
        <row r="3">
          <cell r="C3">
            <v>79932.81</v>
          </cell>
        </row>
      </sheetData>
      <sheetData sheetId="4"/>
      <sheetData sheetId="5">
        <row r="5">
          <cell r="K5">
            <v>108980.33999999998</v>
          </cell>
        </row>
      </sheetData>
      <sheetData sheetId="6">
        <row r="8">
          <cell r="K8">
            <v>270679.10000000003</v>
          </cell>
        </row>
      </sheetData>
      <sheetData sheetId="7">
        <row r="11">
          <cell r="K11">
            <v>1000</v>
          </cell>
        </row>
      </sheetData>
      <sheetData sheetId="8"/>
      <sheetData sheetId="9"/>
      <sheetData sheetId="10"/>
      <sheetData sheetId="11">
        <row r="20">
          <cell r="B20">
            <v>385685.3000000001</v>
          </cell>
        </row>
      </sheetData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&amp;S "/>
      <sheetName val="Match"/>
      <sheetName val="Admin Cap"/>
      <sheetName val="FFY25"/>
      <sheetName val="Pub Policy Part"/>
      <sheetName val="Advocacy Mgmt"/>
      <sheetName val="Allies in Advocacy"/>
      <sheetName val="Allies"/>
      <sheetName val="Storytelling"/>
      <sheetName val="DRI"/>
      <sheetName val="Canary Consulting"/>
      <sheetName val="Aging and Dis Grant"/>
      <sheetName val="U of I Pub Health"/>
      <sheetName val="Legal Aid"/>
      <sheetName val="Sponsorship"/>
      <sheetName val="Yearly Spent"/>
      <sheetName val="Yearly Obligations"/>
      <sheetName val="HHS Match"/>
    </sheetNames>
    <sheetDataSet>
      <sheetData sheetId="0">
        <row r="16">
          <cell r="S16">
            <v>464207.33999999997</v>
          </cell>
        </row>
        <row r="28">
          <cell r="S28">
            <v>429207.33999999997</v>
          </cell>
        </row>
        <row r="33">
          <cell r="R33">
            <v>743659.53</v>
          </cell>
        </row>
      </sheetData>
      <sheetData sheetId="1">
        <row r="3">
          <cell r="C3">
            <v>75720.640000000014</v>
          </cell>
        </row>
      </sheetData>
      <sheetData sheetId="2">
        <row r="3">
          <cell r="I3">
            <v>183339.29879999984</v>
          </cell>
        </row>
      </sheetData>
      <sheetData sheetId="3"/>
      <sheetData sheetId="4"/>
      <sheetData sheetId="5">
        <row r="9">
          <cell r="K9">
            <v>265137.17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1">
          <cell r="B21">
            <v>338269.85999999993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F2723-B9DF-4F92-817F-C2E280794004}">
  <dimension ref="A1:AF44"/>
  <sheetViews>
    <sheetView tabSelected="1" zoomScale="70" zoomScaleNormal="70" zoomScalePageLayoutView="40" workbookViewId="0">
      <selection activeCell="F1" sqref="F1:O1048576"/>
    </sheetView>
  </sheetViews>
  <sheetFormatPr defaultColWidth="9.42578125" defaultRowHeight="18" x14ac:dyDescent="0.25"/>
  <cols>
    <col min="1" max="1" width="8.28515625" style="1" customWidth="1"/>
    <col min="2" max="2" width="48.5703125" style="1" customWidth="1"/>
    <col min="3" max="3" width="14.28515625" style="1" bestFit="1" customWidth="1"/>
    <col min="4" max="4" width="12.85546875" style="1" bestFit="1" customWidth="1"/>
    <col min="5" max="5" width="12.85546875" style="1" customWidth="1"/>
    <col min="6" max="7" width="14.28515625" style="1" hidden="1" customWidth="1"/>
    <col min="8" max="13" width="12.85546875" style="1" hidden="1" customWidth="1"/>
    <col min="14" max="14" width="12.7109375" style="1" hidden="1" customWidth="1"/>
    <col min="15" max="15" width="13" style="1" hidden="1" customWidth="1"/>
    <col min="16" max="16" width="12.85546875" style="1" hidden="1" customWidth="1"/>
    <col min="17" max="17" width="17.42578125" style="1" customWidth="1"/>
    <col min="18" max="19" width="17.140625" style="1" customWidth="1"/>
    <col min="20" max="21" width="16" style="1" customWidth="1"/>
    <col min="22" max="22" width="15.28515625" style="1" customWidth="1"/>
    <col min="23" max="23" width="22.28515625" style="1" customWidth="1"/>
    <col min="24" max="26" width="9.42578125" style="1"/>
    <col min="27" max="27" width="12.5703125" style="1" customWidth="1"/>
    <col min="28" max="28" width="13.5703125" style="1" customWidth="1"/>
    <col min="29" max="29" width="17" style="1" customWidth="1"/>
    <col min="30" max="16384" width="9.42578125" style="1"/>
  </cols>
  <sheetData>
    <row r="1" spans="1:32" ht="36" customHeight="1" thickBot="1" x14ac:dyDescent="0.3">
      <c r="P1" s="2"/>
      <c r="Q1" s="3" t="s">
        <v>0</v>
      </c>
      <c r="R1" s="4" t="s">
        <v>1</v>
      </c>
      <c r="S1" s="4" t="s">
        <v>2</v>
      </c>
      <c r="T1" s="2" t="s">
        <v>3</v>
      </c>
      <c r="U1" s="5" t="s">
        <v>4</v>
      </c>
    </row>
    <row r="2" spans="1:32" ht="36" x14ac:dyDescent="0.25">
      <c r="A2" s="6"/>
      <c r="B2" s="7" t="s">
        <v>5</v>
      </c>
      <c r="C2" s="8" t="s">
        <v>6</v>
      </c>
      <c r="D2" s="9" t="s">
        <v>7</v>
      </c>
      <c r="E2" s="9" t="s">
        <v>8</v>
      </c>
      <c r="F2" s="9" t="s">
        <v>9</v>
      </c>
      <c r="G2" s="9" t="s">
        <v>10</v>
      </c>
      <c r="H2" s="9" t="s">
        <v>11</v>
      </c>
      <c r="I2" s="9" t="s">
        <v>12</v>
      </c>
      <c r="J2" s="9" t="s">
        <v>13</v>
      </c>
      <c r="K2" s="9" t="s">
        <v>14</v>
      </c>
      <c r="L2" s="9" t="s">
        <v>15</v>
      </c>
      <c r="M2" s="9" t="s">
        <v>16</v>
      </c>
      <c r="N2" s="9" t="s">
        <v>17</v>
      </c>
      <c r="O2" s="9" t="s">
        <v>18</v>
      </c>
      <c r="P2" s="10"/>
      <c r="Q2" s="10">
        <v>773844</v>
      </c>
      <c r="R2" s="10">
        <v>772330</v>
      </c>
      <c r="S2" s="10">
        <v>772330</v>
      </c>
      <c r="T2" s="10">
        <v>25000</v>
      </c>
      <c r="U2" s="10">
        <v>15000</v>
      </c>
      <c r="V2" s="11" t="s">
        <v>19</v>
      </c>
      <c r="W2" s="12" t="s">
        <v>20</v>
      </c>
    </row>
    <row r="3" spans="1:32" ht="37.5" customHeight="1" x14ac:dyDescent="0.25">
      <c r="A3" s="13">
        <v>1</v>
      </c>
      <c r="B3" s="14" t="s">
        <v>21</v>
      </c>
      <c r="C3" s="15">
        <v>15500</v>
      </c>
      <c r="D3" s="16">
        <v>977.38</v>
      </c>
      <c r="E3" s="16">
        <v>1892.92</v>
      </c>
      <c r="F3" s="16"/>
      <c r="G3" s="16"/>
      <c r="H3" s="16"/>
      <c r="I3" s="17"/>
      <c r="J3" s="16"/>
      <c r="K3" s="16"/>
      <c r="L3" s="16"/>
      <c r="M3" s="16"/>
      <c r="N3" s="16"/>
      <c r="O3" s="16"/>
      <c r="P3" s="16"/>
      <c r="Q3" s="16"/>
      <c r="R3" s="16"/>
      <c r="S3" s="16">
        <f t="shared" ref="S3:S14" si="0">SUM(D3:O3)</f>
        <v>2870.3</v>
      </c>
      <c r="T3" s="16"/>
      <c r="U3" s="16"/>
      <c r="V3" s="16">
        <f t="shared" ref="V3:V14" si="1">SUM(D3:O3)</f>
        <v>2870.3</v>
      </c>
      <c r="W3" s="16">
        <f t="shared" ref="W3:W14" si="2">C3-V3</f>
        <v>12629.7</v>
      </c>
    </row>
    <row r="4" spans="1:32" ht="37.5" customHeight="1" x14ac:dyDescent="0.25">
      <c r="A4" s="13">
        <v>2</v>
      </c>
      <c r="B4" s="14" t="s">
        <v>22</v>
      </c>
      <c r="C4" s="15">
        <v>16000</v>
      </c>
      <c r="D4" s="16">
        <v>8020.48</v>
      </c>
      <c r="E4" s="16"/>
      <c r="F4" s="16"/>
      <c r="G4" s="16"/>
      <c r="H4" s="16"/>
      <c r="I4" s="17"/>
      <c r="J4" s="16"/>
      <c r="K4" s="16"/>
      <c r="L4" s="16"/>
      <c r="M4" s="16"/>
      <c r="N4" s="16"/>
      <c r="O4" s="16"/>
      <c r="P4" s="16"/>
      <c r="Q4" s="16"/>
      <c r="R4" s="16"/>
      <c r="S4" s="16">
        <f t="shared" si="0"/>
        <v>8020.48</v>
      </c>
      <c r="T4" s="16"/>
      <c r="U4" s="16"/>
      <c r="V4" s="16">
        <f t="shared" si="1"/>
        <v>8020.48</v>
      </c>
      <c r="W4" s="16">
        <f t="shared" si="2"/>
        <v>7979.52</v>
      </c>
    </row>
    <row r="5" spans="1:32" ht="30.75" customHeight="1" x14ac:dyDescent="0.25">
      <c r="A5" s="13">
        <v>3</v>
      </c>
      <c r="B5" s="14" t="s">
        <v>23</v>
      </c>
      <c r="C5" s="15">
        <v>358958.04</v>
      </c>
      <c r="D5" s="16">
        <v>24446.49</v>
      </c>
      <c r="E5" s="16">
        <v>27360.75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>
        <f t="shared" si="0"/>
        <v>51807.240000000005</v>
      </c>
      <c r="T5" s="16"/>
      <c r="U5" s="16"/>
      <c r="V5" s="16">
        <f t="shared" si="1"/>
        <v>51807.240000000005</v>
      </c>
      <c r="W5" s="16">
        <f t="shared" si="2"/>
        <v>307150.8</v>
      </c>
    </row>
    <row r="6" spans="1:32" ht="30.75" customHeight="1" x14ac:dyDescent="0.25">
      <c r="A6" s="13">
        <v>4</v>
      </c>
      <c r="B6" s="14" t="s">
        <v>24</v>
      </c>
      <c r="C6" s="15">
        <v>210</v>
      </c>
      <c r="D6" s="16"/>
      <c r="E6" s="16">
        <v>210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>
        <f t="shared" si="0"/>
        <v>210</v>
      </c>
      <c r="T6" s="16"/>
      <c r="U6" s="16"/>
      <c r="V6" s="16">
        <f t="shared" si="1"/>
        <v>210</v>
      </c>
      <c r="W6" s="16">
        <f t="shared" si="2"/>
        <v>0</v>
      </c>
    </row>
    <row r="7" spans="1:32" ht="29.25" customHeight="1" x14ac:dyDescent="0.25">
      <c r="A7" s="13">
        <v>5</v>
      </c>
      <c r="B7" s="14" t="s">
        <v>25</v>
      </c>
      <c r="C7" s="15">
        <v>1700</v>
      </c>
      <c r="D7" s="16">
        <v>780.34</v>
      </c>
      <c r="E7" s="16">
        <v>76.94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>
        <f t="shared" si="0"/>
        <v>857.28</v>
      </c>
      <c r="T7" s="16"/>
      <c r="U7" s="16"/>
      <c r="V7" s="16">
        <f t="shared" si="1"/>
        <v>857.28</v>
      </c>
      <c r="W7" s="16">
        <f t="shared" si="2"/>
        <v>842.72</v>
      </c>
    </row>
    <row r="8" spans="1:32" ht="30.75" customHeight="1" x14ac:dyDescent="0.25">
      <c r="A8" s="13">
        <v>6</v>
      </c>
      <c r="B8" s="14" t="s">
        <v>26</v>
      </c>
      <c r="C8" s="15">
        <v>5000</v>
      </c>
      <c r="D8" s="16">
        <v>127</v>
      </c>
      <c r="E8" s="16"/>
      <c r="F8" s="16"/>
      <c r="G8" s="16"/>
      <c r="H8" s="16"/>
      <c r="I8" s="16"/>
      <c r="J8" s="16"/>
      <c r="K8" s="18"/>
      <c r="L8" s="19"/>
      <c r="M8" s="20"/>
      <c r="N8" s="21"/>
      <c r="O8" s="20"/>
      <c r="P8" s="22"/>
      <c r="Q8" s="23"/>
      <c r="R8" s="24"/>
      <c r="S8" s="17">
        <f t="shared" si="0"/>
        <v>127</v>
      </c>
      <c r="T8" s="25"/>
      <c r="U8" s="25"/>
      <c r="V8" s="24">
        <f t="shared" si="1"/>
        <v>127</v>
      </c>
      <c r="W8" s="16">
        <f t="shared" si="2"/>
        <v>4873</v>
      </c>
    </row>
    <row r="9" spans="1:32" ht="30.75" customHeight="1" x14ac:dyDescent="0.25">
      <c r="A9" s="13">
        <v>7</v>
      </c>
      <c r="B9" s="14" t="s">
        <v>27</v>
      </c>
      <c r="C9" s="15">
        <v>1615</v>
      </c>
      <c r="D9" s="16">
        <v>17</v>
      </c>
      <c r="E9" s="16">
        <v>17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>
        <f t="shared" si="0"/>
        <v>34</v>
      </c>
      <c r="T9" s="16"/>
      <c r="U9" s="16"/>
      <c r="V9" s="16">
        <f t="shared" si="1"/>
        <v>34</v>
      </c>
      <c r="W9" s="16">
        <f t="shared" si="2"/>
        <v>1581</v>
      </c>
    </row>
    <row r="10" spans="1:32" ht="30.75" customHeight="1" x14ac:dyDescent="0.25">
      <c r="A10" s="13">
        <v>8</v>
      </c>
      <c r="B10" s="14" t="s">
        <v>28</v>
      </c>
      <c r="C10" s="15">
        <v>2000</v>
      </c>
      <c r="D10" s="16">
        <v>73.64</v>
      </c>
      <c r="E10" s="16">
        <v>20.91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>
        <f t="shared" si="0"/>
        <v>94.55</v>
      </c>
      <c r="T10" s="16"/>
      <c r="U10" s="16"/>
      <c r="V10" s="16">
        <f t="shared" si="1"/>
        <v>94.55</v>
      </c>
      <c r="W10" s="16">
        <f t="shared" si="2"/>
        <v>1905.45</v>
      </c>
    </row>
    <row r="11" spans="1:32" ht="30.75" customHeight="1" x14ac:dyDescent="0.25">
      <c r="A11" s="13">
        <v>9</v>
      </c>
      <c r="B11" s="14" t="s">
        <v>29</v>
      </c>
      <c r="C11" s="15">
        <v>130</v>
      </c>
      <c r="D11" s="16"/>
      <c r="E11" s="16">
        <v>14.74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>
        <f t="shared" si="0"/>
        <v>14.74</v>
      </c>
      <c r="T11" s="16"/>
      <c r="U11" s="16"/>
      <c r="V11" s="16">
        <f t="shared" si="1"/>
        <v>14.74</v>
      </c>
      <c r="W11" s="17">
        <f t="shared" si="2"/>
        <v>115.26</v>
      </c>
      <c r="X11" s="26"/>
      <c r="Y11" s="26"/>
      <c r="Z11" s="27"/>
      <c r="AA11" s="26"/>
      <c r="AB11" s="26"/>
      <c r="AC11" s="26"/>
    </row>
    <row r="12" spans="1:32" ht="32.25" customHeight="1" x14ac:dyDescent="0.25">
      <c r="A12" s="13">
        <v>11</v>
      </c>
      <c r="B12" s="14" t="s">
        <v>30</v>
      </c>
      <c r="C12" s="15">
        <v>5000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>
        <f t="shared" si="0"/>
        <v>0</v>
      </c>
      <c r="T12" s="16"/>
      <c r="U12" s="16"/>
      <c r="V12" s="16">
        <f t="shared" si="1"/>
        <v>0</v>
      </c>
      <c r="W12" s="16">
        <f t="shared" si="2"/>
        <v>5000</v>
      </c>
    </row>
    <row r="13" spans="1:32" ht="30.75" customHeight="1" x14ac:dyDescent="0.25">
      <c r="A13" s="13">
        <v>12</v>
      </c>
      <c r="B13" s="14" t="s">
        <v>31</v>
      </c>
      <c r="C13" s="28">
        <v>31206</v>
      </c>
      <c r="D13" s="29">
        <v>2600.5</v>
      </c>
      <c r="E13" s="29">
        <v>2600.5</v>
      </c>
      <c r="F13" s="29"/>
      <c r="G13" s="16"/>
      <c r="H13" s="29"/>
      <c r="I13" s="29"/>
      <c r="J13" s="29"/>
      <c r="K13" s="29"/>
      <c r="L13" s="29"/>
      <c r="M13" s="29"/>
      <c r="N13" s="29"/>
      <c r="O13" s="29"/>
      <c r="P13" s="29"/>
      <c r="Q13" s="16"/>
      <c r="R13" s="16"/>
      <c r="S13" s="16">
        <f t="shared" si="0"/>
        <v>5201</v>
      </c>
      <c r="T13" s="16"/>
      <c r="U13" s="16"/>
      <c r="V13" s="16">
        <f t="shared" si="1"/>
        <v>5201</v>
      </c>
      <c r="W13" s="16">
        <f t="shared" si="2"/>
        <v>26005</v>
      </c>
    </row>
    <row r="14" spans="1:32" ht="30.75" customHeight="1" x14ac:dyDescent="0.25">
      <c r="A14" s="13">
        <v>13</v>
      </c>
      <c r="B14" s="30" t="s">
        <v>32</v>
      </c>
      <c r="C14" s="28">
        <v>48000</v>
      </c>
      <c r="D14" s="29"/>
      <c r="E14" s="29"/>
      <c r="F14" s="31"/>
      <c r="G14" s="17"/>
      <c r="H14" s="29"/>
      <c r="I14" s="31"/>
      <c r="J14" s="29"/>
      <c r="K14" s="29"/>
      <c r="L14" s="31"/>
      <c r="M14" s="29"/>
      <c r="N14" s="31"/>
      <c r="O14" s="31"/>
      <c r="P14" s="29"/>
      <c r="Q14" s="16"/>
      <c r="R14" s="16"/>
      <c r="S14" s="16">
        <f t="shared" si="0"/>
        <v>0</v>
      </c>
      <c r="T14" s="16"/>
      <c r="U14" s="16"/>
      <c r="V14" s="16">
        <f t="shared" si="1"/>
        <v>0</v>
      </c>
      <c r="W14" s="16">
        <f t="shared" si="2"/>
        <v>48000</v>
      </c>
      <c r="Z14" s="32"/>
      <c r="AA14" s="32"/>
      <c r="AB14" s="32"/>
      <c r="AC14" s="32"/>
      <c r="AD14" s="32"/>
      <c r="AE14" s="32"/>
      <c r="AF14" s="32"/>
    </row>
    <row r="15" spans="1:32" x14ac:dyDescent="0.25">
      <c r="A15" s="33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6"/>
      <c r="R15" s="36"/>
      <c r="S15" s="36"/>
      <c r="T15" s="36"/>
      <c r="U15" s="36"/>
      <c r="V15" s="36"/>
      <c r="W15" s="36"/>
    </row>
    <row r="16" spans="1:32" x14ac:dyDescent="0.25">
      <c r="A16" s="37"/>
      <c r="B16" s="38" t="s">
        <v>33</v>
      </c>
      <c r="C16" s="28">
        <f t="shared" ref="C16:O16" si="3">SUM(C3:C14)</f>
        <v>485319.04</v>
      </c>
      <c r="D16" s="29">
        <f t="shared" si="3"/>
        <v>37042.829999999994</v>
      </c>
      <c r="E16" s="29">
        <f t="shared" si="3"/>
        <v>32193.759999999998</v>
      </c>
      <c r="F16" s="29">
        <f t="shared" si="3"/>
        <v>0</v>
      </c>
      <c r="G16" s="29">
        <f t="shared" si="3"/>
        <v>0</v>
      </c>
      <c r="H16" s="29">
        <f t="shared" si="3"/>
        <v>0</v>
      </c>
      <c r="I16" s="29">
        <f t="shared" si="3"/>
        <v>0</v>
      </c>
      <c r="J16" s="29">
        <f t="shared" si="3"/>
        <v>0</v>
      </c>
      <c r="K16" s="29">
        <f t="shared" si="3"/>
        <v>0</v>
      </c>
      <c r="L16" s="29">
        <f t="shared" si="3"/>
        <v>0</v>
      </c>
      <c r="M16" s="29">
        <f t="shared" si="3"/>
        <v>0</v>
      </c>
      <c r="N16" s="29">
        <f t="shared" si="3"/>
        <v>0</v>
      </c>
      <c r="O16" s="29">
        <f t="shared" si="3"/>
        <v>0</v>
      </c>
      <c r="P16" s="29"/>
      <c r="Q16" s="16"/>
      <c r="R16" s="16"/>
      <c r="S16" s="16">
        <f>SUM(S3:S14)</f>
        <v>69236.59</v>
      </c>
      <c r="T16" s="16"/>
      <c r="U16" s="16"/>
      <c r="V16" s="16">
        <f>SUM(V3:V14)</f>
        <v>69236.59</v>
      </c>
      <c r="W16" s="16">
        <f>C16-V16</f>
        <v>416082.44999999995</v>
      </c>
      <c r="Z16" s="39"/>
      <c r="AA16" s="40"/>
      <c r="AB16" s="39"/>
    </row>
    <row r="17" spans="1:32" x14ac:dyDescent="0.25">
      <c r="A17" s="41" t="s">
        <v>34</v>
      </c>
      <c r="B17" s="42"/>
      <c r="C17" s="43"/>
      <c r="D17" s="43"/>
      <c r="E17" s="43"/>
      <c r="F17" s="43"/>
      <c r="G17" s="43"/>
      <c r="H17" s="43" t="s">
        <v>35</v>
      </c>
      <c r="I17" s="43"/>
      <c r="J17" s="43"/>
      <c r="K17" s="43"/>
      <c r="L17" s="43"/>
      <c r="M17" s="43"/>
      <c r="N17" s="43"/>
      <c r="O17" s="43"/>
      <c r="P17" s="43"/>
      <c r="Q17" s="16"/>
      <c r="R17" s="16"/>
      <c r="S17" s="16"/>
      <c r="T17" s="16"/>
      <c r="U17" s="16"/>
      <c r="V17" s="16"/>
      <c r="W17" s="16"/>
    </row>
    <row r="18" spans="1:32" x14ac:dyDescent="0.25">
      <c r="A18" s="44"/>
      <c r="B18" s="45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16"/>
      <c r="R18" s="16"/>
      <c r="S18" s="16"/>
      <c r="T18" s="16"/>
      <c r="U18" s="16"/>
      <c r="V18" s="16"/>
      <c r="W18" s="16"/>
      <c r="Z18" s="40"/>
      <c r="AA18" s="40"/>
      <c r="AB18" s="40"/>
      <c r="AC18" s="40"/>
    </row>
    <row r="19" spans="1:32" s="50" customFormat="1" x14ac:dyDescent="0.25">
      <c r="A19" s="46"/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36"/>
      <c r="R19" s="36"/>
      <c r="S19" s="36"/>
      <c r="T19" s="36"/>
      <c r="U19" s="36"/>
      <c r="V19" s="36"/>
      <c r="W19" s="36"/>
      <c r="X19" s="1"/>
      <c r="Y19" s="1"/>
      <c r="Z19" s="40"/>
      <c r="AA19" s="40"/>
      <c r="AB19" s="49"/>
      <c r="AC19" s="40"/>
      <c r="AD19" s="1"/>
      <c r="AE19" s="1"/>
      <c r="AF19" s="1"/>
    </row>
    <row r="20" spans="1:32" hidden="1" x14ac:dyDescent="0.25">
      <c r="A20" s="51" t="s">
        <v>36</v>
      </c>
      <c r="B20" s="52"/>
      <c r="C20" s="43">
        <v>53886.51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>
        <f>'[1]CS&amp;S '!$Q$22</f>
        <v>45700.95</v>
      </c>
      <c r="Q20" s="16"/>
      <c r="R20" s="16"/>
      <c r="S20" s="16"/>
      <c r="T20" s="16"/>
      <c r="U20" s="53"/>
      <c r="V20" s="16"/>
      <c r="W20" s="16"/>
      <c r="Z20" s="40"/>
      <c r="AA20" s="40"/>
      <c r="AB20" s="49"/>
      <c r="AC20" s="40"/>
    </row>
    <row r="21" spans="1:32" x14ac:dyDescent="0.25">
      <c r="A21" s="51" t="s">
        <v>37</v>
      </c>
      <c r="B21" s="52"/>
      <c r="C21" s="43">
        <v>386500</v>
      </c>
      <c r="D21" s="43">
        <v>30184.47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16">
        <f>SUM(D21:O21)</f>
        <v>30184.47</v>
      </c>
      <c r="R21" s="16"/>
      <c r="S21" s="16"/>
      <c r="T21" s="16"/>
      <c r="U21" s="16"/>
      <c r="V21" s="16">
        <f>SUM(D21:O21)</f>
        <v>30184.47</v>
      </c>
      <c r="W21" s="16">
        <f>Q33</f>
        <v>0</v>
      </c>
      <c r="Z21" s="40"/>
      <c r="AA21" s="40"/>
      <c r="AB21" s="49"/>
      <c r="AC21" s="40"/>
    </row>
    <row r="22" spans="1:32" x14ac:dyDescent="0.25">
      <c r="A22" s="51" t="s">
        <v>38</v>
      </c>
      <c r="B22" s="52"/>
      <c r="C22" s="29">
        <v>386500</v>
      </c>
      <c r="D22" s="29">
        <v>38236.949999999997</v>
      </c>
      <c r="E22" s="29">
        <v>31760.93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16"/>
      <c r="R22" s="16">
        <f>SUM(D22:O22)</f>
        <v>69997.88</v>
      </c>
      <c r="S22" s="16"/>
      <c r="T22" s="16"/>
      <c r="U22" s="16"/>
      <c r="V22" s="16">
        <f>SUM(D22:O22)</f>
        <v>69997.88</v>
      </c>
      <c r="W22" s="17">
        <f>C22-R22</f>
        <v>316502.12</v>
      </c>
      <c r="Z22" s="39"/>
      <c r="AB22" s="39"/>
    </row>
    <row r="23" spans="1:32" x14ac:dyDescent="0.25">
      <c r="A23" s="54" t="s">
        <v>3</v>
      </c>
      <c r="B23" s="52"/>
      <c r="C23" s="16">
        <v>10000</v>
      </c>
      <c r="D23" s="43">
        <v>112.5</v>
      </c>
      <c r="E23" s="43">
        <v>177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16"/>
      <c r="R23" s="16"/>
      <c r="S23" s="16"/>
      <c r="T23" s="16">
        <f>SUM(D23:O23)</f>
        <v>289.5</v>
      </c>
      <c r="U23" s="16"/>
      <c r="V23" s="16">
        <f>SUM(D23:O23)</f>
        <v>289.5</v>
      </c>
      <c r="W23" s="16">
        <f>SUM(C23-T23)</f>
        <v>9710.5</v>
      </c>
      <c r="Z23" s="39"/>
    </row>
    <row r="24" spans="1:32" x14ac:dyDescent="0.25">
      <c r="A24" s="54" t="s">
        <v>39</v>
      </c>
      <c r="B24" s="52"/>
      <c r="C24" s="16">
        <v>15000</v>
      </c>
      <c r="D24" s="43">
        <v>4031.05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16"/>
      <c r="R24" s="16"/>
      <c r="S24" s="16"/>
      <c r="T24" s="16"/>
      <c r="U24" s="16">
        <f>SUM(D24:O24)</f>
        <v>4031.05</v>
      </c>
      <c r="V24" s="16">
        <f>SUM(D24:O24)</f>
        <v>4031.05</v>
      </c>
      <c r="W24" s="16">
        <f>U33</f>
        <v>8678.9500000000007</v>
      </c>
      <c r="Z24" s="39"/>
    </row>
    <row r="25" spans="1:32" x14ac:dyDescent="0.25">
      <c r="A25" s="54" t="s">
        <v>40</v>
      </c>
      <c r="B25" s="52"/>
      <c r="C25" s="16">
        <v>30000</v>
      </c>
      <c r="D25" s="43"/>
      <c r="E25" s="43">
        <v>1968.1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16"/>
      <c r="R25" s="16">
        <f>SUM(D25:O25)</f>
        <v>1968.1</v>
      </c>
      <c r="S25" s="16"/>
      <c r="T25" s="16"/>
      <c r="U25" s="16"/>
      <c r="V25" s="16">
        <f>SUM(D25:O25)</f>
        <v>1968.1</v>
      </c>
      <c r="W25" s="16">
        <f>SUM(C25-V25)</f>
        <v>28031.9</v>
      </c>
      <c r="Z25" s="39"/>
    </row>
    <row r="26" spans="1:32" ht="22.5" customHeight="1" x14ac:dyDescent="0.35">
      <c r="A26" s="55" t="s">
        <v>41</v>
      </c>
      <c r="B26" s="56"/>
      <c r="C26" s="16"/>
      <c r="D26" s="57">
        <f t="shared" ref="D26:O26" si="4">SUM(D16,(D22:D25))</f>
        <v>79423.33</v>
      </c>
      <c r="E26" s="15">
        <f t="shared" si="4"/>
        <v>66099.790000000008</v>
      </c>
      <c r="F26" s="57">
        <f t="shared" si="4"/>
        <v>0</v>
      </c>
      <c r="G26" s="57">
        <f t="shared" si="4"/>
        <v>0</v>
      </c>
      <c r="H26" s="57">
        <f t="shared" si="4"/>
        <v>0</v>
      </c>
      <c r="I26" s="57">
        <f t="shared" si="4"/>
        <v>0</v>
      </c>
      <c r="J26" s="57">
        <f t="shared" si="4"/>
        <v>0</v>
      </c>
      <c r="K26" s="57">
        <f t="shared" si="4"/>
        <v>0</v>
      </c>
      <c r="L26" s="57">
        <f t="shared" si="4"/>
        <v>0</v>
      </c>
      <c r="M26" s="57">
        <f t="shared" si="4"/>
        <v>0</v>
      </c>
      <c r="N26" s="57">
        <f t="shared" si="4"/>
        <v>0</v>
      </c>
      <c r="O26" s="57">
        <f t="shared" si="4"/>
        <v>0</v>
      </c>
      <c r="P26" s="57"/>
      <c r="Q26" s="58"/>
      <c r="R26" s="58"/>
      <c r="S26" s="58"/>
      <c r="T26" s="16"/>
      <c r="U26" s="58"/>
      <c r="V26" s="16"/>
      <c r="W26" s="16"/>
    </row>
    <row r="27" spans="1:32" x14ac:dyDescent="0.25">
      <c r="A27" s="13"/>
      <c r="B27" s="59" t="s">
        <v>42</v>
      </c>
      <c r="C27" s="16"/>
      <c r="D27" s="16"/>
      <c r="E27" s="60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>
        <f>SUM(Q16:Q25)</f>
        <v>30184.47</v>
      </c>
      <c r="R27" s="16">
        <f>SUM(R16:R25)</f>
        <v>71965.98000000001</v>
      </c>
      <c r="S27" s="16">
        <f>SUM(S16:S25)</f>
        <v>69236.59</v>
      </c>
      <c r="T27" s="58"/>
      <c r="U27" s="15"/>
      <c r="V27" s="16"/>
      <c r="W27" s="58"/>
    </row>
    <row r="28" spans="1:32" x14ac:dyDescent="0.25">
      <c r="A28" s="13"/>
      <c r="B28" s="61"/>
      <c r="C28" s="58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15"/>
      <c r="U28" s="43"/>
      <c r="V28" s="16"/>
      <c r="W28" s="16"/>
    </row>
    <row r="29" spans="1:32" ht="20.25" customHeight="1" x14ac:dyDescent="0.25">
      <c r="A29" s="13"/>
      <c r="B29" s="61" t="s">
        <v>43</v>
      </c>
      <c r="C29" s="58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62"/>
      <c r="Q29" s="17">
        <f>'[2]CS&amp;S '!$S$28</f>
        <v>376341.67000000004</v>
      </c>
      <c r="R29" s="63">
        <f>'[3]CS&amp;S '!$S$28</f>
        <v>429207.33999999997</v>
      </c>
      <c r="S29" s="63"/>
      <c r="T29" s="43"/>
      <c r="U29" s="64"/>
      <c r="V29" s="65"/>
      <c r="W29" s="16"/>
    </row>
    <row r="30" spans="1:32" ht="36" x14ac:dyDescent="0.25">
      <c r="A30" s="13"/>
      <c r="B30" s="61" t="s">
        <v>44</v>
      </c>
      <c r="C30" s="58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16"/>
      <c r="R30" s="16"/>
      <c r="S30" s="16"/>
      <c r="T30" s="64"/>
      <c r="U30" s="43"/>
      <c r="V30" s="43"/>
      <c r="W30" s="43"/>
    </row>
    <row r="31" spans="1:32" x14ac:dyDescent="0.25">
      <c r="A31" s="13"/>
      <c r="B31" s="59" t="s">
        <v>45</v>
      </c>
      <c r="C31" s="58"/>
      <c r="D31" s="43"/>
      <c r="E31" s="58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66"/>
      <c r="Q31" s="43"/>
      <c r="R31" s="43"/>
      <c r="S31" s="43"/>
      <c r="T31" s="43">
        <v>9498.92</v>
      </c>
      <c r="U31" s="43">
        <v>2290</v>
      </c>
      <c r="V31" s="43"/>
      <c r="W31" s="43"/>
    </row>
    <row r="32" spans="1:32" x14ac:dyDescent="0.25">
      <c r="A32" s="13"/>
      <c r="B32" s="59" t="s">
        <v>46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5"/>
      <c r="Q32" s="67">
        <f>'[3]CS&amp;S '!$R$33+Q21</f>
        <v>773844</v>
      </c>
      <c r="R32" s="68">
        <f>SUM(R27+R29)</f>
        <v>501173.31999999995</v>
      </c>
      <c r="S32" s="68">
        <f>SUM(S2,-S33)</f>
        <v>69236.589999999967</v>
      </c>
      <c r="T32" s="68">
        <f>SUM(T23+T31)</f>
        <v>9788.42</v>
      </c>
      <c r="U32" s="68">
        <f>SUM(U24+U31)</f>
        <v>6321.05</v>
      </c>
      <c r="V32" s="43"/>
      <c r="W32" s="43"/>
    </row>
    <row r="33" spans="1:23" x14ac:dyDescent="0.25">
      <c r="A33" s="13"/>
      <c r="B33" s="69" t="s">
        <v>47</v>
      </c>
      <c r="C33" s="70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5"/>
      <c r="Q33" s="71">
        <f>Q2-Q32</f>
        <v>0</v>
      </c>
      <c r="R33" s="71">
        <f>SUM(R2-R32)</f>
        <v>271156.68000000005</v>
      </c>
      <c r="S33" s="71">
        <f>SUM(S2,-S27)</f>
        <v>703093.41</v>
      </c>
      <c r="T33" s="71">
        <f>T2-T32</f>
        <v>15211.58</v>
      </c>
      <c r="U33" s="71">
        <f>SUM(U2-U32)</f>
        <v>8678.9500000000007</v>
      </c>
      <c r="V33" s="16"/>
      <c r="W33" s="16"/>
    </row>
    <row r="34" spans="1:23" x14ac:dyDescent="0.25">
      <c r="A34" s="58"/>
      <c r="B34" s="72"/>
      <c r="C34" s="73"/>
      <c r="D34" s="13"/>
      <c r="E34" s="13"/>
      <c r="F34" s="13"/>
      <c r="G34" s="13"/>
      <c r="H34" s="13"/>
      <c r="I34" s="13"/>
      <c r="J34" s="13"/>
      <c r="K34" s="13"/>
      <c r="L34" s="74"/>
      <c r="M34" s="74"/>
      <c r="N34" s="74"/>
      <c r="O34" s="74"/>
      <c r="P34" s="74"/>
      <c r="Q34" s="16"/>
      <c r="R34" s="16"/>
      <c r="S34" s="16"/>
      <c r="T34" s="16"/>
      <c r="U34" s="16"/>
      <c r="V34" s="16"/>
      <c r="W34" s="16"/>
    </row>
    <row r="35" spans="1:23" x14ac:dyDescent="0.25">
      <c r="A35" s="58"/>
      <c r="B35" s="75"/>
      <c r="C35" s="1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</row>
    <row r="36" spans="1:23" ht="18" customHeight="1" x14ac:dyDescent="0.25">
      <c r="A36" s="76"/>
      <c r="B36" s="76"/>
      <c r="C36" s="76"/>
    </row>
    <row r="37" spans="1:23" x14ac:dyDescent="0.25">
      <c r="A37" s="76"/>
      <c r="B37" s="76"/>
      <c r="C37" s="76"/>
    </row>
    <row r="38" spans="1:23" x14ac:dyDescent="0.25">
      <c r="A38" s="76"/>
      <c r="B38" s="76"/>
      <c r="C38" s="76"/>
    </row>
    <row r="39" spans="1:23" x14ac:dyDescent="0.25">
      <c r="A39" s="76"/>
      <c r="B39" s="76"/>
      <c r="C39" s="76"/>
    </row>
    <row r="40" spans="1:23" x14ac:dyDescent="0.25">
      <c r="A40" s="76"/>
      <c r="B40" s="76"/>
      <c r="C40" s="76"/>
    </row>
    <row r="41" spans="1:23" x14ac:dyDescent="0.25">
      <c r="A41" s="76"/>
      <c r="B41" s="76"/>
      <c r="C41" s="76"/>
    </row>
    <row r="42" spans="1:23" x14ac:dyDescent="0.25">
      <c r="A42" s="76"/>
      <c r="B42" s="76"/>
      <c r="C42" s="76"/>
    </row>
    <row r="43" spans="1:23" x14ac:dyDescent="0.25">
      <c r="A43" s="76"/>
      <c r="B43" s="76"/>
      <c r="C43" s="76"/>
    </row>
    <row r="44" spans="1:23" x14ac:dyDescent="0.25">
      <c r="A44" s="76"/>
      <c r="B44" s="76"/>
      <c r="C44" s="76"/>
    </row>
  </sheetData>
  <mergeCells count="8">
    <mergeCell ref="A25:B25"/>
    <mergeCell ref="A26:B26"/>
    <mergeCell ref="A18:B18"/>
    <mergeCell ref="A20:B20"/>
    <mergeCell ref="A21:B21"/>
    <mergeCell ref="A22:B22"/>
    <mergeCell ref="A23:B23"/>
    <mergeCell ref="A24:B24"/>
  </mergeCells>
  <printOptions horizontalCentered="1"/>
  <pageMargins left="0" right="0" top="0.75" bottom="0.75" header="0.3" footer="0.3"/>
  <pageSetup scale="35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CS&amp;S 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Hommer, Lindsay [HHS]</dc:creator>
  <cp:lastModifiedBy>Hommer, Lindsay [HHS]</cp:lastModifiedBy>
  <dcterms:created xsi:type="dcterms:W3CDTF">2025-12-16T15:16:44Z</dcterms:created>
  <dcterms:modified xsi:type="dcterms:W3CDTF">2025-12-16T15:17:39Z</dcterms:modified>
</cp:coreProperties>
</file>