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A - RESCLAN\Réunions\GROUPE AIDE AU CODAGE\final\"/>
    </mc:Choice>
  </mc:AlternateContent>
  <xr:revisionPtr revIDLastSave="0" documentId="13_ncr:1_{DF55F1A4-E6BE-46A1-A1A8-2806A6A52DC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8-70ans" sheetId="1" r:id="rId1"/>
    <sheet name="Feuil4" sheetId="2" state="hidden" r:id="rId2"/>
    <sheet name="+70ANS" sheetId="3" r:id="rId3"/>
    <sheet name="Diagnostic de la dénutrition" sheetId="5" r:id="rId4"/>
    <sheet name="Arbre décisionnel SFNCM" sheetId="6" r:id="rId5"/>
    <sheet name="Surveillance" sheetId="7" r:id="rId6"/>
    <sheet name="Feuil5" sheetId="4" state="hidden" r:id="rId7"/>
  </sheets>
  <externalReferences>
    <externalReference r:id="rId8"/>
  </externalReferences>
  <definedNames>
    <definedName name="dee" localSheetId="6">Feuil5!$H$1:$H$4</definedName>
    <definedName name="dee">Feuil4!$H$1:$H$4</definedName>
    <definedName name="liste15" localSheetId="2">[1]Feuil4!$B$23:$B$24</definedName>
    <definedName name="liste15" localSheetId="6">Feuil5!$B$23:$B$24</definedName>
    <definedName name="liste15">Feuil4!$B$23:$B$24</definedName>
    <definedName name="liste16" localSheetId="2">[1]Feuil4!$C$23:$C$24</definedName>
    <definedName name="liste16" localSheetId="6">Feuil5!$C$23:$C$24</definedName>
    <definedName name="liste16">Feuil4!$C$23:$C$24</definedName>
    <definedName name="liste17" localSheetId="2">[1]Feuil4!$D$23:$D$24</definedName>
    <definedName name="liste17" localSheetId="6">Feuil5!$D$23:$D$24</definedName>
    <definedName name="liste17">Feuil4!$D$23:$D$24</definedName>
    <definedName name="liste18" localSheetId="2">[1]Feuil4!$E$23:$E$24</definedName>
    <definedName name="liste18" localSheetId="6">Feuil5!$E$23:$E$24</definedName>
    <definedName name="liste18">Feuil4!$E$23:$E$24</definedName>
    <definedName name="liste19" localSheetId="2">[1]Feuil4!$F$23:$F$24</definedName>
    <definedName name="liste19" localSheetId="6">Feuil5!$F$23:$F$24</definedName>
    <definedName name="liste19">Feuil4!$F$23:$F$24</definedName>
    <definedName name="liste20">Feuil4!$G$23:$G$24</definedName>
    <definedName name="MA" localSheetId="6">Feuil5!$C$2:$C$3</definedName>
    <definedName name="MA">Feuil4!$C$2:$C$3</definedName>
    <definedName name="ML" localSheetId="2">[1]Feuil4!$C$2:$C$4</definedName>
    <definedName name="ML" localSheetId="6">Feuil5!$C$2:$C$4</definedName>
    <definedName name="ML">Feuil4!$C$2:$C$4</definedName>
    <definedName name="Mois" localSheetId="6">Feuil5!$B$2:$B$3</definedName>
    <definedName name="Mois">Feuil4!$B$2:$B$3</definedName>
    <definedName name="Mois1" localSheetId="6">Feuil5!$B$2:$B$4</definedName>
    <definedName name="Mois1">Feuil4!$B$2:$B$4</definedName>
    <definedName name="Mois2" localSheetId="2">[1]Feuil4!$B$2:$B$5</definedName>
    <definedName name="Mois2" localSheetId="6">Feuil5!$B$2:$B$5</definedName>
    <definedName name="Mois2">Feuil4!$B$2:$B$5</definedName>
    <definedName name="PA" localSheetId="2">[1]Feuil4!$D$9:$D$12</definedName>
    <definedName name="PA" localSheetId="6">Feuil5!$D$9:$D$12</definedName>
    <definedName name="PA">Feuil4!$D$9:$D$12</definedName>
    <definedName name="PT" localSheetId="6">Feuil5!$D$9:$D$11</definedName>
    <definedName name="PT">Feuil4!$D$9:$D$11</definedName>
    <definedName name="RA" localSheetId="2">[1]Feuil4!$E$2:$E$4</definedName>
    <definedName name="RA" localSheetId="6">Feuil5!$E$2:$E$4</definedName>
    <definedName name="RA">Feuil4!$E$2:$E$4</definedName>
    <definedName name="Sexe" localSheetId="2">[1]Feuil4!$A$2:$A$3</definedName>
    <definedName name="Sexe" localSheetId="6">Feuil5!$A$2:$A$3</definedName>
    <definedName name="Sexe">Feuil4!$A$2:$A$3</definedName>
    <definedName name="ty" localSheetId="2">[1]Feuil4!$H$1:$H$8</definedName>
    <definedName name="ty" localSheetId="6">Feuil5!$H$1:$H$8</definedName>
    <definedName name="ty">Feuil4!$H$1:$H$8</definedName>
    <definedName name="_xlnm.Print_Area" localSheetId="2">'+70ANS'!$A$1:$E$43</definedName>
    <definedName name="_xlnm.Print_Area" localSheetId="0">'18-70ans'!$A$1:$E$44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8" i="1" l="1"/>
  <c r="C25" i="1" s="1"/>
  <c r="C13" i="1"/>
  <c r="C26" i="1" s="1"/>
  <c r="C14" i="1"/>
  <c r="C15" i="1" s="1"/>
  <c r="F28" i="2" s="1"/>
  <c r="C27" i="1"/>
  <c r="D40" i="1"/>
  <c r="F29" i="4"/>
  <c r="E29" i="4"/>
  <c r="E28" i="4"/>
  <c r="D39" i="3"/>
  <c r="C37" i="3"/>
  <c r="C26" i="3"/>
  <c r="AF16" i="3" s="1"/>
  <c r="C14" i="3"/>
  <c r="C15" i="3" s="1"/>
  <c r="F28" i="4" s="1"/>
  <c r="C13" i="3"/>
  <c r="C25" i="3" s="1"/>
  <c r="AI9" i="3"/>
  <c r="AI8" i="3"/>
  <c r="AE8" i="3"/>
  <c r="C8" i="3"/>
  <c r="C24" i="3" s="1"/>
  <c r="AE7" i="3"/>
  <c r="AE6" i="3"/>
  <c r="D2" i="3"/>
  <c r="F29" i="2"/>
  <c r="E29" i="2"/>
  <c r="E28" i="2"/>
  <c r="C38" i="1"/>
  <c r="AE8" i="1"/>
  <c r="AE7" i="1"/>
  <c r="AE6" i="1"/>
  <c r="D2" i="1"/>
  <c r="E24" i="1" l="1"/>
  <c r="C36" i="1"/>
  <c r="D38" i="1" s="1"/>
  <c r="C41" i="1" s="1"/>
  <c r="E23" i="3"/>
  <c r="C24" i="1"/>
  <c r="C29" i="1" s="1"/>
  <c r="C23" i="3"/>
  <c r="C28" i="3" s="1"/>
  <c r="AE15" i="3"/>
  <c r="AE16" i="3" s="1"/>
  <c r="B34" i="3"/>
  <c r="AF15" i="1"/>
  <c r="AF15" i="3"/>
  <c r="C35" i="3"/>
  <c r="D37" i="3" s="1"/>
  <c r="C40" i="3" s="1"/>
  <c r="B35" i="1"/>
  <c r="AE15" i="1"/>
  <c r="AE16" i="1" s="1"/>
  <c r="C30" i="1" l="1"/>
  <c r="C32" i="1" s="1"/>
  <c r="C44" i="1" s="1"/>
  <c r="D44" i="1" s="1"/>
  <c r="C29" i="3"/>
  <c r="C31" i="3" s="1"/>
  <c r="C43" i="3" s="1"/>
  <c r="D43" i="3" s="1"/>
</calcChain>
</file>

<file path=xl/sharedStrings.xml><?xml version="1.0" encoding="utf-8"?>
<sst xmlns="http://schemas.openxmlformats.org/spreadsheetml/2006/main" count="187" uniqueCount="103">
  <si>
    <r>
      <rPr>
        <sz val="18"/>
        <color rgb="FFFF0000"/>
        <rFont val="Arial Narrow"/>
        <family val="2"/>
        <charset val="1"/>
      </rPr>
      <t xml:space="preserve">OUTIL DIAGNOSTIC DE LA DENUTRITION </t>
    </r>
    <r>
      <rPr>
        <sz val="18"/>
        <color rgb="FFFF0000"/>
        <rFont val="Arial Narrow"/>
        <family val="2"/>
      </rPr>
      <t>18-70 ANS</t>
    </r>
    <r>
      <rPr>
        <sz val="18"/>
        <color rgb="FFFF0000"/>
        <rFont val="Arial Narrow"/>
        <family val="2"/>
        <charset val="1"/>
      </rPr>
      <t xml:space="preserve"> 
</t>
    </r>
    <r>
      <rPr>
        <sz val="12"/>
        <color rgb="FFFF0000"/>
        <rFont val="Arial Narrow"/>
        <family val="2"/>
        <charset val="1"/>
      </rPr>
      <t>AVEC CALCUL DEPENSES ENERGETIQUES</t>
    </r>
  </si>
  <si>
    <t xml:space="preserve">Nom du patient : </t>
  </si>
  <si>
    <t>Date :</t>
  </si>
  <si>
    <t>Nom diététicien :</t>
  </si>
  <si>
    <t>Veuillez renseigner les cases bleues par des valeurs ou à l’aide du curseur.</t>
  </si>
  <si>
    <t>Données patient</t>
  </si>
  <si>
    <t>Poids actuel</t>
  </si>
  <si>
    <t>Taille(m)</t>
  </si>
  <si>
    <t>IMC</t>
  </si>
  <si>
    <t>Age</t>
  </si>
  <si>
    <t>Sexe</t>
  </si>
  <si>
    <t>Poids habituel</t>
  </si>
  <si>
    <t>Durée perte de poids</t>
  </si>
  <si>
    <t>6 mois</t>
  </si>
  <si>
    <t>% perte de poids</t>
  </si>
  <si>
    <t>Si valeur négative = prise de poids</t>
  </si>
  <si>
    <t xml:space="preserve">Poids idéal </t>
  </si>
  <si>
    <t>sev</t>
  </si>
  <si>
    <t>mod</t>
  </si>
  <si>
    <t>Poids corrigé</t>
  </si>
  <si>
    <t>Force de préhension en kg</t>
  </si>
  <si>
    <t>Vitesse de marche en m/s</t>
  </si>
  <si>
    <t>Indice de surface musculaire cm2/m2</t>
  </si>
  <si>
    <t>Indice de masse musculaire en kg/m2</t>
  </si>
  <si>
    <t>Indice de masse non grasse en kg/m2</t>
  </si>
  <si>
    <t>Masse musculaire appendiculaire en kg/m2</t>
  </si>
  <si>
    <t>Diagnostic de dénutrition</t>
  </si>
  <si>
    <t>Phénotypiques</t>
  </si>
  <si>
    <t>Etiologiques</t>
  </si>
  <si>
    <t>Critère IMC</t>
  </si>
  <si>
    <t>Absorption réduite</t>
  </si>
  <si>
    <t>Critère perte de poids</t>
  </si>
  <si>
    <t>Situation d'agression</t>
  </si>
  <si>
    <t>Réduction quantifiée de la masse et fonction musculaire</t>
  </si>
  <si>
    <t>Réduction de la prise alimentaire</t>
  </si>
  <si>
    <t>Dénutrition</t>
  </si>
  <si>
    <t>Degrés (sans albuminémie)</t>
  </si>
  <si>
    <t>Albuminémie</t>
  </si>
  <si>
    <t>Degrés (avec albuminémie)</t>
  </si>
  <si>
    <t>*NE : Non évaluable</t>
  </si>
  <si>
    <t>Dépense énergétique de repos</t>
  </si>
  <si>
    <t>Facteur d'agression</t>
  </si>
  <si>
    <t>NAP</t>
  </si>
  <si>
    <t>Alité</t>
  </si>
  <si>
    <t>Dépense énergétique totale</t>
  </si>
  <si>
    <t>Proposition de codages</t>
  </si>
  <si>
    <t>Mois</t>
  </si>
  <si>
    <t>absorbtion</t>
  </si>
  <si>
    <t>Situation</t>
  </si>
  <si>
    <t>RA</t>
  </si>
  <si>
    <t>M</t>
  </si>
  <si>
    <t>1 mois</t>
  </si>
  <si>
    <t>Malabsorption</t>
  </si>
  <si>
    <t>&gt;=50% pendant plus d'1 semaine</t>
  </si>
  <si>
    <t>hospitalisé non alité</t>
  </si>
  <si>
    <t>F</t>
  </si>
  <si>
    <t>Maldigestion</t>
  </si>
  <si>
    <t>Réduction des apports pendant plus de 2 semaine</t>
  </si>
  <si>
    <t>activité modérée, ambulatoire</t>
  </si>
  <si>
    <t>depuis maladie</t>
  </si>
  <si>
    <t>sous sédation</t>
  </si>
  <si>
    <t>Pathologie aiguë</t>
  </si>
  <si>
    <t>Pathologie chronique évolutive</t>
  </si>
  <si>
    <t>Pathologie maligne évolutive</t>
  </si>
  <si>
    <t>H&lt;26  F&lt;16</t>
  </si>
  <si>
    <t>H&lt;0,8  F&lt;0,8</t>
  </si>
  <si>
    <t>H&lt;52,4  F&lt;38,5</t>
  </si>
  <si>
    <t>H&lt;7  F&lt;5,7</t>
  </si>
  <si>
    <t>H&lt;17  F&lt;15</t>
  </si>
  <si>
    <t>H&lt;7,23  F&lt;5,67</t>
  </si>
  <si>
    <t>H&gt;=26  F&gt;=16</t>
  </si>
  <si>
    <t>H&gt;=0,8  F&gt;=0,8</t>
  </si>
  <si>
    <t>H&gt;=52,4  F&gt;=38,5</t>
  </si>
  <si>
    <t>H&gt;=7  F&gt;=5,7</t>
  </si>
  <si>
    <t>H&gt;=17  F&gt;=15</t>
  </si>
  <si>
    <t>H&gt;=7,23  F&gt;=5,67</t>
  </si>
  <si>
    <t>DER x facteur d'agression  fièvre</t>
  </si>
  <si>
    <t>Poids Normal</t>
  </si>
  <si>
    <t>Poids ajusté</t>
  </si>
  <si>
    <t>DER x facteur d'agression  radiochimiothérapie, dénutrition</t>
  </si>
  <si>
    <t>Femme</t>
  </si>
  <si>
    <t>DER x facteur d'agression chirurgie mineure, fractures</t>
  </si>
  <si>
    <t>Homme</t>
  </si>
  <si>
    <t>DER x facteur d'agression polytraumatisé</t>
  </si>
  <si>
    <t>DER x facteur d'agression infection</t>
  </si>
  <si>
    <t>DER x facteur d'agression brulures étendues</t>
  </si>
  <si>
    <r>
      <rPr>
        <sz val="18"/>
        <color rgb="FFFF0000"/>
        <rFont val="Arial Narrow"/>
        <family val="2"/>
        <charset val="1"/>
      </rPr>
      <t xml:space="preserve">OUTIL DIAGNOSTIC DE LA DENUTRITION &gt; </t>
    </r>
    <r>
      <rPr>
        <sz val="18"/>
        <color rgb="FFFF0000"/>
        <rFont val="Arial Narrow"/>
        <family val="2"/>
      </rPr>
      <t>70 ANS</t>
    </r>
    <r>
      <rPr>
        <sz val="18"/>
        <color rgb="FFFF0000"/>
        <rFont val="Arial Narrow"/>
        <family val="2"/>
        <charset val="1"/>
      </rPr>
      <t xml:space="preserve"> 
</t>
    </r>
    <r>
      <rPr>
        <sz val="12"/>
        <color rgb="FFFF0000"/>
        <rFont val="Arial Narrow"/>
        <family val="2"/>
        <charset val="1"/>
      </rPr>
      <t>AVEC CALCUL DEPENSES ENERGETIQUES</t>
    </r>
  </si>
  <si>
    <t>&lt;</t>
  </si>
  <si>
    <t>5 levés de chaise en secondes</t>
  </si>
  <si>
    <t>Index de masse musculaire appendiculaire en kg/m2</t>
  </si>
  <si>
    <t>Masse musculaire appendiculaire en kg</t>
  </si>
  <si>
    <t>Tour de mollet</t>
  </si>
  <si>
    <t>H&lt;27  F&lt;16</t>
  </si>
  <si>
    <t>H&lt;15  F&lt;15</t>
  </si>
  <si>
    <t>H&lt;7  F&lt;5,5</t>
  </si>
  <si>
    <t>H&lt;20  F&lt;15</t>
  </si>
  <si>
    <t>H&lt;31  F&lt;31</t>
  </si>
  <si>
    <t>H&gt;=27  F&gt;=16</t>
  </si>
  <si>
    <t>H&gt;=15  F&gt;=15</t>
  </si>
  <si>
    <t>H&gt;=7  F&gt;=5,5</t>
  </si>
  <si>
    <t>H&gt;=20  F&gt;=15</t>
  </si>
  <si>
    <t>H&gt;=31  F&gt;=31</t>
  </si>
  <si>
    <t>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</si>
</sst>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%"/>
    <numFmt numFmtId="165" formatCode="0.00\ %"/>
  </numFmts>
  <fonts count="33" x14ac:knownFonts="1">
    <font>
      <sz val="11"/>
      <color theme="1"/>
      <name val="Aptos Narrow"/>
      <family val="2"/>
      <charset val="1"/>
    </font>
    <font>
      <sz val="18"/>
      <color rgb="FFFF0000"/>
      <name val="Arial Narrow"/>
      <family val="2"/>
      <charset val="1"/>
    </font>
    <font>
      <sz val="18"/>
      <color rgb="FFFF0000"/>
      <name val="Arial Narrow"/>
      <family val="2"/>
    </font>
    <font>
      <sz val="12"/>
      <color rgb="FFFF0000"/>
      <name val="Arial Narrow"/>
      <family val="2"/>
      <charset val="1"/>
    </font>
    <font>
      <sz val="14"/>
      <color theme="1"/>
      <name val="Aptos Narrow"/>
      <family val="2"/>
      <charset val="1"/>
    </font>
    <font>
      <b/>
      <sz val="14"/>
      <color theme="1"/>
      <name val="Arial Narrow"/>
      <family val="2"/>
      <charset val="1"/>
    </font>
    <font>
      <sz val="11"/>
      <color theme="1"/>
      <name val="Arial Narrow"/>
      <family val="2"/>
      <charset val="1"/>
    </font>
    <font>
      <sz val="14"/>
      <color theme="1"/>
      <name val="Arial Narrow"/>
      <family val="2"/>
      <charset val="1"/>
    </font>
    <font>
      <i/>
      <sz val="10"/>
      <color theme="1"/>
      <name val="Aptos Narrow"/>
      <family val="2"/>
      <charset val="1"/>
    </font>
    <font>
      <sz val="11"/>
      <color theme="1"/>
      <name val="Aptos Narrow"/>
      <charset val="1"/>
    </font>
    <font>
      <sz val="12"/>
      <color theme="1"/>
      <name val="Arial Narrow"/>
      <family val="2"/>
      <charset val="1"/>
    </font>
    <font>
      <b/>
      <sz val="12"/>
      <color theme="1"/>
      <name val="Arial Narrow"/>
      <family val="2"/>
      <charset val="1"/>
    </font>
    <font>
      <sz val="11"/>
      <color rgb="FFFA7D00"/>
      <name val="Aptos Narrow"/>
      <family val="2"/>
      <charset val="1"/>
    </font>
    <font>
      <b/>
      <sz val="12"/>
      <name val="Arial Narrow"/>
      <family val="2"/>
      <charset val="1"/>
    </font>
    <font>
      <b/>
      <sz val="16"/>
      <color theme="1"/>
      <name val="Arial Narrow"/>
      <family val="2"/>
      <charset val="1"/>
    </font>
    <font>
      <b/>
      <sz val="11"/>
      <color theme="1"/>
      <name val="Arial Narrow"/>
      <family val="2"/>
      <charset val="1"/>
    </font>
    <font>
      <b/>
      <sz val="12"/>
      <color rgb="FFFF0000"/>
      <name val="Arial Narrow"/>
      <family val="2"/>
      <charset val="1"/>
    </font>
    <font>
      <i/>
      <sz val="8"/>
      <color theme="1"/>
      <name val="Aptos Narrow"/>
      <charset val="1"/>
    </font>
    <font>
      <b/>
      <i/>
      <sz val="12"/>
      <color rgb="FFFF0000"/>
      <name val="Arial Narrow"/>
      <family val="2"/>
      <charset val="1"/>
    </font>
    <font>
      <b/>
      <sz val="14"/>
      <name val="Arial Narrow"/>
      <family val="2"/>
      <charset val="1"/>
    </font>
    <font>
      <b/>
      <sz val="12"/>
      <name val="Aptos Narrow"/>
      <charset val="1"/>
    </font>
    <font>
      <b/>
      <sz val="11"/>
      <name val="Aptos Narrow"/>
      <charset val="1"/>
    </font>
    <font>
      <sz val="12"/>
      <name val="Arial Narrow"/>
      <family val="2"/>
      <charset val="1"/>
    </font>
    <font>
      <sz val="11"/>
      <name val="Arial Narrow"/>
      <family val="2"/>
      <charset val="1"/>
    </font>
    <font>
      <b/>
      <sz val="11"/>
      <name val="Arial Narrow"/>
      <family val="2"/>
      <charset val="1"/>
    </font>
    <font>
      <sz val="14"/>
      <name val="Arial Narrow"/>
      <family val="2"/>
      <charset val="1"/>
    </font>
    <font>
      <sz val="10"/>
      <name val="Arial"/>
      <family val="2"/>
      <charset val="1"/>
    </font>
    <font>
      <sz val="12"/>
      <name val="Times New Roman"/>
      <family val="1"/>
      <charset val="1"/>
    </font>
    <font>
      <sz val="11"/>
      <name val="Aptos Narrow"/>
      <family val="2"/>
      <charset val="1"/>
    </font>
    <font>
      <b/>
      <sz val="11"/>
      <name val="Aptos Narrow"/>
      <family val="2"/>
      <charset val="1"/>
    </font>
    <font>
      <i/>
      <sz val="8"/>
      <color theme="1"/>
      <name val="Arial Narrow"/>
      <family val="2"/>
      <charset val="1"/>
    </font>
    <font>
      <b/>
      <sz val="14"/>
      <color rgb="FFFF0000"/>
      <name val="Arial Narrow"/>
      <family val="2"/>
      <charset val="1"/>
    </font>
    <font>
      <sz val="11"/>
      <color theme="1"/>
      <name val="Aptos Narrow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4" tint="0.79989013336588644"/>
        <bgColor rgb="FFCAEEFB"/>
      </patternFill>
    </fill>
    <fill>
      <patternFill patternType="solid">
        <fgColor theme="9" tint="0.79989013336588644"/>
        <bgColor rgb="FFCAEEFB"/>
      </patternFill>
    </fill>
    <fill>
      <patternFill patternType="solid">
        <fgColor theme="0" tint="-0.249977111117893"/>
        <bgColor rgb="FFD9D9D9"/>
      </patternFill>
    </fill>
    <fill>
      <patternFill patternType="solid">
        <fgColor theme="7" tint="0.79989013336588644"/>
        <bgColor rgb="FFC1E5F5"/>
      </patternFill>
    </fill>
    <fill>
      <patternFill patternType="solid">
        <fgColor theme="0" tint="-0.14999847407452621"/>
        <bgColor rgb="FFC1E5F5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2" fillId="0" borderId="0" applyBorder="0" applyProtection="0"/>
    <xf numFmtId="0" fontId="12" fillId="0" borderId="1" applyProtection="0"/>
  </cellStyleXfs>
  <cellXfs count="90">
    <xf numFmtId="0" fontId="0" fillId="0" borderId="0" xfId="0"/>
    <xf numFmtId="0" fontId="5" fillId="0" borderId="3" xfId="0" applyFont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4" fontId="4" fillId="2" borderId="0" xfId="0" applyNumberFormat="1" applyFont="1" applyFill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14" fontId="6" fillId="0" borderId="0" xfId="0" applyNumberFormat="1" applyFont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14" fontId="6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3" fillId="3" borderId="3" xfId="2" applyFont="1" applyFill="1" applyBorder="1" applyAlignment="1" applyProtection="1">
      <alignment horizontal="center" vertical="center"/>
    </xf>
    <xf numFmtId="0" fontId="10" fillId="0" borderId="3" xfId="0" applyFont="1" applyBorder="1" applyAlignment="1">
      <alignment horizontal="center" vertical="center"/>
    </xf>
    <xf numFmtId="2" fontId="11" fillId="0" borderId="3" xfId="0" applyNumberFormat="1" applyFont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165" fontId="11" fillId="0" borderId="3" xfId="1" applyNumberFormat="1" applyFont="1" applyBorder="1" applyAlignment="1" applyProtection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0" fillId="5" borderId="6" xfId="0" applyFill="1" applyBorder="1" applyAlignment="1">
      <alignment vertical="center"/>
    </xf>
    <xf numFmtId="0" fontId="17" fillId="0" borderId="0" xfId="0" applyFont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0" fontId="22" fillId="6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" fontId="13" fillId="0" borderId="4" xfId="0" applyNumberFormat="1" applyFont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1" fontId="24" fillId="0" borderId="0" xfId="0" applyNumberFormat="1" applyFont="1" applyAlignment="1">
      <alignment horizontal="center"/>
    </xf>
    <xf numFmtId="0" fontId="25" fillId="0" borderId="3" xfId="0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 wrapText="1"/>
    </xf>
    <xf numFmtId="2" fontId="15" fillId="0" borderId="3" xfId="0" applyNumberFormat="1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6" fillId="0" borderId="0" xfId="0" applyFont="1"/>
    <xf numFmtId="0" fontId="26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9" fillId="3" borderId="3" xfId="0" applyFont="1" applyFill="1" applyBorder="1" applyAlignment="1">
      <alignment horizontal="center" wrapText="1"/>
    </xf>
    <xf numFmtId="0" fontId="28" fillId="0" borderId="3" xfId="0" applyFont="1" applyBorder="1" applyAlignment="1">
      <alignment horizontal="center"/>
    </xf>
    <xf numFmtId="0" fontId="29" fillId="0" borderId="3" xfId="0" applyFont="1" applyBorder="1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left"/>
    </xf>
    <xf numFmtId="0" fontId="24" fillId="3" borderId="3" xfId="2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6" xfId="0" applyFont="1" applyFill="1" applyBorder="1"/>
    <xf numFmtId="0" fontId="5" fillId="0" borderId="9" xfId="0" applyFont="1" applyBorder="1" applyAlignment="1">
      <alignment horizontal="center"/>
    </xf>
    <xf numFmtId="0" fontId="3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5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31" fillId="0" borderId="3" xfId="0" applyFont="1" applyBorder="1" applyAlignment="1">
      <alignment horizontal="center" vertical="center"/>
    </xf>
    <xf numFmtId="0" fontId="0" fillId="3" borderId="3" xfId="0" applyFill="1" applyBorder="1" applyAlignment="1">
      <alignment horizontal="center" wrapText="1"/>
    </xf>
    <xf numFmtId="14" fontId="11" fillId="3" borderId="3" xfId="0" applyNumberFormat="1" applyFont="1" applyFill="1" applyBorder="1" applyAlignment="1">
      <alignment horizontal="center" vertical="center"/>
    </xf>
    <xf numFmtId="1" fontId="19" fillId="0" borderId="3" xfId="0" applyNumberFormat="1" applyFont="1" applyBorder="1" applyAlignment="1">
      <alignment horizontal="center" vertical="center"/>
    </xf>
    <xf numFmtId="0" fontId="19" fillId="4" borderId="3" xfId="0" applyFont="1" applyFill="1" applyBorder="1" applyAlignment="1">
      <alignment horizontal="center"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1" fillId="3" borderId="3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left"/>
    </xf>
    <xf numFmtId="0" fontId="9" fillId="0" borderId="0" xfId="0" applyFont="1" applyAlignment="1">
      <alignment horizontal="right" vertical="center"/>
    </xf>
  </cellXfs>
  <cellStyles count="3">
    <cellStyle name="Excel Built-in Linked Cell" xfId="2" xr:uid="{00000000-0005-0000-0000-000006000000}"/>
    <cellStyle name="Normal" xfId="0" builtinId="0"/>
    <cellStyle name="Pourcentage" xfId="1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AEEF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1E5F5"/>
      <rgbColor rgb="FFD9F2D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8001"/>
      <rgbColor rgb="FFFA7D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732600</xdr:colOff>
      <xdr:row>1</xdr:row>
      <xdr:rowOff>155520</xdr:rowOff>
    </xdr:from>
    <xdr:to>
      <xdr:col>4</xdr:col>
      <xdr:colOff>1179000</xdr:colOff>
      <xdr:row>2</xdr:row>
      <xdr:rowOff>707400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725360" y="676080"/>
          <a:ext cx="1946880" cy="788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29520</xdr:colOff>
      <xdr:row>10</xdr:row>
      <xdr:rowOff>161640</xdr:rowOff>
    </xdr:from>
    <xdr:to>
      <xdr:col>3</xdr:col>
      <xdr:colOff>405000</xdr:colOff>
      <xdr:row>13</xdr:row>
      <xdr:rowOff>114480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rcRect l="16406" t="13669" r="27861" b="14214"/>
        <a:stretch/>
      </xdr:blipFill>
      <xdr:spPr>
        <a:xfrm>
          <a:off x="4022280" y="3244680"/>
          <a:ext cx="375480" cy="524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327660</xdr:colOff>
      <xdr:row>2</xdr:row>
      <xdr:rowOff>38100</xdr:rowOff>
    </xdr:from>
    <xdr:to>
      <xdr:col>4</xdr:col>
      <xdr:colOff>1062420</xdr:colOff>
      <xdr:row>3</xdr:row>
      <xdr:rowOff>30480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846320" y="822960"/>
          <a:ext cx="2129220" cy="7239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124560</xdr:colOff>
      <xdr:row>10</xdr:row>
      <xdr:rowOff>177480</xdr:rowOff>
    </xdr:from>
    <xdr:to>
      <xdr:col>3</xdr:col>
      <xdr:colOff>500040</xdr:colOff>
      <xdr:row>13</xdr:row>
      <xdr:rowOff>139680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/>
        <a:srcRect l="16406" t="13669" r="27861" b="14214"/>
        <a:stretch/>
      </xdr:blipFill>
      <xdr:spPr>
        <a:xfrm>
          <a:off x="4316040" y="3090960"/>
          <a:ext cx="375480" cy="5241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182880</xdr:colOff>
      <xdr:row>0</xdr:row>
      <xdr:rowOff>60960</xdr:rowOff>
    </xdr:from>
    <xdr:to>
      <xdr:col>11</xdr:col>
      <xdr:colOff>515060</xdr:colOff>
      <xdr:row>5</xdr:row>
      <xdr:rowOff>108719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A6096DF-4693-5FA9-A322-E30CE8F46F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45280" y="60960"/>
          <a:ext cx="5087060" cy="962159"/>
        </a:xfrm>
        <a:prstGeom prst="rect">
          <a:avLst/>
        </a:prstGeom>
      </xdr:spPr>
    </xdr:pic>
    <xdr:clientData/>
  </xdr:twoCellAnchor>
  <xdr:twoCellAnchor editAs="oneCell">
    <xdr:from>
      <xdr:col>12</xdr:col>
      <xdr:colOff>281940</xdr:colOff>
      <xdr:row>0</xdr:row>
      <xdr:rowOff>7620</xdr:rowOff>
    </xdr:from>
    <xdr:to>
      <xdr:col>13</xdr:col>
      <xdr:colOff>728858</xdr:colOff>
      <xdr:row>6</xdr:row>
      <xdr:rowOff>144780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5576234-6391-D1FB-9CE2-B1F2F1D877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91700" y="7620"/>
          <a:ext cx="1239398" cy="1234440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38100</xdr:colOff>
      <xdr:row>6</xdr:row>
      <xdr:rowOff>76200</xdr:rowOff>
    </xdr:from>
    <xdr:to>
      <xdr:col>8</xdr:col>
      <xdr:colOff>261901</xdr:colOff>
      <xdr:row>32</xdr:row>
      <xdr:rowOff>8274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682592B3-C35A-775C-23DB-3F2FD040B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8100" y="1173480"/>
          <a:ext cx="6563641" cy="4686954"/>
        </a:xfrm>
        <a:prstGeom prst="rect">
          <a:avLst/>
        </a:prstGeom>
      </xdr:spPr>
    </xdr:pic>
    <xdr:clientData/>
  </xdr:twoCellAnchor>
  <xdr:twoCellAnchor editAs="oneCell">
    <xdr:from>
      <xdr:col>0</xdr:col>
      <xdr:colOff>251460</xdr:colOff>
      <xdr:row>31</xdr:row>
      <xdr:rowOff>83820</xdr:rowOff>
    </xdr:from>
    <xdr:to>
      <xdr:col>8</xdr:col>
      <xdr:colOff>294261</xdr:colOff>
      <xdr:row>53</xdr:row>
      <xdr:rowOff>175834</xdr:rowOff>
    </xdr:to>
    <xdr:pic>
      <xdr:nvPicPr>
        <xdr:cNvPr id="9" name="Image 8">
          <a:extLst>
            <a:ext uri="{FF2B5EF4-FFF2-40B4-BE49-F238E27FC236}">
              <a16:creationId xmlns:a16="http://schemas.microsoft.com/office/drawing/2014/main" id="{6E2EE84B-836B-DA1B-44A4-ECE49A33B3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1460" y="5753100"/>
          <a:ext cx="6382641" cy="4115374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17</xdr:col>
      <xdr:colOff>147590</xdr:colOff>
      <xdr:row>28</xdr:row>
      <xdr:rowOff>27210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74D67F9-6ADA-A553-9CD4-4F625A1EE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132320" y="1280160"/>
          <a:ext cx="6487430" cy="3867690"/>
        </a:xfrm>
        <a:prstGeom prst="rect">
          <a:avLst/>
        </a:prstGeom>
      </xdr:spPr>
    </xdr:pic>
    <xdr:clientData/>
  </xdr:twoCellAnchor>
  <xdr:twoCellAnchor editAs="oneCell">
    <xdr:from>
      <xdr:col>9</xdr:col>
      <xdr:colOff>160020</xdr:colOff>
      <xdr:row>32</xdr:row>
      <xdr:rowOff>160020</xdr:rowOff>
    </xdr:from>
    <xdr:to>
      <xdr:col>17</xdr:col>
      <xdr:colOff>317137</xdr:colOff>
      <xdr:row>53</xdr:row>
      <xdr:rowOff>53861</xdr:rowOff>
    </xdr:to>
    <xdr:pic>
      <xdr:nvPicPr>
        <xdr:cNvPr id="12" name="Image 11">
          <a:extLst>
            <a:ext uri="{FF2B5EF4-FFF2-40B4-BE49-F238E27FC236}">
              <a16:creationId xmlns:a16="http://schemas.microsoft.com/office/drawing/2014/main" id="{116558D9-5E0C-6FE3-4109-4B6F09A1D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292340" y="6012180"/>
          <a:ext cx="6496957" cy="373432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242854</xdr:colOff>
      <xdr:row>26</xdr:row>
      <xdr:rowOff>74969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8FB03F8-E7C5-062D-46F5-0664F2EADA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82694" cy="48298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8</xdr:col>
      <xdr:colOff>347643</xdr:colOff>
      <xdr:row>30</xdr:row>
      <xdr:rowOff>6405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F2887B4-7C1B-634F-A6D6-13C74BCBA0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8640"/>
          <a:ext cx="6687483" cy="49441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2K8USER\Users$\pantoine\Downloads\Diagnostic%20de%20DN%20plus%20de%2070%20ans%20version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Feuil4"/>
    </sheetNames>
    <sheetDataSet>
      <sheetData sheetId="0"/>
      <sheetData sheetId="1">
        <row r="1">
          <cell r="H1" t="str">
            <v>Alité</v>
          </cell>
        </row>
        <row r="2">
          <cell r="A2" t="str">
            <v>M</v>
          </cell>
          <cell r="B2" t="str">
            <v>1 mois</v>
          </cell>
          <cell r="C2" t="str">
            <v>Malabsorption</v>
          </cell>
          <cell r="E2" t="str">
            <v>&gt;=50% pendant plus d'1 semaine</v>
          </cell>
          <cell r="H2" t="str">
            <v>hospitalisé non alité</v>
          </cell>
        </row>
        <row r="3">
          <cell r="A3" t="str">
            <v>F</v>
          </cell>
          <cell r="B3" t="str">
            <v>6 mois</v>
          </cell>
          <cell r="C3" t="str">
            <v>Maldigestion</v>
          </cell>
          <cell r="E3" t="str">
            <v>Réduction des apports pendant plus de 2 semaine</v>
          </cell>
          <cell r="H3" t="str">
            <v>activité modérée, ambulatoire</v>
          </cell>
        </row>
        <row r="4">
          <cell r="B4" t="str">
            <v>depuis maladie</v>
          </cell>
          <cell r="H4" t="str">
            <v>sous sédation</v>
          </cell>
        </row>
        <row r="9">
          <cell r="D9" t="str">
            <v>Pathologie aiguë</v>
          </cell>
        </row>
        <row r="10">
          <cell r="D10" t="str">
            <v>Pathologie chronique évolutive</v>
          </cell>
        </row>
        <row r="11">
          <cell r="D11" t="str">
            <v>Pathologie maligne évolutive</v>
          </cell>
        </row>
        <row r="23">
          <cell r="B23" t="str">
            <v>H&lt;27  F&lt;16</v>
          </cell>
          <cell r="C23" t="str">
            <v>H&lt;15  F&lt;15</v>
          </cell>
          <cell r="D23" t="str">
            <v>H&lt;7  F&lt;5,5</v>
          </cell>
          <cell r="E23" t="str">
            <v>H&lt;20  F&lt;15</v>
          </cell>
          <cell r="F23" t="str">
            <v>H&lt;31  F&lt;31</v>
          </cell>
        </row>
        <row r="24">
          <cell r="B24" t="str">
            <v>H&gt;=27  F&gt;=16</v>
          </cell>
          <cell r="C24" t="str">
            <v>H&gt;=15  F&gt;=15</v>
          </cell>
          <cell r="D24" t="str">
            <v>H&gt;=7  F&gt;=5,5</v>
          </cell>
          <cell r="E24" t="str">
            <v>H&gt;=20  F&gt;=15</v>
          </cell>
          <cell r="F24" t="str">
            <v>H&gt;=31  F&gt;=31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F44"/>
  <sheetViews>
    <sheetView tabSelected="1" zoomScaleNormal="100" workbookViewId="0">
      <selection activeCell="E50" sqref="E50"/>
    </sheetView>
  </sheetViews>
  <sheetFormatPr baseColWidth="10" defaultColWidth="10.77734375" defaultRowHeight="14.4" x14ac:dyDescent="0.3"/>
  <cols>
    <col min="1" max="1" width="4.77734375" customWidth="1"/>
    <col min="2" max="2" width="38.109375" customWidth="1"/>
    <col min="3" max="3" width="20" customWidth="1"/>
    <col min="4" max="4" width="23.6640625" customWidth="1"/>
    <col min="5" max="5" width="20.6640625" customWidth="1"/>
    <col min="6" max="6" width="42.109375" customWidth="1"/>
    <col min="7" max="7" width="19.21875" customWidth="1"/>
    <col min="8" max="8" width="17.21875" customWidth="1"/>
    <col min="9" max="9" width="13.88671875" customWidth="1"/>
  </cols>
  <sheetData>
    <row r="1" spans="2:32" ht="41.1" customHeight="1" x14ac:dyDescent="0.3">
      <c r="B1" s="79" t="s">
        <v>0</v>
      </c>
      <c r="C1" s="79"/>
      <c r="D1" s="79"/>
      <c r="E1" s="79"/>
      <c r="F1" s="6"/>
      <c r="H1" s="7"/>
    </row>
    <row r="2" spans="2:32" ht="18.600000000000001" customHeight="1" x14ac:dyDescent="0.35">
      <c r="B2" s="8" t="s">
        <v>1</v>
      </c>
      <c r="C2" s="9" t="s">
        <v>2</v>
      </c>
      <c r="D2" s="10">
        <f ca="1">TODAY()</f>
        <v>45925</v>
      </c>
      <c r="F2" s="11"/>
    </row>
    <row r="3" spans="2:32" ht="59.25" customHeight="1" x14ac:dyDescent="0.3">
      <c r="B3" s="12" t="s">
        <v>102</v>
      </c>
      <c r="C3" s="13" t="s">
        <v>3</v>
      </c>
      <c r="D3" s="14"/>
      <c r="F3" s="11"/>
    </row>
    <row r="4" spans="2:32" ht="31.5" customHeight="1" x14ac:dyDescent="0.3">
      <c r="B4" s="80" t="s">
        <v>4</v>
      </c>
      <c r="C4" s="80"/>
      <c r="D4" s="80"/>
      <c r="E4" s="80"/>
    </row>
    <row r="5" spans="2:32" ht="17.399999999999999" customHeight="1" x14ac:dyDescent="0.3">
      <c r="B5" s="81" t="s">
        <v>5</v>
      </c>
      <c r="C5" s="81"/>
      <c r="D5" s="15"/>
      <c r="E5" s="15"/>
      <c r="F5" s="15"/>
    </row>
    <row r="6" spans="2:32" ht="15.6" x14ac:dyDescent="0.3">
      <c r="B6" s="16" t="s">
        <v>6</v>
      </c>
      <c r="C6" s="17"/>
      <c r="D6" s="15"/>
      <c r="E6" s="15"/>
      <c r="F6" s="15"/>
      <c r="AE6">
        <f>IF(ISTEXT(E25),1,0)</f>
        <v>0</v>
      </c>
    </row>
    <row r="7" spans="2:32" ht="15.6" x14ac:dyDescent="0.3">
      <c r="B7" s="16" t="s">
        <v>7</v>
      </c>
      <c r="C7" s="18"/>
      <c r="D7" s="15"/>
      <c r="E7" s="15"/>
      <c r="F7" s="15"/>
      <c r="AE7">
        <f>IF(ISTEXT(E26),1,0)</f>
        <v>0</v>
      </c>
    </row>
    <row r="8" spans="2:32" ht="15.6" x14ac:dyDescent="0.3">
      <c r="B8" s="19" t="s">
        <v>8</v>
      </c>
      <c r="C8" s="20" t="e">
        <f>C6/ (C7 * C7)</f>
        <v>#DIV/0!</v>
      </c>
      <c r="D8" s="15"/>
      <c r="E8" s="15"/>
      <c r="F8" s="15"/>
      <c r="AE8">
        <f>IF(ISTEXT(E27),1,0)</f>
        <v>0</v>
      </c>
    </row>
    <row r="9" spans="2:32" ht="15.6" x14ac:dyDescent="0.3">
      <c r="B9" s="16" t="s">
        <v>9</v>
      </c>
      <c r="C9" s="17"/>
      <c r="D9" s="15"/>
      <c r="E9" s="15"/>
      <c r="F9" s="15"/>
    </row>
    <row r="10" spans="2:32" ht="15.6" x14ac:dyDescent="0.3">
      <c r="B10" s="16" t="s">
        <v>10</v>
      </c>
      <c r="C10" s="17"/>
      <c r="D10" s="15"/>
      <c r="E10" s="15"/>
      <c r="F10" s="15"/>
    </row>
    <row r="11" spans="2:32" ht="15.6" x14ac:dyDescent="0.3">
      <c r="B11" s="16" t="s">
        <v>11</v>
      </c>
      <c r="C11" s="17"/>
      <c r="D11" s="15"/>
      <c r="E11" s="15"/>
      <c r="F11" s="15"/>
    </row>
    <row r="12" spans="2:32" ht="15.6" x14ac:dyDescent="0.3">
      <c r="B12" s="21" t="s">
        <v>12</v>
      </c>
      <c r="C12" s="17"/>
      <c r="D12" s="15"/>
      <c r="E12" s="15"/>
      <c r="F12" s="15"/>
    </row>
    <row r="13" spans="2:32" ht="15.6" x14ac:dyDescent="0.3">
      <c r="B13" s="19" t="s">
        <v>14</v>
      </c>
      <c r="C13" s="22" t="e">
        <f>(C11-C6)/C11</f>
        <v>#DIV/0!</v>
      </c>
      <c r="D13" s="82" t="s">
        <v>15</v>
      </c>
      <c r="E13" s="82"/>
      <c r="F13" s="15"/>
    </row>
    <row r="14" spans="2:32" ht="15.6" x14ac:dyDescent="0.3">
      <c r="B14" s="19" t="s">
        <v>16</v>
      </c>
      <c r="C14" s="20">
        <f>22.5*(C7*C7)</f>
        <v>0</v>
      </c>
      <c r="D14" s="15"/>
      <c r="E14" s="15"/>
      <c r="F14" s="15"/>
      <c r="AE14" t="s">
        <v>17</v>
      </c>
      <c r="AF14" t="s">
        <v>18</v>
      </c>
    </row>
    <row r="15" spans="2:32" ht="15.6" x14ac:dyDescent="0.3">
      <c r="B15" s="19" t="s">
        <v>19</v>
      </c>
      <c r="C15" s="20">
        <f>C14+(0.25*(C6-C14))</f>
        <v>0</v>
      </c>
      <c r="D15" s="15"/>
      <c r="E15" s="15"/>
      <c r="F15" s="15"/>
      <c r="AE15" t="e">
        <f>IF(C8&lt;17,1,0)</f>
        <v>#DIV/0!</v>
      </c>
      <c r="AF15" t="e">
        <f>IF(17&lt;C8,IF(C8&lt;18.5,1,0),0)</f>
        <v>#DIV/0!</v>
      </c>
    </row>
    <row r="16" spans="2:32" ht="15.6" x14ac:dyDescent="0.3">
      <c r="B16" s="23" t="s">
        <v>20</v>
      </c>
      <c r="C16" s="17"/>
      <c r="D16" s="15"/>
      <c r="E16" s="15"/>
      <c r="F16" s="15"/>
      <c r="AE16" t="e">
        <f>SUM(AE15:AE15)</f>
        <v>#DIV/0!</v>
      </c>
    </row>
    <row r="17" spans="2:6" ht="15.6" x14ac:dyDescent="0.3">
      <c r="B17" s="23" t="s">
        <v>21</v>
      </c>
      <c r="C17" s="17"/>
      <c r="D17" s="15"/>
      <c r="E17" s="15"/>
      <c r="F17" s="15"/>
    </row>
    <row r="18" spans="2:6" ht="15.6" x14ac:dyDescent="0.3">
      <c r="B18" s="23" t="s">
        <v>22</v>
      </c>
      <c r="C18" s="17"/>
      <c r="D18" s="15"/>
      <c r="E18" s="15"/>
      <c r="F18" s="15"/>
    </row>
    <row r="19" spans="2:6" ht="15.6" x14ac:dyDescent="0.3">
      <c r="B19" s="23" t="s">
        <v>23</v>
      </c>
      <c r="C19" s="17"/>
      <c r="D19" s="15"/>
      <c r="E19" s="15"/>
      <c r="F19" s="15"/>
    </row>
    <row r="20" spans="2:6" ht="18" customHeight="1" x14ac:dyDescent="0.3">
      <c r="B20" s="23" t="s">
        <v>24</v>
      </c>
      <c r="C20" s="17"/>
      <c r="D20" s="15"/>
      <c r="E20" s="15"/>
      <c r="F20" s="15"/>
    </row>
    <row r="21" spans="2:6" ht="15.6" x14ac:dyDescent="0.3">
      <c r="B21" s="23" t="s">
        <v>25</v>
      </c>
      <c r="C21" s="17"/>
      <c r="D21" s="15"/>
      <c r="E21" s="15"/>
      <c r="F21" s="15"/>
    </row>
    <row r="22" spans="2:6" ht="22.5" customHeight="1" x14ac:dyDescent="0.3">
      <c r="D22" s="15"/>
      <c r="E22" s="15"/>
      <c r="F22" s="15"/>
    </row>
    <row r="23" spans="2:6" ht="19.649999999999999" customHeight="1" x14ac:dyDescent="0.3">
      <c r="B23" s="83" t="s">
        <v>26</v>
      </c>
      <c r="C23" s="83"/>
      <c r="D23" s="83"/>
      <c r="E23" s="83"/>
    </row>
    <row r="24" spans="2:6" ht="18" x14ac:dyDescent="0.3">
      <c r="B24" s="24" t="s">
        <v>27</v>
      </c>
      <c r="C24" s="25" t="e">
        <f>SUM(C25:C27)</f>
        <v>#DIV/0!</v>
      </c>
      <c r="D24" s="24" t="s">
        <v>28</v>
      </c>
      <c r="E24" s="25">
        <f>SUM(AE6:AE8)</f>
        <v>0</v>
      </c>
    </row>
    <row r="25" spans="2:6" ht="15.6" x14ac:dyDescent="0.3">
      <c r="B25" s="26" t="s">
        <v>29</v>
      </c>
      <c r="C25" s="27" t="e">
        <f>IF(C8&lt;18.5,1,0)</f>
        <v>#DIV/0!</v>
      </c>
      <c r="D25" s="28" t="s">
        <v>30</v>
      </c>
      <c r="E25" s="17"/>
    </row>
    <row r="26" spans="2:6" ht="15.6" x14ac:dyDescent="0.3">
      <c r="B26" s="26" t="s">
        <v>31</v>
      </c>
      <c r="C26" s="27" t="e">
        <f>IF(AND(C13&gt;=5%,C12="1 mois"),1,IF(AND(C13&gt;=10%,C12="6 mois"),1,IF(AND(C13&gt;=10%,C12="depuis maladie"),1,0)))</f>
        <v>#DIV/0!</v>
      </c>
      <c r="D26" s="28" t="s">
        <v>32</v>
      </c>
      <c r="E26" s="17"/>
    </row>
    <row r="27" spans="2:6" ht="31.2" x14ac:dyDescent="0.3">
      <c r="B27" s="26" t="s">
        <v>33</v>
      </c>
      <c r="C27" s="27">
        <f>IF(C16=Feuil4!B23,1,IF(C17=Feuil4!C23,1,IF(C18=Feuil4!D23,1,IF(C19=Feuil4!E23,1,IF(C20=Feuil4!F23,1,IF(C21=Feuil4!G23,1,0))))))</f>
        <v>0</v>
      </c>
      <c r="D27" s="28" t="s">
        <v>34</v>
      </c>
      <c r="E27" s="17"/>
    </row>
    <row r="28" spans="2:6" x14ac:dyDescent="0.3">
      <c r="B28" s="29"/>
      <c r="C28" s="30"/>
      <c r="D28" s="30"/>
      <c r="E28" s="31"/>
    </row>
    <row r="29" spans="2:6" ht="18" x14ac:dyDescent="0.3">
      <c r="B29" s="5" t="s">
        <v>35</v>
      </c>
      <c r="C29" s="76" t="e">
        <f>IF(C24&lt;1,"NON",IF(E24&lt;1,"NON","OUI"))</f>
        <v>#DIV/0!</v>
      </c>
      <c r="D29" s="76"/>
      <c r="E29" s="76"/>
      <c r="F29" s="15"/>
    </row>
    <row r="30" spans="2:6" ht="18" customHeight="1" x14ac:dyDescent="0.3">
      <c r="B30" s="26" t="s">
        <v>36</v>
      </c>
      <c r="C30" s="76" t="e">
        <f>IF(C29="NON","NE",IF(AE16&gt;=1,"Dénutrition Sévère","Dénutrition Modérée"))</f>
        <v>#DIV/0!</v>
      </c>
      <c r="D30" s="76"/>
      <c r="E30" s="76"/>
      <c r="F30" s="15"/>
    </row>
    <row r="31" spans="2:6" ht="18" customHeight="1" x14ac:dyDescent="0.3">
      <c r="B31" s="28" t="s">
        <v>37</v>
      </c>
      <c r="C31" s="77"/>
      <c r="D31" s="77"/>
      <c r="E31" s="77"/>
      <c r="F31" s="15"/>
    </row>
    <row r="32" spans="2:6" ht="18" customHeight="1" x14ac:dyDescent="0.3">
      <c r="B32" s="26" t="s">
        <v>38</v>
      </c>
      <c r="C32" s="76" t="e">
        <f>IF(C29="NON","NE",IF(C30="Dénutrition Sévère","Dénutrition Sévère",IF(C31&lt;=30,"Dénutrition Sévère","Dénutrition Modérée")))</f>
        <v>#DIV/0!</v>
      </c>
      <c r="D32" s="76"/>
      <c r="E32" s="76"/>
      <c r="F32" s="15"/>
    </row>
    <row r="33" spans="2:6" x14ac:dyDescent="0.3">
      <c r="B33" s="32" t="s">
        <v>39</v>
      </c>
      <c r="C33" s="15"/>
      <c r="D33" s="15"/>
      <c r="E33" s="15"/>
      <c r="F33" s="15"/>
    </row>
    <row r="34" spans="2:6" x14ac:dyDescent="0.3">
      <c r="B34" s="32"/>
      <c r="C34" s="15"/>
      <c r="D34" s="15"/>
      <c r="E34" s="15"/>
      <c r="F34" s="15"/>
    </row>
    <row r="35" spans="2:6" ht="15.6" x14ac:dyDescent="0.3">
      <c r="B35" s="78" t="e">
        <f>IF(C8&gt;30,"IMC&gt;30 besoins corrigés avec prise en compte du poids ajusté","")</f>
        <v>#DIV/0!</v>
      </c>
      <c r="C35" s="78"/>
      <c r="D35" s="78"/>
      <c r="E35" s="15"/>
      <c r="F35" s="15"/>
    </row>
    <row r="36" spans="2:6" ht="30" customHeight="1" x14ac:dyDescent="0.3">
      <c r="B36" s="33" t="s">
        <v>40</v>
      </c>
      <c r="C36" s="72" t="e">
        <f>IF(AND(C8&lt;30,C10="F"),Feuil4!E28,IF(AND(C8&gt;30,C10="F"),Feuil4!F28,IF(AND(C8&lt;30,C10="M"),Feuil4!E29,IF(AND(C8&gt;30,C10="M"),Feuil4!F29))))</f>
        <v>#DIV/0!</v>
      </c>
      <c r="D36" s="72"/>
      <c r="E36" s="34"/>
      <c r="F36" s="34"/>
    </row>
    <row r="37" spans="2:6" ht="18" x14ac:dyDescent="0.3">
      <c r="B37" s="73" t="s">
        <v>41</v>
      </c>
      <c r="C37" s="73"/>
      <c r="D37" s="73"/>
      <c r="E37" s="35"/>
      <c r="F37" s="36"/>
    </row>
    <row r="38" spans="2:6" ht="15.6" x14ac:dyDescent="0.3">
      <c r="B38" s="37"/>
      <c r="C38" s="38" t="str">
        <f>IF(B38="","",VLOOKUP(B38,Feuil4!$B$27:$C$32,2,0))</f>
        <v/>
      </c>
      <c r="D38" s="39">
        <f>IFERROR(C38*C36,0)</f>
        <v>0</v>
      </c>
      <c r="E38" s="35"/>
      <c r="F38" s="36"/>
    </row>
    <row r="39" spans="2:6" x14ac:dyDescent="0.3">
      <c r="B39" s="40"/>
      <c r="C39" s="41"/>
      <c r="D39" s="42"/>
      <c r="E39" s="35"/>
      <c r="F39" s="36"/>
    </row>
    <row r="40" spans="2:6" ht="18" x14ac:dyDescent="0.3">
      <c r="B40" s="43" t="s">
        <v>42</v>
      </c>
      <c r="C40" s="44"/>
      <c r="D40" s="45" t="str">
        <f>IF(C40="Alité",1.1,IF(C40="hospitalisé non alité",1.2,IF(C40="activité modérée, ambulatoire",1.5,IF(C40="sous sédation",0.9,""))))</f>
        <v/>
      </c>
      <c r="E40" s="15"/>
      <c r="F40" s="15"/>
    </row>
    <row r="41" spans="2:6" ht="36.75" customHeight="1" x14ac:dyDescent="0.3">
      <c r="B41" s="46" t="s">
        <v>44</v>
      </c>
      <c r="C41" s="74" t="e">
        <f>IF(D38&gt;0,D38*D40,C36*D40)</f>
        <v>#DIV/0!</v>
      </c>
      <c r="D41" s="74"/>
      <c r="E41" s="15"/>
      <c r="F41" s="15"/>
    </row>
    <row r="42" spans="2:6" x14ac:dyDescent="0.3">
      <c r="B42" s="47"/>
      <c r="C42" s="47"/>
      <c r="D42" s="47"/>
    </row>
    <row r="43" spans="2:6" ht="18" x14ac:dyDescent="0.3">
      <c r="B43" s="75" t="s">
        <v>45</v>
      </c>
      <c r="C43" s="75"/>
      <c r="D43" s="75"/>
    </row>
    <row r="44" spans="2:6" ht="15.6" x14ac:dyDescent="0.3">
      <c r="B44" s="27" t="s">
        <v>35</v>
      </c>
      <c r="C44" s="4" t="e">
        <f>C32</f>
        <v>#DIV/0!</v>
      </c>
      <c r="D44" s="4" t="e">
        <f>IF(C44="Dénutrition Sévère","E43",IF(C44="Dénutrition Modérée","E44",IF(C44="NE","NE")))</f>
        <v>#DIV/0!</v>
      </c>
    </row>
  </sheetData>
  <mergeCells count="14">
    <mergeCell ref="B1:E1"/>
    <mergeCell ref="B4:E4"/>
    <mergeCell ref="B5:C5"/>
    <mergeCell ref="D13:E13"/>
    <mergeCell ref="B23:E23"/>
    <mergeCell ref="C36:D36"/>
    <mergeCell ref="B37:D37"/>
    <mergeCell ref="C41:D41"/>
    <mergeCell ref="B43:D43"/>
    <mergeCell ref="C29:E29"/>
    <mergeCell ref="C30:E30"/>
    <mergeCell ref="C31:E31"/>
    <mergeCell ref="C32:E32"/>
    <mergeCell ref="B35:D35"/>
  </mergeCells>
  <dataValidations count="14">
    <dataValidation type="list" showInputMessage="1" showErrorMessage="1" errorTitle="erreur" sqref="C10" xr:uid="{00000000-0002-0000-0000-000000000000}">
      <formula1>Sexe</formula1>
      <formula2>0</formula2>
    </dataValidation>
    <dataValidation type="list" allowBlank="1" showInputMessage="1" showErrorMessage="1" sqref="B10" xr:uid="{00000000-0002-0000-0000-000001000000}">
      <formula1>Sexe</formula1>
      <formula2>0</formula2>
    </dataValidation>
    <dataValidation type="whole" allowBlank="1" showInputMessage="1" showErrorMessage="1" sqref="C9" xr:uid="{00000000-0002-0000-0000-000002000000}">
      <formula1>18</formula1>
      <formula2>70</formula2>
    </dataValidation>
    <dataValidation type="list" allowBlank="1" showInputMessage="1" showErrorMessage="1" sqref="C12" xr:uid="{00000000-0002-0000-0000-000003000000}">
      <formula1>Mois2</formula1>
      <formula2>0</formula2>
    </dataValidation>
    <dataValidation type="list" allowBlank="1" showInputMessage="1" showErrorMessage="1" sqref="E25" xr:uid="{00000000-0002-0000-0000-000004000000}">
      <formula1>ML</formula1>
      <formula2>0</formula2>
    </dataValidation>
    <dataValidation type="list" showInputMessage="1" showErrorMessage="1" sqref="E26" xr:uid="{00000000-0002-0000-0000-000005000000}">
      <formula1>PA</formula1>
      <formula2>0</formula2>
    </dataValidation>
    <dataValidation type="list" allowBlank="1" showInputMessage="1" showErrorMessage="1" sqref="E27" xr:uid="{00000000-0002-0000-0000-000006000000}">
      <formula1>RA</formula1>
      <formula2>0</formula2>
    </dataValidation>
    <dataValidation type="list" allowBlank="1" showInputMessage="1" showErrorMessage="1" sqref="C40" xr:uid="{00000000-0002-0000-0000-000007000000}">
      <formula1>ty</formula1>
      <formula2>0</formula2>
    </dataValidation>
    <dataValidation type="list" allowBlank="1" showInputMessage="1" showErrorMessage="1" sqref="C16" xr:uid="{00000000-0002-0000-0000-000008000000}">
      <formula1>liste15</formula1>
      <formula2>0</formula2>
    </dataValidation>
    <dataValidation type="list" allowBlank="1" showInputMessage="1" showErrorMessage="1" sqref="C17" xr:uid="{00000000-0002-0000-0000-000009000000}">
      <formula1>liste16</formula1>
      <formula2>0</formula2>
    </dataValidation>
    <dataValidation type="list" allowBlank="1" showInputMessage="1" showErrorMessage="1" sqref="C18" xr:uid="{00000000-0002-0000-0000-00000A000000}">
      <formula1>liste17</formula1>
      <formula2>0</formula2>
    </dataValidation>
    <dataValidation type="list" allowBlank="1" showInputMessage="1" showErrorMessage="1" sqref="C19" xr:uid="{00000000-0002-0000-0000-00000B000000}">
      <formula1>liste18</formula1>
      <formula2>0</formula2>
    </dataValidation>
    <dataValidation type="list" allowBlank="1" showInputMessage="1" showErrorMessage="1" sqref="C20" xr:uid="{00000000-0002-0000-0000-00000C000000}">
      <formula1>liste19</formula1>
      <formula2>0</formula2>
    </dataValidation>
    <dataValidation type="list" allowBlank="1" showInputMessage="1" showErrorMessage="1" sqref="C21" xr:uid="{00000000-0002-0000-0000-00000D000000}">
      <formula1>liste20</formula1>
      <formula2>0</formula2>
    </dataValidation>
  </dataValidations>
  <pageMargins left="0.23611111111111099" right="0.23611111111111099" top="0.74791666666666701" bottom="0.74791666666666701" header="0.511811023622047" footer="0.31527777777777799"/>
  <pageSetup paperSize="9" scale="85" orientation="portrait" horizontalDpi="300" verticalDpi="300" r:id="rId1"/>
  <headerFooter>
    <oddFooter>&amp;C&amp;"Arial Narrow,Normal"&amp;9RESCLAN 2025 - MAJ JANVIER 2025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E000000}">
          <x14:formula1>
            <xm:f>Feuil4!$B$27:$B$32</xm:f>
          </x14:formula1>
          <x14:formula2>
            <xm:f>0</xm:f>
          </x14:formula2>
          <xm:sqref>B38:B39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2"/>
  <sheetViews>
    <sheetView zoomScaleNormal="100" workbookViewId="0">
      <selection activeCell="B17" sqref="B17"/>
    </sheetView>
  </sheetViews>
  <sheetFormatPr baseColWidth="10" defaultColWidth="10.77734375" defaultRowHeight="14.4" x14ac:dyDescent="0.3"/>
  <cols>
    <col min="2" max="2" width="49" customWidth="1"/>
    <col min="3" max="3" width="16.6640625" customWidth="1"/>
    <col min="4" max="4" width="27" customWidth="1"/>
    <col min="5" max="5" width="41.77734375" customWidth="1"/>
    <col min="6" max="7" width="22.33203125" customWidth="1"/>
  </cols>
  <sheetData>
    <row r="1" spans="1:8" x14ac:dyDescent="0.3">
      <c r="A1" t="s">
        <v>10</v>
      </c>
      <c r="B1" t="s">
        <v>46</v>
      </c>
      <c r="C1" t="s">
        <v>47</v>
      </c>
      <c r="D1" t="s">
        <v>48</v>
      </c>
      <c r="E1" t="s">
        <v>49</v>
      </c>
      <c r="H1" s="48" t="s">
        <v>43</v>
      </c>
    </row>
    <row r="2" spans="1:8" x14ac:dyDescent="0.3">
      <c r="A2" t="s">
        <v>50</v>
      </c>
      <c r="B2" t="s">
        <v>51</v>
      </c>
      <c r="C2" t="s">
        <v>52</v>
      </c>
      <c r="E2" t="s">
        <v>53</v>
      </c>
      <c r="H2" s="48" t="s">
        <v>54</v>
      </c>
    </row>
    <row r="3" spans="1:8" x14ac:dyDescent="0.3">
      <c r="A3" t="s">
        <v>55</v>
      </c>
      <c r="B3" t="s">
        <v>13</v>
      </c>
      <c r="C3" t="s">
        <v>56</v>
      </c>
      <c r="E3" t="s">
        <v>57</v>
      </c>
      <c r="H3" s="48" t="s">
        <v>58</v>
      </c>
    </row>
    <row r="4" spans="1:8" ht="15.6" x14ac:dyDescent="0.3">
      <c r="B4" t="s">
        <v>59</v>
      </c>
      <c r="H4" s="49" t="s">
        <v>60</v>
      </c>
    </row>
    <row r="9" spans="1:8" x14ac:dyDescent="0.3">
      <c r="D9" t="s">
        <v>61</v>
      </c>
    </row>
    <row r="10" spans="1:8" x14ac:dyDescent="0.3">
      <c r="D10" t="s">
        <v>62</v>
      </c>
    </row>
    <row r="11" spans="1:8" x14ac:dyDescent="0.3">
      <c r="D11" t="s">
        <v>63</v>
      </c>
    </row>
    <row r="22" spans="2:7" ht="28.8" x14ac:dyDescent="0.3">
      <c r="B22" s="50" t="s">
        <v>20</v>
      </c>
      <c r="C22" s="50" t="s">
        <v>21</v>
      </c>
      <c r="D22" s="50" t="s">
        <v>22</v>
      </c>
      <c r="E22" s="50" t="s">
        <v>23</v>
      </c>
      <c r="F22" s="50" t="s">
        <v>24</v>
      </c>
      <c r="G22" s="50" t="s">
        <v>25</v>
      </c>
    </row>
    <row r="23" spans="2:7" x14ac:dyDescent="0.3">
      <c r="B23" t="s">
        <v>64</v>
      </c>
      <c r="C23" t="s">
        <v>65</v>
      </c>
      <c r="D23" t="s">
        <v>66</v>
      </c>
      <c r="E23" t="s">
        <v>67</v>
      </c>
      <c r="F23" t="s">
        <v>68</v>
      </c>
      <c r="G23" t="s">
        <v>69</v>
      </c>
    </row>
    <row r="24" spans="2:7" x14ac:dyDescent="0.3">
      <c r="B24" t="s">
        <v>70</v>
      </c>
      <c r="C24" t="s">
        <v>71</v>
      </c>
      <c r="D24" t="s">
        <v>72</v>
      </c>
      <c r="E24" t="s">
        <v>73</v>
      </c>
      <c r="F24" t="s">
        <v>74</v>
      </c>
      <c r="G24" t="s">
        <v>75</v>
      </c>
    </row>
    <row r="27" spans="2:7" x14ac:dyDescent="0.3">
      <c r="B27" s="51" t="s">
        <v>76</v>
      </c>
      <c r="C27" s="52">
        <v>1.1000000000000001</v>
      </c>
      <c r="E27" t="s">
        <v>77</v>
      </c>
      <c r="F27" t="s">
        <v>78</v>
      </c>
    </row>
    <row r="28" spans="2:7" x14ac:dyDescent="0.3">
      <c r="B28" s="51" t="s">
        <v>79</v>
      </c>
      <c r="C28" s="52">
        <v>1.25</v>
      </c>
      <c r="D28" s="53" t="s">
        <v>80</v>
      </c>
      <c r="E28" s="54" t="str">
        <f>IF('18-70ans'!C10="F",(667.051+(9.74*'18-70ans'!C6)+(172.9*'18-70ans'!C7)-(4.757*'18-70ans'!C9)),"")</f>
        <v/>
      </c>
      <c r="F28" s="54" t="str">
        <f>IF('18-70ans'!C10="F",(667.051+(9.74*'18-70ans'!C15)+(172.9*'18-70ans'!C7)-(4.737*'18-70ans'!C9)),"")</f>
        <v/>
      </c>
    </row>
    <row r="29" spans="2:7" x14ac:dyDescent="0.3">
      <c r="B29" s="51" t="s">
        <v>81</v>
      </c>
      <c r="C29" s="52">
        <v>1.3</v>
      </c>
      <c r="D29" s="53" t="s">
        <v>82</v>
      </c>
      <c r="E29" s="54" t="str">
        <f>IF('18-70ans'!C10="M",(77.607+(13.707*'18-70ans'!C6)+(492.9*'18-70ans'!C7)-(6.673*'18-70ans'!C9)),"")</f>
        <v/>
      </c>
      <c r="F29" s="54" t="str">
        <f>IF('18-70ans'!C10="M",(77.607+(13.707*'18-70ans'!C15)+(492.3*'18-70ans'!C7)-(6.673*'18-70ans'!C9)),"")</f>
        <v/>
      </c>
    </row>
    <row r="30" spans="2:7" x14ac:dyDescent="0.3">
      <c r="B30" s="51" t="s">
        <v>83</v>
      </c>
      <c r="C30" s="52">
        <v>1.5</v>
      </c>
    </row>
    <row r="31" spans="2:7" x14ac:dyDescent="0.3">
      <c r="B31" s="51" t="s">
        <v>84</v>
      </c>
      <c r="C31" s="52">
        <v>1.6</v>
      </c>
    </row>
    <row r="32" spans="2:7" x14ac:dyDescent="0.3">
      <c r="B32" s="51" t="s">
        <v>85</v>
      </c>
      <c r="C32" s="52">
        <v>2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I43"/>
  <sheetViews>
    <sheetView zoomScaleNormal="100" workbookViewId="0">
      <selection activeCell="E6" sqref="E6"/>
    </sheetView>
  </sheetViews>
  <sheetFormatPr baseColWidth="10" defaultColWidth="10.77734375" defaultRowHeight="14.4" x14ac:dyDescent="0.3"/>
  <cols>
    <col min="1" max="1" width="8.109375" customWidth="1"/>
    <col min="2" max="2" width="40.44140625" customWidth="1"/>
    <col min="3" max="3" width="17.33203125" customWidth="1"/>
    <col min="4" max="4" width="20.33203125" customWidth="1"/>
    <col min="5" max="5" width="20.6640625" customWidth="1"/>
    <col min="6" max="6" width="42.109375" customWidth="1"/>
    <col min="7" max="7" width="19.21875" customWidth="1"/>
    <col min="8" max="8" width="17.21875" customWidth="1"/>
    <col min="9" max="9" width="13.88671875" customWidth="1"/>
  </cols>
  <sheetData>
    <row r="1" spans="2:35" ht="35.1" customHeight="1" x14ac:dyDescent="0.3">
      <c r="B1" s="79" t="s">
        <v>86</v>
      </c>
      <c r="C1" s="79"/>
      <c r="D1" s="79" t="s">
        <v>87</v>
      </c>
      <c r="E1" s="79"/>
      <c r="F1" s="6"/>
      <c r="H1" s="7"/>
    </row>
    <row r="2" spans="2:35" ht="27" customHeight="1" x14ac:dyDescent="0.35">
      <c r="B2" s="8" t="s">
        <v>1</v>
      </c>
      <c r="C2" s="9" t="s">
        <v>2</v>
      </c>
      <c r="D2" s="10">
        <f ca="1">TODAY()</f>
        <v>45925</v>
      </c>
      <c r="F2" s="11"/>
    </row>
    <row r="3" spans="2:35" ht="57.75" customHeight="1" x14ac:dyDescent="0.3">
      <c r="B3" s="12" t="s">
        <v>102</v>
      </c>
      <c r="C3" s="13" t="s">
        <v>3</v>
      </c>
      <c r="D3" s="14"/>
    </row>
    <row r="4" spans="2:35" ht="17.25" customHeight="1" x14ac:dyDescent="0.3">
      <c r="B4" s="80" t="s">
        <v>4</v>
      </c>
      <c r="C4" s="80"/>
      <c r="D4" s="80"/>
      <c r="E4" s="80"/>
    </row>
    <row r="5" spans="2:35" ht="17.399999999999999" customHeight="1" x14ac:dyDescent="0.3">
      <c r="B5" s="81" t="s">
        <v>5</v>
      </c>
      <c r="C5" s="81"/>
      <c r="D5" s="15"/>
      <c r="E5" s="15"/>
      <c r="F5" s="15"/>
    </row>
    <row r="6" spans="2:35" ht="15.6" x14ac:dyDescent="0.3">
      <c r="B6" s="28" t="s">
        <v>6</v>
      </c>
      <c r="C6" s="17"/>
      <c r="D6" s="15"/>
      <c r="E6" s="15"/>
      <c r="F6" s="15"/>
      <c r="AE6">
        <f>IF(ISTEXT(E24),1,0)</f>
        <v>0</v>
      </c>
    </row>
    <row r="7" spans="2:35" ht="15.6" x14ac:dyDescent="0.3">
      <c r="B7" s="28" t="s">
        <v>7</v>
      </c>
      <c r="C7" s="55"/>
      <c r="D7" s="15"/>
      <c r="E7" s="15"/>
      <c r="F7" s="15"/>
      <c r="AE7">
        <f>IF(ISTEXT(E25),1,0)</f>
        <v>0</v>
      </c>
    </row>
    <row r="8" spans="2:35" ht="15.6" x14ac:dyDescent="0.3">
      <c r="B8" s="26" t="s">
        <v>8</v>
      </c>
      <c r="C8" s="20" t="e">
        <f>C6/ (C7 * C7)</f>
        <v>#DIV/0!</v>
      </c>
      <c r="D8" s="15"/>
      <c r="E8" s="15"/>
      <c r="F8" s="15"/>
      <c r="AE8">
        <f>IF(ISTEXT(E26),1,0)</f>
        <v>0</v>
      </c>
      <c r="AI8">
        <f>IF(C10="M",IF(C16&lt;27,1,IF(C17&gt;15,1,0)),IF(C16&lt;16,1,IF(C17&gt;15,1,0)))</f>
        <v>1</v>
      </c>
    </row>
    <row r="9" spans="2:35" ht="15.6" x14ac:dyDescent="0.3">
      <c r="B9" s="28" t="s">
        <v>9</v>
      </c>
      <c r="C9" s="71"/>
      <c r="D9" s="15"/>
      <c r="E9" s="15"/>
      <c r="F9" s="15"/>
      <c r="AI9">
        <f>IF(C10="M",IF(C18&lt;7,1,IF(C19&lt;20,1,IF(C20&lt;31,1,0))),IF(C18&lt;5.5,1,IF(C19&lt;15,1,IF(C20&lt;31,1,0))))</f>
        <v>1</v>
      </c>
    </row>
    <row r="10" spans="2:35" ht="15.6" x14ac:dyDescent="0.3">
      <c r="B10" s="28" t="s">
        <v>10</v>
      </c>
      <c r="C10" s="17"/>
      <c r="D10" s="15"/>
      <c r="E10" s="15"/>
      <c r="F10" s="15"/>
    </row>
    <row r="11" spans="2:35" ht="15.6" x14ac:dyDescent="0.3">
      <c r="B11" s="28" t="s">
        <v>11</v>
      </c>
      <c r="C11" s="17"/>
      <c r="D11" s="15"/>
      <c r="E11" s="15"/>
      <c r="F11" s="15"/>
    </row>
    <row r="12" spans="2:35" x14ac:dyDescent="0.3">
      <c r="B12" s="23" t="s">
        <v>12</v>
      </c>
      <c r="C12" s="3"/>
      <c r="D12" s="15"/>
      <c r="E12" s="15"/>
      <c r="F12" s="15"/>
    </row>
    <row r="13" spans="2:35" ht="15.6" x14ac:dyDescent="0.3">
      <c r="B13" s="26" t="s">
        <v>14</v>
      </c>
      <c r="C13" s="22" t="e">
        <f>(C11-C6)/C11</f>
        <v>#DIV/0!</v>
      </c>
      <c r="D13" s="89" t="s">
        <v>15</v>
      </c>
      <c r="E13" s="89"/>
      <c r="F13" s="15"/>
    </row>
    <row r="14" spans="2:35" ht="15.6" x14ac:dyDescent="0.3">
      <c r="B14" s="26" t="s">
        <v>16</v>
      </c>
      <c r="C14" s="20">
        <f>22.5*(C7*C7)</f>
        <v>0</v>
      </c>
      <c r="D14" s="15"/>
      <c r="E14" s="15"/>
      <c r="F14" s="15"/>
      <c r="AE14" t="s">
        <v>17</v>
      </c>
      <c r="AF14" t="s">
        <v>18</v>
      </c>
    </row>
    <row r="15" spans="2:35" ht="15.6" x14ac:dyDescent="0.3">
      <c r="B15" s="26" t="s">
        <v>19</v>
      </c>
      <c r="C15" s="20">
        <f>C14+(0.25*(C6-C14))</f>
        <v>0</v>
      </c>
      <c r="D15" s="15"/>
      <c r="E15" s="15"/>
      <c r="F15" s="15"/>
      <c r="AE15" t="e">
        <f>IF(C8&lt;20,1,0)</f>
        <v>#DIV/0!</v>
      </c>
      <c r="AF15" t="e">
        <f>IF(C8&lt;22,1,0)</f>
        <v>#DIV/0!</v>
      </c>
    </row>
    <row r="16" spans="2:35" x14ac:dyDescent="0.3">
      <c r="B16" s="23" t="s">
        <v>20</v>
      </c>
      <c r="C16" s="3"/>
      <c r="D16" s="15"/>
      <c r="E16" s="15"/>
      <c r="F16" s="15"/>
      <c r="AE16" t="e">
        <f>SUM(AE15:AE15)</f>
        <v>#DIV/0!</v>
      </c>
      <c r="AF16">
        <f>IF(C26=1,1,0)</f>
        <v>0</v>
      </c>
    </row>
    <row r="17" spans="2:6" x14ac:dyDescent="0.3">
      <c r="B17" s="23" t="s">
        <v>88</v>
      </c>
      <c r="C17" s="3"/>
      <c r="D17" s="15"/>
      <c r="E17" s="15"/>
      <c r="F17" s="15"/>
    </row>
    <row r="18" spans="2:6" ht="30" customHeight="1" x14ac:dyDescent="0.3">
      <c r="B18" s="23" t="s">
        <v>89</v>
      </c>
      <c r="C18" s="3"/>
      <c r="D18" s="15"/>
      <c r="E18" s="15"/>
      <c r="F18" s="15"/>
    </row>
    <row r="19" spans="2:6" ht="16.5" customHeight="1" x14ac:dyDescent="0.3">
      <c r="B19" s="23" t="s">
        <v>90</v>
      </c>
      <c r="C19" s="3"/>
      <c r="D19" s="15"/>
      <c r="E19" s="15"/>
      <c r="F19" s="15"/>
    </row>
    <row r="20" spans="2:6" x14ac:dyDescent="0.3">
      <c r="B20" s="23" t="s">
        <v>91</v>
      </c>
      <c r="C20" s="3"/>
      <c r="D20" s="15"/>
      <c r="E20" s="15"/>
      <c r="F20" s="15"/>
    </row>
    <row r="21" spans="2:6" x14ac:dyDescent="0.3">
      <c r="D21" s="15"/>
      <c r="E21" s="15"/>
      <c r="F21" s="15"/>
    </row>
    <row r="22" spans="2:6" ht="19.649999999999999" customHeight="1" x14ac:dyDescent="0.3">
      <c r="B22" s="83" t="s">
        <v>26</v>
      </c>
      <c r="C22" s="83"/>
      <c r="D22" s="83"/>
      <c r="E22" s="83"/>
      <c r="F22" s="15"/>
    </row>
    <row r="23" spans="2:6" ht="18" x14ac:dyDescent="0.3">
      <c r="B23" s="2" t="s">
        <v>27</v>
      </c>
      <c r="C23" s="25" t="e">
        <f>SUM(C24:C26)</f>
        <v>#DIV/0!</v>
      </c>
      <c r="D23" s="56" t="s">
        <v>28</v>
      </c>
      <c r="E23" s="25">
        <f>SUM(AE6:AE8)</f>
        <v>0</v>
      </c>
    </row>
    <row r="24" spans="2:6" ht="18.75" customHeight="1" x14ac:dyDescent="0.3">
      <c r="B24" s="19" t="s">
        <v>29</v>
      </c>
      <c r="C24" s="27" t="e">
        <f>IF(C8&lt;22,1,0)</f>
        <v>#DIV/0!</v>
      </c>
      <c r="D24" s="28" t="s">
        <v>30</v>
      </c>
      <c r="E24" s="17"/>
    </row>
    <row r="25" spans="2:6" ht="29.25" customHeight="1" x14ac:dyDescent="0.3">
      <c r="B25" s="19" t="s">
        <v>31</v>
      </c>
      <c r="C25" s="27" t="e">
        <f>IF(AND(C13&gt;=5%,C12="1 mois"),1,IF(AND(C13&gt;=10%,C12="6 mois"),1,IF(AND(C13&gt;=10%,C12="depuis maladie"),1,0)))</f>
        <v>#DIV/0!</v>
      </c>
      <c r="D25" s="28" t="s">
        <v>32</v>
      </c>
      <c r="E25" s="17"/>
    </row>
    <row r="26" spans="2:6" ht="35.25" customHeight="1" x14ac:dyDescent="0.3">
      <c r="B26" s="57" t="s">
        <v>33</v>
      </c>
      <c r="C26" s="58">
        <f>IF(C16=Feuil5!B16,1,IF(C17=Feuil5!C16,1,IF(C18=Feuil5!D16,1,IF(C19=Feuil5!E16,1,IF(C20=Feuil5!F16,1,0)))))</f>
        <v>0</v>
      </c>
      <c r="D26" s="59" t="s">
        <v>34</v>
      </c>
      <c r="E26" s="60"/>
    </row>
    <row r="27" spans="2:6" ht="11.25" customHeight="1" x14ac:dyDescent="0.3">
      <c r="B27" s="61"/>
      <c r="C27" s="62"/>
      <c r="D27" s="62"/>
      <c r="E27" s="63"/>
    </row>
    <row r="28" spans="2:6" ht="18" x14ac:dyDescent="0.35">
      <c r="B28" s="64" t="s">
        <v>35</v>
      </c>
      <c r="C28" s="85" t="e">
        <f>IF(C23&lt;1,"NON",IF(E23&lt;1,"NON","OUI"))</f>
        <v>#DIV/0!</v>
      </c>
      <c r="D28" s="85"/>
      <c r="E28" s="85"/>
      <c r="F28" s="15"/>
    </row>
    <row r="29" spans="2:6" ht="15.6" x14ac:dyDescent="0.3">
      <c r="B29" s="19" t="s">
        <v>36</v>
      </c>
      <c r="C29" s="86" t="e">
        <f>IF(C28="NON","NE",IF(AE16&gt;=1,"Dénutrition Sévère","Dénutrition Modérée"))</f>
        <v>#DIV/0!</v>
      </c>
      <c r="D29" s="86"/>
      <c r="E29" s="86"/>
      <c r="F29" s="15"/>
    </row>
    <row r="30" spans="2:6" ht="18" customHeight="1" x14ac:dyDescent="0.3">
      <c r="B30" s="16" t="s">
        <v>37</v>
      </c>
      <c r="C30" s="87"/>
      <c r="D30" s="87"/>
      <c r="E30" s="87"/>
      <c r="F30" s="15"/>
    </row>
    <row r="31" spans="2:6" ht="18" customHeight="1" x14ac:dyDescent="0.3">
      <c r="B31" s="19" t="s">
        <v>38</v>
      </c>
      <c r="C31" s="76" t="e">
        <f>IF(C28="NON","NE",IF(C29="Dénutrition Sévère","Dénutrition Sévère",IF(C30&lt;=30,"Dénutrition Sévère","Dénutrition Modérée")))</f>
        <v>#DIV/0!</v>
      </c>
      <c r="D31" s="76"/>
      <c r="E31" s="76"/>
      <c r="F31" s="15"/>
    </row>
    <row r="32" spans="2:6" ht="12.75" customHeight="1" x14ac:dyDescent="0.3">
      <c r="B32" s="32" t="s">
        <v>39</v>
      </c>
      <c r="C32" s="15"/>
      <c r="D32" s="15"/>
      <c r="E32" s="15"/>
      <c r="F32" s="15"/>
    </row>
    <row r="33" spans="2:6" ht="11.25" customHeight="1" x14ac:dyDescent="0.3">
      <c r="B33" s="32"/>
      <c r="C33" s="15"/>
      <c r="D33" s="15"/>
      <c r="E33" s="15"/>
      <c r="F33" s="15"/>
    </row>
    <row r="34" spans="2:6" ht="24.75" customHeight="1" x14ac:dyDescent="0.3">
      <c r="B34" s="88" t="e">
        <f>IF(C8&gt;30,"IMC&gt;30 besoins corrigés avec prise en compte du poids ajusté","")</f>
        <v>#DIV/0!</v>
      </c>
      <c r="C34" s="88"/>
      <c r="D34" s="88"/>
      <c r="E34" s="15"/>
      <c r="F34" s="15"/>
    </row>
    <row r="35" spans="2:6" ht="27" customHeight="1" x14ac:dyDescent="0.3">
      <c r="B35" s="33" t="s">
        <v>40</v>
      </c>
      <c r="C35" s="72" t="e">
        <f>IF(AND(C8&lt;30,C10="F"),Feuil5!E28,IF(AND(C8&gt;30,C10="F"),Feuil5!F28,IF(AND(C8&lt;30,C10="M"),Feuil5!E29,IF(AND(C8&gt;30,C10="M"),Feuil5!F29))))</f>
        <v>#DIV/0!</v>
      </c>
      <c r="D35" s="72"/>
      <c r="E35" s="15"/>
      <c r="F35" s="15"/>
    </row>
    <row r="36" spans="2:6" ht="22.5" customHeight="1" x14ac:dyDescent="0.3">
      <c r="B36" s="73" t="s">
        <v>41</v>
      </c>
      <c r="C36" s="73"/>
      <c r="D36" s="73"/>
      <c r="E36" s="15"/>
      <c r="F36" s="15"/>
    </row>
    <row r="37" spans="2:6" ht="30" customHeight="1" x14ac:dyDescent="0.3">
      <c r="B37" s="37"/>
      <c r="C37" s="38" t="str">
        <f>IF(B37="","",VLOOKUP(B37,Feuil4!$B$27:$C$32,2,0))</f>
        <v/>
      </c>
      <c r="D37" s="39">
        <f>IFERROR(C37*C35,0)</f>
        <v>0</v>
      </c>
      <c r="E37" s="15"/>
      <c r="F37" s="15"/>
    </row>
    <row r="38" spans="2:6" ht="12.75" customHeight="1" x14ac:dyDescent="0.3">
      <c r="B38" s="65"/>
      <c r="C38" s="66"/>
      <c r="D38" s="66"/>
      <c r="E38" s="15"/>
      <c r="F38" s="15"/>
    </row>
    <row r="39" spans="2:6" ht="18" x14ac:dyDescent="0.3">
      <c r="B39" s="67" t="s">
        <v>42</v>
      </c>
      <c r="C39" s="44"/>
      <c r="D39" s="25" t="str">
        <f>IF(C39="Alité",1.1,IF(C39="hospitalisé non alité",1.2,IF(C39="activité modérée, ambulatoire",1.5,IF(C39="sous sédation",0.9,""))))</f>
        <v/>
      </c>
      <c r="E39" s="15"/>
      <c r="F39" s="15"/>
    </row>
    <row r="40" spans="2:6" ht="22.5" customHeight="1" x14ac:dyDescent="0.3">
      <c r="B40" s="33" t="s">
        <v>44</v>
      </c>
      <c r="C40" s="74" t="e">
        <f>IF(D37&gt;0,D37*D39,C35*D39)</f>
        <v>#DIV/0!</v>
      </c>
      <c r="D40" s="74"/>
      <c r="E40" s="15"/>
      <c r="F40" s="15"/>
    </row>
    <row r="41" spans="2:6" x14ac:dyDescent="0.3">
      <c r="B41" s="47"/>
      <c r="C41" s="47"/>
      <c r="D41" s="68"/>
      <c r="E41" s="15"/>
      <c r="F41" s="15"/>
    </row>
    <row r="42" spans="2:6" ht="18" x14ac:dyDescent="0.35">
      <c r="B42" s="84" t="s">
        <v>45</v>
      </c>
      <c r="C42" s="84"/>
      <c r="D42" s="84"/>
    </row>
    <row r="43" spans="2:6" ht="18" x14ac:dyDescent="0.3">
      <c r="B43" s="1" t="s">
        <v>35</v>
      </c>
      <c r="C43" s="69" t="e">
        <f>C31</f>
        <v>#DIV/0!</v>
      </c>
      <c r="D43" s="69" t="e">
        <f>IF(C43="Dénutrition Sévère","E43",IF(C43="Dénutrition Modérée","E44",IF(C43="NE","NE")))</f>
        <v>#DIV/0!</v>
      </c>
    </row>
  </sheetData>
  <mergeCells count="14">
    <mergeCell ref="B1:E1"/>
    <mergeCell ref="B4:E4"/>
    <mergeCell ref="B5:C5"/>
    <mergeCell ref="D13:E13"/>
    <mergeCell ref="B22:E22"/>
    <mergeCell ref="C35:D35"/>
    <mergeCell ref="B36:D36"/>
    <mergeCell ref="C40:D40"/>
    <mergeCell ref="B42:D42"/>
    <mergeCell ref="C28:E28"/>
    <mergeCell ref="C29:E29"/>
    <mergeCell ref="C30:E30"/>
    <mergeCell ref="C31:E31"/>
    <mergeCell ref="B34:D34"/>
  </mergeCells>
  <dataValidations count="2">
    <dataValidation type="whole" operator="greaterThanOrEqual" allowBlank="1" showInputMessage="1" showErrorMessage="1" sqref="C9" xr:uid="{00000000-0002-0000-0200-000000000000}">
      <formula1>70</formula1>
      <formula2>0</formula2>
    </dataValidation>
    <dataValidation type="list" allowBlank="1" showInputMessage="1" showErrorMessage="1" sqref="B10" xr:uid="{00000000-0002-0000-0200-000001000000}">
      <formula1>'+70ANS'!Sexe</formula1>
      <formula2>0</formula2>
    </dataValidation>
  </dataValidations>
  <pageMargins left="0.23611111111111099" right="0.23611111111111099" top="0.74791666666666701" bottom="0.74791666666666701" header="0.511811023622047" footer="0.31527777777777799"/>
  <pageSetup paperSize="9" scale="85" orientation="portrait" horizontalDpi="300" verticalDpi="300" r:id="rId1"/>
  <headerFooter differentFirst="1">
    <firstFooter>&amp;C&amp;"Arial Narrow,Normal"&amp;9RESCLAN 2025 - MAJ JANVIER 2025</first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0000000-0002-0000-0200-000002000000}">
          <x14:formula1>
            <xm:f>Feuil5!$B$5:$B$7</xm:f>
          </x14:formula1>
          <x14:formula2>
            <xm:f>0</xm:f>
          </x14:formula2>
          <xm:sqref>C12</xm:sqref>
        </x14:dataValidation>
        <x14:dataValidation type="list" showInputMessage="1" showErrorMessage="1" errorTitle="erreur" xr:uid="{00000000-0002-0000-0200-000003000000}">
          <x14:formula1>
            <xm:f>Feuil5!$A$6:$A$7</xm:f>
          </x14:formula1>
          <x14:formula2>
            <xm:f>0</xm:f>
          </x14:formula2>
          <xm:sqref>C10</xm:sqref>
        </x14:dataValidation>
        <x14:dataValidation type="list" allowBlank="1" showInputMessage="1" showErrorMessage="1" xr:uid="{00000000-0002-0000-0200-000004000000}">
          <x14:formula1>
            <xm:f>Feuil5!$H$6:$H$9</xm:f>
          </x14:formula1>
          <x14:formula2>
            <xm:f>0</xm:f>
          </x14:formula2>
          <xm:sqref>C39</xm:sqref>
        </x14:dataValidation>
        <x14:dataValidation type="list" allowBlank="1" showInputMessage="1" showErrorMessage="1" xr:uid="{00000000-0002-0000-0200-000005000000}">
          <x14:formula1>
            <xm:f>Feuil5!$E$5:$E$6</xm:f>
          </x14:formula1>
          <x14:formula2>
            <xm:f>0</xm:f>
          </x14:formula2>
          <xm:sqref>E26</xm:sqref>
        </x14:dataValidation>
        <x14:dataValidation type="list" showInputMessage="1" showErrorMessage="1" xr:uid="{00000000-0002-0000-0200-000006000000}">
          <x14:formula1>
            <xm:f>Feuil5!$E$9:$E$11</xm:f>
          </x14:formula1>
          <x14:formula2>
            <xm:f>0</xm:f>
          </x14:formula2>
          <xm:sqref>E25</xm:sqref>
        </x14:dataValidation>
        <x14:dataValidation type="list" allowBlank="1" showInputMessage="1" showErrorMessage="1" xr:uid="{00000000-0002-0000-0200-000007000000}">
          <x14:formula1>
            <xm:f>Feuil5!$C$1:$C$3</xm:f>
          </x14:formula1>
          <x14:formula2>
            <xm:f>0</xm:f>
          </x14:formula2>
          <xm:sqref>E24</xm:sqref>
        </x14:dataValidation>
        <x14:dataValidation type="list" allowBlank="1" showInputMessage="1" showErrorMessage="1" xr:uid="{00000000-0002-0000-0200-000008000000}">
          <x14:formula1>
            <xm:f>Feuil4!$B$27:$B$32</xm:f>
          </x14:formula1>
          <x14:formula2>
            <xm:f>0</xm:f>
          </x14:formula2>
          <xm:sqref>B37</xm:sqref>
        </x14:dataValidation>
        <x14:dataValidation type="list" allowBlank="1" showInputMessage="1" showErrorMessage="1" xr:uid="{00000000-0002-0000-0200-000009000000}">
          <x14:formula1>
            <xm:f>Feuil5!$B$16:$B$17</xm:f>
          </x14:formula1>
          <x14:formula2>
            <xm:f>0</xm:f>
          </x14:formula2>
          <xm:sqref>C16</xm:sqref>
        </x14:dataValidation>
        <x14:dataValidation type="list" allowBlank="1" showInputMessage="1" showErrorMessage="1" xr:uid="{00000000-0002-0000-0200-00000A000000}">
          <x14:formula1>
            <xm:f>Feuil5!$C$16:$C$17</xm:f>
          </x14:formula1>
          <x14:formula2>
            <xm:f>0</xm:f>
          </x14:formula2>
          <xm:sqref>C17</xm:sqref>
        </x14:dataValidation>
        <x14:dataValidation type="list" allowBlank="1" showInputMessage="1" showErrorMessage="1" xr:uid="{00000000-0002-0000-0200-00000B000000}">
          <x14:formula1>
            <xm:f>Feuil5!$D$16:$D$17</xm:f>
          </x14:formula1>
          <x14:formula2>
            <xm:f>0</xm:f>
          </x14:formula2>
          <xm:sqref>C18</xm:sqref>
        </x14:dataValidation>
        <x14:dataValidation type="list" allowBlank="1" showInputMessage="1" showErrorMessage="1" xr:uid="{00000000-0002-0000-0200-00000C000000}">
          <x14:formula1>
            <xm:f>Feuil5!$E$16:$E$17</xm:f>
          </x14:formula1>
          <x14:formula2>
            <xm:f>0</xm:f>
          </x14:formula2>
          <xm:sqref>C19</xm:sqref>
        </x14:dataValidation>
        <x14:dataValidation type="list" allowBlank="1" showInputMessage="1" showErrorMessage="1" xr:uid="{00000000-0002-0000-0200-00000D000000}">
          <x14:formula1>
            <xm:f>Feuil5!$F$16:$F$17</xm:f>
          </x14:formula1>
          <x14:formula2>
            <xm:f>0</xm:f>
          </x14:formula2>
          <xm:sqref>C20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EE187-5B43-4698-979F-EAD138CD5810}">
  <dimension ref="A1"/>
  <sheetViews>
    <sheetView workbookViewId="0">
      <selection activeCell="K36" sqref="K36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624DA-58DF-438E-BF9B-AE699BD464FC}">
  <dimension ref="A1"/>
  <sheetViews>
    <sheetView topLeftCell="A4" workbookViewId="0">
      <selection sqref="A1:D12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5A60D-EA55-42FA-8447-0C1A299D8519}">
  <dimension ref="A1"/>
  <sheetViews>
    <sheetView workbookViewId="0">
      <selection activeCell="P19" sqref="P19"/>
    </sheetView>
  </sheetViews>
  <sheetFormatPr baseColWidth="10" defaultRowHeight="14.4" x14ac:dyDescent="0.3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2"/>
  <sheetViews>
    <sheetView zoomScaleNormal="100" workbookViewId="0">
      <selection activeCell="B11" sqref="B11"/>
    </sheetView>
  </sheetViews>
  <sheetFormatPr baseColWidth="10" defaultColWidth="10.77734375" defaultRowHeight="14.4" x14ac:dyDescent="0.3"/>
  <cols>
    <col min="2" max="2" width="49" customWidth="1"/>
    <col min="3" max="3" width="16.6640625" customWidth="1"/>
    <col min="4" max="4" width="27" customWidth="1"/>
    <col min="5" max="5" width="41.77734375" customWidth="1"/>
  </cols>
  <sheetData>
    <row r="1" spans="1:8" x14ac:dyDescent="0.3">
      <c r="A1" t="s">
        <v>10</v>
      </c>
      <c r="B1" t="s">
        <v>46</v>
      </c>
      <c r="C1" t="s">
        <v>47</v>
      </c>
      <c r="D1" t="s">
        <v>48</v>
      </c>
      <c r="E1" t="s">
        <v>49</v>
      </c>
      <c r="H1" s="48"/>
    </row>
    <row r="2" spans="1:8" x14ac:dyDescent="0.3">
      <c r="C2" t="s">
        <v>52</v>
      </c>
      <c r="H2" s="48"/>
    </row>
    <row r="3" spans="1:8" x14ac:dyDescent="0.3">
      <c r="C3" t="s">
        <v>56</v>
      </c>
      <c r="H3" s="48"/>
    </row>
    <row r="4" spans="1:8" ht="15.6" x14ac:dyDescent="0.3">
      <c r="H4" s="49"/>
    </row>
    <row r="5" spans="1:8" x14ac:dyDescent="0.3">
      <c r="B5" t="s">
        <v>51</v>
      </c>
      <c r="E5" t="s">
        <v>53</v>
      </c>
    </row>
    <row r="6" spans="1:8" x14ac:dyDescent="0.3">
      <c r="A6" t="s">
        <v>50</v>
      </c>
      <c r="B6" t="s">
        <v>13</v>
      </c>
      <c r="E6" t="s">
        <v>57</v>
      </c>
      <c r="H6" s="48" t="s">
        <v>43</v>
      </c>
    </row>
    <row r="7" spans="1:8" x14ac:dyDescent="0.3">
      <c r="A7" t="s">
        <v>55</v>
      </c>
      <c r="B7" t="s">
        <v>59</v>
      </c>
      <c r="H7" s="48" t="s">
        <v>54</v>
      </c>
    </row>
    <row r="8" spans="1:8" x14ac:dyDescent="0.3">
      <c r="H8" s="48" t="s">
        <v>58</v>
      </c>
    </row>
    <row r="9" spans="1:8" ht="15.6" x14ac:dyDescent="0.3">
      <c r="E9" t="s">
        <v>61</v>
      </c>
      <c r="H9" s="49" t="s">
        <v>60</v>
      </c>
    </row>
    <row r="10" spans="1:8" x14ac:dyDescent="0.3">
      <c r="E10" t="s">
        <v>62</v>
      </c>
    </row>
    <row r="11" spans="1:8" x14ac:dyDescent="0.3">
      <c r="E11" t="s">
        <v>63</v>
      </c>
    </row>
    <row r="15" spans="1:8" ht="28.8" x14ac:dyDescent="0.3">
      <c r="B15" s="50" t="s">
        <v>20</v>
      </c>
      <c r="C15" s="70" t="s">
        <v>88</v>
      </c>
      <c r="D15" s="70" t="s">
        <v>89</v>
      </c>
      <c r="E15" s="70" t="s">
        <v>90</v>
      </c>
      <c r="F15" s="70" t="s">
        <v>91</v>
      </c>
    </row>
    <row r="16" spans="1:8" x14ac:dyDescent="0.3">
      <c r="B16" t="s">
        <v>92</v>
      </c>
      <c r="C16" t="s">
        <v>93</v>
      </c>
      <c r="D16" t="s">
        <v>94</v>
      </c>
      <c r="E16" t="s">
        <v>95</v>
      </c>
      <c r="F16" t="s">
        <v>96</v>
      </c>
    </row>
    <row r="17" spans="2:6" x14ac:dyDescent="0.3">
      <c r="B17" t="s">
        <v>97</v>
      </c>
      <c r="C17" t="s">
        <v>98</v>
      </c>
      <c r="D17" t="s">
        <v>99</v>
      </c>
      <c r="E17" t="s">
        <v>100</v>
      </c>
      <c r="F17" t="s">
        <v>101</v>
      </c>
    </row>
    <row r="22" spans="2:6" x14ac:dyDescent="0.3">
      <c r="B22" s="50"/>
      <c r="C22" s="70"/>
      <c r="D22" s="70"/>
      <c r="E22" s="70"/>
      <c r="F22" s="70"/>
    </row>
    <row r="27" spans="2:6" x14ac:dyDescent="0.3">
      <c r="B27" s="51" t="s">
        <v>76</v>
      </c>
      <c r="C27" s="52">
        <v>1.1000000000000001</v>
      </c>
      <c r="E27" t="s">
        <v>77</v>
      </c>
      <c r="F27" t="s">
        <v>78</v>
      </c>
    </row>
    <row r="28" spans="2:6" x14ac:dyDescent="0.3">
      <c r="B28" s="51" t="s">
        <v>79</v>
      </c>
      <c r="C28" s="52">
        <v>1.25</v>
      </c>
      <c r="D28" s="53" t="s">
        <v>80</v>
      </c>
      <c r="E28" s="54" t="str">
        <f>IF('+70ANS'!C10="F",(667.051+(9.74*'+70ANS'!C6)+(172.9*'+70ANS'!C7)-(4.757*'+70ANS'!C9)),"")</f>
        <v/>
      </c>
      <c r="F28" s="54" t="str">
        <f>IF('+70ANS'!C10="F",(667.051+(9.74*'+70ANS'!C15)+(172.9*'+70ANS'!C7)-(4.737*'+70ANS'!C9)),"")</f>
        <v/>
      </c>
    </row>
    <row r="29" spans="2:6" x14ac:dyDescent="0.3">
      <c r="B29" s="51" t="s">
        <v>81</v>
      </c>
      <c r="C29" s="52">
        <v>1.3</v>
      </c>
      <c r="D29" s="53" t="s">
        <v>82</v>
      </c>
      <c r="E29" s="54" t="str">
        <f>IF('+70ANS'!C10="M",(77.607+(13.707*'+70ANS'!C6)+(492.9*'+70ANS'!C7)-(6.673*'+70ANS'!C9)),"")</f>
        <v/>
      </c>
      <c r="F29" s="54" t="str">
        <f>IF('+70ANS'!C10="M",(77.607+(13.707*'+70ANS'!C15)+(492.3*'+70ANS'!C7)-(6.673*'+70ANS'!C9)),"")</f>
        <v/>
      </c>
    </row>
    <row r="30" spans="2:6" x14ac:dyDescent="0.3">
      <c r="B30" s="51" t="s">
        <v>83</v>
      </c>
      <c r="C30" s="52">
        <v>1.5</v>
      </c>
    </row>
    <row r="31" spans="2:6" x14ac:dyDescent="0.3">
      <c r="B31" s="51" t="s">
        <v>84</v>
      </c>
      <c r="C31" s="52">
        <v>1.6</v>
      </c>
    </row>
    <row r="32" spans="2:6" x14ac:dyDescent="0.3">
      <c r="B32" s="51" t="s">
        <v>85</v>
      </c>
      <c r="C32" s="52">
        <v>2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35</vt:i4>
      </vt:variant>
    </vt:vector>
  </HeadingPairs>
  <TitlesOfParts>
    <vt:vector size="42" baseType="lpstr">
      <vt:lpstr>18-70ans</vt:lpstr>
      <vt:lpstr>Feuil4</vt:lpstr>
      <vt:lpstr>+70ANS</vt:lpstr>
      <vt:lpstr>Diagnostic de la dénutrition</vt:lpstr>
      <vt:lpstr>Arbre décisionnel SFNCM</vt:lpstr>
      <vt:lpstr>Surveillance</vt:lpstr>
      <vt:lpstr>Feuil5</vt:lpstr>
      <vt:lpstr>Feuil5!dee</vt:lpstr>
      <vt:lpstr>dee</vt:lpstr>
      <vt:lpstr>Feuil5!liste15</vt:lpstr>
      <vt:lpstr>liste15</vt:lpstr>
      <vt:lpstr>Feuil5!liste16</vt:lpstr>
      <vt:lpstr>liste16</vt:lpstr>
      <vt:lpstr>Feuil5!liste17</vt:lpstr>
      <vt:lpstr>liste17</vt:lpstr>
      <vt:lpstr>Feuil5!liste18</vt:lpstr>
      <vt:lpstr>liste18</vt:lpstr>
      <vt:lpstr>Feuil5!liste19</vt:lpstr>
      <vt:lpstr>liste19</vt:lpstr>
      <vt:lpstr>liste20</vt:lpstr>
      <vt:lpstr>Feuil5!MA</vt:lpstr>
      <vt:lpstr>MA</vt:lpstr>
      <vt:lpstr>Feuil5!ML</vt:lpstr>
      <vt:lpstr>ML</vt:lpstr>
      <vt:lpstr>Feuil5!Mois</vt:lpstr>
      <vt:lpstr>Mois</vt:lpstr>
      <vt:lpstr>Feuil5!Mois1</vt:lpstr>
      <vt:lpstr>Mois1</vt:lpstr>
      <vt:lpstr>Feuil5!Mois2</vt:lpstr>
      <vt:lpstr>Mois2</vt:lpstr>
      <vt:lpstr>Feuil5!PA</vt:lpstr>
      <vt:lpstr>PA</vt:lpstr>
      <vt:lpstr>Feuil5!PT</vt:lpstr>
      <vt:lpstr>PT</vt:lpstr>
      <vt:lpstr>Feuil5!RA</vt:lpstr>
      <vt:lpstr>RA</vt:lpstr>
      <vt:lpstr>Feuil5!Sexe</vt:lpstr>
      <vt:lpstr>Sexe</vt:lpstr>
      <vt:lpstr>Feuil5!ty</vt:lpstr>
      <vt:lpstr>ty</vt:lpstr>
      <vt:lpstr>'+70ANS'!Zone_d_impression</vt:lpstr>
      <vt:lpstr>'18-70ans'!Zone_d_impression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Nathan Sallerin</dc:creator>
  <dc:description/>
  <cp:lastModifiedBy>Audrey Pocquat</cp:lastModifiedBy>
  <cp:revision>5</cp:revision>
  <cp:lastPrinted>2025-06-06T07:03:18Z</cp:lastPrinted>
  <dcterms:created xsi:type="dcterms:W3CDTF">2024-02-06T13:41:42Z</dcterms:created>
  <dcterms:modified xsi:type="dcterms:W3CDTF">2025-09-25T07:29:58Z</dcterms:modified>
  <dc:language>fr-FR</dc:language>
</cp:coreProperties>
</file>