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a56e4b67e2f276/Desktop/SEAES CERTIFICACION UDEA/SEGUIMIENTO INDICADORES MEJORA CONTINUA SEAES/"/>
    </mc:Choice>
  </mc:AlternateContent>
  <xr:revisionPtr revIDLastSave="0" documentId="8_{850D3A9F-6F5E-4690-BB38-FEBB13620954}" xr6:coauthVersionLast="47" xr6:coauthVersionMax="47" xr10:uidLastSave="{00000000-0000-0000-0000-000000000000}"/>
  <bookViews>
    <workbookView xWindow="-120" yWindow="-120" windowWidth="20730" windowHeight="11040" tabRatio="500" activeTab="6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 " sheetId="10" r:id="rId4"/>
    <sheet name="Ámbito 2 – Docencia " sheetId="11" r:id="rId5"/>
    <sheet name="Ámbito 3 – Prog. Educativos " sheetId="12" r:id="rId6"/>
    <sheet name="Ámbito 4 – Investigación " sheetId="13" r:id="rId7"/>
    <sheet name="Ámbito 5 – Institución " sheetId="14" r:id="rId8"/>
    <sheet name="PLAN IAP MEJORA CONTINUA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14" l="1"/>
  <c r="N25" i="14" s="1"/>
  <c r="J25" i="14"/>
  <c r="K25" i="14" s="1"/>
  <c r="G25" i="14"/>
  <c r="H25" i="14" s="1"/>
  <c r="AG24" i="14"/>
  <c r="AC24" i="14"/>
  <c r="AD24" i="14" s="1"/>
  <c r="X24" i="14"/>
  <c r="Y24" i="14" s="1"/>
  <c r="S24" i="14"/>
  <c r="T24" i="14" s="1"/>
  <c r="O24" i="14"/>
  <c r="M24" i="14"/>
  <c r="N24" i="14" s="1"/>
  <c r="G24" i="14"/>
  <c r="H24" i="14" s="1"/>
  <c r="AG23" i="14"/>
  <c r="AD23" i="14"/>
  <c r="AC23" i="14"/>
  <c r="X23" i="14"/>
  <c r="Y23" i="14" s="1"/>
  <c r="S23" i="14"/>
  <c r="T23" i="14" s="1"/>
  <c r="O23" i="14"/>
  <c r="M23" i="14"/>
  <c r="N23" i="14" s="1"/>
  <c r="J23" i="14"/>
  <c r="AH23" i="14" s="1"/>
  <c r="G23" i="14"/>
  <c r="H23" i="14" s="1"/>
  <c r="AG22" i="14"/>
  <c r="AC22" i="14"/>
  <c r="AD22" i="14" s="1"/>
  <c r="X22" i="14"/>
  <c r="Y22" i="14" s="1"/>
  <c r="S22" i="14"/>
  <c r="T22" i="14" s="1"/>
  <c r="O22" i="14"/>
  <c r="M22" i="14"/>
  <c r="N22" i="14" s="1"/>
  <c r="K22" i="14"/>
  <c r="J22" i="14"/>
  <c r="AH22" i="14" s="1"/>
  <c r="G22" i="14"/>
  <c r="H22" i="14" s="1"/>
  <c r="AG21" i="14"/>
  <c r="AC21" i="14"/>
  <c r="AD21" i="14" s="1"/>
  <c r="X21" i="14"/>
  <c r="Y21" i="14" s="1"/>
  <c r="S21" i="14"/>
  <c r="T21" i="14" s="1"/>
  <c r="O21" i="14"/>
  <c r="M21" i="14" s="1"/>
  <c r="N21" i="14" s="1"/>
  <c r="J21" i="14"/>
  <c r="K21" i="14" s="1"/>
  <c r="G21" i="14"/>
  <c r="H21" i="14" s="1"/>
  <c r="AG20" i="14"/>
  <c r="AC20" i="14"/>
  <c r="AD20" i="14" s="1"/>
  <c r="X20" i="14"/>
  <c r="Y20" i="14" s="1"/>
  <c r="S20" i="14"/>
  <c r="T20" i="14" s="1"/>
  <c r="O20" i="14"/>
  <c r="M20" i="14"/>
  <c r="N20" i="14" s="1"/>
  <c r="J20" i="14"/>
  <c r="K20" i="14" s="1"/>
  <c r="G20" i="14"/>
  <c r="H20" i="14" s="1"/>
  <c r="AG19" i="14"/>
  <c r="AD19" i="14"/>
  <c r="AC19" i="14"/>
  <c r="X19" i="14"/>
  <c r="Y19" i="14" s="1"/>
  <c r="S19" i="14"/>
  <c r="T19" i="14" s="1"/>
  <c r="O19" i="14"/>
  <c r="M19" i="14"/>
  <c r="N19" i="14" s="1"/>
  <c r="J19" i="14"/>
  <c r="AH19" i="14" s="1"/>
  <c r="G19" i="14"/>
  <c r="H19" i="14" s="1"/>
  <c r="AG18" i="14"/>
  <c r="AC18" i="14"/>
  <c r="AD18" i="14" s="1"/>
  <c r="X18" i="14"/>
  <c r="Y18" i="14" s="1"/>
  <c r="S18" i="14"/>
  <c r="T18" i="14" s="1"/>
  <c r="O18" i="14"/>
  <c r="M18" i="14"/>
  <c r="N18" i="14" s="1"/>
  <c r="K18" i="14"/>
  <c r="J18" i="14"/>
  <c r="AH18" i="14" s="1"/>
  <c r="G18" i="14"/>
  <c r="H18" i="14" s="1"/>
  <c r="AG17" i="14"/>
  <c r="AC17" i="14"/>
  <c r="AD17" i="14" s="1"/>
  <c r="X17" i="14"/>
  <c r="Y17" i="14" s="1"/>
  <c r="S17" i="14"/>
  <c r="T17" i="14" s="1"/>
  <c r="O17" i="14"/>
  <c r="M17" i="14" s="1"/>
  <c r="N17" i="14" s="1"/>
  <c r="J17" i="14"/>
  <c r="K17" i="14" s="1"/>
  <c r="G17" i="14"/>
  <c r="H17" i="14" s="1"/>
  <c r="AG16" i="14"/>
  <c r="AC16" i="14"/>
  <c r="AD16" i="14" s="1"/>
  <c r="X16" i="14"/>
  <c r="Y16" i="14" s="1"/>
  <c r="S16" i="14"/>
  <c r="T16" i="14" s="1"/>
  <c r="O16" i="14"/>
  <c r="M16" i="14"/>
  <c r="N16" i="14" s="1"/>
  <c r="J16" i="14"/>
  <c r="K16" i="14" s="1"/>
  <c r="G16" i="14"/>
  <c r="H16" i="14" s="1"/>
  <c r="AD15" i="14"/>
  <c r="AC15" i="14"/>
  <c r="X15" i="14"/>
  <c r="Y15" i="14" s="1"/>
  <c r="S15" i="14"/>
  <c r="T15" i="14" s="1"/>
  <c r="O15" i="14"/>
  <c r="M15" i="14"/>
  <c r="N15" i="14" s="1"/>
  <c r="J15" i="14"/>
  <c r="K15" i="14" s="1"/>
  <c r="G15" i="14"/>
  <c r="H15" i="14" s="1"/>
  <c r="AG15" i="14" s="1"/>
  <c r="AC14" i="14"/>
  <c r="AD14" i="14" s="1"/>
  <c r="X14" i="14"/>
  <c r="Y14" i="14" s="1"/>
  <c r="S14" i="14"/>
  <c r="T14" i="14" s="1"/>
  <c r="O14" i="14"/>
  <c r="M14" i="14"/>
  <c r="N14" i="14" s="1"/>
  <c r="K14" i="14"/>
  <c r="J14" i="14"/>
  <c r="AH14" i="14" s="1"/>
  <c r="G14" i="14"/>
  <c r="H14" i="14" s="1"/>
  <c r="AG14" i="14" s="1"/>
  <c r="AG13" i="14"/>
  <c r="AC13" i="14"/>
  <c r="AD13" i="14" s="1"/>
  <c r="X13" i="14"/>
  <c r="Y13" i="14" s="1"/>
  <c r="S13" i="14"/>
  <c r="T13" i="14" s="1"/>
  <c r="O13" i="14"/>
  <c r="M13" i="14" s="1"/>
  <c r="N13" i="14" s="1"/>
  <c r="J13" i="14"/>
  <c r="K13" i="14" s="1"/>
  <c r="G13" i="14"/>
  <c r="H13" i="14" s="1"/>
  <c r="AG12" i="14"/>
  <c r="AC12" i="14"/>
  <c r="AD12" i="14" s="1"/>
  <c r="X12" i="14"/>
  <c r="Y12" i="14" s="1"/>
  <c r="S12" i="14"/>
  <c r="T12" i="14" s="1"/>
  <c r="O12" i="14"/>
  <c r="M12" i="14"/>
  <c r="N12" i="14" s="1"/>
  <c r="J12" i="14"/>
  <c r="K12" i="14" s="1"/>
  <c r="G12" i="14"/>
  <c r="H12" i="14" s="1"/>
  <c r="AG11" i="14"/>
  <c r="AD11" i="14"/>
  <c r="AC11" i="14"/>
  <c r="X11" i="14"/>
  <c r="Y11" i="14" s="1"/>
  <c r="S11" i="14"/>
  <c r="T11" i="14" s="1"/>
  <c r="O11" i="14"/>
  <c r="M11" i="14"/>
  <c r="N11" i="14" s="1"/>
  <c r="J11" i="14"/>
  <c r="AH11" i="14" s="1"/>
  <c r="G11" i="14"/>
  <c r="H11" i="14" s="1"/>
  <c r="AG10" i="14"/>
  <c r="AC10" i="14"/>
  <c r="AD10" i="14" s="1"/>
  <c r="X10" i="14"/>
  <c r="Y10" i="14" s="1"/>
  <c r="S10" i="14"/>
  <c r="T10" i="14" s="1"/>
  <c r="O10" i="14"/>
  <c r="M10" i="14"/>
  <c r="N10" i="14" s="1"/>
  <c r="K10" i="14"/>
  <c r="J10" i="14"/>
  <c r="AH10" i="14" s="1"/>
  <c r="G10" i="14"/>
  <c r="H10" i="14" s="1"/>
  <c r="AG9" i="14"/>
  <c r="AC9" i="14"/>
  <c r="AD9" i="14" s="1"/>
  <c r="X9" i="14"/>
  <c r="Y9" i="14" s="1"/>
  <c r="S9" i="14"/>
  <c r="T9" i="14" s="1"/>
  <c r="O9" i="14"/>
  <c r="M9" i="14" s="1"/>
  <c r="N9" i="14" s="1"/>
  <c r="J9" i="14"/>
  <c r="AH9" i="14" s="1"/>
  <c r="G9" i="14"/>
  <c r="AH8" i="14"/>
  <c r="AG8" i="14"/>
  <c r="AC8" i="14"/>
  <c r="AD8" i="14" s="1"/>
  <c r="X8" i="14"/>
  <c r="Y8" i="14" s="1"/>
  <c r="T8" i="14"/>
  <c r="S8" i="14"/>
  <c r="O8" i="14"/>
  <c r="M8" i="14"/>
  <c r="N8" i="14" s="1"/>
  <c r="K8" i="14"/>
  <c r="G8" i="14"/>
  <c r="H8" i="14" s="1"/>
  <c r="AG7" i="14"/>
  <c r="AC7" i="14"/>
  <c r="AD7" i="14" s="1"/>
  <c r="Y7" i="14"/>
  <c r="X7" i="14"/>
  <c r="S7" i="14"/>
  <c r="T7" i="14" s="1"/>
  <c r="O7" i="14"/>
  <c r="M7" i="14"/>
  <c r="N7" i="14" s="1"/>
  <c r="J7" i="14"/>
  <c r="K7" i="14" s="1"/>
  <c r="G7" i="14"/>
  <c r="H7" i="14" s="1"/>
  <c r="AG6" i="14"/>
  <c r="AC6" i="14"/>
  <c r="AD6" i="14" s="1"/>
  <c r="X6" i="14"/>
  <c r="Y6" i="14" s="1"/>
  <c r="S6" i="14"/>
  <c r="T6" i="14" s="1"/>
  <c r="O6" i="14"/>
  <c r="M6" i="14"/>
  <c r="N6" i="14" s="1"/>
  <c r="J6" i="14"/>
  <c r="K6" i="14" s="1"/>
  <c r="H6" i="14"/>
  <c r="G6" i="14"/>
  <c r="M17" i="13"/>
  <c r="N17" i="13" s="1"/>
  <c r="J17" i="13"/>
  <c r="K17" i="13" s="1"/>
  <c r="G17" i="13"/>
  <c r="H17" i="13" s="1"/>
  <c r="AG16" i="13"/>
  <c r="AC16" i="13"/>
  <c r="AD16" i="13" s="1"/>
  <c r="X16" i="13"/>
  <c r="Y16" i="13" s="1"/>
  <c r="S16" i="13"/>
  <c r="T16" i="13" s="1"/>
  <c r="O16" i="13"/>
  <c r="M16" i="13"/>
  <c r="N16" i="13" s="1"/>
  <c r="K16" i="13"/>
  <c r="J16" i="13"/>
  <c r="AH16" i="13" s="1"/>
  <c r="G16" i="13"/>
  <c r="H16" i="13" s="1"/>
  <c r="AG15" i="13"/>
  <c r="AD15" i="13"/>
  <c r="AC15" i="13"/>
  <c r="X15" i="13"/>
  <c r="Y15" i="13" s="1"/>
  <c r="S15" i="13"/>
  <c r="T15" i="13" s="1"/>
  <c r="O15" i="13"/>
  <c r="M15" i="13" s="1"/>
  <c r="N15" i="13" s="1"/>
  <c r="J15" i="13"/>
  <c r="AH15" i="13" s="1"/>
  <c r="G15" i="13"/>
  <c r="H15" i="13" s="1"/>
  <c r="AG14" i="13"/>
  <c r="AD14" i="13"/>
  <c r="AC14" i="13"/>
  <c r="X14" i="13"/>
  <c r="Y14" i="13" s="1"/>
  <c r="S14" i="13"/>
  <c r="T14" i="13" s="1"/>
  <c r="O14" i="13"/>
  <c r="M14" i="13"/>
  <c r="N14" i="13" s="1"/>
  <c r="K14" i="13"/>
  <c r="J14" i="13"/>
  <c r="AH14" i="13" s="1"/>
  <c r="G14" i="13"/>
  <c r="H14" i="13" s="1"/>
  <c r="AG13" i="13"/>
  <c r="AD13" i="13"/>
  <c r="AC13" i="13"/>
  <c r="X13" i="13"/>
  <c r="Y13" i="13" s="1"/>
  <c r="S13" i="13"/>
  <c r="T13" i="13" s="1"/>
  <c r="O13" i="13"/>
  <c r="M13" i="13" s="1"/>
  <c r="N13" i="13" s="1"/>
  <c r="K13" i="13"/>
  <c r="J13" i="13"/>
  <c r="AH13" i="13" s="1"/>
  <c r="G13" i="13"/>
  <c r="H13" i="13" s="1"/>
  <c r="AG12" i="13"/>
  <c r="AC12" i="13"/>
  <c r="AD12" i="13" s="1"/>
  <c r="X12" i="13"/>
  <c r="Y12" i="13" s="1"/>
  <c r="S12" i="13"/>
  <c r="T12" i="13" s="1"/>
  <c r="O12" i="13"/>
  <c r="M12" i="13"/>
  <c r="N12" i="13" s="1"/>
  <c r="K12" i="13"/>
  <c r="J12" i="13"/>
  <c r="AH12" i="13" s="1"/>
  <c r="G12" i="13"/>
  <c r="H12" i="13" s="1"/>
  <c r="AG11" i="13"/>
  <c r="AD11" i="13"/>
  <c r="AC11" i="13"/>
  <c r="X11" i="13"/>
  <c r="Y11" i="13" s="1"/>
  <c r="S11" i="13"/>
  <c r="T11" i="13" s="1"/>
  <c r="O11" i="13"/>
  <c r="M11" i="13" s="1"/>
  <c r="N11" i="13" s="1"/>
  <c r="J11" i="13"/>
  <c r="K11" i="13" s="1"/>
  <c r="G11" i="13"/>
  <c r="H11" i="13" s="1"/>
  <c r="AG10" i="13"/>
  <c r="AD10" i="13"/>
  <c r="AC10" i="13"/>
  <c r="X10" i="13"/>
  <c r="Y10" i="13" s="1"/>
  <c r="S10" i="13"/>
  <c r="T10" i="13" s="1"/>
  <c r="O10" i="13"/>
  <c r="M10" i="13"/>
  <c r="N10" i="13" s="1"/>
  <c r="K10" i="13"/>
  <c r="J10" i="13"/>
  <c r="AH10" i="13" s="1"/>
  <c r="G10" i="13"/>
  <c r="H10" i="13" s="1"/>
  <c r="AG9" i="13"/>
  <c r="AD9" i="13"/>
  <c r="AC9" i="13"/>
  <c r="X9" i="13"/>
  <c r="Y9" i="13" s="1"/>
  <c r="S9" i="13"/>
  <c r="T9" i="13" s="1"/>
  <c r="O9" i="13"/>
  <c r="M9" i="13" s="1"/>
  <c r="N9" i="13" s="1"/>
  <c r="K9" i="13"/>
  <c r="J9" i="13"/>
  <c r="AH9" i="13" s="1"/>
  <c r="G9" i="13"/>
  <c r="H9" i="13" s="1"/>
  <c r="AG8" i="13"/>
  <c r="AC8" i="13"/>
  <c r="AD8" i="13" s="1"/>
  <c r="X8" i="13"/>
  <c r="Y8" i="13" s="1"/>
  <c r="S8" i="13"/>
  <c r="T8" i="13" s="1"/>
  <c r="O8" i="13"/>
  <c r="M8" i="13"/>
  <c r="N8" i="13" s="1"/>
  <c r="K8" i="13"/>
  <c r="J8" i="13"/>
  <c r="AH8" i="13" s="1"/>
  <c r="H8" i="13"/>
  <c r="AG7" i="13"/>
  <c r="AC7" i="13"/>
  <c r="AD7" i="13" s="1"/>
  <c r="X7" i="13"/>
  <c r="Y7" i="13" s="1"/>
  <c r="T7" i="13"/>
  <c r="S7" i="13"/>
  <c r="O7" i="13"/>
  <c r="M7" i="13" s="1"/>
  <c r="N7" i="13" s="1"/>
  <c r="J7" i="13"/>
  <c r="K7" i="13" s="1"/>
  <c r="G7" i="13"/>
  <c r="H7" i="13" s="1"/>
  <c r="AG6" i="13"/>
  <c r="AC6" i="13"/>
  <c r="AD6" i="13" s="1"/>
  <c r="X6" i="13"/>
  <c r="Y6" i="13" s="1"/>
  <c r="T6" i="13"/>
  <c r="S6" i="13"/>
  <c r="O6" i="13"/>
  <c r="M6" i="13"/>
  <c r="N6" i="13" s="1"/>
  <c r="J6" i="13"/>
  <c r="K6" i="13" s="1"/>
  <c r="H6" i="13"/>
  <c r="M23" i="12"/>
  <c r="N23" i="12" s="1"/>
  <c r="J23" i="12"/>
  <c r="K23" i="12" s="1"/>
  <c r="G23" i="12"/>
  <c r="H23" i="12" s="1"/>
  <c r="AG22" i="12"/>
  <c r="AC22" i="12"/>
  <c r="AD22" i="12" s="1"/>
  <c r="X22" i="12"/>
  <c r="Y22" i="12" s="1"/>
  <c r="S22" i="12"/>
  <c r="T22" i="12" s="1"/>
  <c r="O22" i="12"/>
  <c r="M22" i="12"/>
  <c r="N22" i="12" s="1"/>
  <c r="K22" i="12"/>
  <c r="J22" i="12"/>
  <c r="AH22" i="12" s="1"/>
  <c r="G22" i="12"/>
  <c r="H22" i="12" s="1"/>
  <c r="AG21" i="12"/>
  <c r="AD21" i="12"/>
  <c r="AC21" i="12"/>
  <c r="X21" i="12"/>
  <c r="Y21" i="12" s="1"/>
  <c r="S21" i="12"/>
  <c r="T21" i="12" s="1"/>
  <c r="O21" i="12"/>
  <c r="M21" i="12" s="1"/>
  <c r="N21" i="12" s="1"/>
  <c r="J21" i="12"/>
  <c r="AH21" i="12" s="1"/>
  <c r="G21" i="12"/>
  <c r="H21" i="12" s="1"/>
  <c r="AG20" i="12"/>
  <c r="AC20" i="12"/>
  <c r="AD20" i="12" s="1"/>
  <c r="X20" i="12"/>
  <c r="Y20" i="12" s="1"/>
  <c r="S20" i="12"/>
  <c r="T20" i="12" s="1"/>
  <c r="O20" i="12"/>
  <c r="M20" i="12"/>
  <c r="N20" i="12" s="1"/>
  <c r="K20" i="12"/>
  <c r="J20" i="12"/>
  <c r="AH20" i="12" s="1"/>
  <c r="G20" i="12"/>
  <c r="H20" i="12" s="1"/>
  <c r="X19" i="12"/>
  <c r="Y19" i="12" s="1"/>
  <c r="S19" i="12"/>
  <c r="T19" i="12" s="1"/>
  <c r="O19" i="12"/>
  <c r="L19" i="12"/>
  <c r="M19" i="12" s="1"/>
  <c r="N19" i="12" s="1"/>
  <c r="I19" i="12"/>
  <c r="F19" i="12"/>
  <c r="G19" i="12" s="1"/>
  <c r="H19" i="12" s="1"/>
  <c r="AG18" i="12"/>
  <c r="AD18" i="12"/>
  <c r="AC18" i="12"/>
  <c r="X18" i="12"/>
  <c r="Y18" i="12" s="1"/>
  <c r="S18" i="12"/>
  <c r="T18" i="12" s="1"/>
  <c r="O18" i="12"/>
  <c r="M18" i="12" s="1"/>
  <c r="N18" i="12" s="1"/>
  <c r="J18" i="12"/>
  <c r="K18" i="12" s="1"/>
  <c r="G18" i="12"/>
  <c r="H18" i="12" s="1"/>
  <c r="AG17" i="12"/>
  <c r="AC17" i="12"/>
  <c r="AD17" i="12" s="1"/>
  <c r="X17" i="12"/>
  <c r="Y17" i="12" s="1"/>
  <c r="S17" i="12"/>
  <c r="T17" i="12" s="1"/>
  <c r="O17" i="12"/>
  <c r="M17" i="12"/>
  <c r="N17" i="12" s="1"/>
  <c r="K17" i="12"/>
  <c r="J17" i="12"/>
  <c r="AH17" i="12" s="1"/>
  <c r="G17" i="12"/>
  <c r="H17" i="12" s="1"/>
  <c r="AG16" i="12"/>
  <c r="AD16" i="12"/>
  <c r="AC16" i="12"/>
  <c r="X16" i="12"/>
  <c r="Y16" i="12" s="1"/>
  <c r="S16" i="12"/>
  <c r="T16" i="12" s="1"/>
  <c r="O16" i="12"/>
  <c r="M16" i="12" s="1"/>
  <c r="N16" i="12" s="1"/>
  <c r="J16" i="12"/>
  <c r="AH16" i="12" s="1"/>
  <c r="G16" i="12"/>
  <c r="H16" i="12" s="1"/>
  <c r="AG15" i="12"/>
  <c r="AC15" i="12"/>
  <c r="AD15" i="12" s="1"/>
  <c r="X15" i="12"/>
  <c r="Y15" i="12" s="1"/>
  <c r="S15" i="12"/>
  <c r="T15" i="12" s="1"/>
  <c r="O15" i="12"/>
  <c r="M15" i="12"/>
  <c r="N15" i="12" s="1"/>
  <c r="K15" i="12"/>
  <c r="J15" i="12"/>
  <c r="AH15" i="12" s="1"/>
  <c r="G15" i="12"/>
  <c r="H15" i="12" s="1"/>
  <c r="AH14" i="12"/>
  <c r="AG14" i="12"/>
  <c r="AD14" i="12"/>
  <c r="AC14" i="12"/>
  <c r="X14" i="12"/>
  <c r="Y14" i="12" s="1"/>
  <c r="S14" i="12"/>
  <c r="T14" i="12" s="1"/>
  <c r="O14" i="12"/>
  <c r="M14" i="12" s="1"/>
  <c r="N14" i="12" s="1"/>
  <c r="K14" i="12"/>
  <c r="G14" i="12"/>
  <c r="H14" i="12" s="1"/>
  <c r="AG13" i="12"/>
  <c r="L13" i="12"/>
  <c r="J13" i="12" s="1"/>
  <c r="AH13" i="12" s="1"/>
  <c r="G13" i="12"/>
  <c r="H13" i="12" s="1"/>
  <c r="AG12" i="12"/>
  <c r="AD12" i="12"/>
  <c r="AC12" i="12"/>
  <c r="X12" i="12"/>
  <c r="Y12" i="12" s="1"/>
  <c r="S12" i="12"/>
  <c r="T12" i="12" s="1"/>
  <c r="O12" i="12"/>
  <c r="M12" i="12" s="1"/>
  <c r="N12" i="12" s="1"/>
  <c r="J12" i="12"/>
  <c r="AH12" i="12" s="1"/>
  <c r="G12" i="12"/>
  <c r="H12" i="12" s="1"/>
  <c r="AG11" i="12"/>
  <c r="AC11" i="12"/>
  <c r="AD11" i="12" s="1"/>
  <c r="X11" i="12"/>
  <c r="Y11" i="12" s="1"/>
  <c r="L11" i="12"/>
  <c r="S11" i="12" s="1"/>
  <c r="T11" i="12" s="1"/>
  <c r="G11" i="12"/>
  <c r="H11" i="12" s="1"/>
  <c r="AG10" i="12"/>
  <c r="AC10" i="12"/>
  <c r="AD10" i="12" s="1"/>
  <c r="X10" i="12"/>
  <c r="Y10" i="12" s="1"/>
  <c r="S10" i="12"/>
  <c r="T10" i="12" s="1"/>
  <c r="O10" i="12"/>
  <c r="M10" i="12"/>
  <c r="N10" i="12" s="1"/>
  <c r="J10" i="12"/>
  <c r="K10" i="12" s="1"/>
  <c r="H10" i="12"/>
  <c r="G10" i="12"/>
  <c r="AC9" i="12"/>
  <c r="AD9" i="12" s="1"/>
  <c r="Y9" i="12"/>
  <c r="X9" i="12"/>
  <c r="S9" i="12"/>
  <c r="T9" i="12" s="1"/>
  <c r="O9" i="12"/>
  <c r="M9" i="12"/>
  <c r="N9" i="12" s="1"/>
  <c r="I9" i="12"/>
  <c r="J9" i="12" s="1"/>
  <c r="F9" i="12"/>
  <c r="G9" i="12" s="1"/>
  <c r="H9" i="12" s="1"/>
  <c r="AC8" i="12"/>
  <c r="AD8" i="12" s="1"/>
  <c r="X8" i="12"/>
  <c r="Y8" i="12" s="1"/>
  <c r="L8" i="12"/>
  <c r="S8" i="12" s="1"/>
  <c r="T8" i="12" s="1"/>
  <c r="I8" i="12"/>
  <c r="F8" i="12"/>
  <c r="O8" i="12" s="1"/>
  <c r="L7" i="12"/>
  <c r="AC7" i="12" s="1"/>
  <c r="AD7" i="12" s="1"/>
  <c r="I7" i="12"/>
  <c r="F7" i="12"/>
  <c r="G7" i="12" s="1"/>
  <c r="H7" i="12" s="1"/>
  <c r="AC6" i="12"/>
  <c r="AD6" i="12" s="1"/>
  <c r="X6" i="12"/>
  <c r="Y6" i="12" s="1"/>
  <c r="L6" i="12"/>
  <c r="I6" i="12"/>
  <c r="F6" i="12"/>
  <c r="O6" i="12" s="1"/>
  <c r="I6" i="11"/>
  <c r="M20" i="11"/>
  <c r="N20" i="11" s="1"/>
  <c r="J20" i="11"/>
  <c r="K20" i="11" s="1"/>
  <c r="G20" i="11"/>
  <c r="H20" i="11" s="1"/>
  <c r="AG19" i="11"/>
  <c r="AC19" i="11"/>
  <c r="AD19" i="11" s="1"/>
  <c r="X19" i="11"/>
  <c r="Y19" i="11" s="1"/>
  <c r="S19" i="11"/>
  <c r="T19" i="11" s="1"/>
  <c r="O19" i="11"/>
  <c r="M19" i="11"/>
  <c r="N19" i="11" s="1"/>
  <c r="K19" i="11"/>
  <c r="J19" i="11"/>
  <c r="AH19" i="11" s="1"/>
  <c r="G19" i="11"/>
  <c r="H19" i="11" s="1"/>
  <c r="L18" i="11"/>
  <c r="AC18" i="11" s="1"/>
  <c r="AD18" i="11" s="1"/>
  <c r="I18" i="11"/>
  <c r="F18" i="11"/>
  <c r="AD17" i="11"/>
  <c r="AC17" i="11"/>
  <c r="X17" i="11"/>
  <c r="Y17" i="11" s="1"/>
  <c r="S17" i="11"/>
  <c r="T17" i="11" s="1"/>
  <c r="O17" i="11"/>
  <c r="M17" i="11" s="1"/>
  <c r="N17" i="11" s="1"/>
  <c r="L17" i="11"/>
  <c r="I17" i="11"/>
  <c r="F17" i="11"/>
  <c r="G17" i="11" s="1"/>
  <c r="H17" i="11" s="1"/>
  <c r="AG16" i="11"/>
  <c r="L16" i="11"/>
  <c r="AC16" i="11" s="1"/>
  <c r="AD16" i="11" s="1"/>
  <c r="J16" i="11"/>
  <c r="AH16" i="11" s="1"/>
  <c r="H16" i="11"/>
  <c r="G16" i="11"/>
  <c r="AG15" i="11"/>
  <c r="AC15" i="11"/>
  <c r="AD15" i="11" s="1"/>
  <c r="Y15" i="11"/>
  <c r="X15" i="11"/>
  <c r="S15" i="11"/>
  <c r="T15" i="11" s="1"/>
  <c r="O15" i="11"/>
  <c r="M15" i="11"/>
  <c r="N15" i="11" s="1"/>
  <c r="J15" i="11"/>
  <c r="K15" i="11" s="1"/>
  <c r="G15" i="11"/>
  <c r="H15" i="11" s="1"/>
  <c r="AG14" i="11"/>
  <c r="AC14" i="11"/>
  <c r="AD14" i="11" s="1"/>
  <c r="X14" i="11"/>
  <c r="Y14" i="11" s="1"/>
  <c r="S14" i="11"/>
  <c r="T14" i="11" s="1"/>
  <c r="L14" i="11"/>
  <c r="O14" i="11" s="1"/>
  <c r="J14" i="11"/>
  <c r="K14" i="11" s="1"/>
  <c r="G14" i="11"/>
  <c r="H14" i="11" s="1"/>
  <c r="AC13" i="11"/>
  <c r="AD13" i="11" s="1"/>
  <c r="L13" i="11"/>
  <c r="X13" i="11" s="1"/>
  <c r="Y13" i="11" s="1"/>
  <c r="I13" i="11"/>
  <c r="F13" i="11"/>
  <c r="G13" i="11" s="1"/>
  <c r="H13" i="11" s="1"/>
  <c r="AG12" i="11"/>
  <c r="AC12" i="11"/>
  <c r="AD12" i="11" s="1"/>
  <c r="X12" i="11"/>
  <c r="Y12" i="11" s="1"/>
  <c r="S12" i="11"/>
  <c r="T12" i="11" s="1"/>
  <c r="O12" i="11"/>
  <c r="M12" i="11" s="1"/>
  <c r="N12" i="11" s="1"/>
  <c r="K12" i="11"/>
  <c r="J12" i="11"/>
  <c r="AH12" i="11" s="1"/>
  <c r="G12" i="11"/>
  <c r="H12" i="11" s="1"/>
  <c r="AG11" i="11"/>
  <c r="AC11" i="11"/>
  <c r="AD11" i="11" s="1"/>
  <c r="X11" i="11"/>
  <c r="Y11" i="11" s="1"/>
  <c r="T11" i="11"/>
  <c r="S11" i="11"/>
  <c r="O11" i="11"/>
  <c r="M11" i="11" s="1"/>
  <c r="N11" i="11" s="1"/>
  <c r="J11" i="11"/>
  <c r="K11" i="11" s="1"/>
  <c r="G11" i="11"/>
  <c r="H11" i="11" s="1"/>
  <c r="AC10" i="11"/>
  <c r="AD10" i="11" s="1"/>
  <c r="L10" i="11"/>
  <c r="X10" i="11" s="1"/>
  <c r="Y10" i="11" s="1"/>
  <c r="I10" i="11"/>
  <c r="O10" i="11" s="1"/>
  <c r="F10" i="11"/>
  <c r="G10" i="11" s="1"/>
  <c r="H10" i="11" s="1"/>
  <c r="AC9" i="11"/>
  <c r="AD9" i="11" s="1"/>
  <c r="X9" i="11"/>
  <c r="Y9" i="11" s="1"/>
  <c r="S9" i="11"/>
  <c r="T9" i="11" s="1"/>
  <c r="O9" i="11"/>
  <c r="L9" i="11"/>
  <c r="M9" i="11" s="1"/>
  <c r="N9" i="11" s="1"/>
  <c r="I9" i="11"/>
  <c r="F9" i="11"/>
  <c r="G9" i="11" s="1"/>
  <c r="H9" i="11" s="1"/>
  <c r="AC8" i="11"/>
  <c r="AD8" i="11" s="1"/>
  <c r="L8" i="11"/>
  <c r="X8" i="11" s="1"/>
  <c r="Y8" i="11" s="1"/>
  <c r="I8" i="11"/>
  <c r="O8" i="11" s="1"/>
  <c r="F8" i="11"/>
  <c r="G8" i="11" s="1"/>
  <c r="H8" i="11" s="1"/>
  <c r="AC7" i="11"/>
  <c r="AD7" i="11" s="1"/>
  <c r="X7" i="11"/>
  <c r="Y7" i="11" s="1"/>
  <c r="S7" i="11"/>
  <c r="T7" i="11" s="1"/>
  <c r="O7" i="11"/>
  <c r="L7" i="11"/>
  <c r="M7" i="11" s="1"/>
  <c r="N7" i="11" s="1"/>
  <c r="I7" i="11"/>
  <c r="F7" i="11"/>
  <c r="G7" i="11" s="1"/>
  <c r="H7" i="11" s="1"/>
  <c r="AC6" i="11"/>
  <c r="AD6" i="11" s="1"/>
  <c r="L6" i="11"/>
  <c r="X6" i="11" s="1"/>
  <c r="Y6" i="11" s="1"/>
  <c r="O6" i="11"/>
  <c r="F6" i="11"/>
  <c r="G6" i="11" s="1"/>
  <c r="H6" i="11" s="1"/>
  <c r="M21" i="10"/>
  <c r="N21" i="10" s="1"/>
  <c r="J21" i="10"/>
  <c r="K21" i="10" s="1"/>
  <c r="G21" i="10"/>
  <c r="H21" i="10" s="1"/>
  <c r="AG20" i="10"/>
  <c r="AC20" i="10"/>
  <c r="AD20" i="10" s="1"/>
  <c r="X20" i="10"/>
  <c r="Y20" i="10" s="1"/>
  <c r="S20" i="10"/>
  <c r="T20" i="10" s="1"/>
  <c r="O20" i="10"/>
  <c r="M20" i="10"/>
  <c r="N20" i="10" s="1"/>
  <c r="K20" i="10"/>
  <c r="J20" i="10"/>
  <c r="AH20" i="10" s="1"/>
  <c r="G20" i="10"/>
  <c r="H20" i="10" s="1"/>
  <c r="AG19" i="10"/>
  <c r="AD19" i="10"/>
  <c r="AC19" i="10"/>
  <c r="X19" i="10"/>
  <c r="Y19" i="10" s="1"/>
  <c r="S19" i="10"/>
  <c r="T19" i="10" s="1"/>
  <c r="O19" i="10"/>
  <c r="M19" i="10" s="1"/>
  <c r="N19" i="10" s="1"/>
  <c r="J19" i="10"/>
  <c r="K19" i="10" s="1"/>
  <c r="G19" i="10"/>
  <c r="H19" i="10" s="1"/>
  <c r="AG18" i="10"/>
  <c r="AD18" i="10"/>
  <c r="AC18" i="10"/>
  <c r="X18" i="10"/>
  <c r="Y18" i="10" s="1"/>
  <c r="S18" i="10"/>
  <c r="T18" i="10" s="1"/>
  <c r="O18" i="10"/>
  <c r="M18" i="10"/>
  <c r="N18" i="10" s="1"/>
  <c r="K18" i="10"/>
  <c r="J18" i="10"/>
  <c r="AH18" i="10" s="1"/>
  <c r="G18" i="10"/>
  <c r="H18" i="10" s="1"/>
  <c r="AG17" i="10"/>
  <c r="AD17" i="10"/>
  <c r="AC17" i="10"/>
  <c r="X17" i="10"/>
  <c r="Y17" i="10" s="1"/>
  <c r="S17" i="10"/>
  <c r="T17" i="10" s="1"/>
  <c r="O17" i="10"/>
  <c r="M17" i="10" s="1"/>
  <c r="N17" i="10" s="1"/>
  <c r="K17" i="10"/>
  <c r="J17" i="10"/>
  <c r="AH17" i="10" s="1"/>
  <c r="G17" i="10"/>
  <c r="H17" i="10" s="1"/>
  <c r="AC16" i="10"/>
  <c r="AD16" i="10" s="1"/>
  <c r="X16" i="10"/>
  <c r="Y16" i="10" s="1"/>
  <c r="L16" i="10"/>
  <c r="S16" i="10" s="1"/>
  <c r="T16" i="10" s="1"/>
  <c r="I16" i="10"/>
  <c r="F16" i="10"/>
  <c r="G16" i="10" s="1"/>
  <c r="H16" i="10" s="1"/>
  <c r="AD15" i="10"/>
  <c r="AC15" i="10"/>
  <c r="X15" i="10"/>
  <c r="Y15" i="10" s="1"/>
  <c r="S15" i="10"/>
  <c r="T15" i="10" s="1"/>
  <c r="O15" i="10"/>
  <c r="M15" i="10"/>
  <c r="N15" i="10" s="1"/>
  <c r="K15" i="10"/>
  <c r="J15" i="10"/>
  <c r="AH15" i="10" s="1"/>
  <c r="G15" i="10"/>
  <c r="H15" i="10" s="1"/>
  <c r="AG15" i="10" s="1"/>
  <c r="AD14" i="10"/>
  <c r="AC14" i="10"/>
  <c r="X14" i="10"/>
  <c r="Y14" i="10" s="1"/>
  <c r="S14" i="10"/>
  <c r="T14" i="10" s="1"/>
  <c r="O14" i="10"/>
  <c r="L14" i="10"/>
  <c r="M14" i="10" s="1"/>
  <c r="N14" i="10" s="1"/>
  <c r="I14" i="10"/>
  <c r="AG14" i="10" s="1"/>
  <c r="F14" i="10"/>
  <c r="G14" i="10" s="1"/>
  <c r="H14" i="10" s="1"/>
  <c r="AG13" i="10"/>
  <c r="AD13" i="10"/>
  <c r="AC13" i="10"/>
  <c r="X13" i="10"/>
  <c r="Y13" i="10" s="1"/>
  <c r="S13" i="10"/>
  <c r="T13" i="10" s="1"/>
  <c r="O13" i="10"/>
  <c r="M13" i="10" s="1"/>
  <c r="N13" i="10" s="1"/>
  <c r="J13" i="10"/>
  <c r="K13" i="10" s="1"/>
  <c r="G13" i="10"/>
  <c r="H13" i="10" s="1"/>
  <c r="AG12" i="10"/>
  <c r="AD12" i="10"/>
  <c r="AC12" i="10"/>
  <c r="X12" i="10"/>
  <c r="Y12" i="10" s="1"/>
  <c r="S12" i="10"/>
  <c r="T12" i="10" s="1"/>
  <c r="O12" i="10"/>
  <c r="M12" i="10"/>
  <c r="N12" i="10" s="1"/>
  <c r="K12" i="10"/>
  <c r="J12" i="10"/>
  <c r="AH12" i="10" s="1"/>
  <c r="G12" i="10"/>
  <c r="H12" i="10" s="1"/>
  <c r="AD11" i="10"/>
  <c r="AC11" i="10"/>
  <c r="X11" i="10"/>
  <c r="Y11" i="10" s="1"/>
  <c r="S11" i="10"/>
  <c r="T11" i="10" s="1"/>
  <c r="O11" i="10"/>
  <c r="L11" i="10"/>
  <c r="M11" i="10" s="1"/>
  <c r="N11" i="10" s="1"/>
  <c r="I11" i="10"/>
  <c r="F11" i="10"/>
  <c r="G11" i="10" s="1"/>
  <c r="H11" i="10" s="1"/>
  <c r="L10" i="10"/>
  <c r="AC10" i="10" s="1"/>
  <c r="AD10" i="10" s="1"/>
  <c r="I10" i="10"/>
  <c r="G10" i="10" s="1"/>
  <c r="H10" i="10" s="1"/>
  <c r="AC9" i="10"/>
  <c r="AD9" i="10" s="1"/>
  <c r="X9" i="10"/>
  <c r="Y9" i="10" s="1"/>
  <c r="S9" i="10"/>
  <c r="T9" i="10" s="1"/>
  <c r="O9" i="10"/>
  <c r="M9" i="10" s="1"/>
  <c r="N9" i="10" s="1"/>
  <c r="L9" i="10"/>
  <c r="I9" i="10"/>
  <c r="F9" i="10"/>
  <c r="G9" i="10" s="1"/>
  <c r="H9" i="10" s="1"/>
  <c r="AC8" i="10"/>
  <c r="AD8" i="10" s="1"/>
  <c r="L8" i="10"/>
  <c r="X8" i="10" s="1"/>
  <c r="Y8" i="10" s="1"/>
  <c r="I8" i="10"/>
  <c r="G8" i="10" s="1"/>
  <c r="H8" i="10" s="1"/>
  <c r="F8" i="10"/>
  <c r="AC7" i="10"/>
  <c r="AD7" i="10" s="1"/>
  <c r="X7" i="10"/>
  <c r="Y7" i="10" s="1"/>
  <c r="S7" i="10"/>
  <c r="T7" i="10" s="1"/>
  <c r="O7" i="10"/>
  <c r="M7" i="10" s="1"/>
  <c r="N7" i="10" s="1"/>
  <c r="L7" i="10"/>
  <c r="I7" i="10"/>
  <c r="F7" i="10"/>
  <c r="G7" i="10" s="1"/>
  <c r="H7" i="10" s="1"/>
  <c r="AC6" i="10"/>
  <c r="AD6" i="10" s="1"/>
  <c r="L6" i="10"/>
  <c r="X6" i="10" s="1"/>
  <c r="Y6" i="10" s="1"/>
  <c r="I6" i="10"/>
  <c r="G6" i="10" s="1"/>
  <c r="H6" i="10" s="1"/>
  <c r="F6" i="10"/>
  <c r="B54" i="2"/>
  <c r="B53" i="2"/>
  <c r="B52" i="2"/>
  <c r="B51" i="2"/>
  <c r="B50" i="2"/>
  <c r="AH6" i="14" l="1"/>
  <c r="K11" i="14"/>
  <c r="K19" i="14"/>
  <c r="K23" i="14"/>
  <c r="AH12" i="14"/>
  <c r="AH16" i="14"/>
  <c r="AH20" i="14"/>
  <c r="J24" i="14"/>
  <c r="AH13" i="14"/>
  <c r="AH17" i="14"/>
  <c r="AH21" i="14"/>
  <c r="K9" i="14"/>
  <c r="AH15" i="14"/>
  <c r="AH7" i="14"/>
  <c r="AH6" i="13"/>
  <c r="AH7" i="13"/>
  <c r="K15" i="13"/>
  <c r="AH11" i="13"/>
  <c r="AG7" i="12"/>
  <c r="K9" i="12"/>
  <c r="AH9" i="12"/>
  <c r="AG19" i="12"/>
  <c r="M6" i="12"/>
  <c r="N6" i="12" s="1"/>
  <c r="G6" i="12"/>
  <c r="H6" i="12" s="1"/>
  <c r="AG6" i="12" s="1"/>
  <c r="G8" i="12"/>
  <c r="H8" i="12" s="1"/>
  <c r="AG8" i="12" s="1"/>
  <c r="AH10" i="12"/>
  <c r="AH18" i="12"/>
  <c r="O7" i="12"/>
  <c r="M7" i="12" s="1"/>
  <c r="N7" i="12" s="1"/>
  <c r="K21" i="12"/>
  <c r="J6" i="12"/>
  <c r="S7" i="12"/>
  <c r="T7" i="12" s="1"/>
  <c r="J8" i="12"/>
  <c r="J11" i="12"/>
  <c r="O13" i="12"/>
  <c r="M13" i="12" s="1"/>
  <c r="N13" i="12" s="1"/>
  <c r="S13" i="12"/>
  <c r="T13" i="12" s="1"/>
  <c r="AC19" i="12"/>
  <c r="AD19" i="12" s="1"/>
  <c r="X13" i="12"/>
  <c r="Y13" i="12" s="1"/>
  <c r="AG9" i="12"/>
  <c r="O11" i="12"/>
  <c r="M11" i="12" s="1"/>
  <c r="N11" i="12" s="1"/>
  <c r="K12" i="12"/>
  <c r="K13" i="12" s="1"/>
  <c r="AC13" i="12"/>
  <c r="AD13" i="12" s="1"/>
  <c r="K16" i="12"/>
  <c r="M8" i="12"/>
  <c r="N8" i="12" s="1"/>
  <c r="J19" i="12"/>
  <c r="S6" i="12"/>
  <c r="T6" i="12" s="1"/>
  <c r="J7" i="12"/>
  <c r="X7" i="12"/>
  <c r="Y7" i="12" s="1"/>
  <c r="AG17" i="11"/>
  <c r="AG13" i="11"/>
  <c r="AG9" i="11"/>
  <c r="AG18" i="11"/>
  <c r="AG7" i="11"/>
  <c r="J18" i="11"/>
  <c r="AG6" i="11"/>
  <c r="AG8" i="11"/>
  <c r="J10" i="11"/>
  <c r="J13" i="11"/>
  <c r="M16" i="11"/>
  <c r="N16" i="11" s="1"/>
  <c r="M18" i="11"/>
  <c r="N18" i="11" s="1"/>
  <c r="M6" i="11"/>
  <c r="N6" i="11" s="1"/>
  <c r="M8" i="11"/>
  <c r="N8" i="11" s="1"/>
  <c r="M10" i="11"/>
  <c r="N10" i="11" s="1"/>
  <c r="J6" i="11"/>
  <c r="J8" i="11"/>
  <c r="AG10" i="11"/>
  <c r="AH11" i="11"/>
  <c r="S6" i="11"/>
  <c r="T6" i="11" s="1"/>
  <c r="J7" i="11"/>
  <c r="S8" i="11"/>
  <c r="T8" i="11" s="1"/>
  <c r="J9" i="11"/>
  <c r="S10" i="11"/>
  <c r="T10" i="11" s="1"/>
  <c r="S13" i="11"/>
  <c r="T13" i="11" s="1"/>
  <c r="O16" i="11"/>
  <c r="O18" i="11"/>
  <c r="O13" i="11"/>
  <c r="M13" i="11" s="1"/>
  <c r="N13" i="11" s="1"/>
  <c r="AH14" i="11"/>
  <c r="S16" i="11"/>
  <c r="T16" i="11" s="1"/>
  <c r="M14" i="11"/>
  <c r="N14" i="11" s="1"/>
  <c r="X16" i="11"/>
  <c r="Y16" i="11" s="1"/>
  <c r="X18" i="11"/>
  <c r="Y18" i="11" s="1"/>
  <c r="K16" i="11"/>
  <c r="J17" i="11"/>
  <c r="S18" i="11"/>
  <c r="T18" i="11" s="1"/>
  <c r="AH15" i="11"/>
  <c r="G18" i="11"/>
  <c r="H18" i="11" s="1"/>
  <c r="AG16" i="10"/>
  <c r="AG7" i="10"/>
  <c r="AG11" i="10"/>
  <c r="AG9" i="10"/>
  <c r="J10" i="10"/>
  <c r="AG6" i="10"/>
  <c r="AG8" i="10"/>
  <c r="AH13" i="10"/>
  <c r="AH19" i="10"/>
  <c r="M10" i="10"/>
  <c r="N10" i="10" s="1"/>
  <c r="J16" i="10"/>
  <c r="M6" i="10"/>
  <c r="N6" i="10" s="1"/>
  <c r="O10" i="10"/>
  <c r="J11" i="10"/>
  <c r="S6" i="10"/>
  <c r="T6" i="10" s="1"/>
  <c r="J7" i="10"/>
  <c r="S8" i="10"/>
  <c r="T8" i="10" s="1"/>
  <c r="J9" i="10"/>
  <c r="J14" i="10"/>
  <c r="X10" i="10"/>
  <c r="Y10" i="10" s="1"/>
  <c r="O16" i="10"/>
  <c r="M16" i="10" s="1"/>
  <c r="N16" i="10" s="1"/>
  <c r="AG10" i="10"/>
  <c r="J6" i="10"/>
  <c r="O8" i="10"/>
  <c r="M8" i="10" s="1"/>
  <c r="N8" i="10" s="1"/>
  <c r="S10" i="10"/>
  <c r="T10" i="10" s="1"/>
  <c r="J8" i="10"/>
  <c r="O6" i="10"/>
  <c r="AH24" i="14" l="1"/>
  <c r="K24" i="14"/>
  <c r="AH11" i="12"/>
  <c r="K11" i="12"/>
  <c r="AH8" i="12"/>
  <c r="K8" i="12"/>
  <c r="AH6" i="12"/>
  <c r="K6" i="12"/>
  <c r="AH7" i="12"/>
  <c r="K7" i="12"/>
  <c r="AH19" i="12"/>
  <c r="K19" i="12"/>
  <c r="K10" i="11"/>
  <c r="AH10" i="11"/>
  <c r="AH17" i="11"/>
  <c r="K17" i="11"/>
  <c r="AH7" i="11"/>
  <c r="K7" i="11"/>
  <c r="AH9" i="11"/>
  <c r="K9" i="11"/>
  <c r="AH18" i="11"/>
  <c r="K18" i="11"/>
  <c r="AH13" i="11"/>
  <c r="K13" i="11"/>
  <c r="K8" i="11"/>
  <c r="AH8" i="11"/>
  <c r="K6" i="11"/>
  <c r="AH6" i="11"/>
  <c r="AH14" i="10"/>
  <c r="K14" i="10"/>
  <c r="AH7" i="10"/>
  <c r="K7" i="10"/>
  <c r="AH11" i="10"/>
  <c r="K11" i="10"/>
  <c r="K8" i="10"/>
  <c r="AH8" i="10"/>
  <c r="AH16" i="10"/>
  <c r="K16" i="10"/>
  <c r="AH9" i="10"/>
  <c r="K9" i="10"/>
  <c r="AH10" i="10"/>
  <c r="K10" i="10"/>
  <c r="K6" i="10"/>
  <c r="AH6" i="10"/>
</calcChain>
</file>

<file path=xl/sharedStrings.xml><?xml version="1.0" encoding="utf-8"?>
<sst xmlns="http://schemas.openxmlformats.org/spreadsheetml/2006/main" count="1117" uniqueCount="418">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</sst>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41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  <font>
      <sz val="11"/>
      <color rgb="FF000000"/>
      <name val="Calibri"/>
      <family val="2"/>
      <charset val="1"/>
    </font>
    <font>
      <b/>
      <sz val="12"/>
      <color rgb="FFFFFFFF"/>
      <name val="Arial"/>
      <family val="2"/>
    </font>
    <font>
      <i/>
      <sz val="8"/>
      <color rgb="FF40404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Cambria"/>
      <family val="1"/>
    </font>
    <font>
      <b/>
      <sz val="8"/>
      <color rgb="FFFFFFFF"/>
      <name val="Arial"/>
      <family val="2"/>
    </font>
    <font>
      <b/>
      <sz val="8"/>
      <name val="Cambria"/>
      <family val="1"/>
    </font>
    <font>
      <b/>
      <sz val="8"/>
      <color rgb="FFC65911"/>
      <name val="Cambria"/>
      <family val="1"/>
    </font>
    <font>
      <b/>
      <sz val="8"/>
      <color rgb="FF880E4F"/>
      <name val="Cambria"/>
      <family val="1"/>
    </font>
    <font>
      <b/>
      <sz val="9"/>
      <color rgb="FFFFFFFF"/>
      <name val="Cambria"/>
      <family val="1"/>
    </font>
    <font>
      <sz val="9"/>
      <color rgb="FF000000"/>
      <name val="Arial"/>
      <family val="2"/>
    </font>
    <font>
      <sz val="11"/>
      <color rgb="FFC65911"/>
      <name val="Cambria"/>
      <family val="1"/>
    </font>
    <font>
      <i/>
      <sz val="9"/>
      <name val="Cambria"/>
      <family val="1"/>
    </font>
  </fonts>
  <fills count="35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  <fill>
      <patternFill patternType="solid">
        <fgColor rgb="FFFFFF00"/>
        <bgColor rgb="FFD0D0D0"/>
      </patternFill>
    </fill>
    <fill>
      <patternFill patternType="solid">
        <fgColor rgb="FFFFFF00"/>
        <bgColor rgb="FFE3F2FD"/>
      </patternFill>
    </fill>
    <fill>
      <patternFill patternType="solid">
        <fgColor rgb="FFFFFF00"/>
        <bgColor rgb="FFF9F9F9"/>
      </patternFill>
    </fill>
    <fill>
      <patternFill patternType="solid">
        <fgColor rgb="FFFFFF00"/>
        <bgColor rgb="FFE8F5E9"/>
      </patternFill>
    </fill>
    <fill>
      <patternFill patternType="solid">
        <fgColor rgb="FFFFFF00"/>
        <bgColor rgb="FFFFF3E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rgb="FFE2CFED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7" fillId="0" borderId="0"/>
  </cellStyleXfs>
  <cellXfs count="144">
    <xf numFmtId="0" fontId="0" fillId="0" borderId="0" xfId="0"/>
    <xf numFmtId="0" fontId="8" fillId="13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0" fillId="6" borderId="1" xfId="0" applyFill="1" applyBorder="1"/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27" fillId="0" borderId="0" xfId="1"/>
    <xf numFmtId="0" fontId="29" fillId="5" borderId="0" xfId="1" applyFont="1" applyFill="1" applyAlignment="1">
      <alignment horizontal="center" vertical="center" wrapText="1"/>
    </xf>
    <xf numFmtId="0" fontId="30" fillId="4" borderId="0" xfId="1" applyFont="1" applyFill="1" applyAlignment="1">
      <alignment horizontal="left" vertical="center" wrapText="1"/>
    </xf>
    <xf numFmtId="0" fontId="27" fillId="15" borderId="1" xfId="1" applyFill="1" applyBorder="1"/>
    <xf numFmtId="0" fontId="27" fillId="0" borderId="0" xfId="1"/>
    <xf numFmtId="0" fontId="30" fillId="4" borderId="0" xfId="1" applyFont="1" applyFill="1" applyAlignment="1">
      <alignment horizontal="left" vertical="center" wrapText="1"/>
    </xf>
    <xf numFmtId="0" fontId="27" fillId="15" borderId="1" xfId="1" applyFill="1" applyBorder="1"/>
    <xf numFmtId="0" fontId="31" fillId="2" borderId="2" xfId="1" applyFont="1" applyFill="1" applyBorder="1" applyAlignment="1">
      <alignment horizontal="center" vertical="center" wrapText="1"/>
    </xf>
    <xf numFmtId="0" fontId="32" fillId="18" borderId="2" xfId="1" applyFont="1" applyFill="1" applyBorder="1" applyAlignment="1">
      <alignment horizontal="center" vertical="center" wrapText="1"/>
    </xf>
    <xf numFmtId="0" fontId="32" fillId="19" borderId="0" xfId="1" applyFont="1" applyFill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34" fillId="20" borderId="3" xfId="1" applyFont="1" applyFill="1" applyBorder="1" applyAlignment="1">
      <alignment horizontal="center" vertical="center" wrapText="1"/>
    </xf>
    <xf numFmtId="0" fontId="35" fillId="21" borderId="3" xfId="1" applyFont="1" applyFill="1" applyBorder="1" applyAlignment="1">
      <alignment horizontal="center" vertical="center" wrapText="1"/>
    </xf>
    <xf numFmtId="0" fontId="34" fillId="22" borderId="3" xfId="1" applyFont="1" applyFill="1" applyBorder="1" applyAlignment="1">
      <alignment horizontal="center" vertical="center" wrapText="1"/>
    </xf>
    <xf numFmtId="0" fontId="36" fillId="23" borderId="3" xfId="1" applyFont="1" applyFill="1" applyBorder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17" borderId="3" xfId="1" applyFont="1" applyFill="1" applyBorder="1" applyAlignment="1">
      <alignment horizontal="center" vertical="center" wrapText="1"/>
    </xf>
    <xf numFmtId="0" fontId="33" fillId="16" borderId="2" xfId="1" applyFont="1" applyFill="1" applyBorder="1" applyAlignment="1">
      <alignment horizontal="center" vertical="center" wrapText="1"/>
    </xf>
    <xf numFmtId="0" fontId="33" fillId="14" borderId="2" xfId="1" applyFont="1" applyFill="1" applyBorder="1" applyAlignment="1">
      <alignment horizontal="center" vertical="center" wrapText="1"/>
    </xf>
    <xf numFmtId="0" fontId="30" fillId="4" borderId="2" xfId="1" applyFont="1" applyFill="1" applyBorder="1" applyAlignment="1">
      <alignment horizontal="center" vertical="center" wrapText="1"/>
    </xf>
    <xf numFmtId="0" fontId="38" fillId="24" borderId="2" xfId="1" applyFont="1" applyFill="1" applyBorder="1" applyAlignment="1">
      <alignment horizontal="left" vertical="center" wrapText="1"/>
    </xf>
    <xf numFmtId="0" fontId="38" fillId="5" borderId="2" xfId="1" applyFont="1" applyFill="1" applyBorder="1" applyAlignment="1">
      <alignment horizontal="left" vertical="center" wrapText="1"/>
    </xf>
    <xf numFmtId="0" fontId="38" fillId="24" borderId="2" xfId="1" applyFont="1" applyFill="1" applyBorder="1" applyAlignment="1">
      <alignment horizontal="center" vertical="center" wrapText="1"/>
    </xf>
    <xf numFmtId="4" fontId="27" fillId="15" borderId="2" xfId="1" applyNumberFormat="1" applyFill="1" applyBorder="1" applyAlignment="1">
      <alignment horizontal="center" vertical="center" wrapText="1"/>
    </xf>
    <xf numFmtId="0" fontId="27" fillId="0" borderId="3" xfId="1" applyBorder="1" applyAlignment="1">
      <alignment horizontal="center" vertical="center" wrapText="1"/>
    </xf>
    <xf numFmtId="4" fontId="39" fillId="15" borderId="3" xfId="1" applyNumberFormat="1" applyFont="1" applyFill="1" applyBorder="1" applyAlignment="1">
      <alignment horizontal="center" vertical="center" wrapText="1"/>
    </xf>
    <xf numFmtId="0" fontId="27" fillId="0" borderId="3" xfId="1" applyBorder="1"/>
    <xf numFmtId="164" fontId="30" fillId="4" borderId="2" xfId="1" applyNumberFormat="1" applyFont="1" applyFill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8" fillId="8" borderId="2" xfId="1" applyFont="1" applyFill="1" applyBorder="1" applyAlignment="1">
      <alignment horizontal="center" vertical="center" wrapText="1"/>
    </xf>
    <xf numFmtId="0" fontId="38" fillId="8" borderId="2" xfId="1" applyFont="1" applyFill="1" applyBorder="1" applyAlignment="1">
      <alignment horizontal="left" vertical="center" wrapText="1"/>
    </xf>
    <xf numFmtId="0" fontId="27" fillId="15" borderId="2" xfId="1" applyFill="1" applyBorder="1" applyAlignment="1">
      <alignment horizontal="left" vertical="center" wrapText="1"/>
    </xf>
    <xf numFmtId="0" fontId="38" fillId="25" borderId="2" xfId="1" applyFont="1" applyFill="1" applyBorder="1" applyAlignment="1">
      <alignment horizontal="center" vertical="center" wrapText="1"/>
    </xf>
    <xf numFmtId="0" fontId="38" fillId="6" borderId="2" xfId="1" applyFont="1" applyFill="1" applyBorder="1" applyAlignment="1">
      <alignment horizontal="left" vertical="center" wrapText="1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4" fontId="27" fillId="0" borderId="2" xfId="1" applyNumberFormat="1" applyBorder="1" applyAlignment="1">
      <alignment horizontal="center" vertical="center" wrapText="1"/>
    </xf>
    <xf numFmtId="4" fontId="39" fillId="0" borderId="3" xfId="1" applyNumberFormat="1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0" fontId="27" fillId="0" borderId="2" xfId="1" applyBorder="1" applyAlignment="1">
      <alignment horizontal="left" vertical="center" wrapText="1"/>
    </xf>
    <xf numFmtId="0" fontId="40" fillId="26" borderId="0" xfId="1" applyFont="1" applyFill="1" applyAlignment="1">
      <alignment wrapText="1"/>
    </xf>
    <xf numFmtId="0" fontId="40" fillId="0" borderId="0" xfId="1" applyFont="1" applyAlignment="1">
      <alignment wrapText="1"/>
    </xf>
    <xf numFmtId="0" fontId="28" fillId="9" borderId="0" xfId="1" applyFont="1" applyFill="1" applyAlignment="1">
      <alignment horizontal="center" vertical="center" wrapText="1"/>
    </xf>
    <xf numFmtId="0" fontId="28" fillId="7" borderId="0" xfId="1" applyFont="1" applyFill="1" applyAlignment="1">
      <alignment horizontal="center" vertical="center" wrapText="1"/>
    </xf>
    <xf numFmtId="0" fontId="17" fillId="9" borderId="0" xfId="1" applyFont="1" applyFill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left" vertical="center" wrapText="1"/>
    </xf>
    <xf numFmtId="0" fontId="10" fillId="4" borderId="0" xfId="1" applyFont="1" applyFill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0" fillId="18" borderId="2" xfId="1" applyFont="1" applyFill="1" applyBorder="1" applyAlignment="1">
      <alignment horizontal="center" vertical="center" wrapText="1"/>
    </xf>
    <xf numFmtId="0" fontId="20" fillId="19" borderId="0" xfId="1" applyFont="1" applyFill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2" fillId="20" borderId="3" xfId="1" applyFont="1" applyFill="1" applyBorder="1" applyAlignment="1">
      <alignment horizontal="center" vertical="center" wrapText="1"/>
    </xf>
    <xf numFmtId="0" fontId="23" fillId="21" borderId="3" xfId="1" applyFont="1" applyFill="1" applyBorder="1" applyAlignment="1">
      <alignment horizontal="center" vertical="center" wrapText="1"/>
    </xf>
    <xf numFmtId="0" fontId="22" fillId="22" borderId="3" xfId="1" applyFont="1" applyFill="1" applyBorder="1" applyAlignment="1">
      <alignment horizontal="center" vertical="center" wrapText="1"/>
    </xf>
    <xf numFmtId="0" fontId="24" fillId="23" borderId="3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14" fillId="17" borderId="3" xfId="1" applyFont="1" applyFill="1" applyBorder="1" applyAlignment="1">
      <alignment horizontal="center" vertical="center" wrapText="1"/>
    </xf>
    <xf numFmtId="0" fontId="21" fillId="16" borderId="2" xfId="1" applyFont="1" applyFill="1" applyBorder="1" applyAlignment="1">
      <alignment horizontal="center" vertical="center" wrapText="1"/>
    </xf>
    <xf numFmtId="0" fontId="21" fillId="14" borderId="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6" fillId="24" borderId="2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left" vertical="center" wrapText="1"/>
    </xf>
    <xf numFmtId="0" fontId="6" fillId="24" borderId="2" xfId="1" applyFont="1" applyFill="1" applyBorder="1" applyAlignment="1">
      <alignment horizontal="center" vertical="center" wrapText="1"/>
    </xf>
    <xf numFmtId="4" fontId="25" fillId="15" borderId="3" xfId="1" applyNumberFormat="1" applyFont="1" applyFill="1" applyBorder="1" applyAlignment="1">
      <alignment horizontal="center" vertical="center" wrapText="1"/>
    </xf>
    <xf numFmtId="164" fontId="10" fillId="4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left" vertical="center" wrapText="1"/>
    </xf>
    <xf numFmtId="0" fontId="6" fillId="25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left" vertical="center" wrapText="1"/>
    </xf>
    <xf numFmtId="0" fontId="26" fillId="26" borderId="0" xfId="1" applyFont="1" applyFill="1" applyAlignment="1">
      <alignment wrapText="1"/>
    </xf>
    <xf numFmtId="0" fontId="26" fillId="0" borderId="0" xfId="1" applyFont="1" applyAlignment="1">
      <alignment wrapText="1"/>
    </xf>
    <xf numFmtId="0" fontId="28" fillId="16" borderId="0" xfId="1" applyFont="1" applyFill="1" applyAlignment="1">
      <alignment horizontal="center" vertical="center" wrapText="1"/>
    </xf>
    <xf numFmtId="0" fontId="30" fillId="27" borderId="2" xfId="1" applyFont="1" applyFill="1" applyBorder="1" applyAlignment="1">
      <alignment horizontal="center" vertical="center" wrapText="1"/>
    </xf>
    <xf numFmtId="0" fontId="38" fillId="28" borderId="2" xfId="1" applyFont="1" applyFill="1" applyBorder="1" applyAlignment="1">
      <alignment horizontal="left" vertical="center" wrapText="1"/>
    </xf>
    <xf numFmtId="0" fontId="38" fillId="29" borderId="2" xfId="1" applyFont="1" applyFill="1" applyBorder="1" applyAlignment="1">
      <alignment horizontal="left" vertical="center" wrapText="1"/>
    </xf>
    <xf numFmtId="0" fontId="38" fillId="30" borderId="2" xfId="1" applyFont="1" applyFill="1" applyBorder="1" applyAlignment="1">
      <alignment horizontal="left" vertical="center" wrapText="1"/>
    </xf>
    <xf numFmtId="0" fontId="38" fillId="28" borderId="2" xfId="1" applyFont="1" applyFill="1" applyBorder="1" applyAlignment="1">
      <alignment horizontal="center" vertical="center" wrapText="1"/>
    </xf>
    <xf numFmtId="4" fontId="27" fillId="31" borderId="2" xfId="1" applyNumberFormat="1" applyFill="1" applyBorder="1" applyAlignment="1">
      <alignment horizontal="center" vertical="center" wrapText="1"/>
    </xf>
    <xf numFmtId="0" fontId="27" fillId="32" borderId="3" xfId="1" applyFill="1" applyBorder="1" applyAlignment="1">
      <alignment horizontal="center" vertical="center" wrapText="1"/>
    </xf>
    <xf numFmtId="4" fontId="39" fillId="31" borderId="3" xfId="1" applyNumberFormat="1" applyFont="1" applyFill="1" applyBorder="1" applyAlignment="1">
      <alignment horizontal="center" vertical="center" wrapText="1"/>
    </xf>
    <xf numFmtId="0" fontId="27" fillId="32" borderId="3" xfId="1" applyFill="1" applyBorder="1"/>
    <xf numFmtId="164" fontId="30" fillId="27" borderId="2" xfId="1" applyNumberFormat="1" applyFont="1" applyFill="1" applyBorder="1" applyAlignment="1">
      <alignment horizontal="center" vertical="center" wrapText="1"/>
    </xf>
    <xf numFmtId="0" fontId="30" fillId="32" borderId="2" xfId="1" applyFont="1" applyFill="1" applyBorder="1" applyAlignment="1">
      <alignment horizontal="center" vertical="center" wrapText="1"/>
    </xf>
    <xf numFmtId="0" fontId="38" fillId="33" borderId="2" xfId="1" applyFont="1" applyFill="1" applyBorder="1" applyAlignment="1">
      <alignment horizontal="center" vertical="center" wrapText="1"/>
    </xf>
    <xf numFmtId="0" fontId="38" fillId="33" borderId="2" xfId="1" applyFont="1" applyFill="1" applyBorder="1" applyAlignment="1">
      <alignment horizontal="left" vertical="center" wrapText="1"/>
    </xf>
    <xf numFmtId="0" fontId="27" fillId="31" borderId="2" xfId="1" applyFill="1" applyBorder="1" applyAlignment="1">
      <alignment horizontal="left" vertical="center" wrapText="1"/>
    </xf>
    <xf numFmtId="0" fontId="38" fillId="34" borderId="2" xfId="1" applyFont="1" applyFill="1" applyBorder="1" applyAlignment="1">
      <alignment horizontal="center" vertical="center" wrapText="1"/>
    </xf>
    <xf numFmtId="0" fontId="27" fillId="32" borderId="0" xfId="1" applyFill="1"/>
  </cellXfs>
  <cellStyles count="2">
    <cellStyle name="Normal" xfId="0" builtinId="0"/>
    <cellStyle name="Normal 2" xfId="1" xr:uid="{31CE5AC5-E606-4601-A4BB-887E4F6FB5B1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D-4FC5-80DC-F5EEABA92A5A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D-4FC5-80DC-F5EEABA92A5A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D-4FC5-80DC-F5EEABA92A5A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FD-4FC5-80DC-F5EEABA9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224-4CB9-960A-5DED61F8183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224-4CB9-960A-5DED61F81838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9224-4CB9-960A-5DED61F81838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9224-4CB9-960A-5DED61F81838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9224-4CB9-960A-5DED61F81838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9224-4CB9-960A-5DED61F81838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9224-4CB9-960A-5DED61F81838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9224-4CB9-960A-5DED61F81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24-4CB9-960A-5DED61F8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FE-47C2-B3CF-C28D877B4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20" zoomScaleNormal="100" workbookViewId="0"/>
  </sheetViews>
  <sheetFormatPr baseColWidth="10" defaultColWidth="9" defaultRowHeight="15" x14ac:dyDescent="0.25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25"/>
    <row r="2" spans="2:11" ht="19.5" customHeight="1" x14ac:dyDescent="0.2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19.5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2:11" ht="34.5" customHeight="1" x14ac:dyDescent="0.2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ht="19.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9.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ht="19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2:11" ht="19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2:11" ht="19.5" customHeight="1" x14ac:dyDescent="0.25"/>
    <row r="10" spans="2:11" ht="19.5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ht="19.5" customHeight="1" x14ac:dyDescent="0.25">
      <c r="B11" s="15" t="s">
        <v>2</v>
      </c>
      <c r="D11" s="9"/>
      <c r="E11" s="9"/>
      <c r="F11" s="9"/>
      <c r="G11" s="9"/>
      <c r="H11" s="9"/>
      <c r="I11" s="9"/>
      <c r="J11" s="9"/>
      <c r="K11" s="9"/>
    </row>
    <row r="12" spans="2:11" ht="19.5" customHeight="1" x14ac:dyDescent="0.25">
      <c r="B12" s="15" t="s">
        <v>3</v>
      </c>
      <c r="D12" s="9"/>
      <c r="E12" s="9"/>
      <c r="F12" s="9"/>
      <c r="G12" s="9"/>
      <c r="H12" s="9"/>
      <c r="I12" s="9"/>
      <c r="J12" s="9"/>
      <c r="K12" s="9"/>
    </row>
    <row r="13" spans="2:11" ht="19.5" customHeight="1" x14ac:dyDescent="0.25">
      <c r="B13" s="15" t="s">
        <v>4</v>
      </c>
      <c r="D13" s="9"/>
      <c r="E13" s="9"/>
      <c r="F13" s="9"/>
      <c r="G13" s="9"/>
      <c r="H13" s="9"/>
      <c r="I13" s="9"/>
      <c r="J13" s="9"/>
      <c r="K13" s="9"/>
    </row>
    <row r="14" spans="2:11" ht="19.5" customHeight="1" x14ac:dyDescent="0.25">
      <c r="B14" s="15" t="s">
        <v>5</v>
      </c>
      <c r="D14" s="9"/>
      <c r="E14" s="9"/>
      <c r="F14" s="9"/>
      <c r="G14" s="9"/>
      <c r="H14" s="9"/>
      <c r="I14" s="9"/>
      <c r="J14" s="9"/>
      <c r="K14" s="9"/>
    </row>
    <row r="15" spans="2:11" ht="19.5" customHeight="1" x14ac:dyDescent="0.25">
      <c r="B15" s="15" t="s">
        <v>6</v>
      </c>
      <c r="D15" s="9"/>
      <c r="E15" s="9"/>
      <c r="F15" s="9"/>
      <c r="G15" s="9"/>
      <c r="H15" s="9"/>
      <c r="I15" s="9"/>
      <c r="J15" s="9"/>
      <c r="K15" s="9"/>
    </row>
    <row r="16" spans="2:11" ht="19.5" customHeight="1" x14ac:dyDescent="0.25">
      <c r="B16" s="15" t="s">
        <v>7</v>
      </c>
      <c r="D16" s="9"/>
      <c r="E16" s="9"/>
      <c r="F16" s="9"/>
      <c r="G16" s="9"/>
      <c r="H16" s="9"/>
      <c r="I16" s="9"/>
      <c r="J16" s="9"/>
      <c r="K16" s="9"/>
    </row>
    <row r="17" spans="2:11" ht="19.5" customHeight="1" x14ac:dyDescent="0.25">
      <c r="B17" s="15" t="s">
        <v>8</v>
      </c>
      <c r="D17" s="9"/>
      <c r="E17" s="9"/>
      <c r="F17" s="9"/>
      <c r="G17" s="9"/>
      <c r="H17" s="9"/>
      <c r="I17" s="9"/>
      <c r="J17" s="9"/>
      <c r="K17" s="9"/>
    </row>
    <row r="18" spans="2:11" ht="19.5" customHeight="1" x14ac:dyDescent="0.25">
      <c r="B18" s="15"/>
      <c r="D18" s="9"/>
      <c r="E18" s="9"/>
      <c r="F18" s="9"/>
      <c r="G18" s="9"/>
      <c r="H18" s="9"/>
      <c r="I18" s="9"/>
      <c r="J18" s="9"/>
      <c r="K18" s="9"/>
    </row>
    <row r="19" spans="2:11" ht="19.5" customHeight="1" x14ac:dyDescent="0.25">
      <c r="B19" s="15"/>
      <c r="D19" s="9"/>
      <c r="E19" s="9"/>
      <c r="F19" s="9"/>
      <c r="G19" s="9"/>
      <c r="H19" s="9"/>
      <c r="I19" s="9"/>
      <c r="J19" s="9"/>
      <c r="K19" s="9"/>
    </row>
    <row r="20" spans="2:11" ht="19.5" customHeight="1" x14ac:dyDescent="0.25">
      <c r="B20" s="15"/>
      <c r="D20" s="9"/>
      <c r="E20" s="9"/>
      <c r="F20" s="9"/>
      <c r="G20" s="9"/>
      <c r="H20" s="9"/>
      <c r="I20" s="9"/>
      <c r="J20" s="9"/>
      <c r="K20" s="9"/>
    </row>
    <row r="21" spans="2:11" ht="19.5" customHeight="1" x14ac:dyDescent="0.25"/>
    <row r="22" spans="2:11" ht="19.5" customHeight="1" x14ac:dyDescent="0.25">
      <c r="B22" s="8" t="s">
        <v>9</v>
      </c>
      <c r="C22" s="8"/>
      <c r="D22" s="8"/>
      <c r="E22" s="8"/>
      <c r="F22" s="8"/>
      <c r="G22" s="8"/>
      <c r="H22" s="8"/>
      <c r="I22" s="8"/>
      <c r="J22" s="8"/>
      <c r="K22" s="8"/>
    </row>
    <row r="23" spans="2:11" ht="19.5" customHeight="1" x14ac:dyDescent="0.25">
      <c r="B23" s="7" t="s">
        <v>10</v>
      </c>
      <c r="C23" s="7"/>
      <c r="D23" s="7"/>
      <c r="E23" s="7"/>
      <c r="F23" s="7"/>
      <c r="G23" s="7"/>
      <c r="H23" s="7"/>
      <c r="I23" s="7"/>
      <c r="J23" s="7"/>
      <c r="K23" s="7"/>
    </row>
    <row r="24" spans="2:11" ht="19.5" customHeight="1" x14ac:dyDescent="0.25">
      <c r="B24" s="6" t="s">
        <v>11</v>
      </c>
      <c r="C24" s="6"/>
      <c r="D24" s="6"/>
      <c r="E24" s="6"/>
      <c r="F24" s="6"/>
      <c r="G24" s="6"/>
      <c r="H24" s="6"/>
      <c r="I24" s="6"/>
      <c r="J24" s="6"/>
      <c r="K24" s="6"/>
    </row>
    <row r="25" spans="2:11" ht="19.5" customHeight="1" x14ac:dyDescent="0.25">
      <c r="B25" s="7" t="s">
        <v>12</v>
      </c>
      <c r="C25" s="7"/>
      <c r="D25" s="7"/>
      <c r="E25" s="7"/>
      <c r="F25" s="7"/>
      <c r="G25" s="7"/>
      <c r="H25" s="7"/>
      <c r="I25" s="7"/>
      <c r="J25" s="7"/>
      <c r="K25" s="7"/>
    </row>
    <row r="26" spans="2:11" ht="19.5" customHeight="1" x14ac:dyDescent="0.25">
      <c r="B26" s="6" t="s">
        <v>13</v>
      </c>
      <c r="C26" s="6"/>
      <c r="D26" s="6"/>
      <c r="E26" s="6"/>
      <c r="F26" s="6"/>
      <c r="G26" s="6"/>
      <c r="H26" s="6"/>
      <c r="I26" s="6"/>
      <c r="J26" s="6"/>
      <c r="K26" s="6"/>
    </row>
    <row r="27" spans="2:11" ht="19.5" customHeight="1" x14ac:dyDescent="0.25">
      <c r="B27" s="7" t="s">
        <v>14</v>
      </c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6" t="s">
        <v>15</v>
      </c>
      <c r="C28" s="6"/>
      <c r="D28" s="6"/>
      <c r="E28" s="6"/>
      <c r="F28" s="6"/>
      <c r="G28" s="6"/>
      <c r="H28" s="6"/>
      <c r="I28" s="6"/>
      <c r="J28" s="6"/>
      <c r="K28" s="6"/>
    </row>
    <row r="29" spans="2:11" ht="19.5" customHeight="1" x14ac:dyDescent="0.25"/>
    <row r="30" spans="2:11" ht="19.5" customHeight="1" x14ac:dyDescent="0.25"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5"/>
    </row>
    <row r="31" spans="2:11" ht="75" customHeight="1" x14ac:dyDescent="0.25">
      <c r="B31" s="4" t="s">
        <v>17</v>
      </c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/>
    <row r="36" spans="2:11" ht="19.5" customHeight="1" x14ac:dyDescent="0.25">
      <c r="B36" s="3" t="s">
        <v>18</v>
      </c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2" t="s">
        <v>19</v>
      </c>
      <c r="C37" s="2"/>
      <c r="D37" s="2"/>
      <c r="E37" s="2"/>
      <c r="F37" s="2"/>
      <c r="G37" s="2"/>
      <c r="H37" s="2"/>
      <c r="I37" s="2"/>
      <c r="J37" s="2"/>
      <c r="K37" s="2"/>
    </row>
    <row r="38" spans="2:11" ht="19.5" customHeight="1" x14ac:dyDescent="0.25">
      <c r="B38" s="1" t="s">
        <v>20</v>
      </c>
      <c r="C38" s="1"/>
      <c r="D38" s="1"/>
      <c r="E38" s="1"/>
      <c r="F38" s="1"/>
      <c r="G38" s="1"/>
      <c r="H38" s="1"/>
      <c r="I38" s="1"/>
      <c r="J38" s="1"/>
      <c r="K38" s="1"/>
    </row>
    <row r="39" spans="2:11" ht="19.5" customHeight="1" x14ac:dyDescent="0.25">
      <c r="B39" s="42" t="s">
        <v>21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2:11" ht="19.5" customHeight="1" x14ac:dyDescent="0.25">
      <c r="B40" s="43" t="s">
        <v>22</v>
      </c>
      <c r="C40" s="43"/>
      <c r="D40" s="43"/>
      <c r="E40" s="43"/>
      <c r="F40" s="43"/>
      <c r="G40" s="43"/>
      <c r="H40" s="43"/>
      <c r="I40" s="43"/>
      <c r="J40" s="43"/>
      <c r="K40" s="43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/>
  </sheetViews>
  <sheetFormatPr baseColWidth="10" defaultColWidth="9" defaultRowHeight="15" x14ac:dyDescent="0.25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2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customHeight="1" x14ac:dyDescent="0.2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2" ht="37.5" customHeight="1" x14ac:dyDescent="0.25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35</v>
      </c>
      <c r="L4" s="16" t="s">
        <v>36</v>
      </c>
    </row>
    <row r="5" spans="1:12" ht="36" customHeight="1" x14ac:dyDescent="0.25">
      <c r="A5" s="16" t="s">
        <v>37</v>
      </c>
      <c r="B5" s="17" t="s">
        <v>38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6" customHeight="1" x14ac:dyDescent="0.25">
      <c r="A6" s="19" t="s">
        <v>39</v>
      </c>
      <c r="B6" s="20" t="s">
        <v>40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6" customHeight="1" x14ac:dyDescent="0.25">
      <c r="A7" s="21" t="s">
        <v>41</v>
      </c>
      <c r="B7" s="17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6" customHeight="1" x14ac:dyDescent="0.25">
      <c r="A8" s="19" t="s">
        <v>43</v>
      </c>
      <c r="B8" s="20" t="s">
        <v>44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36" customHeight="1" x14ac:dyDescent="0.25">
      <c r="A9" s="22" t="s">
        <v>45</v>
      </c>
      <c r="B9" s="17" t="s">
        <v>46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2" spans="1:12" ht="14.25" customHeight="1" x14ac:dyDescent="0.25">
      <c r="A12" s="46" t="s">
        <v>47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ht="19.5" customHeight="1" x14ac:dyDescent="0.25">
      <c r="A13" s="23" t="s">
        <v>48</v>
      </c>
      <c r="B13" s="47" t="s">
        <v>49</v>
      </c>
      <c r="C13" s="47"/>
      <c r="D13" s="47"/>
      <c r="E13" s="48" t="s">
        <v>50</v>
      </c>
      <c r="F13" s="48"/>
      <c r="G13" s="48"/>
      <c r="H13" s="48"/>
      <c r="I13" s="48"/>
      <c r="J13" s="48"/>
      <c r="K13" s="48"/>
      <c r="L13" s="48"/>
    </row>
    <row r="14" spans="1:12" ht="19.5" customHeight="1" x14ac:dyDescent="0.25">
      <c r="A14" s="26" t="s">
        <v>51</v>
      </c>
      <c r="B14" s="49" t="s">
        <v>52</v>
      </c>
      <c r="C14" s="49"/>
      <c r="D14" s="49"/>
      <c r="E14" s="50" t="s">
        <v>53</v>
      </c>
      <c r="F14" s="50"/>
      <c r="G14" s="50"/>
      <c r="H14" s="50"/>
      <c r="I14" s="50"/>
      <c r="J14" s="50"/>
      <c r="K14" s="50"/>
      <c r="L14" s="50"/>
    </row>
    <row r="15" spans="1:12" ht="19.5" customHeight="1" x14ac:dyDescent="0.25">
      <c r="A15" s="23" t="s">
        <v>54</v>
      </c>
      <c r="B15" s="47" t="s">
        <v>55</v>
      </c>
      <c r="C15" s="47"/>
      <c r="D15" s="47"/>
      <c r="E15" s="48" t="s">
        <v>56</v>
      </c>
      <c r="F15" s="48"/>
      <c r="G15" s="48"/>
      <c r="H15" s="48"/>
      <c r="I15" s="48"/>
      <c r="J15" s="48"/>
      <c r="K15" s="48"/>
      <c r="L15" s="48"/>
    </row>
    <row r="16" spans="1:12" ht="19.5" customHeight="1" x14ac:dyDescent="0.25">
      <c r="A16" s="26" t="s">
        <v>57</v>
      </c>
      <c r="B16" s="20" t="s">
        <v>58</v>
      </c>
      <c r="E16" s="27" t="s">
        <v>59</v>
      </c>
    </row>
    <row r="17" spans="1:6" ht="19.5" customHeight="1" x14ac:dyDescent="0.25">
      <c r="A17" s="23" t="s">
        <v>60</v>
      </c>
      <c r="B17" s="24" t="s">
        <v>61</v>
      </c>
      <c r="E17" s="25" t="s">
        <v>62</v>
      </c>
    </row>
    <row r="18" spans="1:6" ht="19.5" customHeight="1" x14ac:dyDescent="0.25">
      <c r="A18" s="26" t="s">
        <v>63</v>
      </c>
      <c r="B18" s="20" t="s">
        <v>64</v>
      </c>
      <c r="E18" s="27" t="s">
        <v>65</v>
      </c>
    </row>
    <row r="19" spans="1:6" ht="19.5" customHeight="1" x14ac:dyDescent="0.25">
      <c r="A19" s="23" t="s">
        <v>66</v>
      </c>
      <c r="B19" s="24" t="s">
        <v>67</v>
      </c>
      <c r="E19" s="25" t="s">
        <v>68</v>
      </c>
    </row>
    <row r="30" spans="1:6" ht="14.25" customHeight="1" x14ac:dyDescent="0.25">
      <c r="A30" s="28" t="s">
        <v>69</v>
      </c>
    </row>
    <row r="31" spans="1:6" ht="14.25" customHeight="1" x14ac:dyDescent="0.25">
      <c r="A31" s="29" t="s">
        <v>25</v>
      </c>
      <c r="B31" s="29" t="s">
        <v>70</v>
      </c>
      <c r="C31" s="29" t="s">
        <v>71</v>
      </c>
      <c r="D31" s="29" t="s">
        <v>72</v>
      </c>
      <c r="E31" s="29" t="s">
        <v>73</v>
      </c>
      <c r="F31" s="29" t="s">
        <v>74</v>
      </c>
    </row>
    <row r="32" spans="1:6" ht="14.25" customHeight="1" x14ac:dyDescent="0.25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25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25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25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25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25">
      <c r="A38" s="30" t="s">
        <v>75</v>
      </c>
      <c r="B38" s="30" t="s">
        <v>76</v>
      </c>
    </row>
    <row r="39" spans="1:6" ht="14.25" customHeight="1" x14ac:dyDescent="0.25">
      <c r="A39" t="s">
        <v>71</v>
      </c>
      <c r="B39">
        <v>23</v>
      </c>
    </row>
    <row r="40" spans="1:6" ht="14.25" customHeight="1" x14ac:dyDescent="0.25">
      <c r="A40" t="s">
        <v>72</v>
      </c>
      <c r="B40">
        <v>30</v>
      </c>
    </row>
    <row r="41" spans="1:6" ht="14.25" customHeight="1" x14ac:dyDescent="0.25">
      <c r="A41" t="s">
        <v>73</v>
      </c>
      <c r="B41">
        <v>12</v>
      </c>
    </row>
    <row r="42" spans="1:6" ht="14.25" customHeight="1" x14ac:dyDescent="0.25">
      <c r="A42" t="s">
        <v>74</v>
      </c>
      <c r="B42">
        <v>11</v>
      </c>
    </row>
    <row r="48" spans="1:6" ht="14.25" customHeight="1" x14ac:dyDescent="0.25">
      <c r="A48" s="31" t="s">
        <v>77</v>
      </c>
    </row>
    <row r="49" spans="1:2" ht="14.25" customHeight="1" x14ac:dyDescent="0.25">
      <c r="A49" s="29" t="s">
        <v>25</v>
      </c>
      <c r="B49" s="29" t="s">
        <v>78</v>
      </c>
    </row>
    <row r="50" spans="1:2" ht="14.25" customHeight="1" x14ac:dyDescent="0.25">
      <c r="A50" t="s">
        <v>37</v>
      </c>
      <c r="B50">
        <f>IF(B32&gt;0,ROUND(C32/B32*100,1),0)</f>
        <v>33.299999999999997</v>
      </c>
    </row>
    <row r="51" spans="1:2" ht="14.25" customHeight="1" x14ac:dyDescent="0.25">
      <c r="A51" t="s">
        <v>39</v>
      </c>
      <c r="B51">
        <f>IF(B33&gt;0,ROUND(C33/B33*100,1),0)</f>
        <v>28.6</v>
      </c>
    </row>
    <row r="52" spans="1:2" ht="14.25" customHeight="1" x14ac:dyDescent="0.25">
      <c r="A52" t="s">
        <v>41</v>
      </c>
      <c r="B52">
        <f>IF(B34&gt;0,ROUND(C34/B34*100,1),0)</f>
        <v>35.299999999999997</v>
      </c>
    </row>
    <row r="53" spans="1:2" ht="14.25" customHeight="1" x14ac:dyDescent="0.25">
      <c r="A53" t="s">
        <v>43</v>
      </c>
      <c r="B53">
        <f>IF(B35&gt;0,ROUND(C35/B35*100,1),0)</f>
        <v>27.3</v>
      </c>
    </row>
    <row r="54" spans="1:2" ht="14.25" customHeight="1" x14ac:dyDescent="0.25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/>
  </sheetViews>
  <sheetFormatPr baseColWidth="10" defaultColWidth="9" defaultRowHeight="15" x14ac:dyDescent="0.25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25">
      <c r="A1" s="51" t="s">
        <v>79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9.5" customHeight="1" x14ac:dyDescent="0.25">
      <c r="A2" s="52" t="s">
        <v>80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9.5" customHeight="1" x14ac:dyDescent="0.25"/>
    <row r="4" spans="1:10" ht="19.5" customHeight="1" x14ac:dyDescent="0.25">
      <c r="A4" s="21" t="s">
        <v>81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86</v>
      </c>
      <c r="G4" s="21" t="s">
        <v>87</v>
      </c>
      <c r="H4" s="21" t="s">
        <v>88</v>
      </c>
      <c r="I4" s="21" t="s">
        <v>89</v>
      </c>
      <c r="J4" s="21" t="s">
        <v>90</v>
      </c>
    </row>
    <row r="5" spans="1:10" ht="42" customHeight="1" x14ac:dyDescent="0.25">
      <c r="A5" s="24">
        <v>1</v>
      </c>
      <c r="B5" s="32" t="s">
        <v>91</v>
      </c>
      <c r="C5" s="32" t="s">
        <v>92</v>
      </c>
      <c r="D5" s="32" t="s">
        <v>93</v>
      </c>
      <c r="E5" s="32" t="s">
        <v>94</v>
      </c>
      <c r="F5" s="32" t="s">
        <v>95</v>
      </c>
      <c r="G5" s="33"/>
      <c r="H5" s="33"/>
      <c r="I5" s="33"/>
      <c r="J5" s="33"/>
    </row>
    <row r="6" spans="1:10" ht="42" customHeight="1" x14ac:dyDescent="0.25">
      <c r="A6" s="20">
        <v>2</v>
      </c>
      <c r="B6" s="34" t="s">
        <v>91</v>
      </c>
      <c r="C6" s="34" t="s">
        <v>96</v>
      </c>
      <c r="D6" s="34" t="s">
        <v>93</v>
      </c>
      <c r="E6" s="34" t="s">
        <v>94</v>
      </c>
      <c r="F6" s="34" t="s">
        <v>95</v>
      </c>
      <c r="G6" s="33"/>
      <c r="H6" s="33"/>
      <c r="I6" s="33"/>
      <c r="J6" s="33"/>
    </row>
    <row r="7" spans="1:10" ht="42" customHeight="1" x14ac:dyDescent="0.25">
      <c r="A7" s="24">
        <v>3</v>
      </c>
      <c r="B7" s="32" t="s">
        <v>91</v>
      </c>
      <c r="C7" s="32" t="s">
        <v>97</v>
      </c>
      <c r="D7" s="32" t="s">
        <v>93</v>
      </c>
      <c r="E7" s="32" t="s">
        <v>98</v>
      </c>
      <c r="F7" s="32" t="s">
        <v>95</v>
      </c>
      <c r="G7" s="33"/>
      <c r="H7" s="33"/>
      <c r="I7" s="33"/>
      <c r="J7" s="33"/>
    </row>
    <row r="8" spans="1:10" ht="42" customHeight="1" x14ac:dyDescent="0.25">
      <c r="A8" s="20">
        <v>4</v>
      </c>
      <c r="B8" s="34" t="s">
        <v>99</v>
      </c>
      <c r="C8" s="34" t="s">
        <v>100</v>
      </c>
      <c r="D8" s="34" t="s">
        <v>93</v>
      </c>
      <c r="E8" s="34" t="s">
        <v>94</v>
      </c>
      <c r="F8" s="34" t="s">
        <v>95</v>
      </c>
      <c r="G8" s="33"/>
      <c r="H8" s="33"/>
      <c r="I8" s="33"/>
      <c r="J8" s="33"/>
    </row>
    <row r="9" spans="1:10" ht="42" customHeight="1" x14ac:dyDescent="0.25">
      <c r="A9" s="24">
        <v>5</v>
      </c>
      <c r="B9" s="32" t="s">
        <v>101</v>
      </c>
      <c r="C9" s="32" t="s">
        <v>102</v>
      </c>
      <c r="D9" s="32" t="s">
        <v>103</v>
      </c>
      <c r="E9" s="32" t="s">
        <v>94</v>
      </c>
      <c r="F9" s="32" t="s">
        <v>95</v>
      </c>
      <c r="G9" s="33"/>
      <c r="H9" s="33"/>
      <c r="I9" s="33"/>
      <c r="J9" s="33"/>
    </row>
    <row r="10" spans="1:10" ht="42" customHeight="1" x14ac:dyDescent="0.25">
      <c r="A10" s="20">
        <v>6</v>
      </c>
      <c r="B10" s="34" t="s">
        <v>101</v>
      </c>
      <c r="C10" s="34" t="s">
        <v>104</v>
      </c>
      <c r="D10" s="34" t="s">
        <v>93</v>
      </c>
      <c r="E10" s="34" t="s">
        <v>94</v>
      </c>
      <c r="F10" s="34" t="s">
        <v>95</v>
      </c>
      <c r="G10" s="33"/>
      <c r="H10" s="33"/>
      <c r="I10" s="33"/>
      <c r="J10" s="33"/>
    </row>
    <row r="11" spans="1:10" ht="42" customHeight="1" x14ac:dyDescent="0.25">
      <c r="A11" s="24">
        <v>7</v>
      </c>
      <c r="B11" s="32" t="s">
        <v>101</v>
      </c>
      <c r="C11" s="32" t="s">
        <v>105</v>
      </c>
      <c r="D11" s="32" t="s">
        <v>106</v>
      </c>
      <c r="E11" s="32" t="s">
        <v>94</v>
      </c>
      <c r="F11" s="32" t="s">
        <v>95</v>
      </c>
      <c r="G11" s="33"/>
      <c r="H11" s="33"/>
      <c r="I11" s="33"/>
      <c r="J11" s="33"/>
    </row>
    <row r="12" spans="1:10" ht="42" customHeight="1" x14ac:dyDescent="0.25">
      <c r="A12" s="20">
        <v>8</v>
      </c>
      <c r="B12" s="34" t="s">
        <v>99</v>
      </c>
      <c r="C12" s="34" t="s">
        <v>107</v>
      </c>
      <c r="D12" s="34" t="s">
        <v>103</v>
      </c>
      <c r="E12" s="34" t="s">
        <v>94</v>
      </c>
      <c r="F12" s="34" t="s">
        <v>95</v>
      </c>
      <c r="G12" s="33"/>
      <c r="H12" s="33"/>
      <c r="I12" s="33"/>
      <c r="J12" s="33"/>
    </row>
    <row r="13" spans="1:10" ht="42" customHeight="1" x14ac:dyDescent="0.25">
      <c r="A13" s="24">
        <v>9</v>
      </c>
      <c r="B13" s="32" t="s">
        <v>99</v>
      </c>
      <c r="C13" s="32" t="s">
        <v>108</v>
      </c>
      <c r="D13" s="32" t="s">
        <v>103</v>
      </c>
      <c r="E13" s="32" t="s">
        <v>94</v>
      </c>
      <c r="F13" s="32" t="s">
        <v>95</v>
      </c>
      <c r="G13" s="33"/>
      <c r="H13" s="33"/>
      <c r="I13" s="33"/>
      <c r="J13" s="33"/>
    </row>
    <row r="14" spans="1:10" ht="42" customHeight="1" x14ac:dyDescent="0.25">
      <c r="A14" s="20">
        <v>10</v>
      </c>
      <c r="B14" s="34" t="s">
        <v>91</v>
      </c>
      <c r="C14" s="34" t="s">
        <v>109</v>
      </c>
      <c r="D14" s="34" t="s">
        <v>93</v>
      </c>
      <c r="E14" s="34" t="s">
        <v>98</v>
      </c>
      <c r="F14" s="34" t="s">
        <v>95</v>
      </c>
      <c r="G14" s="33"/>
      <c r="H14" s="33"/>
      <c r="I14" s="33"/>
      <c r="J14" s="33"/>
    </row>
    <row r="15" spans="1:10" ht="42" customHeight="1" x14ac:dyDescent="0.25">
      <c r="A15" s="24">
        <v>11</v>
      </c>
      <c r="B15" s="32" t="s">
        <v>91</v>
      </c>
      <c r="C15" s="32" t="s">
        <v>110</v>
      </c>
      <c r="D15" s="32" t="s">
        <v>93</v>
      </c>
      <c r="E15" s="32" t="s">
        <v>94</v>
      </c>
      <c r="F15" s="32" t="s">
        <v>95</v>
      </c>
      <c r="G15" s="33"/>
      <c r="H15" s="33"/>
      <c r="I15" s="33"/>
      <c r="J15" s="33"/>
    </row>
    <row r="16" spans="1:10" ht="42" customHeight="1" x14ac:dyDescent="0.25">
      <c r="A16" s="20">
        <v>12</v>
      </c>
      <c r="B16" s="34" t="s">
        <v>99</v>
      </c>
      <c r="C16" s="34" t="s">
        <v>111</v>
      </c>
      <c r="D16" s="34" t="s">
        <v>106</v>
      </c>
      <c r="E16" s="34" t="s">
        <v>94</v>
      </c>
      <c r="F16" s="34" t="s">
        <v>95</v>
      </c>
      <c r="G16" s="33"/>
      <c r="H16" s="33"/>
      <c r="I16" s="33"/>
      <c r="J16" s="33"/>
    </row>
    <row r="17" spans="1:10" ht="42" customHeight="1" x14ac:dyDescent="0.25">
      <c r="A17" s="24">
        <v>13</v>
      </c>
      <c r="B17" s="32" t="s">
        <v>112</v>
      </c>
      <c r="C17" s="32" t="s">
        <v>113</v>
      </c>
      <c r="D17" s="32" t="s">
        <v>93</v>
      </c>
      <c r="E17" s="32" t="s">
        <v>94</v>
      </c>
      <c r="F17" s="32" t="s">
        <v>95</v>
      </c>
      <c r="G17" s="33"/>
      <c r="H17" s="33"/>
      <c r="I17" s="33"/>
      <c r="J17" s="33"/>
    </row>
    <row r="18" spans="1:10" ht="42" customHeight="1" x14ac:dyDescent="0.25">
      <c r="A18" s="20">
        <v>14</v>
      </c>
      <c r="B18" s="34" t="s">
        <v>112</v>
      </c>
      <c r="C18" s="34" t="s">
        <v>114</v>
      </c>
      <c r="D18" s="34" t="s">
        <v>93</v>
      </c>
      <c r="E18" s="34" t="s">
        <v>94</v>
      </c>
      <c r="F18" s="34" t="s">
        <v>81</v>
      </c>
      <c r="G18" s="33"/>
      <c r="H18" s="33"/>
      <c r="I18" s="33"/>
      <c r="J18" s="33"/>
    </row>
    <row r="19" spans="1:10" ht="42" customHeight="1" x14ac:dyDescent="0.25">
      <c r="A19" s="24">
        <v>15</v>
      </c>
      <c r="B19" s="32" t="s">
        <v>112</v>
      </c>
      <c r="C19" s="32" t="s">
        <v>115</v>
      </c>
      <c r="D19" s="32" t="s">
        <v>93</v>
      </c>
      <c r="E19" s="32" t="s">
        <v>94</v>
      </c>
      <c r="F19" s="32" t="s">
        <v>95</v>
      </c>
      <c r="G19" s="33"/>
      <c r="H19" s="33"/>
      <c r="I19" s="33"/>
      <c r="J19" s="33"/>
    </row>
    <row r="20" spans="1:10" ht="42" customHeight="1" x14ac:dyDescent="0.25">
      <c r="A20" s="20">
        <v>16</v>
      </c>
      <c r="B20" s="34" t="s">
        <v>112</v>
      </c>
      <c r="C20" s="34" t="s">
        <v>116</v>
      </c>
      <c r="D20" s="34" t="s">
        <v>93</v>
      </c>
      <c r="E20" s="34" t="s">
        <v>94</v>
      </c>
      <c r="F20" s="34" t="s">
        <v>95</v>
      </c>
      <c r="G20" s="33"/>
      <c r="H20" s="33"/>
      <c r="I20" s="33"/>
      <c r="J20" s="33"/>
    </row>
    <row r="21" spans="1:10" ht="42" customHeight="1" x14ac:dyDescent="0.25">
      <c r="A21" s="24">
        <v>17</v>
      </c>
      <c r="B21" s="32" t="s">
        <v>117</v>
      </c>
      <c r="C21" s="32" t="s">
        <v>118</v>
      </c>
      <c r="D21" s="32" t="s">
        <v>103</v>
      </c>
      <c r="E21" s="32" t="s">
        <v>94</v>
      </c>
      <c r="F21" s="32" t="s">
        <v>95</v>
      </c>
      <c r="G21" s="33"/>
      <c r="H21" s="33"/>
      <c r="I21" s="33"/>
      <c r="J21" s="33"/>
    </row>
    <row r="22" spans="1:10" ht="42" customHeight="1" x14ac:dyDescent="0.25">
      <c r="A22" s="20">
        <v>18</v>
      </c>
      <c r="B22" s="34" t="s">
        <v>117</v>
      </c>
      <c r="C22" s="34" t="s">
        <v>119</v>
      </c>
      <c r="D22" s="34" t="s">
        <v>93</v>
      </c>
      <c r="E22" s="34" t="s">
        <v>94</v>
      </c>
      <c r="F22" s="34" t="s">
        <v>95</v>
      </c>
      <c r="G22" s="33"/>
      <c r="H22" s="33"/>
      <c r="I22" s="33"/>
      <c r="J22" s="33"/>
    </row>
    <row r="23" spans="1:10" ht="42" customHeight="1" x14ac:dyDescent="0.25">
      <c r="A23" s="24">
        <v>19</v>
      </c>
      <c r="B23" s="32" t="s">
        <v>117</v>
      </c>
      <c r="C23" s="32" t="s">
        <v>120</v>
      </c>
      <c r="D23" s="32" t="s">
        <v>93</v>
      </c>
      <c r="E23" s="32" t="s">
        <v>94</v>
      </c>
      <c r="F23" s="32" t="s">
        <v>95</v>
      </c>
      <c r="G23" s="33"/>
      <c r="H23" s="33"/>
      <c r="I23" s="33"/>
      <c r="J23" s="33"/>
    </row>
    <row r="24" spans="1:10" ht="42" customHeight="1" x14ac:dyDescent="0.25">
      <c r="A24" s="20">
        <v>20</v>
      </c>
      <c r="B24" s="34" t="s">
        <v>117</v>
      </c>
      <c r="C24" s="34" t="s">
        <v>121</v>
      </c>
      <c r="D24" s="34" t="s">
        <v>93</v>
      </c>
      <c r="E24" s="34" t="s">
        <v>94</v>
      </c>
      <c r="F24" s="34" t="s">
        <v>95</v>
      </c>
      <c r="G24" s="33"/>
      <c r="H24" s="33"/>
      <c r="I24" s="33"/>
      <c r="J24" s="33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A48E-59D7-45AB-A7CF-4F08EC2A3FAC}">
  <sheetPr>
    <tabColor rgb="FF1F3864"/>
  </sheetPr>
  <dimension ref="A1:AS24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8" sqref="C8"/>
    </sheetView>
  </sheetViews>
  <sheetFormatPr baseColWidth="10" defaultColWidth="9" defaultRowHeight="15" x14ac:dyDescent="0.25"/>
  <cols>
    <col min="1" max="1" width="5" style="54" customWidth="1"/>
    <col min="2" max="2" width="20" style="54" customWidth="1"/>
    <col min="3" max="3" width="35" style="54" customWidth="1"/>
    <col min="4" max="4" width="30" style="54" customWidth="1"/>
    <col min="5" max="5" width="12" style="54" customWidth="1"/>
    <col min="6" max="28" width="11" style="54" customWidth="1"/>
    <col min="29" max="35" width="12" style="54" customWidth="1"/>
    <col min="36" max="36" width="28" style="54" customWidth="1"/>
    <col min="37" max="37" width="22" style="54" customWidth="1"/>
    <col min="38" max="38" width="18" style="54" customWidth="1"/>
    <col min="39" max="39" width="28" style="54" customWidth="1"/>
    <col min="40" max="40" width="18" style="54" customWidth="1"/>
    <col min="41" max="41" width="12" style="54" customWidth="1"/>
    <col min="42" max="42" width="22" style="54" customWidth="1"/>
    <col min="43" max="43" width="14" style="54" customWidth="1"/>
    <col min="44" max="16384" width="9" style="54"/>
  </cols>
  <sheetData>
    <row r="1" spans="1:45" ht="24.75" customHeight="1" x14ac:dyDescent="0.25">
      <c r="A1" s="53" t="s">
        <v>122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5" ht="13.5" customHeight="1" x14ac:dyDescent="0.25">
      <c r="A2" s="55" t="s">
        <v>123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5" ht="19.5" customHeight="1" thickBot="1" x14ac:dyDescent="0.3">
      <c r="A3" s="56" t="s">
        <v>124</v>
      </c>
      <c r="B3" s="56"/>
      <c r="C3" s="56"/>
      <c r="D3" s="56"/>
      <c r="E3" s="57"/>
      <c r="F3" s="57"/>
      <c r="G3" s="57"/>
      <c r="H3" s="57"/>
      <c r="I3" s="57"/>
      <c r="J3" s="57"/>
      <c r="K3" s="58" t="s">
        <v>125</v>
      </c>
      <c r="L3" s="58"/>
      <c r="M3" s="58"/>
      <c r="N3" s="58"/>
      <c r="O3" s="58"/>
      <c r="P3" s="58"/>
      <c r="R3" s="54" t="s">
        <v>126</v>
      </c>
      <c r="S3" s="58"/>
      <c r="T3" s="58"/>
      <c r="U3" s="58"/>
      <c r="V3" s="58"/>
      <c r="W3" s="58"/>
      <c r="AH3" s="59" t="s">
        <v>125</v>
      </c>
      <c r="AK3" s="60"/>
      <c r="AN3" s="59" t="s">
        <v>126</v>
      </c>
      <c r="AO3" s="60"/>
    </row>
    <row r="4" spans="1:45" ht="19.5" customHeight="1" x14ac:dyDescent="0.25">
      <c r="A4" s="61" t="s">
        <v>127</v>
      </c>
      <c r="B4" s="61"/>
      <c r="C4" s="61"/>
      <c r="D4" s="61"/>
      <c r="E4" s="61"/>
      <c r="F4" s="62" t="s">
        <v>128</v>
      </c>
      <c r="G4" s="62"/>
      <c r="H4" s="62"/>
      <c r="I4" s="62"/>
      <c r="J4" s="62"/>
      <c r="K4" s="62"/>
      <c r="L4" s="62"/>
      <c r="M4" s="62"/>
      <c r="N4" s="62"/>
      <c r="O4" s="63" t="s">
        <v>129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8" t="s">
        <v>130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5" ht="36" customHeight="1" x14ac:dyDescent="0.25">
      <c r="A5" s="64" t="s">
        <v>81</v>
      </c>
      <c r="B5" s="64" t="s">
        <v>131</v>
      </c>
      <c r="C5" s="64" t="s">
        <v>132</v>
      </c>
      <c r="D5" s="64" t="s">
        <v>133</v>
      </c>
      <c r="E5" s="64" t="s">
        <v>134</v>
      </c>
      <c r="F5" s="65" t="s">
        <v>135</v>
      </c>
      <c r="G5" s="65" t="s">
        <v>136</v>
      </c>
      <c r="H5" s="65" t="s">
        <v>137</v>
      </c>
      <c r="I5" s="65" t="s">
        <v>138</v>
      </c>
      <c r="J5" s="65" t="s">
        <v>139</v>
      </c>
      <c r="K5" s="65" t="s">
        <v>140</v>
      </c>
      <c r="L5" s="65" t="s">
        <v>141</v>
      </c>
      <c r="M5" s="65" t="s">
        <v>142</v>
      </c>
      <c r="N5" s="65" t="s">
        <v>143</v>
      </c>
      <c r="O5" s="66" t="s">
        <v>144</v>
      </c>
      <c r="P5" s="67" t="s">
        <v>145</v>
      </c>
      <c r="Q5" s="67" t="s">
        <v>146</v>
      </c>
      <c r="R5" s="67" t="s">
        <v>147</v>
      </c>
      <c r="S5" s="68" t="s">
        <v>148</v>
      </c>
      <c r="T5" s="68" t="s">
        <v>149</v>
      </c>
      <c r="U5" s="67" t="s">
        <v>150</v>
      </c>
      <c r="V5" s="67" t="s">
        <v>151</v>
      </c>
      <c r="W5" s="67" t="s">
        <v>152</v>
      </c>
      <c r="X5" s="68" t="s">
        <v>153</v>
      </c>
      <c r="Y5" s="68" t="s">
        <v>154</v>
      </c>
      <c r="Z5" s="67" t="s">
        <v>155</v>
      </c>
      <c r="AA5" s="67" t="s">
        <v>156</v>
      </c>
      <c r="AB5" s="67" t="s">
        <v>157</v>
      </c>
      <c r="AC5" s="68" t="s">
        <v>158</v>
      </c>
      <c r="AD5" s="68" t="s">
        <v>159</v>
      </c>
      <c r="AE5" s="69"/>
      <c r="AF5" s="69"/>
      <c r="AG5" s="70" t="s">
        <v>160</v>
      </c>
      <c r="AH5" s="70" t="s">
        <v>161</v>
      </c>
      <c r="AI5" s="70" t="s">
        <v>162</v>
      </c>
      <c r="AJ5" s="70" t="s">
        <v>163</v>
      </c>
      <c r="AK5" s="70" t="s">
        <v>164</v>
      </c>
      <c r="AL5" s="70" t="s">
        <v>165</v>
      </c>
      <c r="AM5" s="70" t="s">
        <v>166</v>
      </c>
      <c r="AN5" s="70" t="s">
        <v>167</v>
      </c>
      <c r="AO5" s="70" t="s">
        <v>168</v>
      </c>
      <c r="AP5" s="70" t="s">
        <v>169</v>
      </c>
      <c r="AQ5" s="70" t="s">
        <v>170</v>
      </c>
      <c r="AR5" s="71" t="s">
        <v>169</v>
      </c>
      <c r="AS5" s="72" t="s">
        <v>170</v>
      </c>
    </row>
    <row r="6" spans="1:45" ht="54.75" customHeight="1" x14ac:dyDescent="0.25">
      <c r="A6" s="73">
        <v>1</v>
      </c>
      <c r="B6" s="74" t="s">
        <v>171</v>
      </c>
      <c r="C6" s="75" t="s">
        <v>172</v>
      </c>
      <c r="D6" s="75" t="s">
        <v>173</v>
      </c>
      <c r="E6" s="76" t="s">
        <v>174</v>
      </c>
      <c r="F6" s="77">
        <f>(861/1055)*100</f>
        <v>81.611374407582943</v>
      </c>
      <c r="G6" s="78">
        <f t="shared" ref="G6:G21" si="0">IF(OR(F6="",I6="",F6=0,I6=0),"S/D",MIN(100,IFERROR((F6/I6)*100,0)))</f>
        <v>96.223311904650188</v>
      </c>
      <c r="H6" s="78" t="str">
        <f t="shared" ref="H6:H21" si="1">IFERROR(IF(G6="S/D","🔵 SIN DATO",IF(G6&gt;=90,"🟢 VERDE",IF(G6&gt;=60,"🟡 AMARILLO","🔴 ROJO"))),"🔵 SIN DATO")</f>
        <v>🟢 VERDE</v>
      </c>
      <c r="I6" s="77">
        <f>(1212/1429)*100</f>
        <v>84.814555633310007</v>
      </c>
      <c r="J6" s="78">
        <f t="shared" ref="J6:J21" si="2">IF(OR(I6="",L6="",I6=0,L6=0),"S/D",MIN(100,IFERROR((I6/L6)*100,0)))</f>
        <v>99.284394888328194</v>
      </c>
      <c r="K6" s="78" t="str">
        <f t="shared" ref="K6:K21" si="3">IFERROR(IF(J6="S/D","🔵 SIN DATO",IF(J6&gt;=90,"🟢 VERDE",IF(J6&gt;=60,"🟡 AMARILLO","🔴 ROJO"))),"🔵 SIN DATO")</f>
        <v>🟢 VERDE</v>
      </c>
      <c r="L6" s="77">
        <f>(1354/1585)*100</f>
        <v>85.425867507886437</v>
      </c>
      <c r="M6" s="78">
        <f t="shared" ref="M6:M21" si="4">IF(OR(L6="",O6="",L6=0,O6=0),"S/D",MIN(100,IFERROR((L6/O6)*100,0)))</f>
        <v>100</v>
      </c>
      <c r="N6" s="78" t="str">
        <f t="shared" ref="N6:N21" si="5">IFERROR(IF(M6="S/D","🔵 SIN DATO",IF(M6&gt;=90,"🟢 VERDE",IF(M6&gt;=60,"🟡 AMARILLO","🔴 ROJO"))),"🔵 SIN DATO")</f>
        <v>🟢 VERDE</v>
      </c>
      <c r="O6" s="79">
        <f t="shared" ref="O6:O20" si="6">IF(COUNT(F6,I6,L6)&gt;=1,ROUND(AVERAGE(F6,I6,L6),2),"")</f>
        <v>83.95</v>
      </c>
      <c r="P6" s="80"/>
      <c r="Q6" s="80"/>
      <c r="R6" s="78"/>
      <c r="S6" s="78" t="str">
        <f t="shared" ref="S6:S20" si="7">IF(OR(L6="",R6="",L6=0,R6=0),"S/D",MIN(100,IFERROR((L6/R6)*100,0)))</f>
        <v>S/D</v>
      </c>
      <c r="T6" s="78" t="str">
        <f t="shared" ref="T6:T20" si="8">IFERROR(IF(S6="S/D","🔵 SIN DATO",IF(S6&gt;=90,"🟢 VERDE",IF(S6&gt;=60,"🟡 AMARILLO","🔴 ROJO"))),"🔵 SIN DATO")</f>
        <v>🔵 SIN DATO</v>
      </c>
      <c r="U6" s="80"/>
      <c r="V6" s="78"/>
      <c r="W6" s="78"/>
      <c r="X6" s="78" t="str">
        <f t="shared" ref="X6:X20" si="9">IF(OR(L6="",W6="",L6=0,W6=0),"S/D",MIN(100,IFERROR((L6/W6)*100,0)))</f>
        <v>S/D</v>
      </c>
      <c r="Y6" s="78" t="str">
        <f t="shared" ref="Y6:Y20" si="10">IFERROR(IF(X6="S/D","🔵 SIN DATO",IF(X6&gt;=90,"🟢 VERDE",IF(X6&gt;=60,"🟡 AMARILLO","🔴 ROJO"))),"🔵 SIN DATO")</f>
        <v>🔵 SIN DATO</v>
      </c>
      <c r="Z6" s="80"/>
      <c r="AA6" s="78"/>
      <c r="AB6" s="78"/>
      <c r="AC6" s="78" t="str">
        <f t="shared" ref="AC6:AC20" si="11">IF(OR(L6="",AB6="",L6=0,AB6=0),"S/D",MIN(100,IFERROR((L6/AB6)*100,0)))</f>
        <v>S/D</v>
      </c>
      <c r="AD6" s="78" t="str">
        <f t="shared" ref="AD6:AD20" si="12">IFERROR(IF(AC6="S/D","🔵 SIN DATO",IF(AC6&gt;=90,"🟢 VERDE",IF(AC6&gt;=60,"🟡 AMARILLO","🔴 ROJO"))),"🔵 SIN DATO")</f>
        <v>🔵 SIN DATO</v>
      </c>
      <c r="AE6" s="78"/>
      <c r="AF6" s="78"/>
      <c r="AG6" s="81" t="str">
        <f t="shared" ref="AG6:AG20" si="13">IFERROR(IF(I6=0,"S/D",(H6/I6)*100),"S/D")</f>
        <v>S/D</v>
      </c>
      <c r="AH6" s="82" t="str">
        <f t="shared" ref="AH6:AH20" si="14">IFERROR(IF(J6="S/D","🔵 SIN DATO",IF(J6&gt;=90,"🟢 VERDE",IF(J6&gt;=60,"🟡 AMARILLO","🔴 ROJO"))),"🔵 SIN DATO")</f>
        <v>🟢 VERDE</v>
      </c>
      <c r="AI6" s="83" t="s">
        <v>175</v>
      </c>
      <c r="AJ6" s="84" t="s">
        <v>176</v>
      </c>
      <c r="AK6" s="84" t="s">
        <v>177</v>
      </c>
      <c r="AL6" s="85"/>
      <c r="AM6" s="85"/>
      <c r="AN6" s="85"/>
      <c r="AO6" s="85"/>
      <c r="AP6" s="85"/>
      <c r="AQ6" s="85"/>
      <c r="AR6" s="85"/>
      <c r="AS6" s="86" t="s">
        <v>178</v>
      </c>
    </row>
    <row r="7" spans="1:45" ht="54.75" customHeight="1" x14ac:dyDescent="0.25">
      <c r="A7" s="73">
        <v>2</v>
      </c>
      <c r="B7" s="74" t="s">
        <v>171</v>
      </c>
      <c r="C7" s="87" t="s">
        <v>179</v>
      </c>
      <c r="D7" s="75" t="s">
        <v>180</v>
      </c>
      <c r="E7" s="76" t="s">
        <v>174</v>
      </c>
      <c r="F7" s="77">
        <f>(194/1055)*100</f>
        <v>18.388625592417064</v>
      </c>
      <c r="G7" s="78">
        <f t="shared" si="0"/>
        <v>100</v>
      </c>
      <c r="H7" s="78" t="str">
        <f t="shared" si="1"/>
        <v>🟢 VERDE</v>
      </c>
      <c r="I7" s="77">
        <f>(217/1429)*100</f>
        <v>15.185444366689993</v>
      </c>
      <c r="J7" s="78">
        <f t="shared" si="2"/>
        <v>100</v>
      </c>
      <c r="K7" s="78" t="str">
        <f t="shared" si="3"/>
        <v>🟢 VERDE</v>
      </c>
      <c r="L7" s="77">
        <f>(231/1585)*100</f>
        <v>14.574132492113565</v>
      </c>
      <c r="M7" s="78">
        <f t="shared" si="4"/>
        <v>90.804563813791674</v>
      </c>
      <c r="N7" s="78" t="str">
        <f t="shared" si="5"/>
        <v>🟢 VERDE</v>
      </c>
      <c r="O7" s="79">
        <f t="shared" si="6"/>
        <v>16.05</v>
      </c>
      <c r="P7" s="80"/>
      <c r="Q7" s="80"/>
      <c r="R7" s="78"/>
      <c r="S7" s="78" t="str">
        <f t="shared" si="7"/>
        <v>S/D</v>
      </c>
      <c r="T7" s="78" t="str">
        <f t="shared" si="8"/>
        <v>🔵 SIN DATO</v>
      </c>
      <c r="U7" s="80"/>
      <c r="V7" s="78"/>
      <c r="W7" s="78"/>
      <c r="X7" s="78" t="str">
        <f t="shared" si="9"/>
        <v>S/D</v>
      </c>
      <c r="Y7" s="78" t="str">
        <f t="shared" si="10"/>
        <v>🔵 SIN DATO</v>
      </c>
      <c r="Z7" s="80"/>
      <c r="AA7" s="78"/>
      <c r="AB7" s="78"/>
      <c r="AC7" s="78" t="str">
        <f t="shared" si="11"/>
        <v>S/D</v>
      </c>
      <c r="AD7" s="78" t="str">
        <f t="shared" si="12"/>
        <v>🔵 SIN DATO</v>
      </c>
      <c r="AE7" s="78"/>
      <c r="AF7" s="78"/>
      <c r="AG7" s="81" t="str">
        <f t="shared" si="13"/>
        <v>S/D</v>
      </c>
      <c r="AH7" s="82" t="str">
        <f t="shared" si="14"/>
        <v>🟢 VERDE</v>
      </c>
      <c r="AI7" s="83" t="s">
        <v>175</v>
      </c>
      <c r="AJ7" s="84" t="s">
        <v>176</v>
      </c>
      <c r="AK7" s="84" t="s">
        <v>177</v>
      </c>
      <c r="AL7" s="85"/>
      <c r="AM7" s="85"/>
      <c r="AN7" s="85"/>
      <c r="AO7" s="85"/>
      <c r="AP7" s="85"/>
      <c r="AQ7" s="85"/>
      <c r="AR7" s="85"/>
      <c r="AS7" s="86" t="s">
        <v>178</v>
      </c>
    </row>
    <row r="8" spans="1:45" ht="54.75" customHeight="1" x14ac:dyDescent="0.25">
      <c r="A8" s="82">
        <v>3</v>
      </c>
      <c r="B8" s="88" t="s">
        <v>171</v>
      </c>
      <c r="C8" s="88" t="s">
        <v>181</v>
      </c>
      <c r="D8" s="88" t="s">
        <v>182</v>
      </c>
      <c r="E8" s="89" t="s">
        <v>174</v>
      </c>
      <c r="F8" s="90">
        <f>(346/749)*100</f>
        <v>46.194926568758341</v>
      </c>
      <c r="G8" s="78">
        <f t="shared" si="0"/>
        <v>97.16863864462961</v>
      </c>
      <c r="H8" s="78" t="str">
        <f t="shared" si="1"/>
        <v>🟢 VERDE</v>
      </c>
      <c r="I8" s="90">
        <f>(348/732)*100</f>
        <v>47.540983606557376</v>
      </c>
      <c r="J8" s="78">
        <f t="shared" si="2"/>
        <v>100</v>
      </c>
      <c r="K8" s="78" t="str">
        <f t="shared" si="3"/>
        <v>🟢 VERDE</v>
      </c>
      <c r="L8" s="90">
        <f>(503/1226)*100</f>
        <v>41.027732463295266</v>
      </c>
      <c r="M8" s="78">
        <f t="shared" si="4"/>
        <v>91.335112340372362</v>
      </c>
      <c r="N8" s="78" t="str">
        <f t="shared" si="5"/>
        <v>🟢 VERDE</v>
      </c>
      <c r="O8" s="91">
        <f t="shared" si="6"/>
        <v>44.92</v>
      </c>
      <c r="P8" s="80"/>
      <c r="Q8" s="80"/>
      <c r="R8" s="78"/>
      <c r="S8" s="78" t="str">
        <f t="shared" si="7"/>
        <v>S/D</v>
      </c>
      <c r="T8" s="78" t="str">
        <f t="shared" si="8"/>
        <v>🔵 SIN DATO</v>
      </c>
      <c r="U8" s="80"/>
      <c r="V8" s="78"/>
      <c r="W8" s="78"/>
      <c r="X8" s="78" t="str">
        <f t="shared" si="9"/>
        <v>S/D</v>
      </c>
      <c r="Y8" s="78" t="str">
        <f t="shared" si="10"/>
        <v>🔵 SIN DATO</v>
      </c>
      <c r="Z8" s="80"/>
      <c r="AA8" s="78"/>
      <c r="AB8" s="78"/>
      <c r="AC8" s="78" t="str">
        <f t="shared" si="11"/>
        <v>S/D</v>
      </c>
      <c r="AD8" s="78" t="str">
        <f t="shared" si="12"/>
        <v>🔵 SIN DATO</v>
      </c>
      <c r="AE8" s="78"/>
      <c r="AF8" s="78"/>
      <c r="AG8" s="92" t="str">
        <f t="shared" si="13"/>
        <v>S/D</v>
      </c>
      <c r="AH8" s="82" t="str">
        <f t="shared" si="14"/>
        <v>🟢 VERDE</v>
      </c>
      <c r="AI8" s="89" t="s">
        <v>175</v>
      </c>
      <c r="AJ8" s="88" t="s">
        <v>183</v>
      </c>
      <c r="AK8" s="88" t="s">
        <v>177</v>
      </c>
      <c r="AL8" s="93"/>
      <c r="AM8" s="93"/>
      <c r="AN8" s="93"/>
      <c r="AO8" s="93"/>
      <c r="AP8" s="93"/>
      <c r="AQ8" s="93"/>
      <c r="AR8" s="93"/>
      <c r="AS8" s="89" t="s">
        <v>178</v>
      </c>
    </row>
    <row r="9" spans="1:45" ht="54.75" customHeight="1" x14ac:dyDescent="0.25">
      <c r="A9" s="73">
        <v>4</v>
      </c>
      <c r="B9" s="74" t="s">
        <v>171</v>
      </c>
      <c r="C9" s="87" t="s">
        <v>184</v>
      </c>
      <c r="D9" s="75" t="s">
        <v>185</v>
      </c>
      <c r="E9" s="76" t="s">
        <v>174</v>
      </c>
      <c r="F9" s="77">
        <f>(189/267)*100</f>
        <v>70.786516853932582</v>
      </c>
      <c r="G9" s="78">
        <f t="shared" si="0"/>
        <v>61.257562662057055</v>
      </c>
      <c r="H9" s="78" t="str">
        <f t="shared" si="1"/>
        <v>🟡 AMARILLO</v>
      </c>
      <c r="I9" s="77">
        <f>(208/180)*100</f>
        <v>115.55555555555554</v>
      </c>
      <c r="J9" s="78">
        <f t="shared" si="2"/>
        <v>100</v>
      </c>
      <c r="K9" s="78" t="str">
        <f t="shared" si="3"/>
        <v>🟢 VERDE</v>
      </c>
      <c r="L9" s="77">
        <f>(227/264)*100</f>
        <v>85.984848484848484</v>
      </c>
      <c r="M9" s="78">
        <f t="shared" si="4"/>
        <v>94.717832655704441</v>
      </c>
      <c r="N9" s="78" t="str">
        <f t="shared" si="5"/>
        <v>🟢 VERDE</v>
      </c>
      <c r="O9" s="79">
        <f t="shared" si="6"/>
        <v>90.78</v>
      </c>
      <c r="P9" s="80"/>
      <c r="Q9" s="80"/>
      <c r="R9" s="78"/>
      <c r="S9" s="78" t="str">
        <f t="shared" si="7"/>
        <v>S/D</v>
      </c>
      <c r="T9" s="78" t="str">
        <f t="shared" si="8"/>
        <v>🔵 SIN DATO</v>
      </c>
      <c r="U9" s="80"/>
      <c r="V9" s="78"/>
      <c r="W9" s="78"/>
      <c r="X9" s="78" t="str">
        <f t="shared" si="9"/>
        <v>S/D</v>
      </c>
      <c r="Y9" s="78" t="str">
        <f t="shared" si="10"/>
        <v>🔵 SIN DATO</v>
      </c>
      <c r="Z9" s="80"/>
      <c r="AA9" s="78"/>
      <c r="AB9" s="78"/>
      <c r="AC9" s="78" t="str">
        <f t="shared" si="11"/>
        <v>S/D</v>
      </c>
      <c r="AD9" s="78" t="str">
        <f t="shared" si="12"/>
        <v>🔵 SIN DATO</v>
      </c>
      <c r="AE9" s="78"/>
      <c r="AF9" s="78"/>
      <c r="AG9" s="81" t="str">
        <f t="shared" si="13"/>
        <v>S/D</v>
      </c>
      <c r="AH9" s="82" t="str">
        <f t="shared" si="14"/>
        <v>🟢 VERDE</v>
      </c>
      <c r="AI9" s="83" t="s">
        <v>175</v>
      </c>
      <c r="AJ9" s="84" t="s">
        <v>183</v>
      </c>
      <c r="AK9" s="84" t="s">
        <v>177</v>
      </c>
      <c r="AL9" s="85"/>
      <c r="AM9" s="85"/>
      <c r="AN9" s="85"/>
      <c r="AO9" s="85"/>
      <c r="AP9" s="85"/>
      <c r="AQ9" s="85"/>
      <c r="AR9" s="85"/>
      <c r="AS9" s="86" t="s">
        <v>178</v>
      </c>
    </row>
    <row r="10" spans="1:45" ht="54.75" customHeight="1" x14ac:dyDescent="0.25">
      <c r="A10" s="73">
        <v>5</v>
      </c>
      <c r="B10" s="74" t="s">
        <v>186</v>
      </c>
      <c r="C10" s="75" t="s">
        <v>187</v>
      </c>
      <c r="D10" s="75" t="s">
        <v>188</v>
      </c>
      <c r="E10" s="76" t="s">
        <v>174</v>
      </c>
      <c r="F10" s="77"/>
      <c r="G10" s="78" t="str">
        <f t="shared" si="0"/>
        <v>S/D</v>
      </c>
      <c r="H10" s="78" t="str">
        <f t="shared" si="1"/>
        <v>🔵 SIN DATO</v>
      </c>
      <c r="I10" s="77">
        <f>(140/711)*100</f>
        <v>19.690576652601969</v>
      </c>
      <c r="J10" s="78">
        <f t="shared" si="2"/>
        <v>100</v>
      </c>
      <c r="K10" s="78" t="str">
        <f t="shared" si="3"/>
        <v>🟢 VERDE</v>
      </c>
      <c r="L10" s="77">
        <f>(60/690)*100</f>
        <v>8.695652173913043</v>
      </c>
      <c r="M10" s="78">
        <f t="shared" si="4"/>
        <v>61.280142169929832</v>
      </c>
      <c r="N10" s="78" t="str">
        <f t="shared" si="5"/>
        <v>🟡 AMARILLO</v>
      </c>
      <c r="O10" s="79">
        <f t="shared" si="6"/>
        <v>14.19</v>
      </c>
      <c r="P10" s="80"/>
      <c r="Q10" s="80"/>
      <c r="R10" s="78"/>
      <c r="S10" s="78" t="str">
        <f t="shared" si="7"/>
        <v>S/D</v>
      </c>
      <c r="T10" s="78" t="str">
        <f t="shared" si="8"/>
        <v>🔵 SIN DATO</v>
      </c>
      <c r="U10" s="80"/>
      <c r="V10" s="78"/>
      <c r="W10" s="78"/>
      <c r="X10" s="78" t="str">
        <f t="shared" si="9"/>
        <v>S/D</v>
      </c>
      <c r="Y10" s="78" t="str">
        <f t="shared" si="10"/>
        <v>🔵 SIN DATO</v>
      </c>
      <c r="Z10" s="80"/>
      <c r="AA10" s="78"/>
      <c r="AB10" s="78"/>
      <c r="AC10" s="78" t="str">
        <f t="shared" si="11"/>
        <v>S/D</v>
      </c>
      <c r="AD10" s="78" t="str">
        <f t="shared" si="12"/>
        <v>🔵 SIN DATO</v>
      </c>
      <c r="AE10" s="78"/>
      <c r="AF10" s="78"/>
      <c r="AG10" s="81" t="str">
        <f t="shared" si="13"/>
        <v>S/D</v>
      </c>
      <c r="AH10" s="82" t="str">
        <f t="shared" si="14"/>
        <v>🟢 VERDE</v>
      </c>
      <c r="AI10" s="83" t="s">
        <v>189</v>
      </c>
      <c r="AJ10" s="84" t="s">
        <v>176</v>
      </c>
      <c r="AK10" s="84" t="s">
        <v>177</v>
      </c>
      <c r="AL10" s="85"/>
      <c r="AM10" s="85"/>
      <c r="AN10" s="85"/>
      <c r="AO10" s="85"/>
      <c r="AP10" s="85"/>
      <c r="AQ10" s="85"/>
      <c r="AR10" s="85"/>
      <c r="AS10" s="86" t="s">
        <v>178</v>
      </c>
    </row>
    <row r="11" spans="1:45" ht="54.75" customHeight="1" x14ac:dyDescent="0.25">
      <c r="A11" s="73">
        <v>6</v>
      </c>
      <c r="B11" s="74" t="s">
        <v>186</v>
      </c>
      <c r="C11" s="87" t="s">
        <v>190</v>
      </c>
      <c r="D11" s="75" t="s">
        <v>191</v>
      </c>
      <c r="E11" s="76" t="s">
        <v>174</v>
      </c>
      <c r="F11" s="77">
        <f>(289/700)*100</f>
        <v>41.285714285714285</v>
      </c>
      <c r="G11" s="78">
        <f t="shared" si="0"/>
        <v>96.243091334894601</v>
      </c>
      <c r="H11" s="78" t="str">
        <f t="shared" si="1"/>
        <v>🟢 VERDE</v>
      </c>
      <c r="I11" s="77">
        <f>(305/711)*100</f>
        <v>42.897327707454295</v>
      </c>
      <c r="J11" s="78">
        <f t="shared" si="2"/>
        <v>100</v>
      </c>
      <c r="K11" s="78" t="str">
        <f t="shared" si="3"/>
        <v>🟢 VERDE</v>
      </c>
      <c r="L11" s="77">
        <f>(290/690)*100</f>
        <v>42.028985507246375</v>
      </c>
      <c r="M11" s="78">
        <f t="shared" si="4"/>
        <v>99.902508930939803</v>
      </c>
      <c r="N11" s="78" t="str">
        <f t="shared" si="5"/>
        <v>🟢 VERDE</v>
      </c>
      <c r="O11" s="79">
        <f t="shared" si="6"/>
        <v>42.07</v>
      </c>
      <c r="P11" s="80"/>
      <c r="Q11" s="80"/>
      <c r="R11" s="78"/>
      <c r="S11" s="78" t="str">
        <f t="shared" si="7"/>
        <v>S/D</v>
      </c>
      <c r="T11" s="78" t="str">
        <f t="shared" si="8"/>
        <v>🔵 SIN DATO</v>
      </c>
      <c r="U11" s="80"/>
      <c r="V11" s="78"/>
      <c r="W11" s="78"/>
      <c r="X11" s="78" t="str">
        <f t="shared" si="9"/>
        <v>S/D</v>
      </c>
      <c r="Y11" s="78" t="str">
        <f t="shared" si="10"/>
        <v>🔵 SIN DATO</v>
      </c>
      <c r="Z11" s="80"/>
      <c r="AA11" s="78"/>
      <c r="AB11" s="78"/>
      <c r="AC11" s="78" t="str">
        <f t="shared" si="11"/>
        <v>S/D</v>
      </c>
      <c r="AD11" s="78" t="str">
        <f t="shared" si="12"/>
        <v>🔵 SIN DATO</v>
      </c>
      <c r="AE11" s="78"/>
      <c r="AF11" s="78"/>
      <c r="AG11" s="81" t="str">
        <f t="shared" si="13"/>
        <v>S/D</v>
      </c>
      <c r="AH11" s="82" t="str">
        <f t="shared" si="14"/>
        <v>🟢 VERDE</v>
      </c>
      <c r="AI11" s="83" t="s">
        <v>189</v>
      </c>
      <c r="AJ11" s="84" t="s">
        <v>51</v>
      </c>
      <c r="AK11" s="84" t="s">
        <v>94</v>
      </c>
      <c r="AL11" s="85"/>
      <c r="AM11" s="85"/>
      <c r="AN11" s="85"/>
      <c r="AO11" s="85"/>
      <c r="AP11" s="85"/>
      <c r="AQ11" s="85"/>
      <c r="AR11" s="85"/>
      <c r="AS11" s="86" t="s">
        <v>178</v>
      </c>
    </row>
    <row r="12" spans="1:45" ht="54.75" customHeight="1" x14ac:dyDescent="0.25">
      <c r="A12" s="73">
        <v>7</v>
      </c>
      <c r="B12" s="74" t="s">
        <v>186</v>
      </c>
      <c r="C12" s="75" t="s">
        <v>192</v>
      </c>
      <c r="D12" s="75" t="s">
        <v>193</v>
      </c>
      <c r="E12" s="76" t="s">
        <v>174</v>
      </c>
      <c r="F12" s="77">
        <v>0</v>
      </c>
      <c r="G12" s="78" t="str">
        <f t="shared" si="0"/>
        <v>S/D</v>
      </c>
      <c r="H12" s="78" t="str">
        <f t="shared" si="1"/>
        <v>🔵 SIN DATO</v>
      </c>
      <c r="I12" s="77">
        <v>0</v>
      </c>
      <c r="J12" s="78" t="str">
        <f t="shared" si="2"/>
        <v>S/D</v>
      </c>
      <c r="K12" s="78" t="str">
        <f t="shared" si="3"/>
        <v>🔵 SIN DATO</v>
      </c>
      <c r="L12" s="77">
        <v>0</v>
      </c>
      <c r="M12" s="78" t="str">
        <f t="shared" si="4"/>
        <v>S/D</v>
      </c>
      <c r="N12" s="78" t="str">
        <f t="shared" si="5"/>
        <v>🔵 SIN DATO</v>
      </c>
      <c r="O12" s="79">
        <f t="shared" si="6"/>
        <v>0</v>
      </c>
      <c r="P12" s="80"/>
      <c r="Q12" s="80"/>
      <c r="R12" s="78"/>
      <c r="S12" s="78" t="str">
        <f t="shared" si="7"/>
        <v>S/D</v>
      </c>
      <c r="T12" s="78" t="str">
        <f t="shared" si="8"/>
        <v>🔵 SIN DATO</v>
      </c>
      <c r="U12" s="80"/>
      <c r="V12" s="78"/>
      <c r="W12" s="78"/>
      <c r="X12" s="78" t="str">
        <f t="shared" si="9"/>
        <v>S/D</v>
      </c>
      <c r="Y12" s="78" t="str">
        <f t="shared" si="10"/>
        <v>🔵 SIN DATO</v>
      </c>
      <c r="Z12" s="80"/>
      <c r="AA12" s="78"/>
      <c r="AB12" s="78"/>
      <c r="AC12" s="78" t="str">
        <f t="shared" si="11"/>
        <v>S/D</v>
      </c>
      <c r="AD12" s="78" t="str">
        <f t="shared" si="12"/>
        <v>🔵 SIN DATO</v>
      </c>
      <c r="AE12" s="78"/>
      <c r="AF12" s="78"/>
      <c r="AG12" s="81" t="str">
        <f t="shared" si="13"/>
        <v>S/D</v>
      </c>
      <c r="AH12" s="82" t="str">
        <f t="shared" si="14"/>
        <v>🔵 SIN DATO</v>
      </c>
      <c r="AI12" s="83" t="s">
        <v>189</v>
      </c>
      <c r="AJ12" s="84" t="s">
        <v>54</v>
      </c>
      <c r="AK12" s="84" t="s">
        <v>94</v>
      </c>
      <c r="AL12" s="85"/>
      <c r="AM12" s="85"/>
      <c r="AN12" s="85"/>
      <c r="AO12" s="85"/>
      <c r="AP12" s="85"/>
      <c r="AQ12" s="85"/>
      <c r="AR12" s="85"/>
      <c r="AS12" s="86" t="s">
        <v>178</v>
      </c>
    </row>
    <row r="13" spans="1:45" ht="54.75" customHeight="1" x14ac:dyDescent="0.25">
      <c r="A13" s="73">
        <v>8</v>
      </c>
      <c r="B13" s="74" t="s">
        <v>194</v>
      </c>
      <c r="C13" s="87" t="s">
        <v>195</v>
      </c>
      <c r="D13" s="75" t="s">
        <v>196</v>
      </c>
      <c r="E13" s="76" t="s">
        <v>174</v>
      </c>
      <c r="F13" s="77">
        <v>0</v>
      </c>
      <c r="G13" s="78" t="str">
        <f t="shared" si="0"/>
        <v>S/D</v>
      </c>
      <c r="H13" s="78" t="str">
        <f t="shared" si="1"/>
        <v>🔵 SIN DATO</v>
      </c>
      <c r="I13" s="77">
        <v>0</v>
      </c>
      <c r="J13" s="78" t="str">
        <f t="shared" si="2"/>
        <v>S/D</v>
      </c>
      <c r="K13" s="78" t="str">
        <f t="shared" si="3"/>
        <v>🔵 SIN DATO</v>
      </c>
      <c r="L13" s="77">
        <v>0</v>
      </c>
      <c r="M13" s="78" t="str">
        <f t="shared" si="4"/>
        <v>S/D</v>
      </c>
      <c r="N13" s="78" t="str">
        <f t="shared" si="5"/>
        <v>🔵 SIN DATO</v>
      </c>
      <c r="O13" s="79">
        <f t="shared" si="6"/>
        <v>0</v>
      </c>
      <c r="P13" s="80"/>
      <c r="Q13" s="80"/>
      <c r="R13" s="78"/>
      <c r="S13" s="78" t="str">
        <f t="shared" si="7"/>
        <v>S/D</v>
      </c>
      <c r="T13" s="78" t="str">
        <f t="shared" si="8"/>
        <v>🔵 SIN DATO</v>
      </c>
      <c r="U13" s="80"/>
      <c r="V13" s="78"/>
      <c r="W13" s="78"/>
      <c r="X13" s="78" t="str">
        <f t="shared" si="9"/>
        <v>S/D</v>
      </c>
      <c r="Y13" s="78" t="str">
        <f t="shared" si="10"/>
        <v>🔵 SIN DATO</v>
      </c>
      <c r="Z13" s="80"/>
      <c r="AA13" s="78"/>
      <c r="AB13" s="78"/>
      <c r="AC13" s="78" t="str">
        <f t="shared" si="11"/>
        <v>S/D</v>
      </c>
      <c r="AD13" s="78" t="str">
        <f t="shared" si="12"/>
        <v>🔵 SIN DATO</v>
      </c>
      <c r="AE13" s="78"/>
      <c r="AF13" s="78"/>
      <c r="AG13" s="81" t="str">
        <f t="shared" si="13"/>
        <v>S/D</v>
      </c>
      <c r="AH13" s="82" t="str">
        <f t="shared" si="14"/>
        <v>🔵 SIN DATO</v>
      </c>
      <c r="AI13" s="83" t="s">
        <v>57</v>
      </c>
      <c r="AJ13" s="84" t="s">
        <v>93</v>
      </c>
      <c r="AK13" s="84" t="s">
        <v>197</v>
      </c>
      <c r="AL13" s="85"/>
      <c r="AM13" s="85"/>
      <c r="AN13" s="85"/>
      <c r="AO13" s="85"/>
      <c r="AP13" s="85"/>
      <c r="AQ13" s="85"/>
      <c r="AR13" s="85"/>
      <c r="AS13" s="86" t="s">
        <v>178</v>
      </c>
    </row>
    <row r="14" spans="1:45" ht="54.75" customHeight="1" x14ac:dyDescent="0.25">
      <c r="A14" s="73">
        <v>9</v>
      </c>
      <c r="B14" s="74" t="s">
        <v>194</v>
      </c>
      <c r="C14" s="75" t="s">
        <v>198</v>
      </c>
      <c r="D14" s="75" t="s">
        <v>199</v>
      </c>
      <c r="E14" s="76" t="s">
        <v>174</v>
      </c>
      <c r="F14" s="77">
        <f>(150/700)*100</f>
        <v>21.428571428571427</v>
      </c>
      <c r="G14" s="78">
        <f t="shared" si="0"/>
        <v>76.178571428571431</v>
      </c>
      <c r="H14" s="78" t="str">
        <f t="shared" si="1"/>
        <v>🟡 AMARILLO</v>
      </c>
      <c r="I14" s="77">
        <f>(200/711)*100</f>
        <v>28.129395218002813</v>
      </c>
      <c r="J14" s="78">
        <f t="shared" si="2"/>
        <v>77.637130801687761</v>
      </c>
      <c r="K14" s="78" t="str">
        <f t="shared" si="3"/>
        <v>🟡 AMARILLO</v>
      </c>
      <c r="L14" s="77">
        <f>(250/690)*100</f>
        <v>36.231884057971016</v>
      </c>
      <c r="M14" s="78">
        <f t="shared" si="4"/>
        <v>100</v>
      </c>
      <c r="N14" s="78" t="str">
        <f t="shared" si="5"/>
        <v>🟢 VERDE</v>
      </c>
      <c r="O14" s="79">
        <f t="shared" si="6"/>
        <v>28.6</v>
      </c>
      <c r="P14" s="80"/>
      <c r="Q14" s="80"/>
      <c r="R14" s="78"/>
      <c r="S14" s="78" t="str">
        <f t="shared" si="7"/>
        <v>S/D</v>
      </c>
      <c r="T14" s="78" t="str">
        <f t="shared" si="8"/>
        <v>🔵 SIN DATO</v>
      </c>
      <c r="U14" s="80"/>
      <c r="V14" s="78"/>
      <c r="W14" s="78"/>
      <c r="X14" s="78" t="str">
        <f t="shared" si="9"/>
        <v>S/D</v>
      </c>
      <c r="Y14" s="78" t="str">
        <f t="shared" si="10"/>
        <v>🔵 SIN DATO</v>
      </c>
      <c r="Z14" s="80"/>
      <c r="AA14" s="78"/>
      <c r="AB14" s="78"/>
      <c r="AC14" s="78" t="str">
        <f t="shared" si="11"/>
        <v>S/D</v>
      </c>
      <c r="AD14" s="78" t="str">
        <f t="shared" si="12"/>
        <v>🔵 SIN DATO</v>
      </c>
      <c r="AE14" s="78"/>
      <c r="AF14" s="78"/>
      <c r="AG14" s="81" t="str">
        <f t="shared" si="13"/>
        <v>S/D</v>
      </c>
      <c r="AH14" s="82" t="str">
        <f t="shared" si="14"/>
        <v>🟡 AMARILLO</v>
      </c>
      <c r="AI14" s="83" t="s">
        <v>200</v>
      </c>
      <c r="AJ14" s="84" t="s">
        <v>106</v>
      </c>
      <c r="AK14" s="84" t="s">
        <v>201</v>
      </c>
      <c r="AL14" s="85"/>
      <c r="AM14" s="85"/>
      <c r="AN14" s="85"/>
      <c r="AO14" s="85"/>
      <c r="AP14" s="85"/>
      <c r="AQ14" s="85"/>
      <c r="AR14" s="85"/>
      <c r="AS14" s="86" t="s">
        <v>178</v>
      </c>
    </row>
    <row r="15" spans="1:45" ht="54.75" customHeight="1" x14ac:dyDescent="0.25">
      <c r="A15" s="73">
        <v>10</v>
      </c>
      <c r="B15" s="74" t="s">
        <v>202</v>
      </c>
      <c r="C15" s="87" t="s">
        <v>203</v>
      </c>
      <c r="D15" s="75" t="s">
        <v>204</v>
      </c>
      <c r="E15" s="76" t="s">
        <v>81</v>
      </c>
      <c r="F15" s="77">
        <v>50</v>
      </c>
      <c r="G15" s="78">
        <f t="shared" si="0"/>
        <v>100</v>
      </c>
      <c r="H15" s="78" t="str">
        <f t="shared" si="1"/>
        <v>🟢 VERDE</v>
      </c>
      <c r="I15" s="77">
        <v>50</v>
      </c>
      <c r="J15" s="78">
        <f t="shared" si="2"/>
        <v>100</v>
      </c>
      <c r="K15" s="78" t="str">
        <f t="shared" si="3"/>
        <v>🟢 VERDE</v>
      </c>
      <c r="L15" s="77">
        <v>50</v>
      </c>
      <c r="M15" s="78">
        <f t="shared" si="4"/>
        <v>100</v>
      </c>
      <c r="N15" s="78" t="str">
        <f t="shared" si="5"/>
        <v>🟢 VERDE</v>
      </c>
      <c r="O15" s="79">
        <f t="shared" si="6"/>
        <v>50</v>
      </c>
      <c r="P15" s="80"/>
      <c r="Q15" s="80"/>
      <c r="R15" s="78"/>
      <c r="S15" s="78" t="str">
        <f t="shared" si="7"/>
        <v>S/D</v>
      </c>
      <c r="T15" s="78" t="str">
        <f t="shared" si="8"/>
        <v>🔵 SIN DATO</v>
      </c>
      <c r="U15" s="80"/>
      <c r="V15" s="78"/>
      <c r="W15" s="78"/>
      <c r="X15" s="78" t="str">
        <f t="shared" si="9"/>
        <v>S/D</v>
      </c>
      <c r="Y15" s="78" t="str">
        <f t="shared" si="10"/>
        <v>🔵 SIN DATO</v>
      </c>
      <c r="Z15" s="80"/>
      <c r="AA15" s="78"/>
      <c r="AB15" s="78"/>
      <c r="AC15" s="78" t="str">
        <f t="shared" si="11"/>
        <v>S/D</v>
      </c>
      <c r="AD15" s="78" t="str">
        <f t="shared" si="12"/>
        <v>🔵 SIN DATO</v>
      </c>
      <c r="AE15" s="78"/>
      <c r="AF15" s="78"/>
      <c r="AG15" s="81" t="str">
        <f t="shared" si="13"/>
        <v>S/D</v>
      </c>
      <c r="AH15" s="82" t="str">
        <f t="shared" si="14"/>
        <v>🟢 VERDE</v>
      </c>
      <c r="AI15" s="83" t="s">
        <v>205</v>
      </c>
      <c r="AJ15" s="84" t="s">
        <v>206</v>
      </c>
      <c r="AK15" s="84" t="s">
        <v>201</v>
      </c>
      <c r="AL15" s="85"/>
      <c r="AM15" s="85"/>
      <c r="AN15" s="85"/>
      <c r="AO15" s="85"/>
      <c r="AP15" s="85"/>
      <c r="AQ15" s="85"/>
      <c r="AR15" s="85"/>
      <c r="AS15" s="86" t="s">
        <v>178</v>
      </c>
    </row>
    <row r="16" spans="1:45" ht="54.75" customHeight="1" x14ac:dyDescent="0.25">
      <c r="A16" s="73">
        <v>11</v>
      </c>
      <c r="B16" s="74" t="s">
        <v>207</v>
      </c>
      <c r="C16" s="75" t="s">
        <v>208</v>
      </c>
      <c r="D16" s="75" t="s">
        <v>209</v>
      </c>
      <c r="E16" s="76" t="s">
        <v>174</v>
      </c>
      <c r="F16" s="77">
        <f>(287/307)*100</f>
        <v>93.485342019543964</v>
      </c>
      <c r="G16" s="78">
        <f t="shared" si="0"/>
        <v>100</v>
      </c>
      <c r="H16" s="78" t="str">
        <f t="shared" si="1"/>
        <v>🟢 VERDE</v>
      </c>
      <c r="I16" s="77">
        <f>(344/391)*100</f>
        <v>87.979539641943745</v>
      </c>
      <c r="J16" s="78">
        <f t="shared" si="2"/>
        <v>99.258967801167302</v>
      </c>
      <c r="K16" s="78" t="str">
        <f t="shared" si="3"/>
        <v>🟢 VERDE</v>
      </c>
      <c r="L16" s="77">
        <f>(507/572)*100</f>
        <v>88.63636363636364</v>
      </c>
      <c r="M16" s="78">
        <f t="shared" si="4"/>
        <v>98.452031141134782</v>
      </c>
      <c r="N16" s="78" t="str">
        <f t="shared" si="5"/>
        <v>🟢 VERDE</v>
      </c>
      <c r="O16" s="79">
        <f t="shared" si="6"/>
        <v>90.03</v>
      </c>
      <c r="P16" s="80"/>
      <c r="Q16" s="80"/>
      <c r="R16" s="78"/>
      <c r="S16" s="78" t="str">
        <f t="shared" si="7"/>
        <v>S/D</v>
      </c>
      <c r="T16" s="78" t="str">
        <f t="shared" si="8"/>
        <v>🔵 SIN DATO</v>
      </c>
      <c r="U16" s="80"/>
      <c r="V16" s="78"/>
      <c r="W16" s="78"/>
      <c r="X16" s="78" t="str">
        <f t="shared" si="9"/>
        <v>S/D</v>
      </c>
      <c r="Y16" s="78" t="str">
        <f t="shared" si="10"/>
        <v>🔵 SIN DATO</v>
      </c>
      <c r="Z16" s="80"/>
      <c r="AA16" s="78"/>
      <c r="AB16" s="78"/>
      <c r="AC16" s="78" t="str">
        <f t="shared" si="11"/>
        <v>S/D</v>
      </c>
      <c r="AD16" s="78" t="str">
        <f t="shared" si="12"/>
        <v>🔵 SIN DATO</v>
      </c>
      <c r="AE16" s="78"/>
      <c r="AF16" s="78"/>
      <c r="AG16" s="81" t="str">
        <f t="shared" si="13"/>
        <v>S/D</v>
      </c>
      <c r="AH16" s="82" t="str">
        <f t="shared" si="14"/>
        <v>🟢 VERDE</v>
      </c>
      <c r="AI16" s="83" t="s">
        <v>205</v>
      </c>
      <c r="AJ16" s="84" t="s">
        <v>210</v>
      </c>
      <c r="AK16" s="84" t="s">
        <v>177</v>
      </c>
      <c r="AL16" s="85"/>
      <c r="AM16" s="85"/>
      <c r="AN16" s="85"/>
      <c r="AO16" s="85"/>
      <c r="AP16" s="85"/>
      <c r="AQ16" s="85"/>
      <c r="AR16" s="85"/>
      <c r="AS16" s="86" t="s">
        <v>178</v>
      </c>
    </row>
    <row r="17" spans="1:45" ht="54.75" customHeight="1" x14ac:dyDescent="0.25">
      <c r="A17" s="73">
        <v>12</v>
      </c>
      <c r="B17" s="74" t="s">
        <v>211</v>
      </c>
      <c r="C17" s="87" t="s">
        <v>212</v>
      </c>
      <c r="D17" s="75" t="s">
        <v>213</v>
      </c>
      <c r="E17" s="76" t="s">
        <v>214</v>
      </c>
      <c r="F17" s="77">
        <v>0</v>
      </c>
      <c r="G17" s="78" t="str">
        <f t="shared" si="0"/>
        <v>S/D</v>
      </c>
      <c r="H17" s="78" t="str">
        <f t="shared" si="1"/>
        <v>🔵 SIN DATO</v>
      </c>
      <c r="I17" s="77"/>
      <c r="J17" s="78" t="str">
        <f t="shared" si="2"/>
        <v>S/D</v>
      </c>
      <c r="K17" s="78" t="str">
        <f t="shared" si="3"/>
        <v>🔵 SIN DATO</v>
      </c>
      <c r="L17" s="77"/>
      <c r="M17" s="78" t="str">
        <f t="shared" si="4"/>
        <v>S/D</v>
      </c>
      <c r="N17" s="78" t="str">
        <f t="shared" si="5"/>
        <v>🔵 SIN DATO</v>
      </c>
      <c r="O17" s="79">
        <f t="shared" si="6"/>
        <v>0</v>
      </c>
      <c r="P17" s="80"/>
      <c r="Q17" s="80"/>
      <c r="R17" s="78"/>
      <c r="S17" s="78" t="str">
        <f t="shared" si="7"/>
        <v>S/D</v>
      </c>
      <c r="T17" s="78" t="str">
        <f t="shared" si="8"/>
        <v>🔵 SIN DATO</v>
      </c>
      <c r="U17" s="80"/>
      <c r="V17" s="78"/>
      <c r="W17" s="78"/>
      <c r="X17" s="78" t="str">
        <f t="shared" si="9"/>
        <v>S/D</v>
      </c>
      <c r="Y17" s="78" t="str">
        <f t="shared" si="10"/>
        <v>🔵 SIN DATO</v>
      </c>
      <c r="Z17" s="80"/>
      <c r="AA17" s="78"/>
      <c r="AB17" s="78"/>
      <c r="AC17" s="78" t="str">
        <f t="shared" si="11"/>
        <v>S/D</v>
      </c>
      <c r="AD17" s="78" t="str">
        <f t="shared" si="12"/>
        <v>🔵 SIN DATO</v>
      </c>
      <c r="AE17" s="78"/>
      <c r="AF17" s="78"/>
      <c r="AG17" s="81" t="str">
        <f t="shared" si="13"/>
        <v>S/D</v>
      </c>
      <c r="AH17" s="82" t="str">
        <f t="shared" si="14"/>
        <v>🔵 SIN DATO</v>
      </c>
      <c r="AI17" s="83" t="s">
        <v>205</v>
      </c>
      <c r="AJ17" s="84" t="s">
        <v>183</v>
      </c>
      <c r="AK17" s="84" t="s">
        <v>215</v>
      </c>
      <c r="AL17" s="85"/>
      <c r="AM17" s="85"/>
      <c r="AN17" s="85"/>
      <c r="AO17" s="85"/>
      <c r="AP17" s="85"/>
      <c r="AQ17" s="85"/>
      <c r="AR17" s="85"/>
      <c r="AS17" s="86" t="s">
        <v>178</v>
      </c>
    </row>
    <row r="18" spans="1:45" ht="54.75" customHeight="1" x14ac:dyDescent="0.25">
      <c r="A18" s="73">
        <v>13</v>
      </c>
      <c r="B18" s="74" t="s">
        <v>216</v>
      </c>
      <c r="C18" s="75" t="s">
        <v>217</v>
      </c>
      <c r="D18" s="75" t="s">
        <v>218</v>
      </c>
      <c r="E18" s="76" t="s">
        <v>219</v>
      </c>
      <c r="F18" s="77">
        <v>0</v>
      </c>
      <c r="G18" s="78" t="str">
        <f t="shared" si="0"/>
        <v>S/D</v>
      </c>
      <c r="H18" s="78" t="str">
        <f t="shared" si="1"/>
        <v>🔵 SIN DATO</v>
      </c>
      <c r="I18" s="77"/>
      <c r="J18" s="78" t="str">
        <f t="shared" si="2"/>
        <v>S/D</v>
      </c>
      <c r="K18" s="78" t="str">
        <f t="shared" si="3"/>
        <v>🔵 SIN DATO</v>
      </c>
      <c r="L18" s="77"/>
      <c r="M18" s="78" t="str">
        <f t="shared" si="4"/>
        <v>S/D</v>
      </c>
      <c r="N18" s="78" t="str">
        <f t="shared" si="5"/>
        <v>🔵 SIN DATO</v>
      </c>
      <c r="O18" s="79">
        <f t="shared" si="6"/>
        <v>0</v>
      </c>
      <c r="P18" s="80"/>
      <c r="Q18" s="80"/>
      <c r="R18" s="78"/>
      <c r="S18" s="78" t="str">
        <f t="shared" si="7"/>
        <v>S/D</v>
      </c>
      <c r="T18" s="78" t="str">
        <f t="shared" si="8"/>
        <v>🔵 SIN DATO</v>
      </c>
      <c r="U18" s="80"/>
      <c r="V18" s="78"/>
      <c r="W18" s="78"/>
      <c r="X18" s="78" t="str">
        <f t="shared" si="9"/>
        <v>S/D</v>
      </c>
      <c r="Y18" s="78" t="str">
        <f t="shared" si="10"/>
        <v>🔵 SIN DATO</v>
      </c>
      <c r="Z18" s="80"/>
      <c r="AA18" s="78"/>
      <c r="AB18" s="78"/>
      <c r="AC18" s="78" t="str">
        <f t="shared" si="11"/>
        <v>S/D</v>
      </c>
      <c r="AD18" s="78" t="str">
        <f t="shared" si="12"/>
        <v>🔵 SIN DATO</v>
      </c>
      <c r="AE18" s="78"/>
      <c r="AF18" s="78"/>
      <c r="AG18" s="81" t="str">
        <f t="shared" si="13"/>
        <v>S/D</v>
      </c>
      <c r="AH18" s="82" t="str">
        <f t="shared" si="14"/>
        <v>🔵 SIN DATO</v>
      </c>
      <c r="AI18" s="83" t="s">
        <v>54</v>
      </c>
      <c r="AJ18" s="84" t="s">
        <v>220</v>
      </c>
      <c r="AK18" s="84" t="s">
        <v>221</v>
      </c>
      <c r="AL18" s="85"/>
      <c r="AM18" s="85"/>
      <c r="AN18" s="85"/>
      <c r="AO18" s="85"/>
      <c r="AP18" s="85"/>
      <c r="AQ18" s="85"/>
      <c r="AR18" s="85"/>
      <c r="AS18" s="86" t="s">
        <v>178</v>
      </c>
    </row>
    <row r="19" spans="1:45" ht="54.75" customHeight="1" x14ac:dyDescent="0.25">
      <c r="A19" s="73">
        <v>14</v>
      </c>
      <c r="B19" s="74" t="s">
        <v>222</v>
      </c>
      <c r="C19" s="87" t="s">
        <v>223</v>
      </c>
      <c r="D19" s="75" t="s">
        <v>224</v>
      </c>
      <c r="E19" s="76" t="s">
        <v>219</v>
      </c>
      <c r="F19" s="77">
        <v>0</v>
      </c>
      <c r="G19" s="78" t="str">
        <f t="shared" si="0"/>
        <v>S/D</v>
      </c>
      <c r="H19" s="78" t="str">
        <f t="shared" si="1"/>
        <v>🔵 SIN DATO</v>
      </c>
      <c r="I19" s="77"/>
      <c r="J19" s="78" t="str">
        <f t="shared" si="2"/>
        <v>S/D</v>
      </c>
      <c r="K19" s="78" t="str">
        <f t="shared" si="3"/>
        <v>🔵 SIN DATO</v>
      </c>
      <c r="L19" s="77"/>
      <c r="M19" s="78" t="str">
        <f t="shared" si="4"/>
        <v>S/D</v>
      </c>
      <c r="N19" s="78" t="str">
        <f t="shared" si="5"/>
        <v>🔵 SIN DATO</v>
      </c>
      <c r="O19" s="79">
        <f t="shared" si="6"/>
        <v>0</v>
      </c>
      <c r="P19" s="80"/>
      <c r="Q19" s="80"/>
      <c r="R19" s="78"/>
      <c r="S19" s="78" t="str">
        <f t="shared" si="7"/>
        <v>S/D</v>
      </c>
      <c r="T19" s="78" t="str">
        <f t="shared" si="8"/>
        <v>🔵 SIN DATO</v>
      </c>
      <c r="U19" s="80"/>
      <c r="V19" s="78"/>
      <c r="W19" s="78"/>
      <c r="X19" s="78" t="str">
        <f t="shared" si="9"/>
        <v>S/D</v>
      </c>
      <c r="Y19" s="78" t="str">
        <f t="shared" si="10"/>
        <v>🔵 SIN DATO</v>
      </c>
      <c r="Z19" s="80"/>
      <c r="AA19" s="78"/>
      <c r="AB19" s="78"/>
      <c r="AC19" s="78" t="str">
        <f t="shared" si="11"/>
        <v>S/D</v>
      </c>
      <c r="AD19" s="78" t="str">
        <f t="shared" si="12"/>
        <v>🔵 SIN DATO</v>
      </c>
      <c r="AE19" s="78"/>
      <c r="AF19" s="78"/>
      <c r="AG19" s="81" t="str">
        <f t="shared" si="13"/>
        <v>S/D</v>
      </c>
      <c r="AH19" s="82" t="str">
        <f t="shared" si="14"/>
        <v>🔵 SIN DATO</v>
      </c>
      <c r="AI19" s="83" t="s">
        <v>205</v>
      </c>
      <c r="AJ19" s="84" t="s">
        <v>225</v>
      </c>
      <c r="AK19" s="84" t="s">
        <v>177</v>
      </c>
      <c r="AL19" s="85"/>
      <c r="AM19" s="85"/>
      <c r="AN19" s="85"/>
      <c r="AO19" s="85"/>
      <c r="AP19" s="85"/>
      <c r="AQ19" s="85"/>
      <c r="AR19" s="85"/>
      <c r="AS19" s="86" t="s">
        <v>178</v>
      </c>
    </row>
    <row r="20" spans="1:45" ht="54.75" customHeight="1" x14ac:dyDescent="0.25">
      <c r="A20" s="73">
        <v>15</v>
      </c>
      <c r="B20" s="74" t="s">
        <v>226</v>
      </c>
      <c r="C20" s="75" t="s">
        <v>227</v>
      </c>
      <c r="D20" s="75" t="s">
        <v>228</v>
      </c>
      <c r="E20" s="76" t="s">
        <v>174</v>
      </c>
      <c r="F20" s="77">
        <v>0</v>
      </c>
      <c r="G20" s="78" t="str">
        <f t="shared" si="0"/>
        <v>S/D</v>
      </c>
      <c r="H20" s="78" t="str">
        <f t="shared" si="1"/>
        <v>🔵 SIN DATO</v>
      </c>
      <c r="I20" s="77"/>
      <c r="J20" s="78" t="str">
        <f t="shared" si="2"/>
        <v>S/D</v>
      </c>
      <c r="K20" s="78" t="str">
        <f t="shared" si="3"/>
        <v>🔵 SIN DATO</v>
      </c>
      <c r="L20" s="77"/>
      <c r="M20" s="78" t="str">
        <f t="shared" si="4"/>
        <v>S/D</v>
      </c>
      <c r="N20" s="78" t="str">
        <f t="shared" si="5"/>
        <v>🔵 SIN DATO</v>
      </c>
      <c r="O20" s="79">
        <f t="shared" si="6"/>
        <v>0</v>
      </c>
      <c r="P20" s="80"/>
      <c r="Q20" s="80"/>
      <c r="R20" s="78"/>
      <c r="S20" s="78" t="str">
        <f t="shared" si="7"/>
        <v>S/D</v>
      </c>
      <c r="T20" s="78" t="str">
        <f t="shared" si="8"/>
        <v>🔵 SIN DATO</v>
      </c>
      <c r="U20" s="80"/>
      <c r="V20" s="78"/>
      <c r="W20" s="78"/>
      <c r="X20" s="78" t="str">
        <f t="shared" si="9"/>
        <v>S/D</v>
      </c>
      <c r="Y20" s="78" t="str">
        <f t="shared" si="10"/>
        <v>🔵 SIN DATO</v>
      </c>
      <c r="Z20" s="80"/>
      <c r="AA20" s="78"/>
      <c r="AB20" s="78"/>
      <c r="AC20" s="78" t="str">
        <f t="shared" si="11"/>
        <v>S/D</v>
      </c>
      <c r="AD20" s="78" t="str">
        <f t="shared" si="12"/>
        <v>🔵 SIN DATO</v>
      </c>
      <c r="AE20" s="78"/>
      <c r="AF20" s="78"/>
      <c r="AG20" s="81" t="str">
        <f t="shared" si="13"/>
        <v>S/D</v>
      </c>
      <c r="AH20" s="82" t="str">
        <f t="shared" si="14"/>
        <v>🔵 SIN DATO</v>
      </c>
      <c r="AI20" s="83" t="s">
        <v>200</v>
      </c>
      <c r="AJ20" s="84" t="s">
        <v>229</v>
      </c>
      <c r="AK20" s="84" t="s">
        <v>94</v>
      </c>
      <c r="AL20" s="85"/>
      <c r="AM20" s="85"/>
      <c r="AN20" s="85"/>
      <c r="AO20" s="85"/>
      <c r="AP20" s="85"/>
      <c r="AQ20" s="85"/>
      <c r="AR20" s="85"/>
      <c r="AS20" s="86" t="s">
        <v>178</v>
      </c>
    </row>
    <row r="21" spans="1:45" ht="14.25" customHeight="1" x14ac:dyDescent="0.25">
      <c r="G21" s="78" t="str">
        <f t="shared" si="0"/>
        <v>S/D</v>
      </c>
      <c r="H21" s="78" t="str">
        <f t="shared" si="1"/>
        <v>🔵 SIN DATO</v>
      </c>
      <c r="J21" s="78" t="str">
        <f t="shared" si="2"/>
        <v>S/D</v>
      </c>
      <c r="K21" s="78" t="str">
        <f t="shared" si="3"/>
        <v>🔵 SIN DATO</v>
      </c>
      <c r="M21" s="78" t="str">
        <f t="shared" si="4"/>
        <v>S/D</v>
      </c>
      <c r="N21" s="78" t="str">
        <f t="shared" si="5"/>
        <v>🔵 SIN DATO</v>
      </c>
    </row>
    <row r="22" spans="1:45" ht="39.75" customHeight="1" x14ac:dyDescent="0.25">
      <c r="A22" s="94" t="s">
        <v>230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</row>
    <row r="24" spans="1:45" ht="30" customHeight="1" x14ac:dyDescent="0.25">
      <c r="A24" s="95" t="s">
        <v>231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8C83B6D-F45C-492E-A278-2A6783975C0C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92FC8A0F-E965-464C-9C3F-805A12320E62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9ABE9F98-3AF1-40AB-AC20-1D803552D176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91F735EC-F12A-4EDE-86B0-5F44950258B8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E462-591E-4A23-BE09-6271A691EC70}">
  <sheetPr>
    <tabColor rgb="FF375623"/>
  </sheetPr>
  <dimension ref="A1:AS23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baseColWidth="10" defaultColWidth="9" defaultRowHeight="15" x14ac:dyDescent="0.25"/>
  <cols>
    <col min="1" max="1" width="5" style="54" customWidth="1"/>
    <col min="2" max="2" width="20" style="54" customWidth="1"/>
    <col min="3" max="3" width="35" style="54" customWidth="1"/>
    <col min="4" max="4" width="30" style="54" customWidth="1"/>
    <col min="5" max="5" width="12" style="54" customWidth="1"/>
    <col min="6" max="28" width="11" style="54" customWidth="1"/>
    <col min="29" max="35" width="12" style="54" customWidth="1"/>
    <col min="36" max="36" width="28" style="54" customWidth="1"/>
    <col min="37" max="37" width="22" style="54" customWidth="1"/>
    <col min="38" max="38" width="18" style="54" customWidth="1"/>
    <col min="39" max="39" width="28" style="54" customWidth="1"/>
    <col min="40" max="40" width="18" style="54" customWidth="1"/>
    <col min="41" max="41" width="12" style="54" customWidth="1"/>
    <col min="42" max="42" width="22" style="54" customWidth="1"/>
    <col min="43" max="43" width="14" style="54" customWidth="1"/>
    <col min="44" max="16384" width="9" style="54"/>
  </cols>
  <sheetData>
    <row r="1" spans="1:45" ht="24.75" customHeight="1" x14ac:dyDescent="0.25">
      <c r="A1" s="96" t="s">
        <v>232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45" ht="13.5" customHeight="1" x14ac:dyDescent="0.25">
      <c r="A2" s="55" t="s">
        <v>123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5" ht="19.5" customHeight="1" thickBot="1" x14ac:dyDescent="0.3">
      <c r="A3" s="56" t="s">
        <v>124</v>
      </c>
      <c r="B3" s="56"/>
      <c r="C3" s="56"/>
      <c r="D3" s="56"/>
      <c r="E3" s="57"/>
      <c r="F3" s="57"/>
      <c r="G3" s="57"/>
      <c r="H3" s="57"/>
      <c r="I3" s="57"/>
      <c r="J3" s="57"/>
      <c r="K3" s="58" t="s">
        <v>125</v>
      </c>
      <c r="L3" s="58"/>
      <c r="M3" s="58"/>
      <c r="N3" s="58"/>
      <c r="O3" s="58"/>
      <c r="P3" s="58"/>
      <c r="R3" s="54" t="s">
        <v>126</v>
      </c>
      <c r="S3" s="58"/>
      <c r="T3" s="58"/>
      <c r="U3" s="58"/>
      <c r="V3" s="58"/>
      <c r="W3" s="58"/>
      <c r="AH3" s="59" t="s">
        <v>125</v>
      </c>
      <c r="AK3" s="60"/>
      <c r="AN3" s="59" t="s">
        <v>126</v>
      </c>
      <c r="AO3" s="60"/>
    </row>
    <row r="4" spans="1:45" ht="19.5" customHeight="1" x14ac:dyDescent="0.25">
      <c r="A4" s="61" t="s">
        <v>127</v>
      </c>
      <c r="B4" s="61"/>
      <c r="C4" s="61"/>
      <c r="D4" s="61"/>
      <c r="E4" s="61"/>
      <c r="F4" s="62" t="s">
        <v>128</v>
      </c>
      <c r="G4" s="62"/>
      <c r="H4" s="62"/>
      <c r="I4" s="62"/>
      <c r="J4" s="62"/>
      <c r="K4" s="62"/>
      <c r="L4" s="62"/>
      <c r="M4" s="62"/>
      <c r="N4" s="62"/>
      <c r="O4" s="63" t="s">
        <v>129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8" t="s">
        <v>130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5" ht="36" customHeight="1" x14ac:dyDescent="0.25">
      <c r="A5" s="64" t="s">
        <v>81</v>
      </c>
      <c r="B5" s="64" t="s">
        <v>131</v>
      </c>
      <c r="C5" s="64" t="s">
        <v>132</v>
      </c>
      <c r="D5" s="64" t="s">
        <v>133</v>
      </c>
      <c r="E5" s="64" t="s">
        <v>134</v>
      </c>
      <c r="F5" s="65" t="s">
        <v>135</v>
      </c>
      <c r="G5" s="65" t="s">
        <v>136</v>
      </c>
      <c r="H5" s="65" t="s">
        <v>137</v>
      </c>
      <c r="I5" s="65" t="s">
        <v>138</v>
      </c>
      <c r="J5" s="65" t="s">
        <v>139</v>
      </c>
      <c r="K5" s="65" t="s">
        <v>140</v>
      </c>
      <c r="L5" s="65" t="s">
        <v>141</v>
      </c>
      <c r="M5" s="65" t="s">
        <v>142</v>
      </c>
      <c r="N5" s="65" t="s">
        <v>143</v>
      </c>
      <c r="O5" s="66" t="s">
        <v>144</v>
      </c>
      <c r="P5" s="67" t="s">
        <v>145</v>
      </c>
      <c r="Q5" s="67" t="s">
        <v>146</v>
      </c>
      <c r="R5" s="67" t="s">
        <v>147</v>
      </c>
      <c r="S5" s="68" t="s">
        <v>148</v>
      </c>
      <c r="T5" s="68" t="s">
        <v>149</v>
      </c>
      <c r="U5" s="67" t="s">
        <v>150</v>
      </c>
      <c r="V5" s="67" t="s">
        <v>151</v>
      </c>
      <c r="W5" s="67" t="s">
        <v>152</v>
      </c>
      <c r="X5" s="68" t="s">
        <v>153</v>
      </c>
      <c r="Y5" s="68" t="s">
        <v>154</v>
      </c>
      <c r="Z5" s="67" t="s">
        <v>155</v>
      </c>
      <c r="AA5" s="67" t="s">
        <v>156</v>
      </c>
      <c r="AB5" s="67" t="s">
        <v>157</v>
      </c>
      <c r="AC5" s="68" t="s">
        <v>158</v>
      </c>
      <c r="AD5" s="68" t="s">
        <v>159</v>
      </c>
      <c r="AE5" s="69"/>
      <c r="AF5" s="69"/>
      <c r="AG5" s="70" t="s">
        <v>160</v>
      </c>
      <c r="AH5" s="70" t="s">
        <v>161</v>
      </c>
      <c r="AI5" s="70" t="s">
        <v>162</v>
      </c>
      <c r="AJ5" s="70" t="s">
        <v>163</v>
      </c>
      <c r="AK5" s="70" t="s">
        <v>164</v>
      </c>
      <c r="AL5" s="70" t="s">
        <v>165</v>
      </c>
      <c r="AM5" s="70" t="s">
        <v>166</v>
      </c>
      <c r="AN5" s="70" t="s">
        <v>167</v>
      </c>
      <c r="AO5" s="70" t="s">
        <v>168</v>
      </c>
      <c r="AP5" s="70" t="s">
        <v>169</v>
      </c>
      <c r="AQ5" s="70" t="s">
        <v>170</v>
      </c>
      <c r="AR5" s="71" t="s">
        <v>169</v>
      </c>
      <c r="AS5" s="72" t="s">
        <v>170</v>
      </c>
    </row>
    <row r="6" spans="1:45" ht="54.75" customHeight="1" x14ac:dyDescent="0.25">
      <c r="A6" s="73">
        <v>1</v>
      </c>
      <c r="B6" s="74" t="s">
        <v>233</v>
      </c>
      <c r="C6" s="75" t="s">
        <v>234</v>
      </c>
      <c r="D6" s="75" t="s">
        <v>235</v>
      </c>
      <c r="E6" s="76" t="s">
        <v>174</v>
      </c>
      <c r="F6" s="77">
        <f>(87/87)*100</f>
        <v>100</v>
      </c>
      <c r="G6" s="78">
        <f t="shared" ref="G6:G20" si="0">IF(OR(F6="",I6="",F6=0,I6=0),"S/D",MIN(100,IFERROR((F6/I6)*100,0)))</f>
        <v>100</v>
      </c>
      <c r="H6" s="78" t="str">
        <f t="shared" ref="H6:H20" si="1">IFERROR(IF(G6="S/D","🔵 SIN DATO",IF(G6&gt;=90,"🟢 VERDE",IF(G6&gt;=60,"🟡 AMARILLO","🔴 ROJO"))),"🔵 SIN DATO")</f>
        <v>🟢 VERDE</v>
      </c>
      <c r="I6" s="77">
        <f>(118/118)*100</f>
        <v>100</v>
      </c>
      <c r="J6" s="78">
        <f t="shared" ref="J6:J20" si="2">IF(OR(I6="",L6="",I6=0,L6=0),"S/D",MIN(100,IFERROR((I6/L6)*100,0)))</f>
        <v>100</v>
      </c>
      <c r="K6" s="78" t="str">
        <f t="shared" ref="K6:K20" si="3">IFERROR(IF(J6="S/D","🔵 SIN DATO",IF(J6&gt;=90,"🟢 VERDE",IF(J6&gt;=60,"🟡 AMARILLO","🔴 ROJO"))),"🔵 SIN DATO")</f>
        <v>🟢 VERDE</v>
      </c>
      <c r="L6" s="77">
        <f>(134/134)*100</f>
        <v>100</v>
      </c>
      <c r="M6" s="78">
        <f t="shared" ref="M6:M20" si="4">IF(OR(L6="",O6="",L6=0,O6=0),"S/D",MIN(100,IFERROR((L6/O6)*100,0)))</f>
        <v>100</v>
      </c>
      <c r="N6" s="78" t="str">
        <f t="shared" ref="N6:N20" si="5">IFERROR(IF(M6="S/D","🔵 SIN DATO",IF(M6&gt;=90,"🟢 VERDE",IF(M6&gt;=60,"🟡 AMARILLO","🔴 ROJO"))),"🔵 SIN DATO")</f>
        <v>🟢 VERDE</v>
      </c>
      <c r="O6" s="79">
        <f t="shared" ref="O6:O19" si="6">IF(COUNT(F6,I6,L6)&gt;=1,ROUND(AVERAGE(F6,I6,L6),2),"")</f>
        <v>100</v>
      </c>
      <c r="P6" s="80"/>
      <c r="Q6" s="80"/>
      <c r="R6" s="78"/>
      <c r="S6" s="78" t="str">
        <f t="shared" ref="S6:S19" si="7">IF(OR(L6="",R6="",L6=0,R6=0),"S/D",MIN(100,IFERROR((L6/R6)*100,0)))</f>
        <v>S/D</v>
      </c>
      <c r="T6" s="78" t="str">
        <f t="shared" ref="T6:T19" si="8">IFERROR(IF(S6="S/D","🔵 SIN DATO",IF(S6&gt;=90,"🟢 VERDE",IF(S6&gt;=60,"🟡 AMARILLO","🔴 ROJO"))),"🔵 SIN DATO")</f>
        <v>🔵 SIN DATO</v>
      </c>
      <c r="U6" s="80"/>
      <c r="V6" s="78"/>
      <c r="W6" s="78"/>
      <c r="X6" s="78" t="str">
        <f t="shared" ref="X6:X19" si="9">IF(OR(L6="",W6="",L6=0,W6=0),"S/D",MIN(100,IFERROR((L6/W6)*100,0)))</f>
        <v>S/D</v>
      </c>
      <c r="Y6" s="78" t="str">
        <f t="shared" ref="Y6:Y19" si="10">IFERROR(IF(X6="S/D","🔵 SIN DATO",IF(X6&gt;=90,"🟢 VERDE",IF(X6&gt;=60,"🟡 AMARILLO","🔴 ROJO"))),"🔵 SIN DATO")</f>
        <v>🔵 SIN DATO</v>
      </c>
      <c r="Z6" s="80"/>
      <c r="AA6" s="78"/>
      <c r="AB6" s="78"/>
      <c r="AC6" s="78" t="str">
        <f t="shared" ref="AC6:AC19" si="11">IF(OR(L6="",AB6="",L6=0,AB6=0),"S/D",MIN(100,IFERROR((L6/AB6)*100,0)))</f>
        <v>S/D</v>
      </c>
      <c r="AD6" s="78" t="str">
        <f t="shared" ref="AD6:AD19" si="12">IFERROR(IF(AC6="S/D","🔵 SIN DATO",IF(AC6&gt;=90,"🟢 VERDE",IF(AC6&gt;=60,"🟡 AMARILLO","🔴 ROJO"))),"🔵 SIN DATO")</f>
        <v>🔵 SIN DATO</v>
      </c>
      <c r="AE6" s="78"/>
      <c r="AF6" s="78"/>
      <c r="AG6" s="81" t="str">
        <f t="shared" ref="AG6:AG19" si="13">IFERROR(IF(I6=0,"S/D",(H6/I6)*100),"S/D")</f>
        <v>S/D</v>
      </c>
      <c r="AH6" s="82" t="str">
        <f t="shared" ref="AH6:AH19" si="14">IFERROR(IF(J6="S/D","🔵 SIN DATO",IF(J6&gt;=90,"🟢 VERDE",IF(J6&gt;=60,"🟡 AMARILLO","🔴 ROJO"))),"🔵 SIN DATO")</f>
        <v>🟢 VERDE</v>
      </c>
      <c r="AI6" s="83" t="s">
        <v>60</v>
      </c>
      <c r="AJ6" s="84" t="s">
        <v>176</v>
      </c>
      <c r="AK6" s="84" t="s">
        <v>94</v>
      </c>
      <c r="AL6" s="85"/>
      <c r="AM6" s="85"/>
      <c r="AN6" s="85"/>
      <c r="AO6" s="85"/>
      <c r="AP6" s="85"/>
      <c r="AQ6" s="85"/>
      <c r="AR6" s="85"/>
      <c r="AS6" s="86" t="s">
        <v>178</v>
      </c>
    </row>
    <row r="7" spans="1:45" ht="54.75" customHeight="1" x14ac:dyDescent="0.25">
      <c r="A7" s="73">
        <v>2</v>
      </c>
      <c r="B7" s="74" t="s">
        <v>233</v>
      </c>
      <c r="C7" s="87" t="s">
        <v>236</v>
      </c>
      <c r="D7" s="75" t="s">
        <v>237</v>
      </c>
      <c r="E7" s="76" t="s">
        <v>174</v>
      </c>
      <c r="F7" s="77">
        <f>(33/87)*100</f>
        <v>37.931034482758619</v>
      </c>
      <c r="G7" s="78">
        <f t="shared" si="0"/>
        <v>100</v>
      </c>
      <c r="H7" s="78" t="str">
        <f t="shared" si="1"/>
        <v>🟢 VERDE</v>
      </c>
      <c r="I7" s="77">
        <f>(34/118)*100</f>
        <v>28.8135593220339</v>
      </c>
      <c r="J7" s="78">
        <f t="shared" si="2"/>
        <v>100</v>
      </c>
      <c r="K7" s="78" t="str">
        <f t="shared" si="3"/>
        <v>🟢 VERDE</v>
      </c>
      <c r="L7" s="77">
        <f>(37/134)*100</f>
        <v>27.611940298507463</v>
      </c>
      <c r="M7" s="78">
        <f t="shared" si="4"/>
        <v>87.796312554872699</v>
      </c>
      <c r="N7" s="78" t="str">
        <f t="shared" si="5"/>
        <v>🟡 AMARILLO</v>
      </c>
      <c r="O7" s="79">
        <f t="shared" si="6"/>
        <v>31.45</v>
      </c>
      <c r="P7" s="80"/>
      <c r="Q7" s="80"/>
      <c r="R7" s="78"/>
      <c r="S7" s="78" t="str">
        <f t="shared" si="7"/>
        <v>S/D</v>
      </c>
      <c r="T7" s="78" t="str">
        <f t="shared" si="8"/>
        <v>🔵 SIN DATO</v>
      </c>
      <c r="U7" s="80"/>
      <c r="V7" s="78"/>
      <c r="W7" s="78"/>
      <c r="X7" s="78" t="str">
        <f t="shared" si="9"/>
        <v>S/D</v>
      </c>
      <c r="Y7" s="78" t="str">
        <f t="shared" si="10"/>
        <v>🔵 SIN DATO</v>
      </c>
      <c r="Z7" s="80"/>
      <c r="AA7" s="78"/>
      <c r="AB7" s="78"/>
      <c r="AC7" s="78" t="str">
        <f t="shared" si="11"/>
        <v>S/D</v>
      </c>
      <c r="AD7" s="78" t="str">
        <f t="shared" si="12"/>
        <v>🔵 SIN DATO</v>
      </c>
      <c r="AE7" s="78"/>
      <c r="AF7" s="78"/>
      <c r="AG7" s="81" t="str">
        <f t="shared" si="13"/>
        <v>S/D</v>
      </c>
      <c r="AH7" s="82" t="str">
        <f t="shared" si="14"/>
        <v>🟢 VERDE</v>
      </c>
      <c r="AI7" s="83" t="s">
        <v>60</v>
      </c>
      <c r="AJ7" s="84" t="s">
        <v>238</v>
      </c>
      <c r="AK7" s="84" t="s">
        <v>94</v>
      </c>
      <c r="AL7" s="85"/>
      <c r="AM7" s="85"/>
      <c r="AN7" s="85"/>
      <c r="AO7" s="85"/>
      <c r="AP7" s="85"/>
      <c r="AQ7" s="85"/>
      <c r="AR7" s="85"/>
      <c r="AS7" s="86" t="s">
        <v>178</v>
      </c>
    </row>
    <row r="8" spans="1:45" ht="54.75" customHeight="1" x14ac:dyDescent="0.25">
      <c r="A8" s="73">
        <v>3</v>
      </c>
      <c r="B8" s="74" t="s">
        <v>233</v>
      </c>
      <c r="C8" s="75" t="s">
        <v>239</v>
      </c>
      <c r="D8" s="75" t="s">
        <v>240</v>
      </c>
      <c r="E8" s="76" t="s">
        <v>174</v>
      </c>
      <c r="F8" s="77">
        <f>(1/87)*100</f>
        <v>1.1494252873563218</v>
      </c>
      <c r="G8" s="78">
        <f t="shared" si="0"/>
        <v>100</v>
      </c>
      <c r="H8" s="78" t="str">
        <f t="shared" si="1"/>
        <v>🟢 VERDE</v>
      </c>
      <c r="I8" s="77">
        <f>(1/118)*100</f>
        <v>0.84745762711864403</v>
      </c>
      <c r="J8" s="78">
        <f t="shared" si="2"/>
        <v>28.389830508474578</v>
      </c>
      <c r="K8" s="78" t="str">
        <f t="shared" si="3"/>
        <v>🔴 ROJO</v>
      </c>
      <c r="L8" s="77">
        <f>(4/134)*100</f>
        <v>2.9850746268656714</v>
      </c>
      <c r="M8" s="78">
        <f t="shared" si="4"/>
        <v>100</v>
      </c>
      <c r="N8" s="78" t="str">
        <f t="shared" si="5"/>
        <v>🟢 VERDE</v>
      </c>
      <c r="O8" s="79">
        <f t="shared" si="6"/>
        <v>1.66</v>
      </c>
      <c r="P8" s="80"/>
      <c r="Q8" s="80"/>
      <c r="R8" s="78"/>
      <c r="S8" s="78" t="str">
        <f t="shared" si="7"/>
        <v>S/D</v>
      </c>
      <c r="T8" s="78" t="str">
        <f t="shared" si="8"/>
        <v>🔵 SIN DATO</v>
      </c>
      <c r="U8" s="80"/>
      <c r="V8" s="78"/>
      <c r="W8" s="78"/>
      <c r="X8" s="78" t="str">
        <f t="shared" si="9"/>
        <v>S/D</v>
      </c>
      <c r="Y8" s="78" t="str">
        <f t="shared" si="10"/>
        <v>🔵 SIN DATO</v>
      </c>
      <c r="Z8" s="80"/>
      <c r="AA8" s="78"/>
      <c r="AB8" s="78"/>
      <c r="AC8" s="78" t="str">
        <f t="shared" si="11"/>
        <v>S/D</v>
      </c>
      <c r="AD8" s="78" t="str">
        <f t="shared" si="12"/>
        <v>🔵 SIN DATO</v>
      </c>
      <c r="AE8" s="78"/>
      <c r="AF8" s="78"/>
      <c r="AG8" s="81" t="str">
        <f t="shared" si="13"/>
        <v>S/D</v>
      </c>
      <c r="AH8" s="82" t="str">
        <f t="shared" si="14"/>
        <v>🔴 ROJO</v>
      </c>
      <c r="AI8" s="83" t="s">
        <v>60</v>
      </c>
      <c r="AJ8" s="84" t="s">
        <v>238</v>
      </c>
      <c r="AK8" s="84" t="s">
        <v>94</v>
      </c>
      <c r="AL8" s="85"/>
      <c r="AM8" s="85"/>
      <c r="AN8" s="85"/>
      <c r="AO8" s="85"/>
      <c r="AP8" s="85"/>
      <c r="AQ8" s="85"/>
      <c r="AR8" s="85"/>
      <c r="AS8" s="86" t="s">
        <v>178</v>
      </c>
    </row>
    <row r="9" spans="1:45" ht="54.75" customHeight="1" x14ac:dyDescent="0.25">
      <c r="A9" s="82">
        <v>4</v>
      </c>
      <c r="B9" s="88" t="s">
        <v>233</v>
      </c>
      <c r="C9" s="88" t="s">
        <v>241</v>
      </c>
      <c r="D9" s="88" t="s">
        <v>242</v>
      </c>
      <c r="E9" s="89" t="s">
        <v>174</v>
      </c>
      <c r="F9" s="90">
        <f>(24/87)*100</f>
        <v>27.586206896551722</v>
      </c>
      <c r="G9" s="78">
        <f t="shared" si="0"/>
        <v>57.108287961282514</v>
      </c>
      <c r="H9" s="78" t="str">
        <f t="shared" si="1"/>
        <v>🔴 ROJO</v>
      </c>
      <c r="I9" s="90">
        <f>(57/118)*100</f>
        <v>48.305084745762713</v>
      </c>
      <c r="J9" s="78">
        <f t="shared" si="2"/>
        <v>99.582790091264656</v>
      </c>
      <c r="K9" s="78" t="str">
        <f t="shared" si="3"/>
        <v>🟢 VERDE</v>
      </c>
      <c r="L9" s="90">
        <f>(65/134)*100</f>
        <v>48.507462686567166</v>
      </c>
      <c r="M9" s="78">
        <f t="shared" si="4"/>
        <v>100</v>
      </c>
      <c r="N9" s="78" t="str">
        <f t="shared" si="5"/>
        <v>🟢 VERDE</v>
      </c>
      <c r="O9" s="91">
        <f t="shared" si="6"/>
        <v>41.47</v>
      </c>
      <c r="P9" s="80"/>
      <c r="Q9" s="80"/>
      <c r="R9" s="78"/>
      <c r="S9" s="78" t="str">
        <f t="shared" si="7"/>
        <v>S/D</v>
      </c>
      <c r="T9" s="78" t="str">
        <f t="shared" si="8"/>
        <v>🔵 SIN DATO</v>
      </c>
      <c r="U9" s="80"/>
      <c r="V9" s="78"/>
      <c r="W9" s="78"/>
      <c r="X9" s="78" t="str">
        <f t="shared" si="9"/>
        <v>S/D</v>
      </c>
      <c r="Y9" s="78" t="str">
        <f t="shared" si="10"/>
        <v>🔵 SIN DATO</v>
      </c>
      <c r="Z9" s="80"/>
      <c r="AA9" s="78"/>
      <c r="AB9" s="78"/>
      <c r="AC9" s="78" t="str">
        <f t="shared" si="11"/>
        <v>S/D</v>
      </c>
      <c r="AD9" s="78" t="str">
        <f t="shared" si="12"/>
        <v>🔵 SIN DATO</v>
      </c>
      <c r="AE9" s="78"/>
      <c r="AF9" s="78"/>
      <c r="AG9" s="92" t="str">
        <f t="shared" si="13"/>
        <v>S/D</v>
      </c>
      <c r="AH9" s="82" t="str">
        <f t="shared" si="14"/>
        <v>🟢 VERDE</v>
      </c>
      <c r="AI9" s="89" t="s">
        <v>60</v>
      </c>
      <c r="AJ9" s="88" t="s">
        <v>51</v>
      </c>
      <c r="AK9" s="88" t="s">
        <v>94</v>
      </c>
      <c r="AL9" s="93"/>
      <c r="AM9" s="93"/>
      <c r="AN9" s="93"/>
      <c r="AO9" s="93"/>
      <c r="AP9" s="93"/>
      <c r="AQ9" s="93"/>
      <c r="AR9" s="93"/>
      <c r="AS9" s="89" t="s">
        <v>178</v>
      </c>
    </row>
    <row r="10" spans="1:45" ht="54.75" customHeight="1" x14ac:dyDescent="0.25">
      <c r="A10" s="73">
        <v>5</v>
      </c>
      <c r="B10" s="74" t="s">
        <v>243</v>
      </c>
      <c r="C10" s="75" t="s">
        <v>244</v>
      </c>
      <c r="D10" s="75" t="s">
        <v>245</v>
      </c>
      <c r="E10" s="76" t="s">
        <v>174</v>
      </c>
      <c r="F10" s="77">
        <f>(87/87)*100</f>
        <v>100</v>
      </c>
      <c r="G10" s="78">
        <f t="shared" si="0"/>
        <v>100</v>
      </c>
      <c r="H10" s="78" t="str">
        <f t="shared" si="1"/>
        <v>🟢 VERDE</v>
      </c>
      <c r="I10" s="77">
        <f>(118/118)*100</f>
        <v>100</v>
      </c>
      <c r="J10" s="78">
        <f t="shared" si="2"/>
        <v>100</v>
      </c>
      <c r="K10" s="78" t="str">
        <f t="shared" si="3"/>
        <v>🟢 VERDE</v>
      </c>
      <c r="L10" s="77">
        <f>(134/134)*100</f>
        <v>100</v>
      </c>
      <c r="M10" s="78">
        <f t="shared" si="4"/>
        <v>100</v>
      </c>
      <c r="N10" s="78" t="str">
        <f t="shared" si="5"/>
        <v>🟢 VERDE</v>
      </c>
      <c r="O10" s="79">
        <f t="shared" si="6"/>
        <v>100</v>
      </c>
      <c r="P10" s="80"/>
      <c r="Q10" s="80"/>
      <c r="R10" s="78"/>
      <c r="S10" s="78" t="str">
        <f t="shared" si="7"/>
        <v>S/D</v>
      </c>
      <c r="T10" s="78" t="str">
        <f t="shared" si="8"/>
        <v>🔵 SIN DATO</v>
      </c>
      <c r="U10" s="80"/>
      <c r="V10" s="78"/>
      <c r="W10" s="78"/>
      <c r="X10" s="78" t="str">
        <f t="shared" si="9"/>
        <v>S/D</v>
      </c>
      <c r="Y10" s="78" t="str">
        <f t="shared" si="10"/>
        <v>🔵 SIN DATO</v>
      </c>
      <c r="Z10" s="80"/>
      <c r="AA10" s="78"/>
      <c r="AB10" s="78"/>
      <c r="AC10" s="78" t="str">
        <f t="shared" si="11"/>
        <v>S/D</v>
      </c>
      <c r="AD10" s="78" t="str">
        <f t="shared" si="12"/>
        <v>🔵 SIN DATO</v>
      </c>
      <c r="AE10" s="78"/>
      <c r="AF10" s="78"/>
      <c r="AG10" s="81" t="str">
        <f t="shared" si="13"/>
        <v>S/D</v>
      </c>
      <c r="AH10" s="82" t="str">
        <f t="shared" si="14"/>
        <v>🟢 VERDE</v>
      </c>
      <c r="AI10" s="83" t="s">
        <v>60</v>
      </c>
      <c r="AJ10" s="84" t="s">
        <v>238</v>
      </c>
      <c r="AK10" s="84" t="s">
        <v>94</v>
      </c>
      <c r="AL10" s="85"/>
      <c r="AM10" s="85"/>
      <c r="AN10" s="85"/>
      <c r="AO10" s="85"/>
      <c r="AP10" s="85"/>
      <c r="AQ10" s="85"/>
      <c r="AR10" s="85"/>
      <c r="AS10" s="86" t="s">
        <v>178</v>
      </c>
    </row>
    <row r="11" spans="1:45" ht="54.75" customHeight="1" x14ac:dyDescent="0.25">
      <c r="A11" s="73">
        <v>6</v>
      </c>
      <c r="B11" s="74" t="s">
        <v>243</v>
      </c>
      <c r="C11" s="87" t="s">
        <v>246</v>
      </c>
      <c r="D11" s="75" t="s">
        <v>247</v>
      </c>
      <c r="E11" s="76" t="s">
        <v>174</v>
      </c>
      <c r="F11" s="77">
        <v>0</v>
      </c>
      <c r="G11" s="78" t="str">
        <f t="shared" si="0"/>
        <v>S/D</v>
      </c>
      <c r="H11" s="78" t="str">
        <f t="shared" si="1"/>
        <v>🔵 SIN DATO</v>
      </c>
      <c r="I11" s="77">
        <v>0</v>
      </c>
      <c r="J11" s="78" t="str">
        <f t="shared" si="2"/>
        <v>S/D</v>
      </c>
      <c r="K11" s="78" t="str">
        <f t="shared" si="3"/>
        <v>🔵 SIN DATO</v>
      </c>
      <c r="L11" s="77">
        <v>0</v>
      </c>
      <c r="M11" s="78" t="str">
        <f t="shared" si="4"/>
        <v>S/D</v>
      </c>
      <c r="N11" s="78" t="str">
        <f t="shared" si="5"/>
        <v>🔵 SIN DATO</v>
      </c>
      <c r="O11" s="79">
        <f t="shared" si="6"/>
        <v>0</v>
      </c>
      <c r="P11" s="80"/>
      <c r="Q11" s="80"/>
      <c r="R11" s="78"/>
      <c r="S11" s="78" t="str">
        <f t="shared" si="7"/>
        <v>S/D</v>
      </c>
      <c r="T11" s="78" t="str">
        <f t="shared" si="8"/>
        <v>🔵 SIN DATO</v>
      </c>
      <c r="U11" s="80"/>
      <c r="V11" s="78"/>
      <c r="W11" s="78"/>
      <c r="X11" s="78" t="str">
        <f t="shared" si="9"/>
        <v>S/D</v>
      </c>
      <c r="Y11" s="78" t="str">
        <f t="shared" si="10"/>
        <v>🔵 SIN DATO</v>
      </c>
      <c r="Z11" s="80"/>
      <c r="AA11" s="78"/>
      <c r="AB11" s="78"/>
      <c r="AC11" s="78" t="str">
        <f t="shared" si="11"/>
        <v>S/D</v>
      </c>
      <c r="AD11" s="78" t="str">
        <f t="shared" si="12"/>
        <v>🔵 SIN DATO</v>
      </c>
      <c r="AE11" s="78"/>
      <c r="AF11" s="78"/>
      <c r="AG11" s="81" t="str">
        <f t="shared" si="13"/>
        <v>S/D</v>
      </c>
      <c r="AH11" s="82" t="str">
        <f t="shared" si="14"/>
        <v>🔵 SIN DATO</v>
      </c>
      <c r="AI11" s="83" t="s">
        <v>60</v>
      </c>
      <c r="AJ11" s="84" t="s">
        <v>238</v>
      </c>
      <c r="AK11" s="84" t="s">
        <v>94</v>
      </c>
      <c r="AL11" s="85"/>
      <c r="AM11" s="85"/>
      <c r="AN11" s="85"/>
      <c r="AO11" s="85"/>
      <c r="AP11" s="85"/>
      <c r="AQ11" s="85"/>
      <c r="AR11" s="85"/>
      <c r="AS11" s="86" t="s">
        <v>178</v>
      </c>
    </row>
    <row r="12" spans="1:45" ht="54.75" customHeight="1" x14ac:dyDescent="0.25">
      <c r="A12" s="73">
        <v>7</v>
      </c>
      <c r="B12" s="74" t="s">
        <v>243</v>
      </c>
      <c r="C12" s="75" t="s">
        <v>248</v>
      </c>
      <c r="D12" s="75" t="s">
        <v>249</v>
      </c>
      <c r="E12" s="76" t="s">
        <v>174</v>
      </c>
      <c r="F12" s="77">
        <v>0</v>
      </c>
      <c r="G12" s="78" t="str">
        <f t="shared" si="0"/>
        <v>S/D</v>
      </c>
      <c r="H12" s="78" t="str">
        <f t="shared" si="1"/>
        <v>🔵 SIN DATO</v>
      </c>
      <c r="I12" s="77">
        <v>0</v>
      </c>
      <c r="J12" s="78" t="str">
        <f t="shared" si="2"/>
        <v>S/D</v>
      </c>
      <c r="K12" s="78" t="str">
        <f t="shared" si="3"/>
        <v>🔵 SIN DATO</v>
      </c>
      <c r="L12" s="77">
        <v>0</v>
      </c>
      <c r="M12" s="78" t="str">
        <f t="shared" si="4"/>
        <v>S/D</v>
      </c>
      <c r="N12" s="78" t="str">
        <f t="shared" si="5"/>
        <v>🔵 SIN DATO</v>
      </c>
      <c r="O12" s="79">
        <f t="shared" si="6"/>
        <v>0</v>
      </c>
      <c r="P12" s="80"/>
      <c r="Q12" s="80"/>
      <c r="R12" s="78"/>
      <c r="S12" s="78" t="str">
        <f t="shared" si="7"/>
        <v>S/D</v>
      </c>
      <c r="T12" s="78" t="str">
        <f t="shared" si="8"/>
        <v>🔵 SIN DATO</v>
      </c>
      <c r="U12" s="80"/>
      <c r="V12" s="78"/>
      <c r="W12" s="78"/>
      <c r="X12" s="78" t="str">
        <f t="shared" si="9"/>
        <v>S/D</v>
      </c>
      <c r="Y12" s="78" t="str">
        <f t="shared" si="10"/>
        <v>🔵 SIN DATO</v>
      </c>
      <c r="Z12" s="80"/>
      <c r="AA12" s="78"/>
      <c r="AB12" s="78"/>
      <c r="AC12" s="78" t="str">
        <f t="shared" si="11"/>
        <v>S/D</v>
      </c>
      <c r="AD12" s="78" t="str">
        <f t="shared" si="12"/>
        <v>🔵 SIN DATO</v>
      </c>
      <c r="AE12" s="78"/>
      <c r="AF12" s="78"/>
      <c r="AG12" s="81" t="str">
        <f t="shared" si="13"/>
        <v>S/D</v>
      </c>
      <c r="AH12" s="82" t="str">
        <f t="shared" si="14"/>
        <v>🔵 SIN DATO</v>
      </c>
      <c r="AI12" s="83" t="s">
        <v>60</v>
      </c>
      <c r="AJ12" s="84" t="s">
        <v>238</v>
      </c>
      <c r="AK12" s="84" t="s">
        <v>94</v>
      </c>
      <c r="AL12" s="85"/>
      <c r="AM12" s="85"/>
      <c r="AN12" s="85"/>
      <c r="AO12" s="85"/>
      <c r="AP12" s="85"/>
      <c r="AQ12" s="85"/>
      <c r="AR12" s="85"/>
      <c r="AS12" s="86" t="s">
        <v>178</v>
      </c>
    </row>
    <row r="13" spans="1:45" ht="54.75" customHeight="1" x14ac:dyDescent="0.25">
      <c r="A13" s="82">
        <v>8</v>
      </c>
      <c r="B13" s="88" t="s">
        <v>250</v>
      </c>
      <c r="C13" s="88" t="s">
        <v>251</v>
      </c>
      <c r="D13" s="88" t="s">
        <v>252</v>
      </c>
      <c r="E13" s="89" t="s">
        <v>174</v>
      </c>
      <c r="F13" s="90">
        <f>(30/87)*100</f>
        <v>34.482758620689658</v>
      </c>
      <c r="G13" s="78">
        <f t="shared" si="0"/>
        <v>100</v>
      </c>
      <c r="H13" s="78" t="str">
        <f t="shared" si="1"/>
        <v>🟢 VERDE</v>
      </c>
      <c r="I13" s="90">
        <f>(40/118)*100</f>
        <v>33.898305084745758</v>
      </c>
      <c r="J13" s="78">
        <f t="shared" si="2"/>
        <v>90.847457627118615</v>
      </c>
      <c r="K13" s="78" t="str">
        <f t="shared" si="3"/>
        <v>🟢 VERDE</v>
      </c>
      <c r="L13" s="90">
        <f>(50/134)*100</f>
        <v>37.313432835820898</v>
      </c>
      <c r="M13" s="78">
        <f t="shared" si="4"/>
        <v>100</v>
      </c>
      <c r="N13" s="78" t="str">
        <f t="shared" si="5"/>
        <v>🟢 VERDE</v>
      </c>
      <c r="O13" s="91">
        <f t="shared" si="6"/>
        <v>35.229999999999997</v>
      </c>
      <c r="P13" s="80"/>
      <c r="Q13" s="80"/>
      <c r="R13" s="78"/>
      <c r="S13" s="78" t="str">
        <f t="shared" si="7"/>
        <v>S/D</v>
      </c>
      <c r="T13" s="78" t="str">
        <f t="shared" si="8"/>
        <v>🔵 SIN DATO</v>
      </c>
      <c r="U13" s="80"/>
      <c r="V13" s="78"/>
      <c r="W13" s="78"/>
      <c r="X13" s="78" t="str">
        <f t="shared" si="9"/>
        <v>S/D</v>
      </c>
      <c r="Y13" s="78" t="str">
        <f t="shared" si="10"/>
        <v>🔵 SIN DATO</v>
      </c>
      <c r="Z13" s="80"/>
      <c r="AA13" s="78"/>
      <c r="AB13" s="78"/>
      <c r="AC13" s="78" t="str">
        <f t="shared" si="11"/>
        <v>S/D</v>
      </c>
      <c r="AD13" s="78" t="str">
        <f t="shared" si="12"/>
        <v>🔵 SIN DATO</v>
      </c>
      <c r="AE13" s="78"/>
      <c r="AF13" s="78"/>
      <c r="AG13" s="92" t="str">
        <f t="shared" si="13"/>
        <v>S/D</v>
      </c>
      <c r="AH13" s="82" t="str">
        <f t="shared" si="14"/>
        <v>🟢 VERDE</v>
      </c>
      <c r="AI13" s="89" t="s">
        <v>63</v>
      </c>
      <c r="AJ13" s="88" t="s">
        <v>220</v>
      </c>
      <c r="AK13" s="88" t="s">
        <v>177</v>
      </c>
      <c r="AL13" s="93"/>
      <c r="AM13" s="93"/>
      <c r="AN13" s="93"/>
      <c r="AO13" s="93"/>
      <c r="AP13" s="93"/>
      <c r="AQ13" s="93"/>
      <c r="AR13" s="93"/>
      <c r="AS13" s="89" t="s">
        <v>178</v>
      </c>
    </row>
    <row r="14" spans="1:45" ht="54.75" customHeight="1" x14ac:dyDescent="0.25">
      <c r="A14" s="73">
        <v>9</v>
      </c>
      <c r="B14" s="74" t="s">
        <v>250</v>
      </c>
      <c r="C14" s="75" t="s">
        <v>253</v>
      </c>
      <c r="D14" s="75" t="s">
        <v>254</v>
      </c>
      <c r="E14" s="76" t="s">
        <v>174</v>
      </c>
      <c r="F14" s="77">
        <v>0</v>
      </c>
      <c r="G14" s="78" t="str">
        <f t="shared" si="0"/>
        <v>S/D</v>
      </c>
      <c r="H14" s="78" t="str">
        <f t="shared" si="1"/>
        <v>🔵 SIN DATO</v>
      </c>
      <c r="I14" s="77">
        <v>0</v>
      </c>
      <c r="J14" s="78" t="str">
        <f t="shared" si="2"/>
        <v>S/D</v>
      </c>
      <c r="K14" s="78" t="str">
        <f t="shared" si="3"/>
        <v>🔵 SIN DATO</v>
      </c>
      <c r="L14" s="77">
        <f>(30/134)*100</f>
        <v>22.388059701492537</v>
      </c>
      <c r="M14" s="78">
        <f t="shared" si="4"/>
        <v>100</v>
      </c>
      <c r="N14" s="78" t="str">
        <f t="shared" si="5"/>
        <v>🟢 VERDE</v>
      </c>
      <c r="O14" s="79">
        <f t="shared" si="6"/>
        <v>7.46</v>
      </c>
      <c r="P14" s="80"/>
      <c r="Q14" s="80"/>
      <c r="R14" s="78"/>
      <c r="S14" s="78" t="str">
        <f t="shared" si="7"/>
        <v>S/D</v>
      </c>
      <c r="T14" s="78" t="str">
        <f t="shared" si="8"/>
        <v>🔵 SIN DATO</v>
      </c>
      <c r="U14" s="80"/>
      <c r="V14" s="78"/>
      <c r="W14" s="78"/>
      <c r="X14" s="78" t="str">
        <f t="shared" si="9"/>
        <v>S/D</v>
      </c>
      <c r="Y14" s="78" t="str">
        <f t="shared" si="10"/>
        <v>🔵 SIN DATO</v>
      </c>
      <c r="Z14" s="80"/>
      <c r="AA14" s="78"/>
      <c r="AB14" s="78"/>
      <c r="AC14" s="78" t="str">
        <f t="shared" si="11"/>
        <v>S/D</v>
      </c>
      <c r="AD14" s="78" t="str">
        <f t="shared" si="12"/>
        <v>🔵 SIN DATO</v>
      </c>
      <c r="AE14" s="78"/>
      <c r="AF14" s="78"/>
      <c r="AG14" s="81" t="str">
        <f t="shared" si="13"/>
        <v>S/D</v>
      </c>
      <c r="AH14" s="82" t="str">
        <f t="shared" si="14"/>
        <v>🔵 SIN DATO</v>
      </c>
      <c r="AI14" s="83" t="s">
        <v>63</v>
      </c>
      <c r="AJ14" s="84" t="s">
        <v>93</v>
      </c>
      <c r="AK14" s="84" t="s">
        <v>177</v>
      </c>
      <c r="AL14" s="85"/>
      <c r="AM14" s="85"/>
      <c r="AN14" s="85"/>
      <c r="AO14" s="85"/>
      <c r="AP14" s="85"/>
      <c r="AQ14" s="85"/>
      <c r="AR14" s="85"/>
      <c r="AS14" s="86" t="s">
        <v>178</v>
      </c>
    </row>
    <row r="15" spans="1:45" ht="54.75" customHeight="1" x14ac:dyDescent="0.25">
      <c r="A15" s="73">
        <v>10</v>
      </c>
      <c r="B15" s="74" t="s">
        <v>250</v>
      </c>
      <c r="C15" s="87" t="s">
        <v>255</v>
      </c>
      <c r="D15" s="75" t="s">
        <v>256</v>
      </c>
      <c r="E15" s="76" t="s">
        <v>174</v>
      </c>
      <c r="F15" s="77">
        <v>0</v>
      </c>
      <c r="G15" s="78" t="str">
        <f t="shared" si="0"/>
        <v>S/D</v>
      </c>
      <c r="H15" s="78" t="str">
        <f t="shared" si="1"/>
        <v>🔵 SIN DATO</v>
      </c>
      <c r="I15" s="77">
        <v>0</v>
      </c>
      <c r="J15" s="78" t="str">
        <f t="shared" si="2"/>
        <v>S/D</v>
      </c>
      <c r="K15" s="78" t="str">
        <f t="shared" si="3"/>
        <v>🔵 SIN DATO</v>
      </c>
      <c r="L15" s="77">
        <v>0</v>
      </c>
      <c r="M15" s="78" t="str">
        <f t="shared" si="4"/>
        <v>S/D</v>
      </c>
      <c r="N15" s="78" t="str">
        <f t="shared" si="5"/>
        <v>🔵 SIN DATO</v>
      </c>
      <c r="O15" s="79">
        <f t="shared" si="6"/>
        <v>0</v>
      </c>
      <c r="P15" s="80"/>
      <c r="Q15" s="80"/>
      <c r="R15" s="78"/>
      <c r="S15" s="78" t="str">
        <f t="shared" si="7"/>
        <v>S/D</v>
      </c>
      <c r="T15" s="78" t="str">
        <f t="shared" si="8"/>
        <v>🔵 SIN DATO</v>
      </c>
      <c r="U15" s="80"/>
      <c r="V15" s="78"/>
      <c r="W15" s="78"/>
      <c r="X15" s="78" t="str">
        <f t="shared" si="9"/>
        <v>S/D</v>
      </c>
      <c r="Y15" s="78" t="str">
        <f t="shared" si="10"/>
        <v>🔵 SIN DATO</v>
      </c>
      <c r="Z15" s="80"/>
      <c r="AA15" s="78"/>
      <c r="AB15" s="78"/>
      <c r="AC15" s="78" t="str">
        <f t="shared" si="11"/>
        <v>S/D</v>
      </c>
      <c r="AD15" s="78" t="str">
        <f t="shared" si="12"/>
        <v>🔵 SIN DATO</v>
      </c>
      <c r="AE15" s="78"/>
      <c r="AF15" s="78"/>
      <c r="AG15" s="81" t="str">
        <f t="shared" si="13"/>
        <v>S/D</v>
      </c>
      <c r="AH15" s="82" t="str">
        <f t="shared" si="14"/>
        <v>🔵 SIN DATO</v>
      </c>
      <c r="AI15" s="83" t="s">
        <v>63</v>
      </c>
      <c r="AJ15" s="84" t="s">
        <v>93</v>
      </c>
      <c r="AK15" s="84" t="s">
        <v>201</v>
      </c>
      <c r="AL15" s="85"/>
      <c r="AM15" s="85"/>
      <c r="AN15" s="85"/>
      <c r="AO15" s="85"/>
      <c r="AP15" s="85"/>
      <c r="AQ15" s="85"/>
      <c r="AR15" s="85"/>
      <c r="AS15" s="86" t="s">
        <v>178</v>
      </c>
    </row>
    <row r="16" spans="1:45" ht="54.75" customHeight="1" x14ac:dyDescent="0.25">
      <c r="A16" s="73">
        <v>11</v>
      </c>
      <c r="B16" s="74" t="s">
        <v>257</v>
      </c>
      <c r="C16" s="75" t="s">
        <v>258</v>
      </c>
      <c r="D16" s="75" t="s">
        <v>259</v>
      </c>
      <c r="E16" s="76" t="s">
        <v>174</v>
      </c>
      <c r="F16" s="77">
        <v>0</v>
      </c>
      <c r="G16" s="78" t="str">
        <f t="shared" si="0"/>
        <v>S/D</v>
      </c>
      <c r="H16" s="78" t="str">
        <f t="shared" si="1"/>
        <v>🔵 SIN DATO</v>
      </c>
      <c r="I16" s="77">
        <v>0</v>
      </c>
      <c r="J16" s="78" t="str">
        <f t="shared" si="2"/>
        <v>S/D</v>
      </c>
      <c r="K16" s="78" t="str">
        <f t="shared" si="3"/>
        <v>🔵 SIN DATO</v>
      </c>
      <c r="L16" s="77">
        <f>(30/134)*100</f>
        <v>22.388059701492537</v>
      </c>
      <c r="M16" s="78">
        <f t="shared" si="4"/>
        <v>100</v>
      </c>
      <c r="N16" s="78" t="str">
        <f t="shared" si="5"/>
        <v>🟢 VERDE</v>
      </c>
      <c r="O16" s="79">
        <f t="shared" si="6"/>
        <v>7.46</v>
      </c>
      <c r="P16" s="80"/>
      <c r="Q16" s="80"/>
      <c r="R16" s="78"/>
      <c r="S16" s="78" t="str">
        <f t="shared" si="7"/>
        <v>S/D</v>
      </c>
      <c r="T16" s="78" t="str">
        <f t="shared" si="8"/>
        <v>🔵 SIN DATO</v>
      </c>
      <c r="U16" s="80"/>
      <c r="V16" s="78"/>
      <c r="W16" s="78"/>
      <c r="X16" s="78" t="str">
        <f t="shared" si="9"/>
        <v>S/D</v>
      </c>
      <c r="Y16" s="78" t="str">
        <f t="shared" si="10"/>
        <v>🔵 SIN DATO</v>
      </c>
      <c r="Z16" s="80"/>
      <c r="AA16" s="78"/>
      <c r="AB16" s="78"/>
      <c r="AC16" s="78" t="str">
        <f t="shared" si="11"/>
        <v>S/D</v>
      </c>
      <c r="AD16" s="78" t="str">
        <f t="shared" si="12"/>
        <v>🔵 SIN DATO</v>
      </c>
      <c r="AE16" s="78"/>
      <c r="AF16" s="78"/>
      <c r="AG16" s="81" t="str">
        <f t="shared" si="13"/>
        <v>S/D</v>
      </c>
      <c r="AH16" s="82" t="str">
        <f t="shared" si="14"/>
        <v>🔵 SIN DATO</v>
      </c>
      <c r="AI16" s="83" t="s">
        <v>66</v>
      </c>
      <c r="AJ16" s="84" t="s">
        <v>106</v>
      </c>
      <c r="AK16" s="84" t="s">
        <v>201</v>
      </c>
      <c r="AL16" s="85"/>
      <c r="AM16" s="85"/>
      <c r="AN16" s="85"/>
      <c r="AO16" s="85"/>
      <c r="AP16" s="85"/>
      <c r="AQ16" s="85"/>
      <c r="AR16" s="85"/>
      <c r="AS16" s="86" t="s">
        <v>178</v>
      </c>
    </row>
    <row r="17" spans="1:45" ht="54.75" customHeight="1" x14ac:dyDescent="0.25">
      <c r="A17" s="73">
        <v>12</v>
      </c>
      <c r="B17" s="74" t="s">
        <v>260</v>
      </c>
      <c r="C17" s="87" t="s">
        <v>261</v>
      </c>
      <c r="D17" s="75" t="s">
        <v>262</v>
      </c>
      <c r="E17" s="76" t="s">
        <v>174</v>
      </c>
      <c r="F17" s="77">
        <f>(1/120)*100</f>
        <v>0.83333333333333337</v>
      </c>
      <c r="G17" s="78">
        <f t="shared" si="0"/>
        <v>98.333333333333343</v>
      </c>
      <c r="H17" s="78" t="str">
        <f t="shared" si="1"/>
        <v>🟢 VERDE</v>
      </c>
      <c r="I17" s="77">
        <f>(1/118)*100</f>
        <v>0.84745762711864403</v>
      </c>
      <c r="J17" s="78">
        <f t="shared" si="2"/>
        <v>37.853107344632768</v>
      </c>
      <c r="K17" s="78" t="str">
        <f t="shared" si="3"/>
        <v>🔴 ROJO</v>
      </c>
      <c r="L17" s="77">
        <f>(3/134)*100</f>
        <v>2.2388059701492535</v>
      </c>
      <c r="M17" s="78">
        <f t="shared" si="4"/>
        <v>100</v>
      </c>
      <c r="N17" s="78" t="str">
        <f t="shared" si="5"/>
        <v>🟢 VERDE</v>
      </c>
      <c r="O17" s="79">
        <f t="shared" si="6"/>
        <v>1.31</v>
      </c>
      <c r="P17" s="80"/>
      <c r="Q17" s="80"/>
      <c r="R17" s="78"/>
      <c r="S17" s="78" t="str">
        <f t="shared" si="7"/>
        <v>S/D</v>
      </c>
      <c r="T17" s="78" t="str">
        <f t="shared" si="8"/>
        <v>🔵 SIN DATO</v>
      </c>
      <c r="U17" s="80"/>
      <c r="V17" s="78"/>
      <c r="W17" s="78"/>
      <c r="X17" s="78" t="str">
        <f t="shared" si="9"/>
        <v>S/D</v>
      </c>
      <c r="Y17" s="78" t="str">
        <f t="shared" si="10"/>
        <v>🔵 SIN DATO</v>
      </c>
      <c r="Z17" s="80"/>
      <c r="AA17" s="78"/>
      <c r="AB17" s="78"/>
      <c r="AC17" s="78" t="str">
        <f t="shared" si="11"/>
        <v>S/D</v>
      </c>
      <c r="AD17" s="78" t="str">
        <f t="shared" si="12"/>
        <v>🔵 SIN DATO</v>
      </c>
      <c r="AE17" s="78"/>
      <c r="AF17" s="78"/>
      <c r="AG17" s="81" t="str">
        <f t="shared" si="13"/>
        <v>S/D</v>
      </c>
      <c r="AH17" s="82" t="str">
        <f t="shared" si="14"/>
        <v>🔴 ROJO</v>
      </c>
      <c r="AI17" s="83" t="s">
        <v>63</v>
      </c>
      <c r="AJ17" s="84" t="s">
        <v>57</v>
      </c>
      <c r="AK17" s="84" t="s">
        <v>177</v>
      </c>
      <c r="AL17" s="85"/>
      <c r="AM17" s="85"/>
      <c r="AN17" s="85"/>
      <c r="AO17" s="85"/>
      <c r="AP17" s="85"/>
      <c r="AQ17" s="85"/>
      <c r="AR17" s="85"/>
      <c r="AS17" s="86" t="s">
        <v>178</v>
      </c>
    </row>
    <row r="18" spans="1:45" ht="54.75" customHeight="1" x14ac:dyDescent="0.25">
      <c r="A18" s="73">
        <v>13</v>
      </c>
      <c r="B18" s="74" t="s">
        <v>263</v>
      </c>
      <c r="C18" s="75" t="s">
        <v>264</v>
      </c>
      <c r="D18" s="75" t="s">
        <v>265</v>
      </c>
      <c r="E18" s="76" t="s">
        <v>174</v>
      </c>
      <c r="F18" s="77">
        <f>(87/87)*100</f>
        <v>100</v>
      </c>
      <c r="G18" s="78">
        <f t="shared" si="0"/>
        <v>100</v>
      </c>
      <c r="H18" s="78" t="str">
        <f t="shared" si="1"/>
        <v>🟢 VERDE</v>
      </c>
      <c r="I18" s="77">
        <f>(118/118)*100</f>
        <v>100</v>
      </c>
      <c r="J18" s="78">
        <f t="shared" si="2"/>
        <v>100</v>
      </c>
      <c r="K18" s="78" t="str">
        <f t="shared" si="3"/>
        <v>🟢 VERDE</v>
      </c>
      <c r="L18" s="77">
        <f>(134/134)*100</f>
        <v>100</v>
      </c>
      <c r="M18" s="78">
        <f t="shared" si="4"/>
        <v>100</v>
      </c>
      <c r="N18" s="78" t="str">
        <f t="shared" si="5"/>
        <v>🟢 VERDE</v>
      </c>
      <c r="O18" s="79">
        <f t="shared" si="6"/>
        <v>100</v>
      </c>
      <c r="P18" s="80"/>
      <c r="Q18" s="80"/>
      <c r="R18" s="78"/>
      <c r="S18" s="78" t="str">
        <f t="shared" si="7"/>
        <v>S/D</v>
      </c>
      <c r="T18" s="78" t="str">
        <f t="shared" si="8"/>
        <v>🔵 SIN DATO</v>
      </c>
      <c r="U18" s="80"/>
      <c r="V18" s="78"/>
      <c r="W18" s="78"/>
      <c r="X18" s="78" t="str">
        <f t="shared" si="9"/>
        <v>S/D</v>
      </c>
      <c r="Y18" s="78" t="str">
        <f t="shared" si="10"/>
        <v>🔵 SIN DATO</v>
      </c>
      <c r="Z18" s="80"/>
      <c r="AA18" s="78"/>
      <c r="AB18" s="78"/>
      <c r="AC18" s="78" t="str">
        <f t="shared" si="11"/>
        <v>S/D</v>
      </c>
      <c r="AD18" s="78" t="str">
        <f t="shared" si="12"/>
        <v>🔵 SIN DATO</v>
      </c>
      <c r="AE18" s="78"/>
      <c r="AF18" s="78"/>
      <c r="AG18" s="81" t="str">
        <f t="shared" si="13"/>
        <v>S/D</v>
      </c>
      <c r="AH18" s="82" t="str">
        <f t="shared" si="14"/>
        <v>🟢 VERDE</v>
      </c>
      <c r="AI18" s="83" t="s">
        <v>63</v>
      </c>
      <c r="AJ18" s="84" t="s">
        <v>57</v>
      </c>
      <c r="AK18" s="84" t="s">
        <v>266</v>
      </c>
      <c r="AL18" s="85"/>
      <c r="AM18" s="85"/>
      <c r="AN18" s="85"/>
      <c r="AO18" s="85"/>
      <c r="AP18" s="85"/>
      <c r="AQ18" s="85"/>
      <c r="AR18" s="85"/>
      <c r="AS18" s="86" t="s">
        <v>178</v>
      </c>
    </row>
    <row r="19" spans="1:45" ht="54.75" customHeight="1" x14ac:dyDescent="0.25">
      <c r="A19" s="73">
        <v>14</v>
      </c>
      <c r="B19" s="74" t="s">
        <v>263</v>
      </c>
      <c r="C19" s="87" t="s">
        <v>267</v>
      </c>
      <c r="D19" s="75" t="s">
        <v>268</v>
      </c>
      <c r="E19" s="76" t="s">
        <v>214</v>
      </c>
      <c r="F19" s="77">
        <v>0</v>
      </c>
      <c r="G19" s="78" t="str">
        <f t="shared" si="0"/>
        <v>S/D</v>
      </c>
      <c r="H19" s="78" t="str">
        <f t="shared" si="1"/>
        <v>🔵 SIN DATO</v>
      </c>
      <c r="I19" s="77">
        <v>0</v>
      </c>
      <c r="J19" s="78" t="str">
        <f t="shared" si="2"/>
        <v>S/D</v>
      </c>
      <c r="K19" s="78" t="str">
        <f t="shared" si="3"/>
        <v>🔵 SIN DATO</v>
      </c>
      <c r="L19" s="77">
        <v>0</v>
      </c>
      <c r="M19" s="78" t="str">
        <f t="shared" si="4"/>
        <v>S/D</v>
      </c>
      <c r="N19" s="78" t="str">
        <f t="shared" si="5"/>
        <v>🔵 SIN DATO</v>
      </c>
      <c r="O19" s="79">
        <f t="shared" si="6"/>
        <v>0</v>
      </c>
      <c r="P19" s="80"/>
      <c r="Q19" s="80"/>
      <c r="R19" s="78"/>
      <c r="S19" s="78" t="str">
        <f t="shared" si="7"/>
        <v>S/D</v>
      </c>
      <c r="T19" s="78" t="str">
        <f t="shared" si="8"/>
        <v>🔵 SIN DATO</v>
      </c>
      <c r="U19" s="80"/>
      <c r="V19" s="78"/>
      <c r="W19" s="78"/>
      <c r="X19" s="78" t="str">
        <f t="shared" si="9"/>
        <v>S/D</v>
      </c>
      <c r="Y19" s="78" t="str">
        <f t="shared" si="10"/>
        <v>🔵 SIN DATO</v>
      </c>
      <c r="Z19" s="80"/>
      <c r="AA19" s="78"/>
      <c r="AB19" s="78"/>
      <c r="AC19" s="78" t="str">
        <f t="shared" si="11"/>
        <v>S/D</v>
      </c>
      <c r="AD19" s="78" t="str">
        <f t="shared" si="12"/>
        <v>🔵 SIN DATO</v>
      </c>
      <c r="AE19" s="78"/>
      <c r="AF19" s="78"/>
      <c r="AG19" s="81" t="str">
        <f t="shared" si="13"/>
        <v>S/D</v>
      </c>
      <c r="AH19" s="82" t="str">
        <f t="shared" si="14"/>
        <v>🔵 SIN DATO</v>
      </c>
      <c r="AI19" s="83" t="s">
        <v>63</v>
      </c>
      <c r="AJ19" s="84" t="s">
        <v>220</v>
      </c>
      <c r="AK19" s="84" t="s">
        <v>269</v>
      </c>
      <c r="AL19" s="85"/>
      <c r="AM19" s="85"/>
      <c r="AN19" s="85"/>
      <c r="AO19" s="85"/>
      <c r="AP19" s="85"/>
      <c r="AQ19" s="85"/>
      <c r="AR19" s="85"/>
      <c r="AS19" s="86" t="s">
        <v>178</v>
      </c>
    </row>
    <row r="20" spans="1:45" ht="14.25" customHeight="1" x14ac:dyDescent="0.25">
      <c r="G20" s="78" t="str">
        <f t="shared" si="0"/>
        <v>S/D</v>
      </c>
      <c r="H20" s="78" t="str">
        <f t="shared" si="1"/>
        <v>🔵 SIN DATO</v>
      </c>
      <c r="J20" s="78" t="str">
        <f t="shared" si="2"/>
        <v>S/D</v>
      </c>
      <c r="K20" s="78" t="str">
        <f t="shared" si="3"/>
        <v>🔵 SIN DATO</v>
      </c>
      <c r="M20" s="78" t="str">
        <f t="shared" si="4"/>
        <v>S/D</v>
      </c>
      <c r="N20" s="78" t="str">
        <f t="shared" si="5"/>
        <v>🔵 SIN DATO</v>
      </c>
    </row>
    <row r="21" spans="1:45" ht="39.75" customHeight="1" x14ac:dyDescent="0.25">
      <c r="A21" s="94" t="s">
        <v>230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</row>
    <row r="23" spans="1:45" ht="30" customHeight="1" x14ac:dyDescent="0.25">
      <c r="A23" s="95" t="s">
        <v>231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I6:I19 L6:L19 F6:F19" xr:uid="{E6A226C3-D9F0-47D6-860B-83452012483A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6EC0A75A-2A83-495A-8E72-1C615378FD84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2CD3A980-9B50-4691-8FAC-53C49E69DDB7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81AAE5-429E-47D6-9D43-7B52854B5ED9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9BB8-A0EF-4FC0-BC13-2769CBEB5FE6}">
  <sheetPr>
    <tabColor rgb="FF7030A0"/>
  </sheetPr>
  <dimension ref="A1:AS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19" sqref="F19"/>
    </sheetView>
  </sheetViews>
  <sheetFormatPr baseColWidth="10" defaultColWidth="9" defaultRowHeight="15" x14ac:dyDescent="0.25"/>
  <cols>
    <col min="1" max="1" width="5" style="54" customWidth="1"/>
    <col min="2" max="2" width="20" style="54" customWidth="1"/>
    <col min="3" max="3" width="35" style="54" customWidth="1"/>
    <col min="4" max="4" width="30" style="54" customWidth="1"/>
    <col min="5" max="5" width="12" style="54" customWidth="1"/>
    <col min="6" max="28" width="11" style="54" customWidth="1"/>
    <col min="29" max="35" width="12" style="54" customWidth="1"/>
    <col min="36" max="36" width="28" style="54" customWidth="1"/>
    <col min="37" max="37" width="22" style="54" customWidth="1"/>
    <col min="38" max="38" width="18" style="54" customWidth="1"/>
    <col min="39" max="39" width="28" style="54" customWidth="1"/>
    <col min="40" max="40" width="18" style="54" customWidth="1"/>
    <col min="41" max="41" width="12" style="54" customWidth="1"/>
    <col min="42" max="42" width="22" style="54" customWidth="1"/>
    <col min="43" max="43" width="14" style="54" customWidth="1"/>
    <col min="44" max="16384" width="9" style="54"/>
  </cols>
  <sheetData>
    <row r="1" spans="1:45" ht="24.75" customHeight="1" x14ac:dyDescent="0.25">
      <c r="A1" s="97" t="s">
        <v>270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5" ht="13.5" customHeight="1" x14ac:dyDescent="0.25">
      <c r="A2" s="55" t="s">
        <v>123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5" ht="19.5" customHeight="1" thickBot="1" x14ac:dyDescent="0.3">
      <c r="A3" s="56" t="s">
        <v>124</v>
      </c>
      <c r="B3" s="56"/>
      <c r="C3" s="56"/>
      <c r="D3" s="56"/>
      <c r="E3" s="57"/>
      <c r="F3" s="57"/>
      <c r="G3" s="57"/>
      <c r="H3" s="57"/>
      <c r="I3" s="57"/>
      <c r="J3" s="57"/>
      <c r="K3" s="58" t="s">
        <v>125</v>
      </c>
      <c r="L3" s="58"/>
      <c r="M3" s="58"/>
      <c r="N3" s="58"/>
      <c r="O3" s="58"/>
      <c r="P3" s="58"/>
      <c r="R3" s="54" t="s">
        <v>126</v>
      </c>
      <c r="S3" s="58"/>
      <c r="T3" s="58"/>
      <c r="U3" s="58"/>
      <c r="V3" s="58"/>
      <c r="W3" s="58"/>
      <c r="AH3" s="59" t="s">
        <v>125</v>
      </c>
      <c r="AK3" s="60"/>
      <c r="AN3" s="59" t="s">
        <v>126</v>
      </c>
      <c r="AO3" s="60"/>
    </row>
    <row r="4" spans="1:45" ht="19.5" customHeight="1" x14ac:dyDescent="0.25">
      <c r="A4" s="61" t="s">
        <v>127</v>
      </c>
      <c r="B4" s="61"/>
      <c r="C4" s="61"/>
      <c r="D4" s="61"/>
      <c r="E4" s="61"/>
      <c r="F4" s="62" t="s">
        <v>128</v>
      </c>
      <c r="G4" s="62"/>
      <c r="H4" s="62"/>
      <c r="I4" s="62"/>
      <c r="J4" s="62"/>
      <c r="K4" s="62"/>
      <c r="L4" s="62"/>
      <c r="M4" s="62"/>
      <c r="N4" s="62"/>
      <c r="O4" s="63" t="s">
        <v>129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8" t="s">
        <v>130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5" ht="36" customHeight="1" x14ac:dyDescent="0.25">
      <c r="A5" s="64" t="s">
        <v>81</v>
      </c>
      <c r="B5" s="64" t="s">
        <v>131</v>
      </c>
      <c r="C5" s="64" t="s">
        <v>132</v>
      </c>
      <c r="D5" s="64" t="s">
        <v>133</v>
      </c>
      <c r="E5" s="64" t="s">
        <v>134</v>
      </c>
      <c r="F5" s="65" t="s">
        <v>135</v>
      </c>
      <c r="G5" s="65" t="s">
        <v>136</v>
      </c>
      <c r="H5" s="65" t="s">
        <v>137</v>
      </c>
      <c r="I5" s="65" t="s">
        <v>138</v>
      </c>
      <c r="J5" s="65" t="s">
        <v>139</v>
      </c>
      <c r="K5" s="65" t="s">
        <v>140</v>
      </c>
      <c r="L5" s="65" t="s">
        <v>141</v>
      </c>
      <c r="M5" s="65" t="s">
        <v>142</v>
      </c>
      <c r="N5" s="65" t="s">
        <v>143</v>
      </c>
      <c r="O5" s="66" t="s">
        <v>144</v>
      </c>
      <c r="P5" s="67" t="s">
        <v>145</v>
      </c>
      <c r="Q5" s="67" t="s">
        <v>146</v>
      </c>
      <c r="R5" s="67" t="s">
        <v>147</v>
      </c>
      <c r="S5" s="68" t="s">
        <v>148</v>
      </c>
      <c r="T5" s="68" t="s">
        <v>149</v>
      </c>
      <c r="U5" s="67" t="s">
        <v>150</v>
      </c>
      <c r="V5" s="67" t="s">
        <v>151</v>
      </c>
      <c r="W5" s="67" t="s">
        <v>152</v>
      </c>
      <c r="X5" s="68" t="s">
        <v>153</v>
      </c>
      <c r="Y5" s="68" t="s">
        <v>154</v>
      </c>
      <c r="Z5" s="67" t="s">
        <v>155</v>
      </c>
      <c r="AA5" s="67" t="s">
        <v>156</v>
      </c>
      <c r="AB5" s="67" t="s">
        <v>157</v>
      </c>
      <c r="AC5" s="68" t="s">
        <v>158</v>
      </c>
      <c r="AD5" s="68" t="s">
        <v>159</v>
      </c>
      <c r="AE5" s="69"/>
      <c r="AF5" s="69"/>
      <c r="AG5" s="70" t="s">
        <v>160</v>
      </c>
      <c r="AH5" s="70" t="s">
        <v>161</v>
      </c>
      <c r="AI5" s="70" t="s">
        <v>162</v>
      </c>
      <c r="AJ5" s="70" t="s">
        <v>163</v>
      </c>
      <c r="AK5" s="70" t="s">
        <v>164</v>
      </c>
      <c r="AL5" s="70" t="s">
        <v>165</v>
      </c>
      <c r="AM5" s="70" t="s">
        <v>166</v>
      </c>
      <c r="AN5" s="70" t="s">
        <v>167</v>
      </c>
      <c r="AO5" s="70" t="s">
        <v>168</v>
      </c>
      <c r="AP5" s="70" t="s">
        <v>169</v>
      </c>
      <c r="AQ5" s="70" t="s">
        <v>170</v>
      </c>
      <c r="AR5" s="71" t="s">
        <v>169</v>
      </c>
      <c r="AS5" s="72" t="s">
        <v>170</v>
      </c>
    </row>
    <row r="6" spans="1:45" ht="54.75" customHeight="1" x14ac:dyDescent="0.25">
      <c r="A6" s="73">
        <v>1</v>
      </c>
      <c r="B6" s="74" t="s">
        <v>271</v>
      </c>
      <c r="C6" s="75" t="s">
        <v>272</v>
      </c>
      <c r="D6" s="75" t="s">
        <v>273</v>
      </c>
      <c r="E6" s="76" t="s">
        <v>174</v>
      </c>
      <c r="F6" s="77">
        <f>(16/21)*100</f>
        <v>76.19047619047619</v>
      </c>
      <c r="G6" s="78">
        <f t="shared" ref="G6:G23" si="0">IF(OR(F6="",I6="",F6=0,I6=0),"S/D",MIN(100,IFERROR((F6/I6)*100,0)))</f>
        <v>100</v>
      </c>
      <c r="H6" s="78" t="str">
        <f t="shared" ref="H6:H23" si="1">IFERROR(IF(G6="S/D","🔵 SIN DATO",IF(G6&gt;=90,"🟢 VERDE",IF(G6&gt;=60,"🟡 AMARILLO","🔴 ROJO"))),"🔵 SIN DATO")</f>
        <v>🟢 VERDE</v>
      </c>
      <c r="I6" s="77">
        <f>(16/21)*100</f>
        <v>76.19047619047619</v>
      </c>
      <c r="J6" s="78">
        <f t="shared" ref="J6:J23" si="2">IF(OR(I6="",L6="",I6=0,L6=0),"S/D",MIN(100,IFERROR((I6/L6)*100,0)))</f>
        <v>78.367346938775512</v>
      </c>
      <c r="K6" s="78" t="str">
        <f t="shared" ref="K6:K23" si="3">IFERROR(IF(J6="S/D","🔵 SIN DATO",IF(J6&gt;=90,"🟢 VERDE",IF(J6&gt;=60,"🟡 AMARILLO","🔴 ROJO"))),"🔵 SIN DATO")</f>
        <v>🟡 AMARILLO</v>
      </c>
      <c r="L6" s="77">
        <f>(35/36)*100</f>
        <v>97.222222222222214</v>
      </c>
      <c r="M6" s="78">
        <f t="shared" ref="M6:M23" si="4">IF(OR(L6="",O6="",L6=0,O6=0),"S/D",MIN(100,IFERROR((L6/O6)*100,0)))</f>
        <v>100</v>
      </c>
      <c r="N6" s="78" t="str">
        <f t="shared" ref="N6:N23" si="5">IFERROR(IF(M6="S/D","🔵 SIN DATO",IF(M6&gt;=90,"🟢 VERDE",IF(M6&gt;=60,"🟡 AMARILLO","🔴 ROJO"))),"🔵 SIN DATO")</f>
        <v>🟢 VERDE</v>
      </c>
      <c r="O6" s="79">
        <f t="shared" ref="O6:O22" si="6">IF(COUNT(F6,I6,L6)&gt;=1,ROUND(AVERAGE(F6,I6,L6),2),"")</f>
        <v>83.2</v>
      </c>
      <c r="P6" s="80"/>
      <c r="Q6" s="80"/>
      <c r="R6" s="78"/>
      <c r="S6" s="78" t="str">
        <f t="shared" ref="S6:S22" si="7">IF(OR(L6="",R6="",L6=0,R6=0),"S/D",MIN(100,IFERROR((L6/R6)*100,0)))</f>
        <v>S/D</v>
      </c>
      <c r="T6" s="78" t="str">
        <f t="shared" ref="T6:T22" si="8">IFERROR(IF(S6="S/D","🔵 SIN DATO",IF(S6&gt;=90,"🟢 VERDE",IF(S6&gt;=60,"🟡 AMARILLO","🔴 ROJO"))),"🔵 SIN DATO")</f>
        <v>🔵 SIN DATO</v>
      </c>
      <c r="U6" s="80"/>
      <c r="V6" s="78"/>
      <c r="W6" s="78"/>
      <c r="X6" s="78" t="str">
        <f t="shared" ref="X6:X22" si="9">IF(OR(L6="",W6="",L6=0,W6=0),"S/D",MIN(100,IFERROR((L6/W6)*100,0)))</f>
        <v>S/D</v>
      </c>
      <c r="Y6" s="78" t="str">
        <f t="shared" ref="Y6:Y22" si="10">IFERROR(IF(X6="S/D","🔵 SIN DATO",IF(X6&gt;=90,"🟢 VERDE",IF(X6&gt;=60,"🟡 AMARILLO","🔴 ROJO"))),"🔵 SIN DATO")</f>
        <v>🔵 SIN DATO</v>
      </c>
      <c r="Z6" s="80"/>
      <c r="AA6" s="78"/>
      <c r="AB6" s="78"/>
      <c r="AC6" s="78" t="str">
        <f t="shared" ref="AC6:AC22" si="11">IF(OR(L6="",AB6="",L6=0,AB6=0),"S/D",MIN(100,IFERROR((L6/AB6)*100,0)))</f>
        <v>S/D</v>
      </c>
      <c r="AD6" s="78" t="str">
        <f t="shared" ref="AD6:AD22" si="12">IFERROR(IF(AC6="S/D","🔵 SIN DATO",IF(AC6&gt;=90,"🟢 VERDE",IF(AC6&gt;=60,"🟡 AMARILLO","🔴 ROJO"))),"🔵 SIN DATO")</f>
        <v>🔵 SIN DATO</v>
      </c>
      <c r="AE6" s="78"/>
      <c r="AF6" s="78"/>
      <c r="AG6" s="81" t="str">
        <f t="shared" ref="AG6:AG22" si="13">IFERROR(IF(I6=0,"S/D",(H6/I6)*100),"S/D")</f>
        <v>S/D</v>
      </c>
      <c r="AH6" s="82" t="str">
        <f t="shared" ref="AH6:AH22" si="14">IFERROR(IF(J6="S/D","🔵 SIN DATO",IF(J6&gt;=90,"🟢 VERDE",IF(J6&gt;=60,"🟡 AMARILLO","🔴 ROJO"))),"🔵 SIN DATO")</f>
        <v>🟡 AMARILLO</v>
      </c>
      <c r="AI6" s="83" t="s">
        <v>48</v>
      </c>
      <c r="AJ6" s="84" t="s">
        <v>57</v>
      </c>
      <c r="AK6" s="84" t="s">
        <v>94</v>
      </c>
      <c r="AL6" s="85"/>
      <c r="AM6" s="85"/>
      <c r="AN6" s="85"/>
      <c r="AO6" s="85"/>
      <c r="AP6" s="85"/>
      <c r="AQ6" s="85"/>
      <c r="AR6" s="85"/>
      <c r="AS6" s="86" t="s">
        <v>178</v>
      </c>
    </row>
    <row r="7" spans="1:45" ht="54.75" customHeight="1" x14ac:dyDescent="0.25">
      <c r="A7" s="73">
        <v>2</v>
      </c>
      <c r="B7" s="74" t="s">
        <v>271</v>
      </c>
      <c r="C7" s="87" t="s">
        <v>274</v>
      </c>
      <c r="D7" s="75" t="s">
        <v>275</v>
      </c>
      <c r="E7" s="76" t="s">
        <v>174</v>
      </c>
      <c r="F7" s="77">
        <f>(4/21)*100</f>
        <v>19.047619047619047</v>
      </c>
      <c r="G7" s="78">
        <f t="shared" si="0"/>
        <v>100</v>
      </c>
      <c r="H7" s="78" t="str">
        <f t="shared" si="1"/>
        <v>🟢 VERDE</v>
      </c>
      <c r="I7" s="77">
        <f>(4/21)*100</f>
        <v>19.047619047619047</v>
      </c>
      <c r="J7" s="78">
        <f t="shared" si="2"/>
        <v>100</v>
      </c>
      <c r="K7" s="78" t="str">
        <f t="shared" si="3"/>
        <v>🟢 VERDE</v>
      </c>
      <c r="L7" s="77">
        <f>(5/36)*100</f>
        <v>13.888888888888889</v>
      </c>
      <c r="M7" s="78">
        <f t="shared" si="4"/>
        <v>80.143617362313279</v>
      </c>
      <c r="N7" s="78" t="str">
        <f t="shared" si="5"/>
        <v>🟡 AMARILLO</v>
      </c>
      <c r="O7" s="79">
        <f t="shared" si="6"/>
        <v>17.329999999999998</v>
      </c>
      <c r="P7" s="80"/>
      <c r="Q7" s="80"/>
      <c r="R7" s="78"/>
      <c r="S7" s="78" t="str">
        <f t="shared" si="7"/>
        <v>S/D</v>
      </c>
      <c r="T7" s="78" t="str">
        <f t="shared" si="8"/>
        <v>🔵 SIN DATO</v>
      </c>
      <c r="U7" s="80"/>
      <c r="V7" s="78"/>
      <c r="W7" s="78"/>
      <c r="X7" s="78" t="str">
        <f t="shared" si="9"/>
        <v>S/D</v>
      </c>
      <c r="Y7" s="78" t="str">
        <f t="shared" si="10"/>
        <v>🔵 SIN DATO</v>
      </c>
      <c r="Z7" s="80"/>
      <c r="AA7" s="78"/>
      <c r="AB7" s="78"/>
      <c r="AC7" s="78" t="str">
        <f t="shared" si="11"/>
        <v>S/D</v>
      </c>
      <c r="AD7" s="78" t="str">
        <f t="shared" si="12"/>
        <v>🔵 SIN DATO</v>
      </c>
      <c r="AE7" s="78"/>
      <c r="AF7" s="78"/>
      <c r="AG7" s="81" t="str">
        <f t="shared" si="13"/>
        <v>S/D</v>
      </c>
      <c r="AH7" s="82" t="str">
        <f t="shared" si="14"/>
        <v>🟢 VERDE</v>
      </c>
      <c r="AI7" s="83" t="s">
        <v>48</v>
      </c>
      <c r="AJ7" s="84" t="s">
        <v>57</v>
      </c>
      <c r="AK7" s="84" t="s">
        <v>94</v>
      </c>
      <c r="AL7" s="85"/>
      <c r="AM7" s="85"/>
      <c r="AN7" s="85"/>
      <c r="AO7" s="85"/>
      <c r="AP7" s="85"/>
      <c r="AQ7" s="85"/>
      <c r="AR7" s="85"/>
      <c r="AS7" s="86" t="s">
        <v>178</v>
      </c>
    </row>
    <row r="8" spans="1:45" ht="54.75" customHeight="1" x14ac:dyDescent="0.25">
      <c r="A8" s="73">
        <v>3</v>
      </c>
      <c r="B8" s="74" t="s">
        <v>271</v>
      </c>
      <c r="C8" s="75" t="s">
        <v>276</v>
      </c>
      <c r="D8" s="75" t="s">
        <v>277</v>
      </c>
      <c r="E8" s="76" t="s">
        <v>174</v>
      </c>
      <c r="F8" s="77">
        <f>(1/21)*100</f>
        <v>4.7619047619047619</v>
      </c>
      <c r="G8" s="78">
        <f t="shared" si="0"/>
        <v>100</v>
      </c>
      <c r="H8" s="78" t="str">
        <f t="shared" si="1"/>
        <v>🟢 VERDE</v>
      </c>
      <c r="I8" s="77">
        <f>(1/21)*100</f>
        <v>4.7619047619047619</v>
      </c>
      <c r="J8" s="78">
        <f t="shared" si="2"/>
        <v>100</v>
      </c>
      <c r="K8" s="78" t="str">
        <f t="shared" si="3"/>
        <v>🟢 VERDE</v>
      </c>
      <c r="L8" s="77">
        <f>(1/36)*100</f>
        <v>2.7777777777777777</v>
      </c>
      <c r="M8" s="78">
        <f t="shared" si="4"/>
        <v>67.750677506775077</v>
      </c>
      <c r="N8" s="78" t="str">
        <f t="shared" si="5"/>
        <v>🟡 AMARILLO</v>
      </c>
      <c r="O8" s="79">
        <f t="shared" si="6"/>
        <v>4.0999999999999996</v>
      </c>
      <c r="P8" s="80"/>
      <c r="Q8" s="80"/>
      <c r="R8" s="78"/>
      <c r="S8" s="78" t="str">
        <f t="shared" si="7"/>
        <v>S/D</v>
      </c>
      <c r="T8" s="78" t="str">
        <f t="shared" si="8"/>
        <v>🔵 SIN DATO</v>
      </c>
      <c r="U8" s="80"/>
      <c r="V8" s="78"/>
      <c r="W8" s="78"/>
      <c r="X8" s="78" t="str">
        <f t="shared" si="9"/>
        <v>S/D</v>
      </c>
      <c r="Y8" s="78" t="str">
        <f t="shared" si="10"/>
        <v>🔵 SIN DATO</v>
      </c>
      <c r="Z8" s="80"/>
      <c r="AA8" s="78"/>
      <c r="AB8" s="78"/>
      <c r="AC8" s="78" t="str">
        <f t="shared" si="11"/>
        <v>S/D</v>
      </c>
      <c r="AD8" s="78" t="str">
        <f t="shared" si="12"/>
        <v>🔵 SIN DATO</v>
      </c>
      <c r="AE8" s="78"/>
      <c r="AF8" s="78"/>
      <c r="AG8" s="81" t="str">
        <f t="shared" si="13"/>
        <v>S/D</v>
      </c>
      <c r="AH8" s="82" t="str">
        <f t="shared" si="14"/>
        <v>🟢 VERDE</v>
      </c>
      <c r="AI8" s="83" t="s">
        <v>48</v>
      </c>
      <c r="AJ8" s="84" t="s">
        <v>57</v>
      </c>
      <c r="AK8" s="84" t="s">
        <v>94</v>
      </c>
      <c r="AL8" s="85"/>
      <c r="AM8" s="85"/>
      <c r="AN8" s="85"/>
      <c r="AO8" s="85"/>
      <c r="AP8" s="85"/>
      <c r="AQ8" s="85"/>
      <c r="AR8" s="85"/>
      <c r="AS8" s="86" t="s">
        <v>178</v>
      </c>
    </row>
    <row r="9" spans="1:45" ht="54.75" customHeight="1" x14ac:dyDescent="0.25">
      <c r="A9" s="73">
        <v>4</v>
      </c>
      <c r="B9" s="74" t="s">
        <v>271</v>
      </c>
      <c r="C9" s="87" t="s">
        <v>278</v>
      </c>
      <c r="D9" s="75" t="s">
        <v>279</v>
      </c>
      <c r="E9" s="76" t="s">
        <v>174</v>
      </c>
      <c r="F9" s="77">
        <f>(0/21)*100</f>
        <v>0</v>
      </c>
      <c r="G9" s="78" t="str">
        <f t="shared" si="0"/>
        <v>S/D</v>
      </c>
      <c r="H9" s="78" t="str">
        <f t="shared" si="1"/>
        <v>🔵 SIN DATO</v>
      </c>
      <c r="I9" s="77">
        <f>(0/21)*100</f>
        <v>0</v>
      </c>
      <c r="J9" s="78" t="str">
        <f t="shared" si="2"/>
        <v>S/D</v>
      </c>
      <c r="K9" s="78" t="str">
        <f t="shared" si="3"/>
        <v>🔵 SIN DATO</v>
      </c>
      <c r="L9" s="77">
        <v>0</v>
      </c>
      <c r="M9" s="78" t="str">
        <f t="shared" si="4"/>
        <v>S/D</v>
      </c>
      <c r="N9" s="78" t="str">
        <f t="shared" si="5"/>
        <v>🔵 SIN DATO</v>
      </c>
      <c r="O9" s="79">
        <f t="shared" si="6"/>
        <v>0</v>
      </c>
      <c r="P9" s="80"/>
      <c r="Q9" s="80"/>
      <c r="R9" s="78"/>
      <c r="S9" s="78" t="str">
        <f t="shared" si="7"/>
        <v>S/D</v>
      </c>
      <c r="T9" s="78" t="str">
        <f t="shared" si="8"/>
        <v>🔵 SIN DATO</v>
      </c>
      <c r="U9" s="80"/>
      <c r="V9" s="78"/>
      <c r="W9" s="78"/>
      <c r="X9" s="78" t="str">
        <f t="shared" si="9"/>
        <v>S/D</v>
      </c>
      <c r="Y9" s="78" t="str">
        <f t="shared" si="10"/>
        <v>🔵 SIN DATO</v>
      </c>
      <c r="Z9" s="80"/>
      <c r="AA9" s="78"/>
      <c r="AB9" s="78"/>
      <c r="AC9" s="78" t="str">
        <f t="shared" si="11"/>
        <v>S/D</v>
      </c>
      <c r="AD9" s="78" t="str">
        <f t="shared" si="12"/>
        <v>🔵 SIN DATO</v>
      </c>
      <c r="AE9" s="78"/>
      <c r="AF9" s="78"/>
      <c r="AG9" s="81" t="str">
        <f t="shared" si="13"/>
        <v>S/D</v>
      </c>
      <c r="AH9" s="82" t="str">
        <f t="shared" si="14"/>
        <v>🔵 SIN DATO</v>
      </c>
      <c r="AI9" s="83" t="s">
        <v>48</v>
      </c>
      <c r="AJ9" s="84" t="s">
        <v>57</v>
      </c>
      <c r="AK9" s="84" t="s">
        <v>94</v>
      </c>
      <c r="AL9" s="85"/>
      <c r="AM9" s="85"/>
      <c r="AN9" s="85"/>
      <c r="AO9" s="85"/>
      <c r="AP9" s="85"/>
      <c r="AQ9" s="85"/>
      <c r="AR9" s="85"/>
      <c r="AS9" s="86" t="s">
        <v>178</v>
      </c>
    </row>
    <row r="10" spans="1:45" ht="54.75" customHeight="1" x14ac:dyDescent="0.25">
      <c r="A10" s="73">
        <v>5</v>
      </c>
      <c r="B10" s="74" t="s">
        <v>280</v>
      </c>
      <c r="C10" s="75" t="s">
        <v>281</v>
      </c>
      <c r="D10" s="75" t="s">
        <v>282</v>
      </c>
      <c r="E10" s="76" t="s">
        <v>174</v>
      </c>
      <c r="F10" s="77">
        <v>0</v>
      </c>
      <c r="G10" s="78" t="str">
        <f t="shared" si="0"/>
        <v>S/D</v>
      </c>
      <c r="H10" s="78" t="str">
        <f t="shared" si="1"/>
        <v>🔵 SIN DATO</v>
      </c>
      <c r="I10" s="77">
        <v>0</v>
      </c>
      <c r="J10" s="78" t="str">
        <f t="shared" si="2"/>
        <v>S/D</v>
      </c>
      <c r="K10" s="78" t="str">
        <f t="shared" si="3"/>
        <v>🔵 SIN DATO</v>
      </c>
      <c r="L10" s="77">
        <v>0</v>
      </c>
      <c r="M10" s="78" t="str">
        <f t="shared" si="4"/>
        <v>S/D</v>
      </c>
      <c r="N10" s="78" t="str">
        <f t="shared" si="5"/>
        <v>🔵 SIN DATO</v>
      </c>
      <c r="O10" s="79">
        <f t="shared" si="6"/>
        <v>0</v>
      </c>
      <c r="P10" s="80"/>
      <c r="Q10" s="80"/>
      <c r="R10" s="78"/>
      <c r="S10" s="78" t="str">
        <f t="shared" si="7"/>
        <v>S/D</v>
      </c>
      <c r="T10" s="78" t="str">
        <f t="shared" si="8"/>
        <v>🔵 SIN DATO</v>
      </c>
      <c r="U10" s="80"/>
      <c r="V10" s="78"/>
      <c r="W10" s="78"/>
      <c r="X10" s="78" t="str">
        <f t="shared" si="9"/>
        <v>S/D</v>
      </c>
      <c r="Y10" s="78" t="str">
        <f t="shared" si="10"/>
        <v>🔵 SIN DATO</v>
      </c>
      <c r="Z10" s="80"/>
      <c r="AA10" s="78"/>
      <c r="AB10" s="78"/>
      <c r="AC10" s="78" t="str">
        <f t="shared" si="11"/>
        <v>S/D</v>
      </c>
      <c r="AD10" s="78" t="str">
        <f t="shared" si="12"/>
        <v>🔵 SIN DATO</v>
      </c>
      <c r="AE10" s="78"/>
      <c r="AF10" s="78"/>
      <c r="AG10" s="81" t="str">
        <f t="shared" si="13"/>
        <v>S/D</v>
      </c>
      <c r="AH10" s="82" t="str">
        <f t="shared" si="14"/>
        <v>🔵 SIN DATO</v>
      </c>
      <c r="AI10" s="83" t="s">
        <v>283</v>
      </c>
      <c r="AJ10" s="84" t="s">
        <v>220</v>
      </c>
      <c r="AK10" s="84" t="s">
        <v>94</v>
      </c>
      <c r="AL10" s="85"/>
      <c r="AM10" s="85"/>
      <c r="AN10" s="85"/>
      <c r="AO10" s="85"/>
      <c r="AP10" s="85"/>
      <c r="AQ10" s="85"/>
      <c r="AR10" s="85"/>
      <c r="AS10" s="86" t="s">
        <v>178</v>
      </c>
    </row>
    <row r="11" spans="1:45" ht="54.75" customHeight="1" x14ac:dyDescent="0.25">
      <c r="A11" s="73">
        <v>6</v>
      </c>
      <c r="B11" s="74" t="s">
        <v>280</v>
      </c>
      <c r="C11" s="87" t="s">
        <v>284</v>
      </c>
      <c r="D11" s="75" t="s">
        <v>285</v>
      </c>
      <c r="E11" s="76" t="s">
        <v>174</v>
      </c>
      <c r="F11" s="77">
        <v>0</v>
      </c>
      <c r="G11" s="78" t="str">
        <f t="shared" si="0"/>
        <v>S/D</v>
      </c>
      <c r="H11" s="78" t="str">
        <f t="shared" si="1"/>
        <v>🔵 SIN DATO</v>
      </c>
      <c r="I11" s="77">
        <v>0</v>
      </c>
      <c r="J11" s="78" t="str">
        <f t="shared" si="2"/>
        <v>S/D</v>
      </c>
      <c r="K11" s="78" t="str">
        <f t="shared" si="3"/>
        <v>🔵 SIN DATO</v>
      </c>
      <c r="L11" s="77">
        <f>(18/36)*100</f>
        <v>50</v>
      </c>
      <c r="M11" s="78">
        <f t="shared" si="4"/>
        <v>100</v>
      </c>
      <c r="N11" s="78" t="str">
        <f t="shared" si="5"/>
        <v>🟢 VERDE</v>
      </c>
      <c r="O11" s="79">
        <f t="shared" si="6"/>
        <v>16.670000000000002</v>
      </c>
      <c r="P11" s="80"/>
      <c r="Q11" s="80"/>
      <c r="R11" s="78"/>
      <c r="S11" s="78" t="str">
        <f t="shared" si="7"/>
        <v>S/D</v>
      </c>
      <c r="T11" s="78" t="str">
        <f t="shared" si="8"/>
        <v>🔵 SIN DATO</v>
      </c>
      <c r="U11" s="80"/>
      <c r="V11" s="78"/>
      <c r="W11" s="78"/>
      <c r="X11" s="78" t="str">
        <f t="shared" si="9"/>
        <v>S/D</v>
      </c>
      <c r="Y11" s="78" t="str">
        <f t="shared" si="10"/>
        <v>🔵 SIN DATO</v>
      </c>
      <c r="Z11" s="80"/>
      <c r="AA11" s="78"/>
      <c r="AB11" s="78"/>
      <c r="AC11" s="78" t="str">
        <f t="shared" si="11"/>
        <v>S/D</v>
      </c>
      <c r="AD11" s="78" t="str">
        <f t="shared" si="12"/>
        <v>🔵 SIN DATO</v>
      </c>
      <c r="AE11" s="78"/>
      <c r="AF11" s="78"/>
      <c r="AG11" s="81" t="str">
        <f t="shared" si="13"/>
        <v>S/D</v>
      </c>
      <c r="AH11" s="82" t="str">
        <f t="shared" si="14"/>
        <v>🔵 SIN DATO</v>
      </c>
      <c r="AI11" s="83" t="s">
        <v>283</v>
      </c>
      <c r="AJ11" s="84" t="s">
        <v>220</v>
      </c>
      <c r="AK11" s="84" t="s">
        <v>94</v>
      </c>
      <c r="AL11" s="85"/>
      <c r="AM11" s="85"/>
      <c r="AN11" s="85"/>
      <c r="AO11" s="85"/>
      <c r="AP11" s="85"/>
      <c r="AQ11" s="85"/>
      <c r="AR11" s="85"/>
      <c r="AS11" s="86" t="s">
        <v>178</v>
      </c>
    </row>
    <row r="12" spans="1:45" ht="54.75" customHeight="1" x14ac:dyDescent="0.25">
      <c r="A12" s="73">
        <v>7</v>
      </c>
      <c r="B12" s="74" t="s">
        <v>271</v>
      </c>
      <c r="C12" s="75" t="s">
        <v>286</v>
      </c>
      <c r="D12" s="75" t="s">
        <v>287</v>
      </c>
      <c r="E12" s="76" t="s">
        <v>174</v>
      </c>
      <c r="F12" s="77">
        <v>0</v>
      </c>
      <c r="G12" s="78" t="str">
        <f t="shared" si="0"/>
        <v>S/D</v>
      </c>
      <c r="H12" s="78" t="str">
        <f t="shared" si="1"/>
        <v>🔵 SIN DATO</v>
      </c>
      <c r="I12" s="77">
        <v>0</v>
      </c>
      <c r="J12" s="78" t="str">
        <f t="shared" si="2"/>
        <v>S/D</v>
      </c>
      <c r="K12" s="78" t="str">
        <f t="shared" si="3"/>
        <v>🔵 SIN DATO</v>
      </c>
      <c r="L12" s="77">
        <v>0</v>
      </c>
      <c r="M12" s="78" t="str">
        <f t="shared" si="4"/>
        <v>S/D</v>
      </c>
      <c r="N12" s="78" t="str">
        <f t="shared" si="5"/>
        <v>🔵 SIN DATO</v>
      </c>
      <c r="O12" s="79">
        <f t="shared" si="6"/>
        <v>0</v>
      </c>
      <c r="P12" s="80"/>
      <c r="Q12" s="80"/>
      <c r="R12" s="78"/>
      <c r="S12" s="78" t="str">
        <f t="shared" si="7"/>
        <v>S/D</v>
      </c>
      <c r="T12" s="78" t="str">
        <f t="shared" si="8"/>
        <v>🔵 SIN DATO</v>
      </c>
      <c r="U12" s="80"/>
      <c r="V12" s="78"/>
      <c r="W12" s="78"/>
      <c r="X12" s="78" t="str">
        <f t="shared" si="9"/>
        <v>S/D</v>
      </c>
      <c r="Y12" s="78" t="str">
        <f t="shared" si="10"/>
        <v>🔵 SIN DATO</v>
      </c>
      <c r="Z12" s="80"/>
      <c r="AA12" s="78"/>
      <c r="AB12" s="78"/>
      <c r="AC12" s="78" t="str">
        <f t="shared" si="11"/>
        <v>S/D</v>
      </c>
      <c r="AD12" s="78" t="str">
        <f t="shared" si="12"/>
        <v>🔵 SIN DATO</v>
      </c>
      <c r="AE12" s="78"/>
      <c r="AF12" s="78"/>
      <c r="AG12" s="81" t="str">
        <f t="shared" si="13"/>
        <v>S/D</v>
      </c>
      <c r="AH12" s="82" t="str">
        <f t="shared" si="14"/>
        <v>🔵 SIN DATO</v>
      </c>
      <c r="AI12" s="83" t="s">
        <v>48</v>
      </c>
      <c r="AJ12" s="84" t="s">
        <v>288</v>
      </c>
      <c r="AK12" s="84" t="s">
        <v>94</v>
      </c>
      <c r="AL12" s="85"/>
      <c r="AM12" s="85"/>
      <c r="AN12" s="85"/>
      <c r="AO12" s="85"/>
      <c r="AP12" s="85"/>
      <c r="AQ12" s="85"/>
      <c r="AR12" s="85"/>
      <c r="AS12" s="86" t="s">
        <v>178</v>
      </c>
    </row>
    <row r="13" spans="1:45" ht="54.75" customHeight="1" x14ac:dyDescent="0.25">
      <c r="A13" s="73">
        <v>8</v>
      </c>
      <c r="B13" s="74" t="s">
        <v>289</v>
      </c>
      <c r="C13" s="87" t="s">
        <v>290</v>
      </c>
      <c r="D13" s="75" t="s">
        <v>291</v>
      </c>
      <c r="E13" s="76" t="s">
        <v>174</v>
      </c>
      <c r="F13" s="77">
        <v>0</v>
      </c>
      <c r="G13" s="78" t="str">
        <f t="shared" si="0"/>
        <v>S/D</v>
      </c>
      <c r="H13" s="78" t="str">
        <f t="shared" si="1"/>
        <v>🔵 SIN DATO</v>
      </c>
      <c r="I13" s="77">
        <v>0</v>
      </c>
      <c r="J13" s="78" t="str">
        <f t="shared" si="2"/>
        <v>S/D</v>
      </c>
      <c r="K13" s="78" t="str">
        <f>K12</f>
        <v>🔵 SIN DATO</v>
      </c>
      <c r="L13" s="77">
        <f>(15/36)*100</f>
        <v>41.666666666666671</v>
      </c>
      <c r="M13" s="78">
        <f t="shared" si="4"/>
        <v>100</v>
      </c>
      <c r="N13" s="78" t="str">
        <f t="shared" si="5"/>
        <v>🟢 VERDE</v>
      </c>
      <c r="O13" s="79">
        <f t="shared" si="6"/>
        <v>13.89</v>
      </c>
      <c r="P13" s="80"/>
      <c r="Q13" s="80"/>
      <c r="R13" s="78"/>
      <c r="S13" s="78" t="str">
        <f t="shared" si="7"/>
        <v>S/D</v>
      </c>
      <c r="T13" s="78" t="str">
        <f t="shared" si="8"/>
        <v>🔵 SIN DATO</v>
      </c>
      <c r="U13" s="80"/>
      <c r="V13" s="78"/>
      <c r="W13" s="78"/>
      <c r="X13" s="78" t="str">
        <f t="shared" si="9"/>
        <v>S/D</v>
      </c>
      <c r="Y13" s="78" t="str">
        <f t="shared" si="10"/>
        <v>🔵 SIN DATO</v>
      </c>
      <c r="Z13" s="80"/>
      <c r="AA13" s="78"/>
      <c r="AB13" s="78"/>
      <c r="AC13" s="78" t="str">
        <f t="shared" si="11"/>
        <v>S/D</v>
      </c>
      <c r="AD13" s="78" t="str">
        <f t="shared" si="12"/>
        <v>🔵 SIN DATO</v>
      </c>
      <c r="AE13" s="78"/>
      <c r="AF13" s="78"/>
      <c r="AG13" s="81" t="str">
        <f t="shared" si="13"/>
        <v>S/D</v>
      </c>
      <c r="AH13" s="82" t="str">
        <f t="shared" si="14"/>
        <v>🔵 SIN DATO</v>
      </c>
      <c r="AI13" s="83" t="s">
        <v>48</v>
      </c>
      <c r="AJ13" s="84" t="s">
        <v>93</v>
      </c>
      <c r="AK13" s="84" t="s">
        <v>269</v>
      </c>
      <c r="AL13" s="85"/>
      <c r="AM13" s="85"/>
      <c r="AN13" s="85"/>
      <c r="AO13" s="85"/>
      <c r="AP13" s="85"/>
      <c r="AQ13" s="85"/>
      <c r="AR13" s="85"/>
      <c r="AS13" s="86" t="s">
        <v>178</v>
      </c>
    </row>
    <row r="14" spans="1:45" ht="54.75" customHeight="1" x14ac:dyDescent="0.25">
      <c r="A14" s="82">
        <v>9</v>
      </c>
      <c r="B14" s="88" t="s">
        <v>289</v>
      </c>
      <c r="C14" s="88" t="s">
        <v>292</v>
      </c>
      <c r="D14" s="88" t="s">
        <v>293</v>
      </c>
      <c r="E14" s="89" t="s">
        <v>174</v>
      </c>
      <c r="F14" s="90">
        <v>0</v>
      </c>
      <c r="G14" s="78" t="str">
        <f t="shared" si="0"/>
        <v>S/D</v>
      </c>
      <c r="H14" s="78" t="str">
        <f t="shared" si="1"/>
        <v>🔵 SIN DATO</v>
      </c>
      <c r="I14" s="90">
        <v>0</v>
      </c>
      <c r="J14" s="78">
        <v>0</v>
      </c>
      <c r="K14" s="78" t="str">
        <f t="shared" si="3"/>
        <v>🔴 ROJO</v>
      </c>
      <c r="L14" s="90">
        <v>0</v>
      </c>
      <c r="M14" s="78" t="str">
        <f t="shared" si="4"/>
        <v>S/D</v>
      </c>
      <c r="N14" s="78" t="str">
        <f t="shared" si="5"/>
        <v>🔵 SIN DATO</v>
      </c>
      <c r="O14" s="91">
        <f t="shared" si="6"/>
        <v>0</v>
      </c>
      <c r="P14" s="80"/>
      <c r="Q14" s="80"/>
      <c r="R14" s="78"/>
      <c r="S14" s="78" t="str">
        <f t="shared" si="7"/>
        <v>S/D</v>
      </c>
      <c r="T14" s="78" t="str">
        <f t="shared" si="8"/>
        <v>🔵 SIN DATO</v>
      </c>
      <c r="U14" s="80"/>
      <c r="V14" s="78"/>
      <c r="W14" s="78"/>
      <c r="X14" s="78" t="str">
        <f t="shared" si="9"/>
        <v>S/D</v>
      </c>
      <c r="Y14" s="78" t="str">
        <f t="shared" si="10"/>
        <v>🔵 SIN DATO</v>
      </c>
      <c r="Z14" s="80"/>
      <c r="AA14" s="78"/>
      <c r="AB14" s="78"/>
      <c r="AC14" s="78" t="str">
        <f t="shared" si="11"/>
        <v>S/D</v>
      </c>
      <c r="AD14" s="78" t="str">
        <f t="shared" si="12"/>
        <v>🔵 SIN DATO</v>
      </c>
      <c r="AE14" s="78"/>
      <c r="AF14" s="78"/>
      <c r="AG14" s="92" t="str">
        <f t="shared" si="13"/>
        <v>S/D</v>
      </c>
      <c r="AH14" s="82" t="str">
        <f t="shared" si="14"/>
        <v>🔴 ROJO</v>
      </c>
      <c r="AI14" s="89" t="s">
        <v>51</v>
      </c>
      <c r="AJ14" s="88" t="s">
        <v>93</v>
      </c>
      <c r="AK14" s="88" t="s">
        <v>201</v>
      </c>
      <c r="AL14" s="93"/>
      <c r="AM14" s="93"/>
      <c r="AN14" s="93"/>
      <c r="AO14" s="93"/>
      <c r="AP14" s="93"/>
      <c r="AQ14" s="93"/>
      <c r="AR14" s="93"/>
      <c r="AS14" s="89" t="s">
        <v>178</v>
      </c>
    </row>
    <row r="15" spans="1:45" ht="54.75" customHeight="1" x14ac:dyDescent="0.25">
      <c r="A15" s="73">
        <v>10</v>
      </c>
      <c r="B15" s="74" t="s">
        <v>294</v>
      </c>
      <c r="C15" s="87" t="s">
        <v>295</v>
      </c>
      <c r="D15" s="75" t="s">
        <v>296</v>
      </c>
      <c r="E15" s="76" t="s">
        <v>174</v>
      </c>
      <c r="F15" s="77">
        <v>0</v>
      </c>
      <c r="G15" s="78" t="str">
        <f t="shared" si="0"/>
        <v>S/D</v>
      </c>
      <c r="H15" s="78" t="str">
        <f t="shared" si="1"/>
        <v>🔵 SIN DATO</v>
      </c>
      <c r="I15" s="77">
        <v>0</v>
      </c>
      <c r="J15" s="78" t="str">
        <f t="shared" si="2"/>
        <v>S/D</v>
      </c>
      <c r="K15" s="78" t="str">
        <f t="shared" si="3"/>
        <v>🔵 SIN DATO</v>
      </c>
      <c r="L15" s="77">
        <v>0</v>
      </c>
      <c r="M15" s="78" t="str">
        <f t="shared" si="4"/>
        <v>S/D</v>
      </c>
      <c r="N15" s="78" t="str">
        <f t="shared" si="5"/>
        <v>🔵 SIN DATO</v>
      </c>
      <c r="O15" s="79">
        <f t="shared" si="6"/>
        <v>0</v>
      </c>
      <c r="P15" s="80"/>
      <c r="Q15" s="80"/>
      <c r="R15" s="78"/>
      <c r="S15" s="78" t="str">
        <f t="shared" si="7"/>
        <v>S/D</v>
      </c>
      <c r="T15" s="78" t="str">
        <f t="shared" si="8"/>
        <v>🔵 SIN DATO</v>
      </c>
      <c r="U15" s="80"/>
      <c r="V15" s="78"/>
      <c r="W15" s="78"/>
      <c r="X15" s="78" t="str">
        <f t="shared" si="9"/>
        <v>S/D</v>
      </c>
      <c r="Y15" s="78" t="str">
        <f t="shared" si="10"/>
        <v>🔵 SIN DATO</v>
      </c>
      <c r="Z15" s="80"/>
      <c r="AA15" s="78"/>
      <c r="AB15" s="78"/>
      <c r="AC15" s="78" t="str">
        <f t="shared" si="11"/>
        <v>S/D</v>
      </c>
      <c r="AD15" s="78" t="str">
        <f t="shared" si="12"/>
        <v>🔵 SIN DATO</v>
      </c>
      <c r="AE15" s="78"/>
      <c r="AF15" s="78"/>
      <c r="AG15" s="81" t="str">
        <f t="shared" si="13"/>
        <v>S/D</v>
      </c>
      <c r="AH15" s="82" t="str">
        <f t="shared" si="14"/>
        <v>🔵 SIN DATO</v>
      </c>
      <c r="AI15" s="83" t="s">
        <v>283</v>
      </c>
      <c r="AJ15" s="84" t="s">
        <v>93</v>
      </c>
      <c r="AK15" s="84" t="s">
        <v>221</v>
      </c>
      <c r="AL15" s="85"/>
      <c r="AM15" s="85"/>
      <c r="AN15" s="85"/>
      <c r="AO15" s="85"/>
      <c r="AP15" s="85"/>
      <c r="AQ15" s="85"/>
      <c r="AR15" s="85"/>
      <c r="AS15" s="86" t="s">
        <v>178</v>
      </c>
    </row>
    <row r="16" spans="1:45" ht="54.75" customHeight="1" x14ac:dyDescent="0.25">
      <c r="A16" s="73">
        <v>11</v>
      </c>
      <c r="B16" s="74" t="s">
        <v>294</v>
      </c>
      <c r="C16" s="75" t="s">
        <v>297</v>
      </c>
      <c r="D16" s="75" t="s">
        <v>298</v>
      </c>
      <c r="E16" s="76" t="s">
        <v>174</v>
      </c>
      <c r="F16" s="77">
        <v>0</v>
      </c>
      <c r="G16" s="78" t="str">
        <f t="shared" si="0"/>
        <v>S/D</v>
      </c>
      <c r="H16" s="78" t="str">
        <f t="shared" si="1"/>
        <v>🔵 SIN DATO</v>
      </c>
      <c r="I16" s="77"/>
      <c r="J16" s="78" t="str">
        <f t="shared" si="2"/>
        <v>S/D</v>
      </c>
      <c r="K16" s="78" t="str">
        <f t="shared" si="3"/>
        <v>🔵 SIN DATO</v>
      </c>
      <c r="L16" s="77"/>
      <c r="M16" s="78" t="str">
        <f t="shared" si="4"/>
        <v>S/D</v>
      </c>
      <c r="N16" s="78" t="str">
        <f t="shared" si="5"/>
        <v>🔵 SIN DATO</v>
      </c>
      <c r="O16" s="79">
        <f t="shared" si="6"/>
        <v>0</v>
      </c>
      <c r="P16" s="80"/>
      <c r="Q16" s="80"/>
      <c r="R16" s="78"/>
      <c r="S16" s="78" t="str">
        <f t="shared" si="7"/>
        <v>S/D</v>
      </c>
      <c r="T16" s="78" t="str">
        <f t="shared" si="8"/>
        <v>🔵 SIN DATO</v>
      </c>
      <c r="U16" s="80"/>
      <c r="V16" s="78"/>
      <c r="W16" s="78"/>
      <c r="X16" s="78" t="str">
        <f t="shared" si="9"/>
        <v>S/D</v>
      </c>
      <c r="Y16" s="78" t="str">
        <f t="shared" si="10"/>
        <v>🔵 SIN DATO</v>
      </c>
      <c r="Z16" s="80"/>
      <c r="AA16" s="78"/>
      <c r="AB16" s="78"/>
      <c r="AC16" s="78" t="str">
        <f t="shared" si="11"/>
        <v>S/D</v>
      </c>
      <c r="AD16" s="78" t="str">
        <f t="shared" si="12"/>
        <v>🔵 SIN DATO</v>
      </c>
      <c r="AE16" s="78"/>
      <c r="AF16" s="78"/>
      <c r="AG16" s="81" t="str">
        <f t="shared" si="13"/>
        <v>S/D</v>
      </c>
      <c r="AH16" s="82" t="str">
        <f t="shared" si="14"/>
        <v>🔵 SIN DATO</v>
      </c>
      <c r="AI16" s="83" t="s">
        <v>299</v>
      </c>
      <c r="AJ16" s="84" t="s">
        <v>93</v>
      </c>
      <c r="AK16" s="84" t="s">
        <v>94</v>
      </c>
      <c r="AL16" s="85"/>
      <c r="AM16" s="85"/>
      <c r="AN16" s="85"/>
      <c r="AO16" s="85"/>
      <c r="AP16" s="85"/>
      <c r="AQ16" s="85"/>
      <c r="AR16" s="85"/>
      <c r="AS16" s="86" t="s">
        <v>178</v>
      </c>
    </row>
    <row r="17" spans="1:45" ht="54.75" customHeight="1" x14ac:dyDescent="0.25">
      <c r="A17" s="73">
        <v>12</v>
      </c>
      <c r="B17" s="74" t="s">
        <v>300</v>
      </c>
      <c r="C17" s="87" t="s">
        <v>301</v>
      </c>
      <c r="D17" s="75" t="s">
        <v>302</v>
      </c>
      <c r="E17" s="76" t="s">
        <v>81</v>
      </c>
      <c r="F17" s="77">
        <v>0</v>
      </c>
      <c r="G17" s="78" t="str">
        <f t="shared" si="0"/>
        <v>S/D</v>
      </c>
      <c r="H17" s="78" t="str">
        <f t="shared" si="1"/>
        <v>🔵 SIN DATO</v>
      </c>
      <c r="I17" s="77">
        <v>0</v>
      </c>
      <c r="J17" s="78" t="str">
        <f t="shared" si="2"/>
        <v>S/D</v>
      </c>
      <c r="K17" s="78" t="str">
        <f t="shared" si="3"/>
        <v>🔵 SIN DATO</v>
      </c>
      <c r="L17" s="77">
        <v>0</v>
      </c>
      <c r="M17" s="78" t="str">
        <f t="shared" si="4"/>
        <v>S/D</v>
      </c>
      <c r="N17" s="78" t="str">
        <f t="shared" si="5"/>
        <v>🔵 SIN DATO</v>
      </c>
      <c r="O17" s="79">
        <f t="shared" si="6"/>
        <v>0</v>
      </c>
      <c r="P17" s="80"/>
      <c r="Q17" s="80"/>
      <c r="R17" s="78"/>
      <c r="S17" s="78" t="str">
        <f t="shared" si="7"/>
        <v>S/D</v>
      </c>
      <c r="T17" s="78" t="str">
        <f t="shared" si="8"/>
        <v>🔵 SIN DATO</v>
      </c>
      <c r="U17" s="80"/>
      <c r="V17" s="78"/>
      <c r="W17" s="78"/>
      <c r="X17" s="78" t="str">
        <f t="shared" si="9"/>
        <v>S/D</v>
      </c>
      <c r="Y17" s="78" t="str">
        <f t="shared" si="10"/>
        <v>🔵 SIN DATO</v>
      </c>
      <c r="Z17" s="80"/>
      <c r="AA17" s="78"/>
      <c r="AB17" s="78"/>
      <c r="AC17" s="78" t="str">
        <f t="shared" si="11"/>
        <v>S/D</v>
      </c>
      <c r="AD17" s="78" t="str">
        <f t="shared" si="12"/>
        <v>🔵 SIN DATO</v>
      </c>
      <c r="AE17" s="78"/>
      <c r="AF17" s="78"/>
      <c r="AG17" s="81" t="str">
        <f t="shared" si="13"/>
        <v>S/D</v>
      </c>
      <c r="AH17" s="82" t="str">
        <f t="shared" si="14"/>
        <v>🔵 SIN DATO</v>
      </c>
      <c r="AI17" s="83" t="s">
        <v>303</v>
      </c>
      <c r="AJ17" s="84" t="s">
        <v>57</v>
      </c>
      <c r="AK17" s="84" t="s">
        <v>177</v>
      </c>
      <c r="AL17" s="85"/>
      <c r="AM17" s="85"/>
      <c r="AN17" s="85"/>
      <c r="AO17" s="85"/>
      <c r="AP17" s="85"/>
      <c r="AQ17" s="85"/>
      <c r="AR17" s="85"/>
      <c r="AS17" s="86" t="s">
        <v>178</v>
      </c>
    </row>
    <row r="18" spans="1:45" ht="54.75" customHeight="1" x14ac:dyDescent="0.25">
      <c r="A18" s="73">
        <v>13</v>
      </c>
      <c r="B18" s="74" t="s">
        <v>300</v>
      </c>
      <c r="C18" s="75" t="s">
        <v>304</v>
      </c>
      <c r="D18" s="75" t="s">
        <v>305</v>
      </c>
      <c r="E18" s="76" t="s">
        <v>174</v>
      </c>
      <c r="F18" s="77">
        <v>0</v>
      </c>
      <c r="G18" s="78" t="str">
        <f t="shared" si="0"/>
        <v>S/D</v>
      </c>
      <c r="H18" s="78" t="str">
        <f t="shared" si="1"/>
        <v>🔵 SIN DATO</v>
      </c>
      <c r="I18" s="77">
        <v>0</v>
      </c>
      <c r="J18" s="78" t="str">
        <f t="shared" si="2"/>
        <v>S/D</v>
      </c>
      <c r="K18" s="78" t="str">
        <f t="shared" si="3"/>
        <v>🔵 SIN DATO</v>
      </c>
      <c r="L18" s="77">
        <v>0</v>
      </c>
      <c r="M18" s="78" t="str">
        <f t="shared" si="4"/>
        <v>S/D</v>
      </c>
      <c r="N18" s="78" t="str">
        <f t="shared" si="5"/>
        <v>🔵 SIN DATO</v>
      </c>
      <c r="O18" s="79">
        <f t="shared" si="6"/>
        <v>0</v>
      </c>
      <c r="P18" s="80"/>
      <c r="Q18" s="80"/>
      <c r="R18" s="78"/>
      <c r="S18" s="78" t="str">
        <f t="shared" si="7"/>
        <v>S/D</v>
      </c>
      <c r="T18" s="78" t="str">
        <f t="shared" si="8"/>
        <v>🔵 SIN DATO</v>
      </c>
      <c r="U18" s="80"/>
      <c r="V18" s="78"/>
      <c r="W18" s="78"/>
      <c r="X18" s="78" t="str">
        <f t="shared" si="9"/>
        <v>S/D</v>
      </c>
      <c r="Y18" s="78" t="str">
        <f t="shared" si="10"/>
        <v>🔵 SIN DATO</v>
      </c>
      <c r="Z18" s="80"/>
      <c r="AA18" s="78"/>
      <c r="AB18" s="78"/>
      <c r="AC18" s="78" t="str">
        <f t="shared" si="11"/>
        <v>S/D</v>
      </c>
      <c r="AD18" s="78" t="str">
        <f t="shared" si="12"/>
        <v>🔵 SIN DATO</v>
      </c>
      <c r="AE18" s="78"/>
      <c r="AF18" s="78"/>
      <c r="AG18" s="81" t="str">
        <f t="shared" si="13"/>
        <v>S/D</v>
      </c>
      <c r="AH18" s="82" t="str">
        <f t="shared" si="14"/>
        <v>🔵 SIN DATO</v>
      </c>
      <c r="AI18" s="83" t="s">
        <v>303</v>
      </c>
      <c r="AJ18" s="84" t="s">
        <v>57</v>
      </c>
      <c r="AK18" s="84" t="s">
        <v>94</v>
      </c>
      <c r="AL18" s="85"/>
      <c r="AM18" s="85"/>
      <c r="AN18" s="85"/>
      <c r="AO18" s="85"/>
      <c r="AP18" s="85"/>
      <c r="AQ18" s="85"/>
      <c r="AR18" s="85"/>
      <c r="AS18" s="86" t="s">
        <v>178</v>
      </c>
    </row>
    <row r="19" spans="1:45" ht="54.75" customHeight="1" x14ac:dyDescent="0.25">
      <c r="A19" s="73">
        <v>14</v>
      </c>
      <c r="B19" s="74" t="s">
        <v>306</v>
      </c>
      <c r="C19" s="87" t="s">
        <v>307</v>
      </c>
      <c r="D19" s="75" t="s">
        <v>308</v>
      </c>
      <c r="E19" s="76" t="s">
        <v>174</v>
      </c>
      <c r="F19" s="77">
        <f>(1/5)*100</f>
        <v>20</v>
      </c>
      <c r="G19" s="78">
        <f t="shared" si="0"/>
        <v>100</v>
      </c>
      <c r="H19" s="78" t="str">
        <f t="shared" si="1"/>
        <v>🟢 VERDE</v>
      </c>
      <c r="I19" s="77">
        <f>(1/5)*100</f>
        <v>20</v>
      </c>
      <c r="J19" s="78">
        <f t="shared" si="2"/>
        <v>100</v>
      </c>
      <c r="K19" s="78" t="str">
        <f t="shared" si="3"/>
        <v>🟢 VERDE</v>
      </c>
      <c r="L19" s="77">
        <f>(1/5)*100</f>
        <v>20</v>
      </c>
      <c r="M19" s="78">
        <f t="shared" si="4"/>
        <v>100</v>
      </c>
      <c r="N19" s="78" t="str">
        <f t="shared" si="5"/>
        <v>🟢 VERDE</v>
      </c>
      <c r="O19" s="79">
        <f t="shared" si="6"/>
        <v>20</v>
      </c>
      <c r="P19" s="80"/>
      <c r="Q19" s="80"/>
      <c r="R19" s="78"/>
      <c r="S19" s="78" t="str">
        <f t="shared" si="7"/>
        <v>S/D</v>
      </c>
      <c r="T19" s="78" t="str">
        <f t="shared" si="8"/>
        <v>🔵 SIN DATO</v>
      </c>
      <c r="U19" s="80"/>
      <c r="V19" s="78"/>
      <c r="W19" s="78"/>
      <c r="X19" s="78" t="str">
        <f t="shared" si="9"/>
        <v>S/D</v>
      </c>
      <c r="Y19" s="78" t="str">
        <f t="shared" si="10"/>
        <v>🔵 SIN DATO</v>
      </c>
      <c r="Z19" s="80"/>
      <c r="AA19" s="78"/>
      <c r="AB19" s="78"/>
      <c r="AC19" s="78" t="str">
        <f t="shared" si="11"/>
        <v>S/D</v>
      </c>
      <c r="AD19" s="78" t="str">
        <f t="shared" si="12"/>
        <v>🔵 SIN DATO</v>
      </c>
      <c r="AE19" s="78"/>
      <c r="AF19" s="78"/>
      <c r="AG19" s="81" t="str">
        <f t="shared" si="13"/>
        <v>S/D</v>
      </c>
      <c r="AH19" s="82" t="str">
        <f t="shared" si="14"/>
        <v>🟢 VERDE</v>
      </c>
      <c r="AI19" s="83" t="s">
        <v>303</v>
      </c>
      <c r="AJ19" s="84" t="s">
        <v>57</v>
      </c>
      <c r="AK19" s="84" t="s">
        <v>94</v>
      </c>
      <c r="AL19" s="85"/>
      <c r="AM19" s="85"/>
      <c r="AN19" s="85"/>
      <c r="AO19" s="85"/>
      <c r="AP19" s="85"/>
      <c r="AQ19" s="85"/>
      <c r="AR19" s="85"/>
      <c r="AS19" s="86" t="s">
        <v>178</v>
      </c>
    </row>
    <row r="20" spans="1:45" ht="54.75" customHeight="1" x14ac:dyDescent="0.25">
      <c r="A20" s="82">
        <v>15</v>
      </c>
      <c r="B20" s="88" t="s">
        <v>309</v>
      </c>
      <c r="C20" s="88" t="s">
        <v>310</v>
      </c>
      <c r="D20" s="88" t="s">
        <v>311</v>
      </c>
      <c r="E20" s="89" t="s">
        <v>214</v>
      </c>
      <c r="F20" s="90">
        <v>0</v>
      </c>
      <c r="G20" s="78" t="str">
        <f t="shared" si="0"/>
        <v>S/D</v>
      </c>
      <c r="H20" s="78" t="str">
        <f t="shared" si="1"/>
        <v>🔵 SIN DATO</v>
      </c>
      <c r="I20" s="90">
        <v>0</v>
      </c>
      <c r="J20" s="78" t="str">
        <f t="shared" si="2"/>
        <v>S/D</v>
      </c>
      <c r="K20" s="78" t="str">
        <f t="shared" si="3"/>
        <v>🔵 SIN DATO</v>
      </c>
      <c r="L20" s="90">
        <v>0</v>
      </c>
      <c r="M20" s="78" t="str">
        <f t="shared" si="4"/>
        <v>S/D</v>
      </c>
      <c r="N20" s="78" t="str">
        <f t="shared" si="5"/>
        <v>🔵 SIN DATO</v>
      </c>
      <c r="O20" s="91">
        <f t="shared" si="6"/>
        <v>0</v>
      </c>
      <c r="P20" s="80"/>
      <c r="Q20" s="80"/>
      <c r="R20" s="78"/>
      <c r="S20" s="78" t="str">
        <f t="shared" si="7"/>
        <v>S/D</v>
      </c>
      <c r="T20" s="78" t="str">
        <f t="shared" si="8"/>
        <v>🔵 SIN DATO</v>
      </c>
      <c r="U20" s="80"/>
      <c r="V20" s="78"/>
      <c r="W20" s="78"/>
      <c r="X20" s="78" t="str">
        <f t="shared" si="9"/>
        <v>S/D</v>
      </c>
      <c r="Y20" s="78" t="str">
        <f t="shared" si="10"/>
        <v>🔵 SIN DATO</v>
      </c>
      <c r="Z20" s="80"/>
      <c r="AA20" s="78"/>
      <c r="AB20" s="78"/>
      <c r="AC20" s="78" t="str">
        <f t="shared" si="11"/>
        <v>S/D</v>
      </c>
      <c r="AD20" s="78" t="str">
        <f t="shared" si="12"/>
        <v>🔵 SIN DATO</v>
      </c>
      <c r="AE20" s="78"/>
      <c r="AF20" s="78"/>
      <c r="AG20" s="92" t="str">
        <f t="shared" si="13"/>
        <v>S/D</v>
      </c>
      <c r="AH20" s="82" t="str">
        <f t="shared" si="14"/>
        <v>🔵 SIN DATO</v>
      </c>
      <c r="AI20" s="89" t="s">
        <v>205</v>
      </c>
      <c r="AJ20" s="88" t="s">
        <v>103</v>
      </c>
      <c r="AK20" s="88" t="s">
        <v>269</v>
      </c>
      <c r="AL20" s="93"/>
      <c r="AM20" s="93"/>
      <c r="AN20" s="93"/>
      <c r="AO20" s="93"/>
      <c r="AP20" s="93"/>
      <c r="AQ20" s="93"/>
      <c r="AR20" s="93"/>
      <c r="AS20" s="89" t="s">
        <v>178</v>
      </c>
    </row>
    <row r="21" spans="1:45" ht="54.75" customHeight="1" x14ac:dyDescent="0.25">
      <c r="A21" s="73">
        <v>16</v>
      </c>
      <c r="B21" s="74" t="s">
        <v>222</v>
      </c>
      <c r="C21" s="87" t="s">
        <v>312</v>
      </c>
      <c r="D21" s="75" t="s">
        <v>313</v>
      </c>
      <c r="E21" s="76" t="s">
        <v>219</v>
      </c>
      <c r="F21" s="77">
        <v>0</v>
      </c>
      <c r="G21" s="78" t="str">
        <f t="shared" si="0"/>
        <v>S/D</v>
      </c>
      <c r="H21" s="78" t="str">
        <f t="shared" si="1"/>
        <v>🔵 SIN DATO</v>
      </c>
      <c r="I21" s="77">
        <v>0</v>
      </c>
      <c r="J21" s="78" t="str">
        <f t="shared" si="2"/>
        <v>S/D</v>
      </c>
      <c r="K21" s="78" t="str">
        <f t="shared" si="3"/>
        <v>🔵 SIN DATO</v>
      </c>
      <c r="L21" s="77">
        <v>0</v>
      </c>
      <c r="M21" s="78" t="str">
        <f t="shared" si="4"/>
        <v>S/D</v>
      </c>
      <c r="N21" s="78" t="str">
        <f t="shared" si="5"/>
        <v>🔵 SIN DATO</v>
      </c>
      <c r="O21" s="79">
        <f t="shared" si="6"/>
        <v>0</v>
      </c>
      <c r="P21" s="80"/>
      <c r="Q21" s="80"/>
      <c r="R21" s="78"/>
      <c r="S21" s="78" t="str">
        <f t="shared" si="7"/>
        <v>S/D</v>
      </c>
      <c r="T21" s="78" t="str">
        <f t="shared" si="8"/>
        <v>🔵 SIN DATO</v>
      </c>
      <c r="U21" s="80"/>
      <c r="V21" s="78"/>
      <c r="W21" s="78"/>
      <c r="X21" s="78" t="str">
        <f t="shared" si="9"/>
        <v>S/D</v>
      </c>
      <c r="Y21" s="78" t="str">
        <f t="shared" si="10"/>
        <v>🔵 SIN DATO</v>
      </c>
      <c r="Z21" s="80"/>
      <c r="AA21" s="78"/>
      <c r="AB21" s="78"/>
      <c r="AC21" s="78" t="str">
        <f t="shared" si="11"/>
        <v>S/D</v>
      </c>
      <c r="AD21" s="78" t="str">
        <f t="shared" si="12"/>
        <v>🔵 SIN DATO</v>
      </c>
      <c r="AE21" s="78"/>
      <c r="AF21" s="78"/>
      <c r="AG21" s="81" t="str">
        <f t="shared" si="13"/>
        <v>S/D</v>
      </c>
      <c r="AH21" s="82" t="str">
        <f t="shared" si="14"/>
        <v>🔵 SIN DATO</v>
      </c>
      <c r="AI21" s="83" t="s">
        <v>205</v>
      </c>
      <c r="AJ21" s="84" t="s">
        <v>225</v>
      </c>
      <c r="AK21" s="84" t="s">
        <v>177</v>
      </c>
      <c r="AL21" s="85"/>
      <c r="AM21" s="85"/>
      <c r="AN21" s="85"/>
      <c r="AO21" s="85"/>
      <c r="AP21" s="85"/>
      <c r="AQ21" s="85"/>
      <c r="AR21" s="85"/>
      <c r="AS21" s="86" t="s">
        <v>178</v>
      </c>
    </row>
    <row r="22" spans="1:45" ht="54.75" customHeight="1" x14ac:dyDescent="0.25">
      <c r="A22" s="73">
        <v>17</v>
      </c>
      <c r="B22" s="74" t="s">
        <v>314</v>
      </c>
      <c r="C22" s="75" t="s">
        <v>315</v>
      </c>
      <c r="D22" s="75" t="s">
        <v>316</v>
      </c>
      <c r="E22" s="76" t="s">
        <v>174</v>
      </c>
      <c r="F22" s="77">
        <v>0</v>
      </c>
      <c r="G22" s="78" t="str">
        <f t="shared" si="0"/>
        <v>S/D</v>
      </c>
      <c r="H22" s="78" t="str">
        <f t="shared" si="1"/>
        <v>🔵 SIN DATO</v>
      </c>
      <c r="I22" s="77">
        <v>0</v>
      </c>
      <c r="J22" s="78">
        <f>L220</f>
        <v>0</v>
      </c>
      <c r="K22" s="78" t="str">
        <f t="shared" si="3"/>
        <v>🔴 ROJO</v>
      </c>
      <c r="L22" s="77">
        <v>0</v>
      </c>
      <c r="M22" s="78" t="str">
        <f t="shared" si="4"/>
        <v>S/D</v>
      </c>
      <c r="N22" s="78" t="str">
        <f t="shared" si="5"/>
        <v>🔵 SIN DATO</v>
      </c>
      <c r="O22" s="79">
        <f t="shared" si="6"/>
        <v>0</v>
      </c>
      <c r="P22" s="80"/>
      <c r="Q22" s="80"/>
      <c r="R22" s="78"/>
      <c r="S22" s="78" t="str">
        <f t="shared" si="7"/>
        <v>S/D</v>
      </c>
      <c r="T22" s="78" t="str">
        <f t="shared" si="8"/>
        <v>🔵 SIN DATO</v>
      </c>
      <c r="U22" s="80"/>
      <c r="V22" s="78"/>
      <c r="W22" s="78"/>
      <c r="X22" s="78" t="str">
        <f t="shared" si="9"/>
        <v>S/D</v>
      </c>
      <c r="Y22" s="78" t="str">
        <f t="shared" si="10"/>
        <v>🔵 SIN DATO</v>
      </c>
      <c r="Z22" s="80"/>
      <c r="AA22" s="78"/>
      <c r="AB22" s="78"/>
      <c r="AC22" s="78" t="str">
        <f t="shared" si="11"/>
        <v>S/D</v>
      </c>
      <c r="AD22" s="78" t="str">
        <f t="shared" si="12"/>
        <v>🔵 SIN DATO</v>
      </c>
      <c r="AE22" s="78"/>
      <c r="AF22" s="78"/>
      <c r="AG22" s="81" t="str">
        <f t="shared" si="13"/>
        <v>S/D</v>
      </c>
      <c r="AH22" s="82" t="str">
        <f t="shared" si="14"/>
        <v>🔴 ROJO</v>
      </c>
      <c r="AI22" s="83" t="s">
        <v>205</v>
      </c>
      <c r="AJ22" s="84" t="s">
        <v>317</v>
      </c>
      <c r="AK22" s="84" t="s">
        <v>201</v>
      </c>
      <c r="AL22" s="85"/>
      <c r="AM22" s="85"/>
      <c r="AN22" s="85"/>
      <c r="AO22" s="85"/>
      <c r="AP22" s="85"/>
      <c r="AQ22" s="85"/>
      <c r="AR22" s="85"/>
      <c r="AS22" s="86" t="s">
        <v>178</v>
      </c>
    </row>
    <row r="23" spans="1:45" ht="14.25" customHeight="1" x14ac:dyDescent="0.25">
      <c r="G23" s="78" t="str">
        <f t="shared" si="0"/>
        <v>S/D</v>
      </c>
      <c r="H23" s="78" t="str">
        <f t="shared" si="1"/>
        <v>🔵 SIN DATO</v>
      </c>
      <c r="J23" s="78" t="str">
        <f t="shared" si="2"/>
        <v>S/D</v>
      </c>
      <c r="K23" s="78" t="str">
        <f t="shared" si="3"/>
        <v>🔵 SIN DATO</v>
      </c>
      <c r="M23" s="78" t="str">
        <f t="shared" si="4"/>
        <v>S/D</v>
      </c>
      <c r="N23" s="78" t="str">
        <f t="shared" si="5"/>
        <v>🔵 SIN DATO</v>
      </c>
    </row>
    <row r="24" spans="1:45" ht="39.75" customHeight="1" x14ac:dyDescent="0.25">
      <c r="A24" s="94" t="s">
        <v>230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</row>
    <row r="26" spans="1:45" ht="30" customHeight="1" x14ac:dyDescent="0.25">
      <c r="A26" s="95" t="s">
        <v>231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D1C302A-4A11-4FE2-BBF0-92D15E3D49F1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7743F1C9-252A-4498-AB3E-E97E0563FA56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44AF9B45-2744-4059-A61C-E2994ED9173A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C8F43017-97A7-40FD-8824-5C6E1D9E51DC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4AA3-CFB9-4687-B9D8-9EBEFCC57D28}">
  <sheetPr>
    <tabColor rgb="FF375623"/>
  </sheetPr>
  <dimension ref="A1:AS23"/>
  <sheetViews>
    <sheetView showGridLine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11" sqref="F11"/>
    </sheetView>
  </sheetViews>
  <sheetFormatPr baseColWidth="10" defaultColWidth="9" defaultRowHeight="15" x14ac:dyDescent="0.25"/>
  <cols>
    <col min="1" max="1" width="5" style="54" customWidth="1"/>
    <col min="2" max="2" width="20" style="54" customWidth="1"/>
    <col min="3" max="3" width="35" style="54" customWidth="1"/>
    <col min="4" max="4" width="30" style="54" customWidth="1"/>
    <col min="5" max="5" width="12" style="54" customWidth="1"/>
    <col min="6" max="28" width="11" style="54" customWidth="1"/>
    <col min="29" max="35" width="12" style="54" customWidth="1"/>
    <col min="36" max="36" width="28" style="54" customWidth="1"/>
    <col min="37" max="37" width="22" style="54" customWidth="1"/>
    <col min="38" max="38" width="18" style="54" customWidth="1"/>
    <col min="39" max="39" width="28" style="54" customWidth="1"/>
    <col min="40" max="40" width="18" style="54" customWidth="1"/>
    <col min="41" max="41" width="12" style="54" customWidth="1"/>
    <col min="42" max="42" width="22" style="54" customWidth="1"/>
    <col min="43" max="43" width="14" style="54" customWidth="1"/>
    <col min="44" max="16384" width="9" style="54"/>
  </cols>
  <sheetData>
    <row r="1" spans="1:45" ht="24.75" customHeight="1" x14ac:dyDescent="0.25">
      <c r="A1" s="98" t="s">
        <v>318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45" ht="13.5" customHeight="1" x14ac:dyDescent="0.25">
      <c r="A2" s="99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</row>
    <row r="3" spans="1:45" ht="19.5" customHeight="1" thickBot="1" x14ac:dyDescent="0.3">
      <c r="A3" s="100" t="s">
        <v>124</v>
      </c>
      <c r="B3" s="100"/>
      <c r="C3" s="100"/>
      <c r="D3" s="100"/>
      <c r="E3" s="57"/>
      <c r="F3" s="57"/>
      <c r="G3" s="57"/>
      <c r="H3" s="57"/>
      <c r="I3" s="57"/>
      <c r="J3" s="57"/>
      <c r="K3" s="58" t="s">
        <v>125</v>
      </c>
      <c r="L3" s="58"/>
      <c r="M3" s="58"/>
      <c r="N3" s="58"/>
      <c r="O3" s="58"/>
      <c r="P3" s="58"/>
      <c r="R3" s="54" t="s">
        <v>126</v>
      </c>
      <c r="S3" s="58"/>
      <c r="T3" s="58"/>
      <c r="U3" s="58"/>
      <c r="V3" s="58"/>
      <c r="W3" s="58"/>
      <c r="AH3" s="101" t="s">
        <v>125</v>
      </c>
      <c r="AK3" s="60"/>
      <c r="AN3" s="101" t="s">
        <v>126</v>
      </c>
      <c r="AO3" s="60"/>
    </row>
    <row r="4" spans="1:45" ht="19.5" customHeight="1" x14ac:dyDescent="0.25">
      <c r="A4" s="102" t="s">
        <v>127</v>
      </c>
      <c r="B4" s="102"/>
      <c r="C4" s="102"/>
      <c r="D4" s="102"/>
      <c r="E4" s="102"/>
      <c r="F4" s="103" t="s">
        <v>128</v>
      </c>
      <c r="G4" s="103"/>
      <c r="H4" s="103"/>
      <c r="I4" s="103"/>
      <c r="J4" s="103"/>
      <c r="K4" s="103"/>
      <c r="L4" s="103"/>
      <c r="M4" s="103"/>
      <c r="N4" s="103"/>
      <c r="O4" s="104" t="s">
        <v>129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58" t="s">
        <v>130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5" ht="36" customHeight="1" x14ac:dyDescent="0.25">
      <c r="A5" s="105" t="s">
        <v>81</v>
      </c>
      <c r="B5" s="105" t="s">
        <v>131</v>
      </c>
      <c r="C5" s="105" t="s">
        <v>132</v>
      </c>
      <c r="D5" s="105" t="s">
        <v>133</v>
      </c>
      <c r="E5" s="105" t="s">
        <v>134</v>
      </c>
      <c r="F5" s="106" t="s">
        <v>135</v>
      </c>
      <c r="G5" s="106" t="s">
        <v>136</v>
      </c>
      <c r="H5" s="106" t="s">
        <v>137</v>
      </c>
      <c r="I5" s="106" t="s">
        <v>138</v>
      </c>
      <c r="J5" s="106" t="s">
        <v>139</v>
      </c>
      <c r="K5" s="106" t="s">
        <v>140</v>
      </c>
      <c r="L5" s="106" t="s">
        <v>141</v>
      </c>
      <c r="M5" s="106" t="s">
        <v>142</v>
      </c>
      <c r="N5" s="106" t="s">
        <v>143</v>
      </c>
      <c r="O5" s="107" t="s">
        <v>144</v>
      </c>
      <c r="P5" s="108" t="s">
        <v>145</v>
      </c>
      <c r="Q5" s="108" t="s">
        <v>146</v>
      </c>
      <c r="R5" s="108" t="s">
        <v>147</v>
      </c>
      <c r="S5" s="109" t="s">
        <v>148</v>
      </c>
      <c r="T5" s="109" t="s">
        <v>149</v>
      </c>
      <c r="U5" s="108" t="s">
        <v>150</v>
      </c>
      <c r="V5" s="108" t="s">
        <v>151</v>
      </c>
      <c r="W5" s="108" t="s">
        <v>152</v>
      </c>
      <c r="X5" s="109" t="s">
        <v>153</v>
      </c>
      <c r="Y5" s="109" t="s">
        <v>154</v>
      </c>
      <c r="Z5" s="108" t="s">
        <v>155</v>
      </c>
      <c r="AA5" s="108" t="s">
        <v>156</v>
      </c>
      <c r="AB5" s="108" t="s">
        <v>157</v>
      </c>
      <c r="AC5" s="109" t="s">
        <v>158</v>
      </c>
      <c r="AD5" s="109" t="s">
        <v>159</v>
      </c>
      <c r="AE5" s="110"/>
      <c r="AF5" s="110"/>
      <c r="AG5" s="111" t="s">
        <v>160</v>
      </c>
      <c r="AH5" s="111" t="s">
        <v>161</v>
      </c>
      <c r="AI5" s="111" t="s">
        <v>162</v>
      </c>
      <c r="AJ5" s="111" t="s">
        <v>163</v>
      </c>
      <c r="AK5" s="111" t="s">
        <v>164</v>
      </c>
      <c r="AL5" s="111" t="s">
        <v>165</v>
      </c>
      <c r="AM5" s="111" t="s">
        <v>166</v>
      </c>
      <c r="AN5" s="111" t="s">
        <v>167</v>
      </c>
      <c r="AO5" s="111" t="s">
        <v>168</v>
      </c>
      <c r="AP5" s="111" t="s">
        <v>169</v>
      </c>
      <c r="AQ5" s="111" t="s">
        <v>170</v>
      </c>
      <c r="AR5" s="112" t="s">
        <v>169</v>
      </c>
      <c r="AS5" s="113" t="s">
        <v>170</v>
      </c>
    </row>
    <row r="6" spans="1:45" ht="54.75" customHeight="1" x14ac:dyDescent="0.25">
      <c r="A6" s="114">
        <v>1</v>
      </c>
      <c r="B6" s="115" t="s">
        <v>319</v>
      </c>
      <c r="C6" s="116" t="s">
        <v>320</v>
      </c>
      <c r="D6" s="116" t="s">
        <v>321</v>
      </c>
      <c r="E6" s="117" t="s">
        <v>81</v>
      </c>
      <c r="F6" s="77">
        <v>2</v>
      </c>
      <c r="G6" s="78">
        <v>100</v>
      </c>
      <c r="H6" s="78" t="str">
        <f t="shared" ref="H6:H17" si="0">IFERROR(IF(G6="S/D","🔵 SIN DATO",IF(G6&gt;=90,"🟢 VERDE",IF(G6&gt;=60,"🟡 AMARILLO","🔴 ROJO"))),"🔵 SIN DATO")</f>
        <v>🟢 VERDE</v>
      </c>
      <c r="I6" s="77">
        <v>0</v>
      </c>
      <c r="J6" s="78" t="str">
        <f t="shared" ref="J6:J17" si="1">IF(OR(I6="",L6="",I6=0,L6=0),"S/D",MIN(100,IFERROR((I6/L6)*100,0)))</f>
        <v>S/D</v>
      </c>
      <c r="K6" s="78" t="str">
        <f t="shared" ref="K6:K17" si="2">IFERROR(IF(J6="S/D","🔵 SIN DATO",IF(J6&gt;=90,"🟢 VERDE",IF(J6&gt;=60,"🟡 AMARILLO","🔴 ROJO"))),"🔵 SIN DATO")</f>
        <v>🔵 SIN DATO</v>
      </c>
      <c r="L6" s="77">
        <v>0</v>
      </c>
      <c r="M6" s="78" t="str">
        <f t="shared" ref="M6:M17" si="3">IF(OR(L6="",O6="",L6=0,O6=0),"S/D",MIN(100,IFERROR((L6/O6)*100,0)))</f>
        <v>S/D</v>
      </c>
      <c r="N6" s="78" t="str">
        <f t="shared" ref="N6:N17" si="4">IFERROR(IF(M6="S/D","🔵 SIN DATO",IF(M6&gt;=90,"🟢 VERDE",IF(M6&gt;=60,"🟡 AMARILLO","🔴 ROJO"))),"🔵 SIN DATO")</f>
        <v>🔵 SIN DATO</v>
      </c>
      <c r="O6" s="118">
        <f t="shared" ref="O6:O16" si="5">IF(COUNT(F6,I6,L6)&gt;=1,ROUND(AVERAGE(F6,I6,L6),2),"")</f>
        <v>0.67</v>
      </c>
      <c r="P6" s="80"/>
      <c r="Q6" s="80"/>
      <c r="R6" s="78"/>
      <c r="S6" s="78" t="str">
        <f t="shared" ref="S6:S16" si="6">IF(OR(L6="",R6="",L6=0,R6=0),"S/D",MIN(100,IFERROR((L6/R6)*100,0)))</f>
        <v>S/D</v>
      </c>
      <c r="T6" s="78" t="str">
        <f t="shared" ref="T6:T16" si="7">IFERROR(IF(S6="S/D","🔵 SIN DATO",IF(S6&gt;=90,"🟢 VERDE",IF(S6&gt;=60,"🟡 AMARILLO","🔴 ROJO"))),"🔵 SIN DATO")</f>
        <v>🔵 SIN DATO</v>
      </c>
      <c r="U6" s="80"/>
      <c r="V6" s="78"/>
      <c r="W6" s="78"/>
      <c r="X6" s="78" t="str">
        <f t="shared" ref="X6:X16" si="8">IF(OR(L6="",W6="",L6=0,W6=0),"S/D",MIN(100,IFERROR((L6/W6)*100,0)))</f>
        <v>S/D</v>
      </c>
      <c r="Y6" s="78" t="str">
        <f t="shared" ref="Y6:Y16" si="9">IFERROR(IF(X6="S/D","🔵 SIN DATO",IF(X6&gt;=90,"🟢 VERDE",IF(X6&gt;=60,"🟡 AMARILLO","🔴 ROJO"))),"🔵 SIN DATO")</f>
        <v>🔵 SIN DATO</v>
      </c>
      <c r="Z6" s="80"/>
      <c r="AA6" s="78"/>
      <c r="AB6" s="78"/>
      <c r="AC6" s="78" t="str">
        <f t="shared" ref="AC6:AC16" si="10">IF(OR(L6="",AB6="",L6=0,AB6=0),"S/D",MIN(100,IFERROR((L6/AB6)*100,0)))</f>
        <v>S/D</v>
      </c>
      <c r="AD6" s="78" t="str">
        <f t="shared" ref="AD6:AD16" si="11">IFERROR(IF(AC6="S/D","🔵 SIN DATO",IF(AC6&gt;=90,"🟢 VERDE",IF(AC6&gt;=60,"🟡 AMARILLO","🔴 ROJO"))),"🔵 SIN DATO")</f>
        <v>🔵 SIN DATO</v>
      </c>
      <c r="AE6" s="78"/>
      <c r="AF6" s="78"/>
      <c r="AG6" s="119" t="str">
        <f t="shared" ref="AG6:AG16" si="12">IFERROR(IF(I6=0,"S/D",(H6/I6)*100),"S/D")</f>
        <v>S/D</v>
      </c>
      <c r="AH6" s="120" t="str">
        <f t="shared" ref="AH6:AH16" si="13">IFERROR(IF(J6="S/D","🔵 SIN DATO",IF(J6&gt;=90,"🟢 VERDE",IF(J6&gt;=60,"🟡 AMARILLO","🔴 ROJO"))),"🔵 SIN DATO")</f>
        <v>🔵 SIN DATO</v>
      </c>
      <c r="AI6" s="121" t="s">
        <v>322</v>
      </c>
      <c r="AJ6" s="122" t="s">
        <v>93</v>
      </c>
      <c r="AK6" s="122" t="s">
        <v>94</v>
      </c>
      <c r="AL6" s="85"/>
      <c r="AM6" s="85"/>
      <c r="AN6" s="85"/>
      <c r="AO6" s="85"/>
      <c r="AP6" s="85"/>
      <c r="AQ6" s="85"/>
      <c r="AR6" s="85"/>
      <c r="AS6" s="123" t="s">
        <v>178</v>
      </c>
    </row>
    <row r="7" spans="1:45" ht="54.75" customHeight="1" x14ac:dyDescent="0.25">
      <c r="A7" s="114">
        <v>2</v>
      </c>
      <c r="B7" s="115" t="s">
        <v>319</v>
      </c>
      <c r="C7" s="124" t="s">
        <v>323</v>
      </c>
      <c r="D7" s="116" t="s">
        <v>324</v>
      </c>
      <c r="E7" s="117" t="s">
        <v>174</v>
      </c>
      <c r="F7" s="77">
        <v>0</v>
      </c>
      <c r="G7" s="78" t="str">
        <f>IF(OR(F7="",I7="",F7=0,I7=0),"S/D",MIN(100,IFERROR((F7/I7)*100,0)))</f>
        <v>S/D</v>
      </c>
      <c r="H7" s="78" t="str">
        <f t="shared" si="0"/>
        <v>🔵 SIN DATO</v>
      </c>
      <c r="I7" s="77">
        <v>0</v>
      </c>
      <c r="J7" s="78" t="str">
        <f t="shared" si="1"/>
        <v>S/D</v>
      </c>
      <c r="K7" s="78" t="str">
        <f t="shared" si="2"/>
        <v>🔵 SIN DATO</v>
      </c>
      <c r="L7" s="77">
        <v>0</v>
      </c>
      <c r="M7" s="78" t="str">
        <f t="shared" si="3"/>
        <v>S/D</v>
      </c>
      <c r="N7" s="78" t="str">
        <f t="shared" si="4"/>
        <v>🔵 SIN DATO</v>
      </c>
      <c r="O7" s="118">
        <f t="shared" si="5"/>
        <v>0</v>
      </c>
      <c r="P7" s="80"/>
      <c r="Q7" s="80"/>
      <c r="R7" s="78"/>
      <c r="S7" s="78" t="str">
        <f t="shared" si="6"/>
        <v>S/D</v>
      </c>
      <c r="T7" s="78" t="str">
        <f t="shared" si="7"/>
        <v>🔵 SIN DATO</v>
      </c>
      <c r="U7" s="80"/>
      <c r="V7" s="78"/>
      <c r="W7" s="78"/>
      <c r="X7" s="78" t="str">
        <f t="shared" si="8"/>
        <v>S/D</v>
      </c>
      <c r="Y7" s="78" t="str">
        <f t="shared" si="9"/>
        <v>🔵 SIN DATO</v>
      </c>
      <c r="Z7" s="80"/>
      <c r="AA7" s="78"/>
      <c r="AB7" s="78"/>
      <c r="AC7" s="78" t="str">
        <f t="shared" si="10"/>
        <v>S/D</v>
      </c>
      <c r="AD7" s="78" t="str">
        <f t="shared" si="11"/>
        <v>🔵 SIN DATO</v>
      </c>
      <c r="AE7" s="78"/>
      <c r="AF7" s="78"/>
      <c r="AG7" s="119" t="str">
        <f t="shared" si="12"/>
        <v>S/D</v>
      </c>
      <c r="AH7" s="120" t="str">
        <f t="shared" si="13"/>
        <v>🔵 SIN DATO</v>
      </c>
      <c r="AI7" s="121" t="s">
        <v>322</v>
      </c>
      <c r="AJ7" s="122" t="s">
        <v>93</v>
      </c>
      <c r="AK7" s="122" t="s">
        <v>94</v>
      </c>
      <c r="AL7" s="85"/>
      <c r="AM7" s="85"/>
      <c r="AN7" s="85"/>
      <c r="AO7" s="85"/>
      <c r="AP7" s="85"/>
      <c r="AQ7" s="85"/>
      <c r="AR7" s="85"/>
      <c r="AS7" s="123" t="s">
        <v>178</v>
      </c>
    </row>
    <row r="8" spans="1:45" ht="54.75" customHeight="1" x14ac:dyDescent="0.25">
      <c r="A8" s="114">
        <v>3</v>
      </c>
      <c r="B8" s="115" t="s">
        <v>319</v>
      </c>
      <c r="C8" s="116" t="s">
        <v>325</v>
      </c>
      <c r="D8" s="116" t="s">
        <v>326</v>
      </c>
      <c r="E8" s="117" t="s">
        <v>81</v>
      </c>
      <c r="F8" s="77">
        <v>3</v>
      </c>
      <c r="G8" s="78">
        <v>100</v>
      </c>
      <c r="H8" s="78" t="str">
        <f t="shared" si="0"/>
        <v>🟢 VERDE</v>
      </c>
      <c r="I8" s="77">
        <v>0</v>
      </c>
      <c r="J8" s="78" t="str">
        <f t="shared" si="1"/>
        <v>S/D</v>
      </c>
      <c r="K8" s="78" t="str">
        <f t="shared" si="2"/>
        <v>🔵 SIN DATO</v>
      </c>
      <c r="L8" s="77">
        <v>0</v>
      </c>
      <c r="M8" s="78" t="str">
        <f t="shared" si="3"/>
        <v>S/D</v>
      </c>
      <c r="N8" s="78" t="str">
        <f t="shared" si="4"/>
        <v>🔵 SIN DATO</v>
      </c>
      <c r="O8" s="118">
        <f t="shared" si="5"/>
        <v>1</v>
      </c>
      <c r="P8" s="80"/>
      <c r="Q8" s="80"/>
      <c r="R8" s="78"/>
      <c r="S8" s="78" t="str">
        <f t="shared" si="6"/>
        <v>S/D</v>
      </c>
      <c r="T8" s="78" t="str">
        <f t="shared" si="7"/>
        <v>🔵 SIN DATO</v>
      </c>
      <c r="U8" s="80"/>
      <c r="V8" s="78"/>
      <c r="W8" s="78"/>
      <c r="X8" s="78" t="str">
        <f t="shared" si="8"/>
        <v>S/D</v>
      </c>
      <c r="Y8" s="78" t="str">
        <f t="shared" si="9"/>
        <v>🔵 SIN DATO</v>
      </c>
      <c r="Z8" s="80"/>
      <c r="AA8" s="78"/>
      <c r="AB8" s="78"/>
      <c r="AC8" s="78" t="str">
        <f t="shared" si="10"/>
        <v>S/D</v>
      </c>
      <c r="AD8" s="78" t="str">
        <f t="shared" si="11"/>
        <v>🔵 SIN DATO</v>
      </c>
      <c r="AE8" s="78"/>
      <c r="AF8" s="78"/>
      <c r="AG8" s="119" t="str">
        <f t="shared" si="12"/>
        <v>S/D</v>
      </c>
      <c r="AH8" s="120" t="str">
        <f t="shared" si="13"/>
        <v>🔵 SIN DATO</v>
      </c>
      <c r="AI8" s="121" t="s">
        <v>327</v>
      </c>
      <c r="AJ8" s="122" t="s">
        <v>93</v>
      </c>
      <c r="AK8" s="122" t="s">
        <v>177</v>
      </c>
      <c r="AL8" s="85"/>
      <c r="AM8" s="85"/>
      <c r="AN8" s="85"/>
      <c r="AO8" s="85"/>
      <c r="AP8" s="85"/>
      <c r="AQ8" s="85"/>
      <c r="AR8" s="85"/>
      <c r="AS8" s="123" t="s">
        <v>178</v>
      </c>
    </row>
    <row r="9" spans="1:45" ht="54.75" customHeight="1" x14ac:dyDescent="0.25">
      <c r="A9" s="114">
        <v>4</v>
      </c>
      <c r="B9" s="115" t="s">
        <v>319</v>
      </c>
      <c r="C9" s="124" t="s">
        <v>328</v>
      </c>
      <c r="D9" s="116" t="s">
        <v>329</v>
      </c>
      <c r="E9" s="117" t="s">
        <v>81</v>
      </c>
      <c r="F9" s="77">
        <v>0</v>
      </c>
      <c r="G9" s="78" t="str">
        <f t="shared" ref="G9:G17" si="14">IF(OR(F9="",I9="",F9=0,I9=0),"S/D",MIN(100,IFERROR((F9/I9)*100,0)))</f>
        <v>S/D</v>
      </c>
      <c r="H9" s="78" t="str">
        <f t="shared" si="0"/>
        <v>🔵 SIN DATO</v>
      </c>
      <c r="I9" s="77">
        <v>0</v>
      </c>
      <c r="J9" s="78" t="str">
        <f t="shared" si="1"/>
        <v>S/D</v>
      </c>
      <c r="K9" s="78" t="str">
        <f t="shared" si="2"/>
        <v>🔵 SIN DATO</v>
      </c>
      <c r="L9" s="77">
        <v>0</v>
      </c>
      <c r="M9" s="78" t="str">
        <f t="shared" si="3"/>
        <v>S/D</v>
      </c>
      <c r="N9" s="78" t="str">
        <f t="shared" si="4"/>
        <v>🔵 SIN DATO</v>
      </c>
      <c r="O9" s="118">
        <f t="shared" si="5"/>
        <v>0</v>
      </c>
      <c r="P9" s="80"/>
      <c r="Q9" s="80"/>
      <c r="R9" s="78"/>
      <c r="S9" s="78" t="str">
        <f t="shared" si="6"/>
        <v>S/D</v>
      </c>
      <c r="T9" s="78" t="str">
        <f t="shared" si="7"/>
        <v>🔵 SIN DATO</v>
      </c>
      <c r="U9" s="80"/>
      <c r="V9" s="78"/>
      <c r="W9" s="78"/>
      <c r="X9" s="78" t="str">
        <f t="shared" si="8"/>
        <v>S/D</v>
      </c>
      <c r="Y9" s="78" t="str">
        <f t="shared" si="9"/>
        <v>🔵 SIN DATO</v>
      </c>
      <c r="Z9" s="80"/>
      <c r="AA9" s="78"/>
      <c r="AB9" s="78"/>
      <c r="AC9" s="78" t="str">
        <f t="shared" si="10"/>
        <v>S/D</v>
      </c>
      <c r="AD9" s="78" t="str">
        <f t="shared" si="11"/>
        <v>🔵 SIN DATO</v>
      </c>
      <c r="AE9" s="78"/>
      <c r="AF9" s="78"/>
      <c r="AG9" s="119" t="str">
        <f t="shared" si="12"/>
        <v>S/D</v>
      </c>
      <c r="AH9" s="120" t="str">
        <f t="shared" si="13"/>
        <v>🔵 SIN DATO</v>
      </c>
      <c r="AI9" s="121" t="s">
        <v>327</v>
      </c>
      <c r="AJ9" s="122" t="s">
        <v>93</v>
      </c>
      <c r="AK9" s="122" t="s">
        <v>177</v>
      </c>
      <c r="AL9" s="85"/>
      <c r="AM9" s="85"/>
      <c r="AN9" s="85"/>
      <c r="AO9" s="85"/>
      <c r="AP9" s="85"/>
      <c r="AQ9" s="85"/>
      <c r="AR9" s="85"/>
      <c r="AS9" s="123" t="s">
        <v>178</v>
      </c>
    </row>
    <row r="10" spans="1:45" ht="54.75" customHeight="1" x14ac:dyDescent="0.25">
      <c r="A10" s="114">
        <v>5</v>
      </c>
      <c r="B10" s="115" t="s">
        <v>330</v>
      </c>
      <c r="C10" s="116" t="s">
        <v>331</v>
      </c>
      <c r="D10" s="116" t="s">
        <v>332</v>
      </c>
      <c r="E10" s="117" t="s">
        <v>174</v>
      </c>
      <c r="F10" s="77">
        <v>0</v>
      </c>
      <c r="G10" s="78" t="str">
        <f t="shared" si="14"/>
        <v>S/D</v>
      </c>
      <c r="H10" s="78" t="str">
        <f t="shared" si="0"/>
        <v>🔵 SIN DATO</v>
      </c>
      <c r="I10" s="77">
        <v>0</v>
      </c>
      <c r="J10" s="78" t="str">
        <f t="shared" si="1"/>
        <v>S/D</v>
      </c>
      <c r="K10" s="78" t="str">
        <f t="shared" si="2"/>
        <v>🔵 SIN DATO</v>
      </c>
      <c r="L10" s="77">
        <v>0</v>
      </c>
      <c r="M10" s="78" t="str">
        <f t="shared" si="3"/>
        <v>S/D</v>
      </c>
      <c r="N10" s="78" t="str">
        <f t="shared" si="4"/>
        <v>🔵 SIN DATO</v>
      </c>
      <c r="O10" s="118">
        <f t="shared" si="5"/>
        <v>0</v>
      </c>
      <c r="P10" s="80"/>
      <c r="Q10" s="80"/>
      <c r="R10" s="78"/>
      <c r="S10" s="78" t="str">
        <f t="shared" si="6"/>
        <v>S/D</v>
      </c>
      <c r="T10" s="78" t="str">
        <f t="shared" si="7"/>
        <v>🔵 SIN DATO</v>
      </c>
      <c r="U10" s="80"/>
      <c r="V10" s="78"/>
      <c r="W10" s="78"/>
      <c r="X10" s="78" t="str">
        <f t="shared" si="8"/>
        <v>S/D</v>
      </c>
      <c r="Y10" s="78" t="str">
        <f t="shared" si="9"/>
        <v>🔵 SIN DATO</v>
      </c>
      <c r="Z10" s="80"/>
      <c r="AA10" s="78"/>
      <c r="AB10" s="78"/>
      <c r="AC10" s="78" t="str">
        <f t="shared" si="10"/>
        <v>S/D</v>
      </c>
      <c r="AD10" s="78" t="str">
        <f t="shared" si="11"/>
        <v>🔵 SIN DATO</v>
      </c>
      <c r="AE10" s="78"/>
      <c r="AF10" s="78"/>
      <c r="AG10" s="119" t="str">
        <f t="shared" si="12"/>
        <v>S/D</v>
      </c>
      <c r="AH10" s="120" t="str">
        <f t="shared" si="13"/>
        <v>🔵 SIN DATO</v>
      </c>
      <c r="AI10" s="121" t="s">
        <v>333</v>
      </c>
      <c r="AJ10" s="122" t="s">
        <v>93</v>
      </c>
      <c r="AK10" s="122" t="s">
        <v>94</v>
      </c>
      <c r="AL10" s="85"/>
      <c r="AM10" s="85"/>
      <c r="AN10" s="85"/>
      <c r="AO10" s="85"/>
      <c r="AP10" s="85"/>
      <c r="AQ10" s="85"/>
      <c r="AR10" s="85"/>
      <c r="AS10" s="123" t="s">
        <v>178</v>
      </c>
    </row>
    <row r="11" spans="1:45" ht="54.75" customHeight="1" x14ac:dyDescent="0.25">
      <c r="A11" s="114">
        <v>6</v>
      </c>
      <c r="B11" s="115" t="s">
        <v>330</v>
      </c>
      <c r="C11" s="124" t="s">
        <v>334</v>
      </c>
      <c r="D11" s="116" t="s">
        <v>335</v>
      </c>
      <c r="E11" s="117" t="s">
        <v>174</v>
      </c>
      <c r="F11" s="77">
        <v>0</v>
      </c>
      <c r="G11" s="78" t="str">
        <f t="shared" si="14"/>
        <v>S/D</v>
      </c>
      <c r="H11" s="78" t="str">
        <f t="shared" si="0"/>
        <v>🔵 SIN DATO</v>
      </c>
      <c r="I11" s="77">
        <v>0</v>
      </c>
      <c r="J11" s="78" t="str">
        <f t="shared" si="1"/>
        <v>S/D</v>
      </c>
      <c r="K11" s="78" t="str">
        <f t="shared" si="2"/>
        <v>🔵 SIN DATO</v>
      </c>
      <c r="L11" s="77">
        <v>0</v>
      </c>
      <c r="M11" s="78" t="str">
        <f t="shared" si="3"/>
        <v>S/D</v>
      </c>
      <c r="N11" s="78" t="str">
        <f t="shared" si="4"/>
        <v>🔵 SIN DATO</v>
      </c>
      <c r="O11" s="118">
        <f t="shared" si="5"/>
        <v>0</v>
      </c>
      <c r="P11" s="80"/>
      <c r="Q11" s="80"/>
      <c r="R11" s="78"/>
      <c r="S11" s="78" t="str">
        <f t="shared" si="6"/>
        <v>S/D</v>
      </c>
      <c r="T11" s="78" t="str">
        <f t="shared" si="7"/>
        <v>🔵 SIN DATO</v>
      </c>
      <c r="U11" s="80"/>
      <c r="V11" s="78"/>
      <c r="W11" s="78"/>
      <c r="X11" s="78" t="str">
        <f t="shared" si="8"/>
        <v>S/D</v>
      </c>
      <c r="Y11" s="78" t="str">
        <f t="shared" si="9"/>
        <v>🔵 SIN DATO</v>
      </c>
      <c r="Z11" s="80"/>
      <c r="AA11" s="78"/>
      <c r="AB11" s="78"/>
      <c r="AC11" s="78" t="str">
        <f t="shared" si="10"/>
        <v>S/D</v>
      </c>
      <c r="AD11" s="78" t="str">
        <f t="shared" si="11"/>
        <v>🔵 SIN DATO</v>
      </c>
      <c r="AE11" s="78"/>
      <c r="AF11" s="78"/>
      <c r="AG11" s="119" t="str">
        <f t="shared" si="12"/>
        <v>S/D</v>
      </c>
      <c r="AH11" s="120" t="str">
        <f t="shared" si="13"/>
        <v>🔵 SIN DATO</v>
      </c>
      <c r="AI11" s="121" t="s">
        <v>333</v>
      </c>
      <c r="AJ11" s="122" t="s">
        <v>93</v>
      </c>
      <c r="AK11" s="122" t="s">
        <v>94</v>
      </c>
      <c r="AL11" s="85"/>
      <c r="AM11" s="85"/>
      <c r="AN11" s="85"/>
      <c r="AO11" s="85"/>
      <c r="AP11" s="85"/>
      <c r="AQ11" s="85"/>
      <c r="AR11" s="85"/>
      <c r="AS11" s="123" t="s">
        <v>178</v>
      </c>
    </row>
    <row r="12" spans="1:45" ht="54.75" customHeight="1" x14ac:dyDescent="0.25">
      <c r="A12" s="114">
        <v>7</v>
      </c>
      <c r="B12" s="115" t="s">
        <v>336</v>
      </c>
      <c r="C12" s="116" t="s">
        <v>337</v>
      </c>
      <c r="D12" s="116" t="s">
        <v>338</v>
      </c>
      <c r="E12" s="117" t="s">
        <v>174</v>
      </c>
      <c r="F12" s="77">
        <v>0</v>
      </c>
      <c r="G12" s="78" t="str">
        <f t="shared" si="14"/>
        <v>S/D</v>
      </c>
      <c r="H12" s="78" t="str">
        <f t="shared" si="0"/>
        <v>🔵 SIN DATO</v>
      </c>
      <c r="I12" s="77">
        <v>0</v>
      </c>
      <c r="J12" s="78" t="str">
        <f t="shared" si="1"/>
        <v>S/D</v>
      </c>
      <c r="K12" s="78" t="str">
        <f t="shared" si="2"/>
        <v>🔵 SIN DATO</v>
      </c>
      <c r="L12" s="77">
        <v>0</v>
      </c>
      <c r="M12" s="78" t="str">
        <f t="shared" si="3"/>
        <v>S/D</v>
      </c>
      <c r="N12" s="78" t="str">
        <f t="shared" si="4"/>
        <v>🔵 SIN DATO</v>
      </c>
      <c r="O12" s="118">
        <f t="shared" si="5"/>
        <v>0</v>
      </c>
      <c r="P12" s="80"/>
      <c r="Q12" s="80"/>
      <c r="R12" s="78"/>
      <c r="S12" s="78" t="str">
        <f t="shared" si="6"/>
        <v>S/D</v>
      </c>
      <c r="T12" s="78" t="str">
        <f t="shared" si="7"/>
        <v>🔵 SIN DATO</v>
      </c>
      <c r="U12" s="80"/>
      <c r="V12" s="78"/>
      <c r="W12" s="78"/>
      <c r="X12" s="78" t="str">
        <f t="shared" si="8"/>
        <v>S/D</v>
      </c>
      <c r="Y12" s="78" t="str">
        <f t="shared" si="9"/>
        <v>🔵 SIN DATO</v>
      </c>
      <c r="Z12" s="80"/>
      <c r="AA12" s="78"/>
      <c r="AB12" s="78"/>
      <c r="AC12" s="78" t="str">
        <f t="shared" si="10"/>
        <v>S/D</v>
      </c>
      <c r="AD12" s="78" t="str">
        <f t="shared" si="11"/>
        <v>🔵 SIN DATO</v>
      </c>
      <c r="AE12" s="78"/>
      <c r="AF12" s="78"/>
      <c r="AG12" s="119" t="str">
        <f t="shared" si="12"/>
        <v>S/D</v>
      </c>
      <c r="AH12" s="120" t="str">
        <f t="shared" si="13"/>
        <v>🔵 SIN DATO</v>
      </c>
      <c r="AI12" s="121" t="s">
        <v>339</v>
      </c>
      <c r="AJ12" s="122" t="s">
        <v>93</v>
      </c>
      <c r="AK12" s="122" t="s">
        <v>94</v>
      </c>
      <c r="AL12" s="85"/>
      <c r="AM12" s="85"/>
      <c r="AN12" s="85"/>
      <c r="AO12" s="85"/>
      <c r="AP12" s="85"/>
      <c r="AQ12" s="85"/>
      <c r="AR12" s="85"/>
      <c r="AS12" s="123" t="s">
        <v>178</v>
      </c>
    </row>
    <row r="13" spans="1:45" ht="54.75" customHeight="1" x14ac:dyDescent="0.25">
      <c r="A13" s="114">
        <v>8</v>
      </c>
      <c r="B13" s="115" t="s">
        <v>336</v>
      </c>
      <c r="C13" s="124" t="s">
        <v>340</v>
      </c>
      <c r="D13" s="116" t="s">
        <v>341</v>
      </c>
      <c r="E13" s="117" t="s">
        <v>174</v>
      </c>
      <c r="F13" s="77">
        <v>0</v>
      </c>
      <c r="G13" s="78" t="str">
        <f t="shared" si="14"/>
        <v>S/D</v>
      </c>
      <c r="H13" s="78" t="str">
        <f t="shared" si="0"/>
        <v>🔵 SIN DATO</v>
      </c>
      <c r="I13" s="77">
        <v>0</v>
      </c>
      <c r="J13" s="78" t="str">
        <f t="shared" si="1"/>
        <v>S/D</v>
      </c>
      <c r="K13" s="78" t="str">
        <f t="shared" si="2"/>
        <v>🔵 SIN DATO</v>
      </c>
      <c r="L13" s="77"/>
      <c r="M13" s="78" t="str">
        <f t="shared" si="3"/>
        <v>S/D</v>
      </c>
      <c r="N13" s="78" t="str">
        <f t="shared" si="4"/>
        <v>🔵 SIN DATO</v>
      </c>
      <c r="O13" s="118">
        <f t="shared" si="5"/>
        <v>0</v>
      </c>
      <c r="P13" s="80"/>
      <c r="Q13" s="80"/>
      <c r="R13" s="78"/>
      <c r="S13" s="78" t="str">
        <f t="shared" si="6"/>
        <v>S/D</v>
      </c>
      <c r="T13" s="78" t="str">
        <f t="shared" si="7"/>
        <v>🔵 SIN DATO</v>
      </c>
      <c r="U13" s="80"/>
      <c r="V13" s="78"/>
      <c r="W13" s="78"/>
      <c r="X13" s="78" t="str">
        <f t="shared" si="8"/>
        <v>S/D</v>
      </c>
      <c r="Y13" s="78" t="str">
        <f t="shared" si="9"/>
        <v>🔵 SIN DATO</v>
      </c>
      <c r="Z13" s="80"/>
      <c r="AA13" s="78"/>
      <c r="AB13" s="78"/>
      <c r="AC13" s="78" t="str">
        <f t="shared" si="10"/>
        <v>S/D</v>
      </c>
      <c r="AD13" s="78" t="str">
        <f t="shared" si="11"/>
        <v>🔵 SIN DATO</v>
      </c>
      <c r="AE13" s="78"/>
      <c r="AF13" s="78"/>
      <c r="AG13" s="119" t="str">
        <f t="shared" si="12"/>
        <v>S/D</v>
      </c>
      <c r="AH13" s="120" t="str">
        <f t="shared" si="13"/>
        <v>🔵 SIN DATO</v>
      </c>
      <c r="AI13" s="121" t="s">
        <v>339</v>
      </c>
      <c r="AJ13" s="122" t="s">
        <v>93</v>
      </c>
      <c r="AK13" s="122" t="s">
        <v>94</v>
      </c>
      <c r="AL13" s="85"/>
      <c r="AM13" s="85"/>
      <c r="AN13" s="85"/>
      <c r="AO13" s="85"/>
      <c r="AP13" s="85"/>
      <c r="AQ13" s="85"/>
      <c r="AR13" s="85"/>
      <c r="AS13" s="123" t="s">
        <v>178</v>
      </c>
    </row>
    <row r="14" spans="1:45" ht="54.75" customHeight="1" x14ac:dyDescent="0.25">
      <c r="A14" s="114">
        <v>9</v>
      </c>
      <c r="B14" s="115" t="s">
        <v>342</v>
      </c>
      <c r="C14" s="116" t="s">
        <v>343</v>
      </c>
      <c r="D14" s="116" t="s">
        <v>344</v>
      </c>
      <c r="E14" s="117" t="s">
        <v>81</v>
      </c>
      <c r="F14" s="77">
        <v>0</v>
      </c>
      <c r="G14" s="78" t="str">
        <f t="shared" si="14"/>
        <v>S/D</v>
      </c>
      <c r="H14" s="78" t="str">
        <f t="shared" si="0"/>
        <v>🔵 SIN DATO</v>
      </c>
      <c r="I14" s="77">
        <v>0</v>
      </c>
      <c r="J14" s="78" t="str">
        <f t="shared" si="1"/>
        <v>S/D</v>
      </c>
      <c r="K14" s="78" t="str">
        <f t="shared" si="2"/>
        <v>🔵 SIN DATO</v>
      </c>
      <c r="L14" s="77"/>
      <c r="M14" s="78" t="str">
        <f t="shared" si="3"/>
        <v>S/D</v>
      </c>
      <c r="N14" s="78" t="str">
        <f t="shared" si="4"/>
        <v>🔵 SIN DATO</v>
      </c>
      <c r="O14" s="118">
        <f t="shared" si="5"/>
        <v>0</v>
      </c>
      <c r="P14" s="80"/>
      <c r="Q14" s="80"/>
      <c r="R14" s="78"/>
      <c r="S14" s="78" t="str">
        <f t="shared" si="6"/>
        <v>S/D</v>
      </c>
      <c r="T14" s="78" t="str">
        <f t="shared" si="7"/>
        <v>🔵 SIN DATO</v>
      </c>
      <c r="U14" s="80"/>
      <c r="V14" s="78"/>
      <c r="W14" s="78"/>
      <c r="X14" s="78" t="str">
        <f t="shared" si="8"/>
        <v>S/D</v>
      </c>
      <c r="Y14" s="78" t="str">
        <f t="shared" si="9"/>
        <v>🔵 SIN DATO</v>
      </c>
      <c r="Z14" s="80"/>
      <c r="AA14" s="78"/>
      <c r="AB14" s="78"/>
      <c r="AC14" s="78" t="str">
        <f t="shared" si="10"/>
        <v>S/D</v>
      </c>
      <c r="AD14" s="78" t="str">
        <f t="shared" si="11"/>
        <v>🔵 SIN DATO</v>
      </c>
      <c r="AE14" s="78"/>
      <c r="AF14" s="78"/>
      <c r="AG14" s="119" t="str">
        <f t="shared" si="12"/>
        <v>S/D</v>
      </c>
      <c r="AH14" s="120" t="str">
        <f t="shared" si="13"/>
        <v>🔵 SIN DATO</v>
      </c>
      <c r="AI14" s="121" t="s">
        <v>303</v>
      </c>
      <c r="AJ14" s="122" t="s">
        <v>225</v>
      </c>
      <c r="AK14" s="122" t="s">
        <v>94</v>
      </c>
      <c r="AL14" s="85"/>
      <c r="AM14" s="85"/>
      <c r="AN14" s="85"/>
      <c r="AO14" s="85"/>
      <c r="AP14" s="85"/>
      <c r="AQ14" s="85"/>
      <c r="AR14" s="85"/>
      <c r="AS14" s="123" t="s">
        <v>178</v>
      </c>
    </row>
    <row r="15" spans="1:45" ht="54.75" customHeight="1" x14ac:dyDescent="0.25">
      <c r="A15" s="114">
        <v>10</v>
      </c>
      <c r="B15" s="115" t="s">
        <v>342</v>
      </c>
      <c r="C15" s="124" t="s">
        <v>345</v>
      </c>
      <c r="D15" s="116" t="s">
        <v>346</v>
      </c>
      <c r="E15" s="117" t="s">
        <v>347</v>
      </c>
      <c r="F15" s="77">
        <v>0</v>
      </c>
      <c r="G15" s="78" t="str">
        <f t="shared" si="14"/>
        <v>S/D</v>
      </c>
      <c r="H15" s="78" t="str">
        <f t="shared" si="0"/>
        <v>🔵 SIN DATO</v>
      </c>
      <c r="I15" s="77">
        <v>0</v>
      </c>
      <c r="J15" s="78" t="str">
        <f t="shared" si="1"/>
        <v>S/D</v>
      </c>
      <c r="K15" s="78" t="str">
        <f t="shared" si="2"/>
        <v>🔵 SIN DATO</v>
      </c>
      <c r="L15" s="77"/>
      <c r="M15" s="78" t="str">
        <f t="shared" si="3"/>
        <v>S/D</v>
      </c>
      <c r="N15" s="78" t="str">
        <f t="shared" si="4"/>
        <v>🔵 SIN DATO</v>
      </c>
      <c r="O15" s="118">
        <f t="shared" si="5"/>
        <v>0</v>
      </c>
      <c r="P15" s="80"/>
      <c r="Q15" s="80"/>
      <c r="R15" s="78"/>
      <c r="S15" s="78" t="str">
        <f t="shared" si="6"/>
        <v>S/D</v>
      </c>
      <c r="T15" s="78" t="str">
        <f t="shared" si="7"/>
        <v>🔵 SIN DATO</v>
      </c>
      <c r="U15" s="80"/>
      <c r="V15" s="78"/>
      <c r="W15" s="78"/>
      <c r="X15" s="78" t="str">
        <f t="shared" si="8"/>
        <v>S/D</v>
      </c>
      <c r="Y15" s="78" t="str">
        <f t="shared" si="9"/>
        <v>🔵 SIN DATO</v>
      </c>
      <c r="Z15" s="80"/>
      <c r="AA15" s="78"/>
      <c r="AB15" s="78"/>
      <c r="AC15" s="78" t="str">
        <f t="shared" si="10"/>
        <v>S/D</v>
      </c>
      <c r="AD15" s="78" t="str">
        <f t="shared" si="11"/>
        <v>🔵 SIN DATO</v>
      </c>
      <c r="AE15" s="78"/>
      <c r="AF15" s="78"/>
      <c r="AG15" s="119" t="str">
        <f t="shared" si="12"/>
        <v>S/D</v>
      </c>
      <c r="AH15" s="120" t="str">
        <f t="shared" si="13"/>
        <v>🔵 SIN DATO</v>
      </c>
      <c r="AI15" s="121" t="s">
        <v>303</v>
      </c>
      <c r="AJ15" s="122" t="s">
        <v>210</v>
      </c>
      <c r="AK15" s="122" t="s">
        <v>221</v>
      </c>
      <c r="AL15" s="85"/>
      <c r="AM15" s="85"/>
      <c r="AN15" s="85"/>
      <c r="AO15" s="85"/>
      <c r="AP15" s="85"/>
      <c r="AQ15" s="85"/>
      <c r="AR15" s="85"/>
      <c r="AS15" s="123" t="s">
        <v>178</v>
      </c>
    </row>
    <row r="16" spans="1:45" ht="54.75" customHeight="1" x14ac:dyDescent="0.25">
      <c r="A16" s="114">
        <v>11</v>
      </c>
      <c r="B16" s="115" t="s">
        <v>348</v>
      </c>
      <c r="C16" s="116" t="s">
        <v>349</v>
      </c>
      <c r="D16" s="116" t="s">
        <v>350</v>
      </c>
      <c r="E16" s="117" t="s">
        <v>347</v>
      </c>
      <c r="F16" s="77">
        <v>0</v>
      </c>
      <c r="G16" s="78" t="str">
        <f t="shared" si="14"/>
        <v>S/D</v>
      </c>
      <c r="H16" s="78" t="str">
        <f t="shared" si="0"/>
        <v>🔵 SIN DATO</v>
      </c>
      <c r="I16" s="77">
        <v>0</v>
      </c>
      <c r="J16" s="78" t="str">
        <f t="shared" si="1"/>
        <v>S/D</v>
      </c>
      <c r="K16" s="78" t="str">
        <f t="shared" si="2"/>
        <v>🔵 SIN DATO</v>
      </c>
      <c r="L16" s="77"/>
      <c r="M16" s="78" t="str">
        <f t="shared" si="3"/>
        <v>S/D</v>
      </c>
      <c r="N16" s="78" t="str">
        <f t="shared" si="4"/>
        <v>🔵 SIN DATO</v>
      </c>
      <c r="O16" s="118">
        <f t="shared" si="5"/>
        <v>0</v>
      </c>
      <c r="P16" s="80"/>
      <c r="Q16" s="80"/>
      <c r="R16" s="78"/>
      <c r="S16" s="78" t="str">
        <f t="shared" si="6"/>
        <v>S/D</v>
      </c>
      <c r="T16" s="78" t="str">
        <f t="shared" si="7"/>
        <v>🔵 SIN DATO</v>
      </c>
      <c r="U16" s="80"/>
      <c r="V16" s="78"/>
      <c r="W16" s="78"/>
      <c r="X16" s="78" t="str">
        <f t="shared" si="8"/>
        <v>S/D</v>
      </c>
      <c r="Y16" s="78" t="str">
        <f t="shared" si="9"/>
        <v>🔵 SIN DATO</v>
      </c>
      <c r="Z16" s="80"/>
      <c r="AA16" s="78"/>
      <c r="AB16" s="78"/>
      <c r="AC16" s="78" t="str">
        <f t="shared" si="10"/>
        <v>S/D</v>
      </c>
      <c r="AD16" s="78" t="str">
        <f t="shared" si="11"/>
        <v>🔵 SIN DATO</v>
      </c>
      <c r="AE16" s="78"/>
      <c r="AF16" s="78"/>
      <c r="AG16" s="119" t="str">
        <f t="shared" si="12"/>
        <v>S/D</v>
      </c>
      <c r="AH16" s="120" t="str">
        <f t="shared" si="13"/>
        <v>🔵 SIN DATO</v>
      </c>
      <c r="AI16" s="121" t="s">
        <v>303</v>
      </c>
      <c r="AJ16" s="122" t="s">
        <v>93</v>
      </c>
      <c r="AK16" s="122" t="s">
        <v>269</v>
      </c>
      <c r="AL16" s="85"/>
      <c r="AM16" s="85"/>
      <c r="AN16" s="85"/>
      <c r="AO16" s="85"/>
      <c r="AP16" s="85"/>
      <c r="AQ16" s="85"/>
      <c r="AR16" s="85"/>
      <c r="AS16" s="123" t="s">
        <v>178</v>
      </c>
    </row>
    <row r="17" spans="1:43" ht="14.25" customHeight="1" x14ac:dyDescent="0.25">
      <c r="G17" s="78" t="str">
        <f t="shared" si="14"/>
        <v>S/D</v>
      </c>
      <c r="H17" s="78" t="str">
        <f t="shared" si="0"/>
        <v>🔵 SIN DATO</v>
      </c>
      <c r="J17" s="78" t="str">
        <f t="shared" si="1"/>
        <v>S/D</v>
      </c>
      <c r="K17" s="78" t="str">
        <f t="shared" si="2"/>
        <v>🔵 SIN DATO</v>
      </c>
      <c r="M17" s="78" t="str">
        <f t="shared" si="3"/>
        <v>S/D</v>
      </c>
      <c r="N17" s="78" t="str">
        <f t="shared" si="4"/>
        <v>🔵 SIN DATO</v>
      </c>
    </row>
    <row r="18" spans="1:43" ht="39.75" customHeight="1" x14ac:dyDescent="0.25">
      <c r="A18" s="125" t="s">
        <v>230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</row>
    <row r="20" spans="1:43" ht="30" customHeight="1" x14ac:dyDescent="0.25">
      <c r="A20" s="126" t="s">
        <v>231</v>
      </c>
      <c r="B20" s="126" t="s">
        <v>231</v>
      </c>
    </row>
    <row r="21" spans="1:43" ht="168.75" x14ac:dyDescent="0.25">
      <c r="B21" s="126" t="s">
        <v>231</v>
      </c>
    </row>
    <row r="22" spans="1:43" ht="168.75" x14ac:dyDescent="0.25">
      <c r="B22" s="126" t="s">
        <v>231</v>
      </c>
    </row>
    <row r="23" spans="1:43" ht="168.75" x14ac:dyDescent="0.25">
      <c r="B23" s="126" t="s">
        <v>231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A9E8A2C8-BB56-47F2-94EE-70AA411B2CF5}">
      <formula1>200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D786B5CC-7ED3-4DD2-8447-8937F6A2D301}">
      <formula1>500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BCBAD255-11B1-4662-B7BB-409584F887A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L6:L16 I6:I16 F6:F16" xr:uid="{5520DA50-E35E-411D-8F97-3484904441F5}">
      <formula1>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21CA-A4DE-44EF-9495-B372668066A9}">
  <sheetPr>
    <tabColor rgb="FF7F6000"/>
  </sheetPr>
  <dimension ref="A1:AS28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8" sqref="C8"/>
    </sheetView>
  </sheetViews>
  <sheetFormatPr baseColWidth="10" defaultColWidth="9" defaultRowHeight="15" x14ac:dyDescent="0.25"/>
  <cols>
    <col min="1" max="1" width="5" style="54" customWidth="1"/>
    <col min="2" max="2" width="20" style="54" customWidth="1"/>
    <col min="3" max="3" width="35" style="54" customWidth="1"/>
    <col min="4" max="4" width="30" style="54" customWidth="1"/>
    <col min="5" max="5" width="12" style="54" customWidth="1"/>
    <col min="6" max="28" width="11" style="54" customWidth="1"/>
    <col min="29" max="35" width="12" style="54" customWidth="1"/>
    <col min="36" max="36" width="28" style="54" customWidth="1"/>
    <col min="37" max="37" width="22" style="54" customWidth="1"/>
    <col min="38" max="38" width="18" style="54" customWidth="1"/>
    <col min="39" max="39" width="28" style="54" customWidth="1"/>
    <col min="40" max="40" width="18" style="54" customWidth="1"/>
    <col min="41" max="41" width="12" style="54" customWidth="1"/>
    <col min="42" max="42" width="22" style="54" customWidth="1"/>
    <col min="43" max="43" width="14" style="54" customWidth="1"/>
    <col min="44" max="16384" width="9" style="54"/>
  </cols>
  <sheetData>
    <row r="1" spans="1:45" ht="24.75" customHeight="1" x14ac:dyDescent="0.25">
      <c r="A1" s="127" t="s">
        <v>351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</row>
    <row r="2" spans="1:45" ht="13.5" customHeight="1" x14ac:dyDescent="0.25">
      <c r="A2" s="55" t="s">
        <v>123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5" ht="19.5" customHeight="1" thickBot="1" x14ac:dyDescent="0.3">
      <c r="A3" s="56" t="s">
        <v>124</v>
      </c>
      <c r="B3" s="56"/>
      <c r="C3" s="56"/>
      <c r="D3" s="56"/>
      <c r="E3" s="57"/>
      <c r="F3" s="57"/>
      <c r="G3" s="57"/>
      <c r="H3" s="57"/>
      <c r="I3" s="57"/>
      <c r="J3" s="57"/>
      <c r="K3" s="58" t="s">
        <v>125</v>
      </c>
      <c r="L3" s="58"/>
      <c r="M3" s="58"/>
      <c r="N3" s="58"/>
      <c r="O3" s="58"/>
      <c r="P3" s="58"/>
      <c r="R3" s="54" t="s">
        <v>126</v>
      </c>
      <c r="S3" s="58"/>
      <c r="T3" s="58"/>
      <c r="U3" s="58"/>
      <c r="V3" s="58"/>
      <c r="W3" s="58"/>
      <c r="AH3" s="59" t="s">
        <v>125</v>
      </c>
      <c r="AK3" s="60"/>
      <c r="AN3" s="59" t="s">
        <v>126</v>
      </c>
      <c r="AO3" s="60"/>
    </row>
    <row r="4" spans="1:45" ht="19.5" customHeight="1" x14ac:dyDescent="0.25">
      <c r="A4" s="61" t="s">
        <v>127</v>
      </c>
      <c r="B4" s="61"/>
      <c r="C4" s="61"/>
      <c r="D4" s="61"/>
      <c r="E4" s="61"/>
      <c r="F4" s="62" t="s">
        <v>128</v>
      </c>
      <c r="G4" s="62"/>
      <c r="H4" s="62"/>
      <c r="I4" s="62"/>
      <c r="J4" s="62"/>
      <c r="K4" s="62"/>
      <c r="L4" s="62"/>
      <c r="M4" s="62"/>
      <c r="N4" s="62"/>
      <c r="O4" s="63" t="s">
        <v>129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8" t="s">
        <v>130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5" ht="36" customHeight="1" x14ac:dyDescent="0.25">
      <c r="A5" s="64" t="s">
        <v>81</v>
      </c>
      <c r="B5" s="64" t="s">
        <v>131</v>
      </c>
      <c r="C5" s="64" t="s">
        <v>132</v>
      </c>
      <c r="D5" s="64" t="s">
        <v>133</v>
      </c>
      <c r="E5" s="64" t="s">
        <v>134</v>
      </c>
      <c r="F5" s="65" t="s">
        <v>135</v>
      </c>
      <c r="G5" s="65" t="s">
        <v>136</v>
      </c>
      <c r="H5" s="65" t="s">
        <v>137</v>
      </c>
      <c r="I5" s="65" t="s">
        <v>138</v>
      </c>
      <c r="J5" s="65" t="s">
        <v>139</v>
      </c>
      <c r="K5" s="65" t="s">
        <v>140</v>
      </c>
      <c r="L5" s="65" t="s">
        <v>141</v>
      </c>
      <c r="M5" s="65" t="s">
        <v>142</v>
      </c>
      <c r="N5" s="65" t="s">
        <v>143</v>
      </c>
      <c r="O5" s="66" t="s">
        <v>144</v>
      </c>
      <c r="P5" s="67" t="s">
        <v>145</v>
      </c>
      <c r="Q5" s="67" t="s">
        <v>146</v>
      </c>
      <c r="R5" s="67" t="s">
        <v>147</v>
      </c>
      <c r="S5" s="68" t="s">
        <v>148</v>
      </c>
      <c r="T5" s="68" t="s">
        <v>149</v>
      </c>
      <c r="U5" s="67" t="s">
        <v>150</v>
      </c>
      <c r="V5" s="67" t="s">
        <v>151</v>
      </c>
      <c r="W5" s="67" t="s">
        <v>152</v>
      </c>
      <c r="X5" s="68" t="s">
        <v>153</v>
      </c>
      <c r="Y5" s="68" t="s">
        <v>154</v>
      </c>
      <c r="Z5" s="67" t="s">
        <v>155</v>
      </c>
      <c r="AA5" s="67" t="s">
        <v>156</v>
      </c>
      <c r="AB5" s="67" t="s">
        <v>157</v>
      </c>
      <c r="AC5" s="68" t="s">
        <v>158</v>
      </c>
      <c r="AD5" s="68" t="s">
        <v>159</v>
      </c>
      <c r="AE5" s="69"/>
      <c r="AF5" s="69"/>
      <c r="AG5" s="70" t="s">
        <v>160</v>
      </c>
      <c r="AH5" s="70" t="s">
        <v>161</v>
      </c>
      <c r="AI5" s="70" t="s">
        <v>162</v>
      </c>
      <c r="AJ5" s="70" t="s">
        <v>163</v>
      </c>
      <c r="AK5" s="70" t="s">
        <v>164</v>
      </c>
      <c r="AL5" s="70" t="s">
        <v>165</v>
      </c>
      <c r="AM5" s="70" t="s">
        <v>166</v>
      </c>
      <c r="AN5" s="70" t="s">
        <v>167</v>
      </c>
      <c r="AO5" s="70" t="s">
        <v>168</v>
      </c>
      <c r="AP5" s="70" t="s">
        <v>169</v>
      </c>
      <c r="AQ5" s="70" t="s">
        <v>170</v>
      </c>
      <c r="AR5" s="71" t="s">
        <v>169</v>
      </c>
      <c r="AS5" s="72" t="s">
        <v>170</v>
      </c>
    </row>
    <row r="6" spans="1:45" ht="54.75" customHeight="1" x14ac:dyDescent="0.25">
      <c r="A6" s="73">
        <v>1</v>
      </c>
      <c r="B6" s="74" t="s">
        <v>352</v>
      </c>
      <c r="C6" s="75" t="s">
        <v>353</v>
      </c>
      <c r="D6" s="75" t="s">
        <v>354</v>
      </c>
      <c r="E6" s="76" t="s">
        <v>347</v>
      </c>
      <c r="F6" s="77">
        <v>0</v>
      </c>
      <c r="G6" s="78" t="str">
        <f t="shared" ref="G6:G25" si="0">IF(OR(F6="",I6="",F6=0,I6=0),"S/D",MIN(100,IFERROR((F6/I6)*100,0)))</f>
        <v>S/D</v>
      </c>
      <c r="H6" s="78" t="str">
        <f t="shared" ref="H6:H25" si="1">IFERROR(IF(G6="S/D","🔵 SIN DATO",IF(G6&gt;=90,"🟢 VERDE",IF(G6&gt;=60,"🟡 AMARILLO","🔴 ROJO"))),"🔵 SIN DATO")</f>
        <v>🔵 SIN DATO</v>
      </c>
      <c r="I6" s="77">
        <v>0</v>
      </c>
      <c r="J6" s="78" t="str">
        <f t="shared" ref="J6:J25" si="2">IF(OR(I6="",L6="",I6=0,L6=0),"S/D",MIN(100,IFERROR((I6/L6)*100,0)))</f>
        <v>S/D</v>
      </c>
      <c r="K6" s="78" t="str">
        <f t="shared" ref="K6:K25" si="3">IFERROR(IF(J6="S/D","🔵 SIN DATO",IF(J6&gt;=90,"🟢 VERDE",IF(J6&gt;=60,"🟡 AMARILLO","🔴 ROJO"))),"🔵 SIN DATO")</f>
        <v>🔵 SIN DATO</v>
      </c>
      <c r="L6" s="77">
        <v>1</v>
      </c>
      <c r="M6" s="78">
        <f t="shared" ref="M6:M25" si="4">IF(OR(L6="",O6="",L6=0,O6=0),"S/D",MIN(100,IFERROR((L6/O6)*100,0)))</f>
        <v>100</v>
      </c>
      <c r="N6" s="78" t="str">
        <f t="shared" ref="N6:N25" si="5">IFERROR(IF(M6="S/D","🔵 SIN DATO",IF(M6&gt;=90,"🟢 VERDE",IF(M6&gt;=60,"🟡 AMARILLO","🔴 ROJO"))),"🔵 SIN DATO")</f>
        <v>🟢 VERDE</v>
      </c>
      <c r="O6" s="79">
        <f t="shared" ref="O6:O24" si="6">IF(COUNT(F6,I6,L6)&gt;=1,ROUND(AVERAGE(F6,I6,L6),2),"")</f>
        <v>0.33</v>
      </c>
      <c r="P6" s="80"/>
      <c r="Q6" s="80"/>
      <c r="R6" s="78"/>
      <c r="S6" s="78" t="str">
        <f t="shared" ref="S6:S24" si="7">IF(OR(L6="",R6="",L6=0,R6=0),"S/D",MIN(100,IFERROR((L6/R6)*100,0)))</f>
        <v>S/D</v>
      </c>
      <c r="T6" s="78" t="str">
        <f t="shared" ref="T6:T24" si="8">IFERROR(IF(S6="S/D","🔵 SIN DATO",IF(S6&gt;=90,"🟢 VERDE",IF(S6&gt;=60,"🟡 AMARILLO","🔴 ROJO"))),"🔵 SIN DATO")</f>
        <v>🔵 SIN DATO</v>
      </c>
      <c r="U6" s="80"/>
      <c r="V6" s="78"/>
      <c r="W6" s="78"/>
      <c r="X6" s="78" t="str">
        <f t="shared" ref="X6:X24" si="9">IF(OR(L6="",W6="",L6=0,W6=0),"S/D",MIN(100,IFERROR((L6/W6)*100,0)))</f>
        <v>S/D</v>
      </c>
      <c r="Y6" s="78" t="str">
        <f t="shared" ref="Y6:Y24" si="10">IFERROR(IF(X6="S/D","🔵 SIN DATO",IF(X6&gt;=90,"🟢 VERDE",IF(X6&gt;=60,"🟡 AMARILLO","🔴 ROJO"))),"🔵 SIN DATO")</f>
        <v>🔵 SIN DATO</v>
      </c>
      <c r="Z6" s="80"/>
      <c r="AA6" s="78"/>
      <c r="AB6" s="78"/>
      <c r="AC6" s="78" t="str">
        <f t="shared" ref="AC6:AC24" si="11">IF(OR(L6="",AB6="",L6=0,AB6=0),"S/D",MIN(100,IFERROR((L6/AB6)*100,0)))</f>
        <v>S/D</v>
      </c>
      <c r="AD6" s="78" t="str">
        <f t="shared" ref="AD6:AD24" si="12">IFERROR(IF(AC6="S/D","🔵 SIN DATO",IF(AC6&gt;=90,"🟢 VERDE",IF(AC6&gt;=60,"🟡 AMARILLO","🔴 ROJO"))),"🔵 SIN DATO")</f>
        <v>🔵 SIN DATO</v>
      </c>
      <c r="AE6" s="78"/>
      <c r="AF6" s="78"/>
      <c r="AG6" s="81" t="str">
        <f t="shared" ref="AG6:AG24" si="13">IFERROR(IF(I6=0,"S/D",(H6/I6)*100),"S/D")</f>
        <v>S/D</v>
      </c>
      <c r="AH6" s="82" t="str">
        <f t="shared" ref="AH6:AH24" si="14">IFERROR(IF(J6="S/D","🔵 SIN DATO",IF(J6&gt;=90,"🟢 VERDE",IF(J6&gt;=60,"🟡 AMARILLO","🔴 ROJO"))),"🔵 SIN DATO")</f>
        <v>🔵 SIN DATO</v>
      </c>
      <c r="AI6" s="83" t="s">
        <v>355</v>
      </c>
      <c r="AJ6" s="84" t="s">
        <v>93</v>
      </c>
      <c r="AK6" s="84" t="s">
        <v>221</v>
      </c>
      <c r="AL6" s="85"/>
      <c r="AM6" s="85"/>
      <c r="AN6" s="85"/>
      <c r="AO6" s="85"/>
      <c r="AP6" s="85"/>
      <c r="AQ6" s="85"/>
      <c r="AR6" s="85"/>
      <c r="AS6" s="86" t="s">
        <v>178</v>
      </c>
    </row>
    <row r="7" spans="1:45" ht="54.75" customHeight="1" x14ac:dyDescent="0.25">
      <c r="A7" s="73">
        <v>2</v>
      </c>
      <c r="B7" s="74" t="s">
        <v>352</v>
      </c>
      <c r="C7" s="87" t="s">
        <v>356</v>
      </c>
      <c r="D7" s="75" t="s">
        <v>357</v>
      </c>
      <c r="E7" s="76" t="s">
        <v>174</v>
      </c>
      <c r="F7" s="77">
        <v>0</v>
      </c>
      <c r="G7" s="78" t="str">
        <f t="shared" si="0"/>
        <v>S/D</v>
      </c>
      <c r="H7" s="78" t="str">
        <f t="shared" si="1"/>
        <v>🔵 SIN DATO</v>
      </c>
      <c r="I7" s="77">
        <v>0</v>
      </c>
      <c r="J7" s="78" t="str">
        <f t="shared" si="2"/>
        <v>S/D</v>
      </c>
      <c r="K7" s="78" t="str">
        <f t="shared" si="3"/>
        <v>🔵 SIN DATO</v>
      </c>
      <c r="L7" s="77">
        <v>1</v>
      </c>
      <c r="M7" s="78">
        <f t="shared" si="4"/>
        <v>100</v>
      </c>
      <c r="N7" s="78" t="str">
        <f t="shared" si="5"/>
        <v>🟢 VERDE</v>
      </c>
      <c r="O7" s="79">
        <f t="shared" si="6"/>
        <v>0.33</v>
      </c>
      <c r="P7" s="80"/>
      <c r="Q7" s="80"/>
      <c r="R7" s="78"/>
      <c r="S7" s="78" t="str">
        <f t="shared" si="7"/>
        <v>S/D</v>
      </c>
      <c r="T7" s="78" t="str">
        <f t="shared" si="8"/>
        <v>🔵 SIN DATO</v>
      </c>
      <c r="U7" s="80"/>
      <c r="V7" s="78"/>
      <c r="W7" s="78"/>
      <c r="X7" s="78" t="str">
        <f t="shared" si="9"/>
        <v>S/D</v>
      </c>
      <c r="Y7" s="78" t="str">
        <f t="shared" si="10"/>
        <v>🔵 SIN DATO</v>
      </c>
      <c r="Z7" s="80"/>
      <c r="AA7" s="78"/>
      <c r="AB7" s="78"/>
      <c r="AC7" s="78" t="str">
        <f t="shared" si="11"/>
        <v>S/D</v>
      </c>
      <c r="AD7" s="78" t="str">
        <f t="shared" si="12"/>
        <v>🔵 SIN DATO</v>
      </c>
      <c r="AE7" s="78"/>
      <c r="AF7" s="78"/>
      <c r="AG7" s="81" t="str">
        <f t="shared" si="13"/>
        <v>S/D</v>
      </c>
      <c r="AH7" s="82" t="str">
        <f t="shared" si="14"/>
        <v>🔵 SIN DATO</v>
      </c>
      <c r="AI7" s="83" t="s">
        <v>355</v>
      </c>
      <c r="AJ7" s="84" t="s">
        <v>93</v>
      </c>
      <c r="AK7" s="84" t="s">
        <v>201</v>
      </c>
      <c r="AL7" s="85"/>
      <c r="AM7" s="85"/>
      <c r="AN7" s="85"/>
      <c r="AO7" s="85"/>
      <c r="AP7" s="85"/>
      <c r="AQ7" s="85"/>
      <c r="AR7" s="85"/>
      <c r="AS7" s="86" t="s">
        <v>178</v>
      </c>
    </row>
    <row r="8" spans="1:45" ht="54.75" customHeight="1" x14ac:dyDescent="0.25">
      <c r="A8" s="73">
        <v>3</v>
      </c>
      <c r="B8" s="74" t="s">
        <v>358</v>
      </c>
      <c r="C8" s="75" t="s">
        <v>359</v>
      </c>
      <c r="D8" s="75" t="s">
        <v>360</v>
      </c>
      <c r="E8" s="76" t="s">
        <v>214</v>
      </c>
      <c r="F8" s="77">
        <v>0</v>
      </c>
      <c r="G8" s="78" t="str">
        <f t="shared" si="0"/>
        <v>S/D</v>
      </c>
      <c r="H8" s="78" t="str">
        <f t="shared" si="1"/>
        <v>🔵 SIN DATO</v>
      </c>
      <c r="I8" s="77">
        <v>0</v>
      </c>
      <c r="J8" s="78">
        <v>0</v>
      </c>
      <c r="K8" s="78" t="str">
        <f t="shared" si="3"/>
        <v>🔴 ROJO</v>
      </c>
      <c r="L8" s="77">
        <v>1</v>
      </c>
      <c r="M8" s="78">
        <f t="shared" si="4"/>
        <v>100</v>
      </c>
      <c r="N8" s="78" t="str">
        <f t="shared" si="5"/>
        <v>🟢 VERDE</v>
      </c>
      <c r="O8" s="79">
        <f t="shared" si="6"/>
        <v>0.33</v>
      </c>
      <c r="P8" s="80"/>
      <c r="Q8" s="80"/>
      <c r="R8" s="78"/>
      <c r="S8" s="78" t="str">
        <f t="shared" si="7"/>
        <v>S/D</v>
      </c>
      <c r="T8" s="78" t="str">
        <f t="shared" si="8"/>
        <v>🔵 SIN DATO</v>
      </c>
      <c r="U8" s="80"/>
      <c r="V8" s="78"/>
      <c r="W8" s="78"/>
      <c r="X8" s="78" t="str">
        <f t="shared" si="9"/>
        <v>S/D</v>
      </c>
      <c r="Y8" s="78" t="str">
        <f t="shared" si="10"/>
        <v>🔵 SIN DATO</v>
      </c>
      <c r="Z8" s="80"/>
      <c r="AA8" s="78"/>
      <c r="AB8" s="78"/>
      <c r="AC8" s="78" t="str">
        <f t="shared" si="11"/>
        <v>S/D</v>
      </c>
      <c r="AD8" s="78" t="str">
        <f t="shared" si="12"/>
        <v>🔵 SIN DATO</v>
      </c>
      <c r="AE8" s="78"/>
      <c r="AF8" s="78"/>
      <c r="AG8" s="81" t="str">
        <f t="shared" si="13"/>
        <v>S/D</v>
      </c>
      <c r="AH8" s="82" t="str">
        <f t="shared" si="14"/>
        <v>🔴 ROJO</v>
      </c>
      <c r="AI8" s="83" t="s">
        <v>355</v>
      </c>
      <c r="AJ8" s="84" t="s">
        <v>93</v>
      </c>
      <c r="AK8" s="84" t="s">
        <v>221</v>
      </c>
      <c r="AL8" s="85"/>
      <c r="AM8" s="85"/>
      <c r="AN8" s="85"/>
      <c r="AO8" s="85"/>
      <c r="AP8" s="85"/>
      <c r="AQ8" s="85"/>
      <c r="AR8" s="85"/>
      <c r="AS8" s="86" t="s">
        <v>178</v>
      </c>
    </row>
    <row r="9" spans="1:45" ht="54.75" customHeight="1" x14ac:dyDescent="0.25">
      <c r="A9" s="73">
        <v>4</v>
      </c>
      <c r="B9" s="74" t="s">
        <v>361</v>
      </c>
      <c r="C9" s="87" t="s">
        <v>362</v>
      </c>
      <c r="D9" s="75" t="s">
        <v>363</v>
      </c>
      <c r="E9" s="76" t="s">
        <v>347</v>
      </c>
      <c r="F9" s="77">
        <v>0</v>
      </c>
      <c r="G9" s="78" t="str">
        <f t="shared" si="0"/>
        <v>S/D</v>
      </c>
      <c r="H9" s="78"/>
      <c r="I9" s="77">
        <v>0</v>
      </c>
      <c r="J9" s="78" t="str">
        <f t="shared" si="2"/>
        <v>S/D</v>
      </c>
      <c r="K9" s="78" t="str">
        <f t="shared" si="3"/>
        <v>🔵 SIN DATO</v>
      </c>
      <c r="L9" s="77">
        <v>0</v>
      </c>
      <c r="M9" s="78" t="str">
        <f t="shared" si="4"/>
        <v>S/D</v>
      </c>
      <c r="N9" s="78" t="str">
        <f t="shared" si="5"/>
        <v>🔵 SIN DATO</v>
      </c>
      <c r="O9" s="79">
        <f t="shared" si="6"/>
        <v>0</v>
      </c>
      <c r="P9" s="80"/>
      <c r="Q9" s="80"/>
      <c r="R9" s="78"/>
      <c r="S9" s="78" t="str">
        <f t="shared" si="7"/>
        <v>S/D</v>
      </c>
      <c r="T9" s="78" t="str">
        <f t="shared" si="8"/>
        <v>🔵 SIN DATO</v>
      </c>
      <c r="U9" s="80"/>
      <c r="V9" s="78"/>
      <c r="W9" s="78"/>
      <c r="X9" s="78" t="str">
        <f t="shared" si="9"/>
        <v>S/D</v>
      </c>
      <c r="Y9" s="78" t="str">
        <f t="shared" si="10"/>
        <v>🔵 SIN DATO</v>
      </c>
      <c r="Z9" s="80"/>
      <c r="AA9" s="78"/>
      <c r="AB9" s="78"/>
      <c r="AC9" s="78" t="str">
        <f t="shared" si="11"/>
        <v>S/D</v>
      </c>
      <c r="AD9" s="78" t="str">
        <f t="shared" si="12"/>
        <v>🔵 SIN DATO</v>
      </c>
      <c r="AE9" s="78"/>
      <c r="AF9" s="78"/>
      <c r="AG9" s="81" t="str">
        <f t="shared" si="13"/>
        <v>S/D</v>
      </c>
      <c r="AH9" s="82" t="str">
        <f t="shared" si="14"/>
        <v>🔵 SIN DATO</v>
      </c>
      <c r="AI9" s="83" t="s">
        <v>355</v>
      </c>
      <c r="AJ9" s="84" t="s">
        <v>93</v>
      </c>
      <c r="AK9" s="84" t="s">
        <v>221</v>
      </c>
      <c r="AL9" s="85"/>
      <c r="AM9" s="85"/>
      <c r="AN9" s="85"/>
      <c r="AO9" s="85"/>
      <c r="AP9" s="85"/>
      <c r="AQ9" s="85"/>
      <c r="AR9" s="85"/>
      <c r="AS9" s="86" t="s">
        <v>178</v>
      </c>
    </row>
    <row r="10" spans="1:45" ht="54.75" customHeight="1" x14ac:dyDescent="0.25">
      <c r="A10" s="73">
        <v>5</v>
      </c>
      <c r="B10" s="74" t="s">
        <v>364</v>
      </c>
      <c r="C10" s="75" t="s">
        <v>365</v>
      </c>
      <c r="D10" s="75" t="s">
        <v>366</v>
      </c>
      <c r="E10" s="76" t="s">
        <v>81</v>
      </c>
      <c r="F10" s="77">
        <v>0</v>
      </c>
      <c r="G10" s="78" t="str">
        <f t="shared" si="0"/>
        <v>S/D</v>
      </c>
      <c r="H10" s="78" t="str">
        <f t="shared" si="1"/>
        <v>🔵 SIN DATO</v>
      </c>
      <c r="I10" s="77">
        <v>0</v>
      </c>
      <c r="J10" s="78" t="str">
        <f t="shared" si="2"/>
        <v>S/D</v>
      </c>
      <c r="K10" s="78" t="str">
        <f t="shared" si="3"/>
        <v>🔵 SIN DATO</v>
      </c>
      <c r="L10" s="77">
        <v>1</v>
      </c>
      <c r="M10" s="78">
        <f t="shared" si="4"/>
        <v>100</v>
      </c>
      <c r="N10" s="78" t="str">
        <f t="shared" si="5"/>
        <v>🟢 VERDE</v>
      </c>
      <c r="O10" s="79">
        <f t="shared" si="6"/>
        <v>0.33</v>
      </c>
      <c r="P10" s="80"/>
      <c r="Q10" s="80"/>
      <c r="R10" s="78"/>
      <c r="S10" s="78" t="str">
        <f t="shared" si="7"/>
        <v>S/D</v>
      </c>
      <c r="T10" s="78" t="str">
        <f t="shared" si="8"/>
        <v>🔵 SIN DATO</v>
      </c>
      <c r="U10" s="80"/>
      <c r="V10" s="78"/>
      <c r="W10" s="78"/>
      <c r="X10" s="78" t="str">
        <f t="shared" si="9"/>
        <v>S/D</v>
      </c>
      <c r="Y10" s="78" t="str">
        <f t="shared" si="10"/>
        <v>🔵 SIN DATO</v>
      </c>
      <c r="Z10" s="80"/>
      <c r="AA10" s="78"/>
      <c r="AB10" s="78"/>
      <c r="AC10" s="78" t="str">
        <f t="shared" si="11"/>
        <v>S/D</v>
      </c>
      <c r="AD10" s="78" t="str">
        <f t="shared" si="12"/>
        <v>🔵 SIN DATO</v>
      </c>
      <c r="AE10" s="78"/>
      <c r="AF10" s="78"/>
      <c r="AG10" s="81" t="str">
        <f t="shared" si="13"/>
        <v>S/D</v>
      </c>
      <c r="AH10" s="82" t="str">
        <f t="shared" si="14"/>
        <v>🔵 SIN DATO</v>
      </c>
      <c r="AI10" s="83" t="s">
        <v>303</v>
      </c>
      <c r="AJ10" s="84" t="s">
        <v>210</v>
      </c>
      <c r="AK10" s="84" t="s">
        <v>201</v>
      </c>
      <c r="AL10" s="85"/>
      <c r="AM10" s="85"/>
      <c r="AN10" s="85"/>
      <c r="AO10" s="85"/>
      <c r="AP10" s="85"/>
      <c r="AQ10" s="85"/>
      <c r="AR10" s="85"/>
      <c r="AS10" s="86" t="s">
        <v>178</v>
      </c>
    </row>
    <row r="11" spans="1:45" ht="54.75" customHeight="1" x14ac:dyDescent="0.25">
      <c r="A11" s="73">
        <v>6</v>
      </c>
      <c r="B11" s="74" t="s">
        <v>364</v>
      </c>
      <c r="C11" s="87" t="s">
        <v>367</v>
      </c>
      <c r="D11" s="75" t="s">
        <v>368</v>
      </c>
      <c r="E11" s="76" t="s">
        <v>347</v>
      </c>
      <c r="F11" s="77">
        <v>0</v>
      </c>
      <c r="G11" s="78" t="str">
        <f t="shared" si="0"/>
        <v>S/D</v>
      </c>
      <c r="H11" s="78" t="str">
        <f t="shared" si="1"/>
        <v>🔵 SIN DATO</v>
      </c>
      <c r="I11" s="77">
        <v>0</v>
      </c>
      <c r="J11" s="78" t="str">
        <f t="shared" si="2"/>
        <v>S/D</v>
      </c>
      <c r="K11" s="78" t="str">
        <f t="shared" si="3"/>
        <v>🔵 SIN DATO</v>
      </c>
      <c r="L11" s="77">
        <v>0</v>
      </c>
      <c r="M11" s="78" t="str">
        <f t="shared" si="4"/>
        <v>S/D</v>
      </c>
      <c r="N11" s="78" t="str">
        <f t="shared" si="5"/>
        <v>🔵 SIN DATO</v>
      </c>
      <c r="O11" s="79">
        <f t="shared" si="6"/>
        <v>0</v>
      </c>
      <c r="P11" s="80"/>
      <c r="Q11" s="80"/>
      <c r="R11" s="78"/>
      <c r="S11" s="78" t="str">
        <f t="shared" si="7"/>
        <v>S/D</v>
      </c>
      <c r="T11" s="78" t="str">
        <f t="shared" si="8"/>
        <v>🔵 SIN DATO</v>
      </c>
      <c r="U11" s="80"/>
      <c r="V11" s="78"/>
      <c r="W11" s="78"/>
      <c r="X11" s="78" t="str">
        <f t="shared" si="9"/>
        <v>S/D</v>
      </c>
      <c r="Y11" s="78" t="str">
        <f t="shared" si="10"/>
        <v>🔵 SIN DATO</v>
      </c>
      <c r="Z11" s="80"/>
      <c r="AA11" s="78"/>
      <c r="AB11" s="78"/>
      <c r="AC11" s="78" t="str">
        <f t="shared" si="11"/>
        <v>S/D</v>
      </c>
      <c r="AD11" s="78" t="str">
        <f t="shared" si="12"/>
        <v>🔵 SIN DATO</v>
      </c>
      <c r="AE11" s="78"/>
      <c r="AF11" s="78"/>
      <c r="AG11" s="81" t="str">
        <f t="shared" si="13"/>
        <v>S/D</v>
      </c>
      <c r="AH11" s="82" t="str">
        <f t="shared" si="14"/>
        <v>🔵 SIN DATO</v>
      </c>
      <c r="AI11" s="83" t="s">
        <v>303</v>
      </c>
      <c r="AJ11" s="84" t="s">
        <v>210</v>
      </c>
      <c r="AK11" s="84" t="s">
        <v>201</v>
      </c>
      <c r="AL11" s="85"/>
      <c r="AM11" s="85"/>
      <c r="AN11" s="85"/>
      <c r="AO11" s="85"/>
      <c r="AP11" s="85"/>
      <c r="AQ11" s="85"/>
      <c r="AR11" s="85"/>
      <c r="AS11" s="86" t="s">
        <v>178</v>
      </c>
    </row>
    <row r="12" spans="1:45" ht="54.75" customHeight="1" x14ac:dyDescent="0.25">
      <c r="A12" s="73">
        <v>7</v>
      </c>
      <c r="B12" s="74" t="s">
        <v>369</v>
      </c>
      <c r="C12" s="75" t="s">
        <v>370</v>
      </c>
      <c r="D12" s="75" t="s">
        <v>371</v>
      </c>
      <c r="E12" s="76" t="s">
        <v>81</v>
      </c>
      <c r="F12" s="77">
        <v>0</v>
      </c>
      <c r="G12" s="78" t="str">
        <f t="shared" si="0"/>
        <v>S/D</v>
      </c>
      <c r="H12" s="78" t="str">
        <f t="shared" si="1"/>
        <v>🔵 SIN DATO</v>
      </c>
      <c r="I12" s="77">
        <v>0</v>
      </c>
      <c r="J12" s="78" t="str">
        <f t="shared" si="2"/>
        <v>S/D</v>
      </c>
      <c r="K12" s="78" t="str">
        <f t="shared" si="3"/>
        <v>🔵 SIN DATO</v>
      </c>
      <c r="L12" s="77">
        <v>0</v>
      </c>
      <c r="M12" s="78" t="str">
        <f t="shared" si="4"/>
        <v>S/D</v>
      </c>
      <c r="N12" s="78" t="str">
        <f t="shared" si="5"/>
        <v>🔵 SIN DATO</v>
      </c>
      <c r="O12" s="79">
        <f t="shared" si="6"/>
        <v>0</v>
      </c>
      <c r="P12" s="80"/>
      <c r="Q12" s="80"/>
      <c r="R12" s="78"/>
      <c r="S12" s="78" t="str">
        <f t="shared" si="7"/>
        <v>S/D</v>
      </c>
      <c r="T12" s="78" t="str">
        <f t="shared" si="8"/>
        <v>🔵 SIN DATO</v>
      </c>
      <c r="U12" s="80"/>
      <c r="V12" s="78"/>
      <c r="W12" s="78"/>
      <c r="X12" s="78" t="str">
        <f t="shared" si="9"/>
        <v>S/D</v>
      </c>
      <c r="Y12" s="78" t="str">
        <f t="shared" si="10"/>
        <v>🔵 SIN DATO</v>
      </c>
      <c r="Z12" s="80"/>
      <c r="AA12" s="78"/>
      <c r="AB12" s="78"/>
      <c r="AC12" s="78" t="str">
        <f t="shared" si="11"/>
        <v>S/D</v>
      </c>
      <c r="AD12" s="78" t="str">
        <f t="shared" si="12"/>
        <v>🔵 SIN DATO</v>
      </c>
      <c r="AE12" s="78"/>
      <c r="AF12" s="78"/>
      <c r="AG12" s="81" t="str">
        <f t="shared" si="13"/>
        <v>S/D</v>
      </c>
      <c r="AH12" s="82" t="str">
        <f t="shared" si="14"/>
        <v>🔵 SIN DATO</v>
      </c>
      <c r="AI12" s="83" t="s">
        <v>205</v>
      </c>
      <c r="AJ12" s="84" t="s">
        <v>229</v>
      </c>
      <c r="AK12" s="84" t="s">
        <v>94</v>
      </c>
      <c r="AL12" s="85"/>
      <c r="AM12" s="85"/>
      <c r="AN12" s="85"/>
      <c r="AO12" s="85"/>
      <c r="AP12" s="85"/>
      <c r="AQ12" s="85"/>
      <c r="AR12" s="85"/>
      <c r="AS12" s="86" t="s">
        <v>178</v>
      </c>
    </row>
    <row r="13" spans="1:45" ht="54.75" customHeight="1" x14ac:dyDescent="0.25">
      <c r="A13" s="73">
        <v>8</v>
      </c>
      <c r="B13" s="74" t="s">
        <v>369</v>
      </c>
      <c r="C13" s="87" t="s">
        <v>372</v>
      </c>
      <c r="D13" s="75" t="s">
        <v>373</v>
      </c>
      <c r="E13" s="76" t="s">
        <v>81</v>
      </c>
      <c r="F13" s="77">
        <v>0</v>
      </c>
      <c r="G13" s="78" t="str">
        <f t="shared" si="0"/>
        <v>S/D</v>
      </c>
      <c r="H13" s="78" t="str">
        <f t="shared" si="1"/>
        <v>🔵 SIN DATO</v>
      </c>
      <c r="I13" s="77">
        <v>0</v>
      </c>
      <c r="J13" s="78" t="str">
        <f t="shared" si="2"/>
        <v>S/D</v>
      </c>
      <c r="K13" s="78" t="str">
        <f t="shared" si="3"/>
        <v>🔵 SIN DATO</v>
      </c>
      <c r="L13" s="77">
        <v>0</v>
      </c>
      <c r="M13" s="78" t="str">
        <f t="shared" si="4"/>
        <v>S/D</v>
      </c>
      <c r="N13" s="78" t="str">
        <f t="shared" si="5"/>
        <v>🔵 SIN DATO</v>
      </c>
      <c r="O13" s="79">
        <f t="shared" si="6"/>
        <v>0</v>
      </c>
      <c r="P13" s="80"/>
      <c r="Q13" s="80"/>
      <c r="R13" s="78"/>
      <c r="S13" s="78" t="str">
        <f t="shared" si="7"/>
        <v>S/D</v>
      </c>
      <c r="T13" s="78" t="str">
        <f t="shared" si="8"/>
        <v>🔵 SIN DATO</v>
      </c>
      <c r="U13" s="80"/>
      <c r="V13" s="78"/>
      <c r="W13" s="78"/>
      <c r="X13" s="78" t="str">
        <f t="shared" si="9"/>
        <v>S/D</v>
      </c>
      <c r="Y13" s="78" t="str">
        <f t="shared" si="10"/>
        <v>🔵 SIN DATO</v>
      </c>
      <c r="Z13" s="80"/>
      <c r="AA13" s="78"/>
      <c r="AB13" s="78"/>
      <c r="AC13" s="78" t="str">
        <f t="shared" si="11"/>
        <v>S/D</v>
      </c>
      <c r="AD13" s="78" t="str">
        <f t="shared" si="12"/>
        <v>🔵 SIN DATO</v>
      </c>
      <c r="AE13" s="78"/>
      <c r="AF13" s="78"/>
      <c r="AG13" s="81" t="str">
        <f t="shared" si="13"/>
        <v>S/D</v>
      </c>
      <c r="AH13" s="82" t="str">
        <f t="shared" si="14"/>
        <v>🔵 SIN DATO</v>
      </c>
      <c r="AI13" s="83" t="s">
        <v>205</v>
      </c>
      <c r="AJ13" s="84" t="s">
        <v>225</v>
      </c>
      <c r="AK13" s="84" t="s">
        <v>94</v>
      </c>
      <c r="AL13" s="85"/>
      <c r="AM13" s="85"/>
      <c r="AN13" s="85"/>
      <c r="AO13" s="85"/>
      <c r="AP13" s="85"/>
      <c r="AQ13" s="85"/>
      <c r="AR13" s="85"/>
      <c r="AS13" s="86" t="s">
        <v>178</v>
      </c>
    </row>
    <row r="14" spans="1:45" ht="54.75" customHeight="1" x14ac:dyDescent="0.25">
      <c r="A14" s="73">
        <v>9</v>
      </c>
      <c r="B14" s="74" t="s">
        <v>369</v>
      </c>
      <c r="C14" s="75" t="s">
        <v>374</v>
      </c>
      <c r="D14" s="75" t="s">
        <v>375</v>
      </c>
      <c r="E14" s="76" t="s">
        <v>81</v>
      </c>
      <c r="F14" s="77">
        <v>0</v>
      </c>
      <c r="G14" s="78" t="str">
        <f t="shared" si="0"/>
        <v>S/D</v>
      </c>
      <c r="H14" s="78" t="str">
        <f t="shared" si="1"/>
        <v>🔵 SIN DATO</v>
      </c>
      <c r="I14" s="77">
        <v>5</v>
      </c>
      <c r="J14" s="78">
        <f t="shared" si="2"/>
        <v>50</v>
      </c>
      <c r="K14" s="78" t="str">
        <f t="shared" si="3"/>
        <v>🔴 ROJO</v>
      </c>
      <c r="L14" s="77">
        <v>10</v>
      </c>
      <c r="M14" s="78">
        <f t="shared" si="4"/>
        <v>100</v>
      </c>
      <c r="N14" s="78" t="str">
        <f t="shared" si="5"/>
        <v>🟢 VERDE</v>
      </c>
      <c r="O14" s="79">
        <f t="shared" si="6"/>
        <v>5</v>
      </c>
      <c r="P14" s="80"/>
      <c r="Q14" s="80"/>
      <c r="R14" s="78"/>
      <c r="S14" s="78" t="str">
        <f t="shared" si="7"/>
        <v>S/D</v>
      </c>
      <c r="T14" s="78" t="str">
        <f t="shared" si="8"/>
        <v>🔵 SIN DATO</v>
      </c>
      <c r="U14" s="80"/>
      <c r="V14" s="78"/>
      <c r="W14" s="78"/>
      <c r="X14" s="78" t="str">
        <f t="shared" si="9"/>
        <v>S/D</v>
      </c>
      <c r="Y14" s="78" t="str">
        <f t="shared" si="10"/>
        <v>🔵 SIN DATO</v>
      </c>
      <c r="Z14" s="80"/>
      <c r="AA14" s="78"/>
      <c r="AB14" s="78"/>
      <c r="AC14" s="78" t="str">
        <f t="shared" si="11"/>
        <v>S/D</v>
      </c>
      <c r="AD14" s="78" t="str">
        <f t="shared" si="12"/>
        <v>🔵 SIN DATO</v>
      </c>
      <c r="AE14" s="78"/>
      <c r="AF14" s="78"/>
      <c r="AG14" s="81" t="str">
        <f t="shared" si="13"/>
        <v>S/D</v>
      </c>
      <c r="AH14" s="82" t="str">
        <f t="shared" si="14"/>
        <v>🔴 ROJO</v>
      </c>
      <c r="AI14" s="83" t="s">
        <v>205</v>
      </c>
      <c r="AJ14" s="84" t="s">
        <v>210</v>
      </c>
      <c r="AK14" s="84" t="s">
        <v>94</v>
      </c>
      <c r="AL14" s="85"/>
      <c r="AM14" s="85"/>
      <c r="AN14" s="85"/>
      <c r="AO14" s="85"/>
      <c r="AP14" s="85"/>
      <c r="AQ14" s="85"/>
      <c r="AR14" s="85"/>
      <c r="AS14" s="86" t="s">
        <v>178</v>
      </c>
    </row>
    <row r="15" spans="1:45" ht="54.75" customHeight="1" x14ac:dyDescent="0.25">
      <c r="A15" s="73">
        <v>10</v>
      </c>
      <c r="B15" s="74" t="s">
        <v>376</v>
      </c>
      <c r="C15" s="87" t="s">
        <v>377</v>
      </c>
      <c r="D15" s="75" t="s">
        <v>378</v>
      </c>
      <c r="E15" s="76" t="s">
        <v>174</v>
      </c>
      <c r="F15" s="77">
        <v>0</v>
      </c>
      <c r="G15" s="78" t="str">
        <f t="shared" si="0"/>
        <v>S/D</v>
      </c>
      <c r="H15" s="78" t="str">
        <f t="shared" si="1"/>
        <v>🔵 SIN DATO</v>
      </c>
      <c r="I15" s="77">
        <v>1</v>
      </c>
      <c r="J15" s="78">
        <f t="shared" si="2"/>
        <v>25</v>
      </c>
      <c r="K15" s="78" t="str">
        <f t="shared" si="3"/>
        <v>🔴 ROJO</v>
      </c>
      <c r="L15" s="77">
        <v>4</v>
      </c>
      <c r="M15" s="78">
        <f t="shared" si="4"/>
        <v>100</v>
      </c>
      <c r="N15" s="78" t="str">
        <f t="shared" si="5"/>
        <v>🟢 VERDE</v>
      </c>
      <c r="O15" s="79">
        <f t="shared" si="6"/>
        <v>1.67</v>
      </c>
      <c r="P15" s="80"/>
      <c r="Q15" s="80"/>
      <c r="R15" s="78"/>
      <c r="S15" s="78" t="str">
        <f t="shared" si="7"/>
        <v>S/D</v>
      </c>
      <c r="T15" s="78" t="str">
        <f t="shared" si="8"/>
        <v>🔵 SIN DATO</v>
      </c>
      <c r="U15" s="80"/>
      <c r="V15" s="78"/>
      <c r="W15" s="78"/>
      <c r="X15" s="78" t="str">
        <f t="shared" si="9"/>
        <v>S/D</v>
      </c>
      <c r="Y15" s="78" t="str">
        <f t="shared" si="10"/>
        <v>🔵 SIN DATO</v>
      </c>
      <c r="Z15" s="80"/>
      <c r="AA15" s="78"/>
      <c r="AB15" s="78"/>
      <c r="AC15" s="78" t="str">
        <f t="shared" si="11"/>
        <v>S/D</v>
      </c>
      <c r="AD15" s="78" t="str">
        <f t="shared" si="12"/>
        <v>🔵 SIN DATO</v>
      </c>
      <c r="AE15" s="78"/>
      <c r="AF15" s="78"/>
      <c r="AG15" s="81" t="str">
        <f t="shared" si="13"/>
        <v>S/D</v>
      </c>
      <c r="AH15" s="82" t="str">
        <f t="shared" si="14"/>
        <v>🔴 ROJO</v>
      </c>
      <c r="AI15" s="83" t="s">
        <v>379</v>
      </c>
      <c r="AJ15" s="84" t="s">
        <v>176</v>
      </c>
      <c r="AK15" s="84" t="s">
        <v>94</v>
      </c>
      <c r="AL15" s="85"/>
      <c r="AM15" s="85"/>
      <c r="AN15" s="85"/>
      <c r="AO15" s="85"/>
      <c r="AP15" s="85"/>
      <c r="AQ15" s="85"/>
      <c r="AR15" s="85"/>
      <c r="AS15" s="86" t="s">
        <v>178</v>
      </c>
    </row>
    <row r="16" spans="1:45" ht="54.75" customHeight="1" x14ac:dyDescent="0.25">
      <c r="A16" s="73">
        <v>11</v>
      </c>
      <c r="B16" s="74" t="s">
        <v>202</v>
      </c>
      <c r="C16" s="75" t="s">
        <v>380</v>
      </c>
      <c r="D16" s="75" t="s">
        <v>381</v>
      </c>
      <c r="E16" s="76" t="s">
        <v>347</v>
      </c>
      <c r="F16" s="77">
        <v>0</v>
      </c>
      <c r="G16" s="78" t="str">
        <f t="shared" si="0"/>
        <v>S/D</v>
      </c>
      <c r="H16" s="78" t="str">
        <f t="shared" si="1"/>
        <v>🔵 SIN DATO</v>
      </c>
      <c r="I16" s="77">
        <v>0</v>
      </c>
      <c r="J16" s="78" t="str">
        <f t="shared" si="2"/>
        <v>S/D</v>
      </c>
      <c r="K16" s="78" t="str">
        <f t="shared" si="3"/>
        <v>🔵 SIN DATO</v>
      </c>
      <c r="L16" s="77">
        <v>0</v>
      </c>
      <c r="M16" s="78" t="str">
        <f t="shared" si="4"/>
        <v>S/D</v>
      </c>
      <c r="N16" s="78" t="str">
        <f t="shared" si="5"/>
        <v>🔵 SIN DATO</v>
      </c>
      <c r="O16" s="79">
        <f t="shared" si="6"/>
        <v>0</v>
      </c>
      <c r="P16" s="80"/>
      <c r="Q16" s="80"/>
      <c r="R16" s="78"/>
      <c r="S16" s="78" t="str">
        <f t="shared" si="7"/>
        <v>S/D</v>
      </c>
      <c r="T16" s="78" t="str">
        <f t="shared" si="8"/>
        <v>🔵 SIN DATO</v>
      </c>
      <c r="U16" s="80"/>
      <c r="V16" s="78"/>
      <c r="W16" s="78"/>
      <c r="X16" s="78" t="str">
        <f t="shared" si="9"/>
        <v>S/D</v>
      </c>
      <c r="Y16" s="78" t="str">
        <f t="shared" si="10"/>
        <v>🔵 SIN DATO</v>
      </c>
      <c r="Z16" s="80"/>
      <c r="AA16" s="78"/>
      <c r="AB16" s="78"/>
      <c r="AC16" s="78" t="str">
        <f t="shared" si="11"/>
        <v>S/D</v>
      </c>
      <c r="AD16" s="78" t="str">
        <f t="shared" si="12"/>
        <v>🔵 SIN DATO</v>
      </c>
      <c r="AE16" s="78"/>
      <c r="AF16" s="78"/>
      <c r="AG16" s="81" t="str">
        <f t="shared" si="13"/>
        <v>S/D</v>
      </c>
      <c r="AH16" s="82" t="str">
        <f t="shared" si="14"/>
        <v>🔵 SIN DATO</v>
      </c>
      <c r="AI16" s="83" t="s">
        <v>382</v>
      </c>
      <c r="AJ16" s="84" t="s">
        <v>93</v>
      </c>
      <c r="AK16" s="84" t="s">
        <v>221</v>
      </c>
      <c r="AL16" s="85"/>
      <c r="AM16" s="85"/>
      <c r="AN16" s="85"/>
      <c r="AO16" s="85"/>
      <c r="AP16" s="85"/>
      <c r="AQ16" s="85"/>
      <c r="AR16" s="85"/>
      <c r="AS16" s="86" t="s">
        <v>178</v>
      </c>
    </row>
    <row r="17" spans="1:45" s="143" customFormat="1" ht="54.75" customHeight="1" x14ac:dyDescent="0.25">
      <c r="A17" s="128">
        <v>12</v>
      </c>
      <c r="B17" s="129" t="s">
        <v>202</v>
      </c>
      <c r="C17" s="130" t="s">
        <v>383</v>
      </c>
      <c r="D17" s="131" t="s">
        <v>384</v>
      </c>
      <c r="E17" s="132" t="s">
        <v>81</v>
      </c>
      <c r="F17" s="133">
        <v>0</v>
      </c>
      <c r="G17" s="134" t="str">
        <f t="shared" si="0"/>
        <v>S/D</v>
      </c>
      <c r="H17" s="134" t="str">
        <f t="shared" si="1"/>
        <v>🔵 SIN DATO</v>
      </c>
      <c r="I17" s="133">
        <v>0</v>
      </c>
      <c r="J17" s="134" t="str">
        <f t="shared" si="2"/>
        <v>S/D</v>
      </c>
      <c r="K17" s="134" t="str">
        <f t="shared" si="3"/>
        <v>🔵 SIN DATO</v>
      </c>
      <c r="L17" s="133">
        <v>0</v>
      </c>
      <c r="M17" s="134" t="str">
        <f t="shared" si="4"/>
        <v>S/D</v>
      </c>
      <c r="N17" s="134" t="str">
        <f t="shared" si="5"/>
        <v>🔵 SIN DATO</v>
      </c>
      <c r="O17" s="135">
        <f t="shared" si="6"/>
        <v>0</v>
      </c>
      <c r="P17" s="136"/>
      <c r="Q17" s="136"/>
      <c r="R17" s="134"/>
      <c r="S17" s="134" t="str">
        <f t="shared" si="7"/>
        <v>S/D</v>
      </c>
      <c r="T17" s="134" t="str">
        <f t="shared" si="8"/>
        <v>🔵 SIN DATO</v>
      </c>
      <c r="U17" s="136"/>
      <c r="V17" s="134"/>
      <c r="W17" s="134"/>
      <c r="X17" s="134" t="str">
        <f t="shared" si="9"/>
        <v>S/D</v>
      </c>
      <c r="Y17" s="134" t="str">
        <f t="shared" si="10"/>
        <v>🔵 SIN DATO</v>
      </c>
      <c r="Z17" s="136"/>
      <c r="AA17" s="134"/>
      <c r="AB17" s="134"/>
      <c r="AC17" s="134" t="str">
        <f t="shared" si="11"/>
        <v>S/D</v>
      </c>
      <c r="AD17" s="134" t="str">
        <f t="shared" si="12"/>
        <v>🔵 SIN DATO</v>
      </c>
      <c r="AE17" s="134"/>
      <c r="AF17" s="134"/>
      <c r="AG17" s="137" t="str">
        <f t="shared" si="13"/>
        <v>S/D</v>
      </c>
      <c r="AH17" s="138" t="str">
        <f t="shared" si="14"/>
        <v>🔵 SIN DATO</v>
      </c>
      <c r="AI17" s="139" t="s">
        <v>205</v>
      </c>
      <c r="AJ17" s="140" t="s">
        <v>93</v>
      </c>
      <c r="AK17" s="140" t="s">
        <v>201</v>
      </c>
      <c r="AL17" s="141"/>
      <c r="AM17" s="141"/>
      <c r="AN17" s="141"/>
      <c r="AO17" s="141"/>
      <c r="AP17" s="141"/>
      <c r="AQ17" s="141"/>
      <c r="AR17" s="141"/>
      <c r="AS17" s="142" t="s">
        <v>178</v>
      </c>
    </row>
    <row r="18" spans="1:45" ht="54.75" customHeight="1" x14ac:dyDescent="0.25">
      <c r="A18" s="73">
        <v>13</v>
      </c>
      <c r="B18" s="74" t="s">
        <v>49</v>
      </c>
      <c r="C18" s="75" t="s">
        <v>385</v>
      </c>
      <c r="D18" s="75" t="s">
        <v>386</v>
      </c>
      <c r="E18" s="76" t="s">
        <v>81</v>
      </c>
      <c r="F18" s="77">
        <v>0</v>
      </c>
      <c r="G18" s="78" t="str">
        <f t="shared" si="0"/>
        <v>S/D</v>
      </c>
      <c r="H18" s="78" t="str">
        <f t="shared" si="1"/>
        <v>🔵 SIN DATO</v>
      </c>
      <c r="I18" s="77">
        <v>0</v>
      </c>
      <c r="J18" s="78" t="str">
        <f t="shared" si="2"/>
        <v>S/D</v>
      </c>
      <c r="K18" s="78" t="str">
        <f t="shared" si="3"/>
        <v>🔵 SIN DATO</v>
      </c>
      <c r="L18" s="77">
        <v>5</v>
      </c>
      <c r="M18" s="78">
        <f t="shared" si="4"/>
        <v>100</v>
      </c>
      <c r="N18" s="78" t="str">
        <f t="shared" si="5"/>
        <v>🟢 VERDE</v>
      </c>
      <c r="O18" s="79">
        <f t="shared" si="6"/>
        <v>1.67</v>
      </c>
      <c r="P18" s="80"/>
      <c r="Q18" s="80"/>
      <c r="R18" s="78"/>
      <c r="S18" s="78" t="str">
        <f t="shared" si="7"/>
        <v>S/D</v>
      </c>
      <c r="T18" s="78" t="str">
        <f t="shared" si="8"/>
        <v>🔵 SIN DATO</v>
      </c>
      <c r="U18" s="80"/>
      <c r="V18" s="78"/>
      <c r="W18" s="78"/>
      <c r="X18" s="78" t="str">
        <f t="shared" si="9"/>
        <v>S/D</v>
      </c>
      <c r="Y18" s="78" t="str">
        <f t="shared" si="10"/>
        <v>🔵 SIN DATO</v>
      </c>
      <c r="Z18" s="80"/>
      <c r="AA18" s="78"/>
      <c r="AB18" s="78"/>
      <c r="AC18" s="78" t="str">
        <f t="shared" si="11"/>
        <v>S/D</v>
      </c>
      <c r="AD18" s="78" t="str">
        <f t="shared" si="12"/>
        <v>🔵 SIN DATO</v>
      </c>
      <c r="AE18" s="78"/>
      <c r="AF18" s="78"/>
      <c r="AG18" s="81" t="str">
        <f t="shared" si="13"/>
        <v>S/D</v>
      </c>
      <c r="AH18" s="82" t="str">
        <f t="shared" si="14"/>
        <v>🔵 SIN DATO</v>
      </c>
      <c r="AI18" s="83" t="s">
        <v>205</v>
      </c>
      <c r="AJ18" s="84" t="s">
        <v>317</v>
      </c>
      <c r="AK18" s="84" t="s">
        <v>177</v>
      </c>
      <c r="AL18" s="85"/>
      <c r="AM18" s="85"/>
      <c r="AN18" s="85"/>
      <c r="AO18" s="85"/>
      <c r="AP18" s="85"/>
      <c r="AQ18" s="85"/>
      <c r="AR18" s="85"/>
      <c r="AS18" s="86" t="s">
        <v>178</v>
      </c>
    </row>
    <row r="19" spans="1:45" ht="54.75" customHeight="1" x14ac:dyDescent="0.25">
      <c r="A19" s="73">
        <v>14</v>
      </c>
      <c r="B19" s="74" t="s">
        <v>49</v>
      </c>
      <c r="C19" s="87" t="s">
        <v>387</v>
      </c>
      <c r="D19" s="75" t="s">
        <v>388</v>
      </c>
      <c r="E19" s="76" t="s">
        <v>174</v>
      </c>
      <c r="F19" s="77">
        <v>0</v>
      </c>
      <c r="G19" s="78" t="str">
        <f t="shared" si="0"/>
        <v>S/D</v>
      </c>
      <c r="H19" s="78" t="str">
        <f t="shared" si="1"/>
        <v>🔵 SIN DATO</v>
      </c>
      <c r="I19" s="77">
        <v>0</v>
      </c>
      <c r="J19" s="78" t="str">
        <f t="shared" si="2"/>
        <v>S/D</v>
      </c>
      <c r="K19" s="78" t="str">
        <f t="shared" si="3"/>
        <v>🔵 SIN DATO</v>
      </c>
      <c r="L19" s="77">
        <v>1</v>
      </c>
      <c r="M19" s="78">
        <f t="shared" si="4"/>
        <v>100</v>
      </c>
      <c r="N19" s="78" t="str">
        <f t="shared" si="5"/>
        <v>🟢 VERDE</v>
      </c>
      <c r="O19" s="79">
        <f t="shared" si="6"/>
        <v>0.33</v>
      </c>
      <c r="P19" s="80"/>
      <c r="Q19" s="80"/>
      <c r="R19" s="78"/>
      <c r="S19" s="78" t="str">
        <f t="shared" si="7"/>
        <v>S/D</v>
      </c>
      <c r="T19" s="78" t="str">
        <f t="shared" si="8"/>
        <v>🔵 SIN DATO</v>
      </c>
      <c r="U19" s="80"/>
      <c r="V19" s="78"/>
      <c r="W19" s="78"/>
      <c r="X19" s="78" t="str">
        <f t="shared" si="9"/>
        <v>S/D</v>
      </c>
      <c r="Y19" s="78" t="str">
        <f t="shared" si="10"/>
        <v>🔵 SIN DATO</v>
      </c>
      <c r="Z19" s="80"/>
      <c r="AA19" s="78"/>
      <c r="AB19" s="78"/>
      <c r="AC19" s="78" t="str">
        <f t="shared" si="11"/>
        <v>S/D</v>
      </c>
      <c r="AD19" s="78" t="str">
        <f t="shared" si="12"/>
        <v>🔵 SIN DATO</v>
      </c>
      <c r="AE19" s="78"/>
      <c r="AF19" s="78"/>
      <c r="AG19" s="81" t="str">
        <f t="shared" si="13"/>
        <v>S/D</v>
      </c>
      <c r="AH19" s="82" t="str">
        <f t="shared" si="14"/>
        <v>🔵 SIN DATO</v>
      </c>
      <c r="AI19" s="83" t="s">
        <v>389</v>
      </c>
      <c r="AJ19" s="84" t="s">
        <v>93</v>
      </c>
      <c r="AK19" s="84" t="s">
        <v>201</v>
      </c>
      <c r="AL19" s="85"/>
      <c r="AM19" s="85"/>
      <c r="AN19" s="85"/>
      <c r="AO19" s="85"/>
      <c r="AP19" s="85"/>
      <c r="AQ19" s="85"/>
      <c r="AR19" s="85"/>
      <c r="AS19" s="86" t="s">
        <v>178</v>
      </c>
    </row>
    <row r="20" spans="1:45" ht="54.75" customHeight="1" x14ac:dyDescent="0.25">
      <c r="A20" s="73">
        <v>15</v>
      </c>
      <c r="B20" s="74" t="s">
        <v>390</v>
      </c>
      <c r="C20" s="75" t="s">
        <v>391</v>
      </c>
      <c r="D20" s="75" t="s">
        <v>392</v>
      </c>
      <c r="E20" s="76" t="s">
        <v>347</v>
      </c>
      <c r="F20" s="77">
        <v>0</v>
      </c>
      <c r="G20" s="78" t="str">
        <f t="shared" si="0"/>
        <v>S/D</v>
      </c>
      <c r="H20" s="78" t="str">
        <f t="shared" si="1"/>
        <v>🔵 SIN DATO</v>
      </c>
      <c r="I20" s="77">
        <v>0</v>
      </c>
      <c r="J20" s="78" t="str">
        <f t="shared" si="2"/>
        <v>S/D</v>
      </c>
      <c r="K20" s="78" t="str">
        <f t="shared" si="3"/>
        <v>🔵 SIN DATO</v>
      </c>
      <c r="L20" s="77">
        <v>0</v>
      </c>
      <c r="M20" s="78" t="str">
        <f t="shared" si="4"/>
        <v>S/D</v>
      </c>
      <c r="N20" s="78" t="str">
        <f t="shared" si="5"/>
        <v>🔵 SIN DATO</v>
      </c>
      <c r="O20" s="79">
        <f t="shared" si="6"/>
        <v>0</v>
      </c>
      <c r="P20" s="80"/>
      <c r="Q20" s="80"/>
      <c r="R20" s="78"/>
      <c r="S20" s="78" t="str">
        <f t="shared" si="7"/>
        <v>S/D</v>
      </c>
      <c r="T20" s="78" t="str">
        <f t="shared" si="8"/>
        <v>🔵 SIN DATO</v>
      </c>
      <c r="U20" s="80"/>
      <c r="V20" s="78"/>
      <c r="W20" s="78"/>
      <c r="X20" s="78" t="str">
        <f t="shared" si="9"/>
        <v>S/D</v>
      </c>
      <c r="Y20" s="78" t="str">
        <f t="shared" si="10"/>
        <v>🔵 SIN DATO</v>
      </c>
      <c r="Z20" s="80"/>
      <c r="AA20" s="78"/>
      <c r="AB20" s="78"/>
      <c r="AC20" s="78" t="str">
        <f t="shared" si="11"/>
        <v>S/D</v>
      </c>
      <c r="AD20" s="78" t="str">
        <f t="shared" si="12"/>
        <v>🔵 SIN DATO</v>
      </c>
      <c r="AE20" s="78"/>
      <c r="AF20" s="78"/>
      <c r="AG20" s="81" t="str">
        <f t="shared" si="13"/>
        <v>S/D</v>
      </c>
      <c r="AH20" s="82" t="str">
        <f t="shared" si="14"/>
        <v>🔵 SIN DATO</v>
      </c>
      <c r="AI20" s="83" t="s">
        <v>303</v>
      </c>
      <c r="AJ20" s="84" t="s">
        <v>220</v>
      </c>
      <c r="AK20" s="84" t="s">
        <v>221</v>
      </c>
      <c r="AL20" s="85"/>
      <c r="AM20" s="85"/>
      <c r="AN20" s="85"/>
      <c r="AO20" s="85"/>
      <c r="AP20" s="85"/>
      <c r="AQ20" s="85"/>
      <c r="AR20" s="85"/>
      <c r="AS20" s="86" t="s">
        <v>178</v>
      </c>
    </row>
    <row r="21" spans="1:45" ht="54.75" customHeight="1" x14ac:dyDescent="0.25">
      <c r="A21" s="73">
        <v>16</v>
      </c>
      <c r="B21" s="74" t="s">
        <v>393</v>
      </c>
      <c r="C21" s="87" t="s">
        <v>394</v>
      </c>
      <c r="D21" s="75" t="s">
        <v>395</v>
      </c>
      <c r="E21" s="76" t="s">
        <v>347</v>
      </c>
      <c r="F21" s="77">
        <v>0</v>
      </c>
      <c r="G21" s="78" t="str">
        <f t="shared" si="0"/>
        <v>S/D</v>
      </c>
      <c r="H21" s="78" t="str">
        <f t="shared" si="1"/>
        <v>🔵 SIN DATO</v>
      </c>
      <c r="I21" s="77">
        <v>0</v>
      </c>
      <c r="J21" s="78" t="str">
        <f t="shared" si="2"/>
        <v>S/D</v>
      </c>
      <c r="K21" s="78" t="str">
        <f t="shared" si="3"/>
        <v>🔵 SIN DATO</v>
      </c>
      <c r="L21" s="77">
        <v>0</v>
      </c>
      <c r="M21" s="78" t="str">
        <f t="shared" si="4"/>
        <v>S/D</v>
      </c>
      <c r="N21" s="78" t="str">
        <f t="shared" si="5"/>
        <v>🔵 SIN DATO</v>
      </c>
      <c r="O21" s="79">
        <f t="shared" si="6"/>
        <v>0</v>
      </c>
      <c r="P21" s="80"/>
      <c r="Q21" s="80"/>
      <c r="R21" s="78"/>
      <c r="S21" s="78" t="str">
        <f t="shared" si="7"/>
        <v>S/D</v>
      </c>
      <c r="T21" s="78" t="str">
        <f t="shared" si="8"/>
        <v>🔵 SIN DATO</v>
      </c>
      <c r="U21" s="80"/>
      <c r="V21" s="78"/>
      <c r="W21" s="78"/>
      <c r="X21" s="78" t="str">
        <f t="shared" si="9"/>
        <v>S/D</v>
      </c>
      <c r="Y21" s="78" t="str">
        <f t="shared" si="10"/>
        <v>🔵 SIN DATO</v>
      </c>
      <c r="Z21" s="80"/>
      <c r="AA21" s="78"/>
      <c r="AB21" s="78"/>
      <c r="AC21" s="78" t="str">
        <f t="shared" si="11"/>
        <v>S/D</v>
      </c>
      <c r="AD21" s="78" t="str">
        <f t="shared" si="12"/>
        <v>🔵 SIN DATO</v>
      </c>
      <c r="AE21" s="78"/>
      <c r="AF21" s="78"/>
      <c r="AG21" s="81" t="str">
        <f t="shared" si="13"/>
        <v>S/D</v>
      </c>
      <c r="AH21" s="82" t="str">
        <f t="shared" si="14"/>
        <v>🔵 SIN DATO</v>
      </c>
      <c r="AI21" s="83" t="s">
        <v>303</v>
      </c>
      <c r="AJ21" s="84" t="s">
        <v>93</v>
      </c>
      <c r="AK21" s="84" t="s">
        <v>269</v>
      </c>
      <c r="AL21" s="85"/>
      <c r="AM21" s="85"/>
      <c r="AN21" s="85"/>
      <c r="AO21" s="85"/>
      <c r="AP21" s="85"/>
      <c r="AQ21" s="85"/>
      <c r="AR21" s="85"/>
      <c r="AS21" s="86" t="s">
        <v>178</v>
      </c>
    </row>
    <row r="22" spans="1:45" ht="54.75" customHeight="1" x14ac:dyDescent="0.25">
      <c r="A22" s="73">
        <v>17</v>
      </c>
      <c r="B22" s="74" t="s">
        <v>393</v>
      </c>
      <c r="C22" s="75" t="s">
        <v>396</v>
      </c>
      <c r="D22" s="75" t="s">
        <v>397</v>
      </c>
      <c r="E22" s="76" t="s">
        <v>214</v>
      </c>
      <c r="F22" s="77">
        <v>0</v>
      </c>
      <c r="G22" s="78" t="str">
        <f t="shared" si="0"/>
        <v>S/D</v>
      </c>
      <c r="H22" s="78" t="str">
        <f t="shared" si="1"/>
        <v>🔵 SIN DATO</v>
      </c>
      <c r="I22" s="77">
        <v>0</v>
      </c>
      <c r="J22" s="78" t="str">
        <f t="shared" si="2"/>
        <v>S/D</v>
      </c>
      <c r="K22" s="78" t="str">
        <f t="shared" si="3"/>
        <v>🔵 SIN DATO</v>
      </c>
      <c r="L22" s="77">
        <v>0</v>
      </c>
      <c r="M22" s="78" t="str">
        <f t="shared" si="4"/>
        <v>S/D</v>
      </c>
      <c r="N22" s="78" t="str">
        <f t="shared" si="5"/>
        <v>🔵 SIN DATO</v>
      </c>
      <c r="O22" s="79">
        <f t="shared" si="6"/>
        <v>0</v>
      </c>
      <c r="P22" s="80"/>
      <c r="Q22" s="80"/>
      <c r="R22" s="78"/>
      <c r="S22" s="78" t="str">
        <f t="shared" si="7"/>
        <v>S/D</v>
      </c>
      <c r="T22" s="78" t="str">
        <f t="shared" si="8"/>
        <v>🔵 SIN DATO</v>
      </c>
      <c r="U22" s="80"/>
      <c r="V22" s="78"/>
      <c r="W22" s="78"/>
      <c r="X22" s="78" t="str">
        <f t="shared" si="9"/>
        <v>S/D</v>
      </c>
      <c r="Y22" s="78" t="str">
        <f t="shared" si="10"/>
        <v>🔵 SIN DATO</v>
      </c>
      <c r="Z22" s="80"/>
      <c r="AA22" s="78"/>
      <c r="AB22" s="78"/>
      <c r="AC22" s="78" t="str">
        <f t="shared" si="11"/>
        <v>S/D</v>
      </c>
      <c r="AD22" s="78" t="str">
        <f t="shared" si="12"/>
        <v>🔵 SIN DATO</v>
      </c>
      <c r="AE22" s="78"/>
      <c r="AF22" s="78"/>
      <c r="AG22" s="81" t="str">
        <f t="shared" si="13"/>
        <v>S/D</v>
      </c>
      <c r="AH22" s="82" t="str">
        <f t="shared" si="14"/>
        <v>🔵 SIN DATO</v>
      </c>
      <c r="AI22" s="83" t="s">
        <v>303</v>
      </c>
      <c r="AJ22" s="84" t="s">
        <v>93</v>
      </c>
      <c r="AK22" s="84" t="s">
        <v>398</v>
      </c>
      <c r="AL22" s="85"/>
      <c r="AM22" s="85"/>
      <c r="AN22" s="85"/>
      <c r="AO22" s="85"/>
      <c r="AP22" s="85"/>
      <c r="AQ22" s="85"/>
      <c r="AR22" s="85"/>
      <c r="AS22" s="86" t="s">
        <v>178</v>
      </c>
    </row>
    <row r="23" spans="1:45" ht="54.75" customHeight="1" x14ac:dyDescent="0.25">
      <c r="A23" s="73">
        <v>18</v>
      </c>
      <c r="B23" s="74" t="s">
        <v>399</v>
      </c>
      <c r="C23" s="87" t="s">
        <v>400</v>
      </c>
      <c r="D23" s="75" t="s">
        <v>401</v>
      </c>
      <c r="E23" s="76" t="s">
        <v>81</v>
      </c>
      <c r="F23" s="77">
        <v>0</v>
      </c>
      <c r="G23" s="78" t="str">
        <f t="shared" si="0"/>
        <v>S/D</v>
      </c>
      <c r="H23" s="78" t="str">
        <f t="shared" si="1"/>
        <v>🔵 SIN DATO</v>
      </c>
      <c r="I23" s="77">
        <v>0</v>
      </c>
      <c r="J23" s="78" t="str">
        <f t="shared" si="2"/>
        <v>S/D</v>
      </c>
      <c r="K23" s="78" t="str">
        <f t="shared" si="3"/>
        <v>🔵 SIN DATO</v>
      </c>
      <c r="L23" s="77">
        <v>0</v>
      </c>
      <c r="M23" s="78" t="str">
        <f t="shared" si="4"/>
        <v>S/D</v>
      </c>
      <c r="N23" s="78" t="str">
        <f t="shared" si="5"/>
        <v>🔵 SIN DATO</v>
      </c>
      <c r="O23" s="79">
        <f t="shared" si="6"/>
        <v>0</v>
      </c>
      <c r="P23" s="80"/>
      <c r="Q23" s="80"/>
      <c r="R23" s="78"/>
      <c r="S23" s="78" t="str">
        <f t="shared" si="7"/>
        <v>S/D</v>
      </c>
      <c r="T23" s="78" t="str">
        <f t="shared" si="8"/>
        <v>🔵 SIN DATO</v>
      </c>
      <c r="U23" s="80"/>
      <c r="V23" s="78"/>
      <c r="W23" s="78"/>
      <c r="X23" s="78" t="str">
        <f t="shared" si="9"/>
        <v>S/D</v>
      </c>
      <c r="Y23" s="78" t="str">
        <f t="shared" si="10"/>
        <v>🔵 SIN DATO</v>
      </c>
      <c r="Z23" s="80"/>
      <c r="AA23" s="78"/>
      <c r="AB23" s="78"/>
      <c r="AC23" s="78" t="str">
        <f t="shared" si="11"/>
        <v>S/D</v>
      </c>
      <c r="AD23" s="78" t="str">
        <f t="shared" si="12"/>
        <v>🔵 SIN DATO</v>
      </c>
      <c r="AE23" s="78"/>
      <c r="AF23" s="78"/>
      <c r="AG23" s="81" t="str">
        <f t="shared" si="13"/>
        <v>S/D</v>
      </c>
      <c r="AH23" s="82" t="str">
        <f t="shared" si="14"/>
        <v>🔵 SIN DATO</v>
      </c>
      <c r="AI23" s="83" t="s">
        <v>303</v>
      </c>
      <c r="AJ23" s="84" t="s">
        <v>303</v>
      </c>
      <c r="AK23" s="84" t="s">
        <v>177</v>
      </c>
      <c r="AL23" s="85"/>
      <c r="AM23" s="85"/>
      <c r="AN23" s="85"/>
      <c r="AO23" s="85"/>
      <c r="AP23" s="85"/>
      <c r="AQ23" s="85"/>
      <c r="AR23" s="85"/>
      <c r="AS23" s="86" t="s">
        <v>178</v>
      </c>
    </row>
    <row r="24" spans="1:45" ht="54.75" customHeight="1" x14ac:dyDescent="0.25">
      <c r="A24" s="73">
        <v>19</v>
      </c>
      <c r="B24" s="74" t="s">
        <v>399</v>
      </c>
      <c r="C24" s="75" t="s">
        <v>402</v>
      </c>
      <c r="D24" s="75" t="s">
        <v>403</v>
      </c>
      <c r="E24" s="76" t="s">
        <v>174</v>
      </c>
      <c r="F24" s="77">
        <v>0</v>
      </c>
      <c r="G24" s="78" t="str">
        <f t="shared" si="0"/>
        <v>S/D</v>
      </c>
      <c r="H24" s="78" t="str">
        <f t="shared" si="1"/>
        <v>🔵 SIN DATO</v>
      </c>
      <c r="I24" s="77">
        <v>0</v>
      </c>
      <c r="J24" s="78" t="str">
        <f>G23</f>
        <v>S/D</v>
      </c>
      <c r="K24" s="78" t="str">
        <f t="shared" si="3"/>
        <v>🔵 SIN DATO</v>
      </c>
      <c r="L24" s="77">
        <v>0</v>
      </c>
      <c r="M24" s="78" t="str">
        <f t="shared" si="4"/>
        <v>S/D</v>
      </c>
      <c r="N24" s="78" t="str">
        <f t="shared" si="5"/>
        <v>🔵 SIN DATO</v>
      </c>
      <c r="O24" s="79">
        <f t="shared" si="6"/>
        <v>0</v>
      </c>
      <c r="P24" s="80"/>
      <c r="Q24" s="80"/>
      <c r="R24" s="78"/>
      <c r="S24" s="78" t="str">
        <f t="shared" si="7"/>
        <v>S/D</v>
      </c>
      <c r="T24" s="78" t="str">
        <f t="shared" si="8"/>
        <v>🔵 SIN DATO</v>
      </c>
      <c r="U24" s="80"/>
      <c r="V24" s="78"/>
      <c r="W24" s="78"/>
      <c r="X24" s="78" t="str">
        <f t="shared" si="9"/>
        <v>S/D</v>
      </c>
      <c r="Y24" s="78" t="str">
        <f t="shared" si="10"/>
        <v>🔵 SIN DATO</v>
      </c>
      <c r="Z24" s="80"/>
      <c r="AA24" s="78"/>
      <c r="AB24" s="78"/>
      <c r="AC24" s="78" t="str">
        <f t="shared" si="11"/>
        <v>S/D</v>
      </c>
      <c r="AD24" s="78" t="str">
        <f t="shared" si="12"/>
        <v>🔵 SIN DATO</v>
      </c>
      <c r="AE24" s="78"/>
      <c r="AF24" s="78"/>
      <c r="AG24" s="81" t="str">
        <f t="shared" si="13"/>
        <v>S/D</v>
      </c>
      <c r="AH24" s="82" t="str">
        <f t="shared" si="14"/>
        <v>🔵 SIN DATO</v>
      </c>
      <c r="AI24" s="83" t="s">
        <v>303</v>
      </c>
      <c r="AJ24" s="84" t="s">
        <v>93</v>
      </c>
      <c r="AK24" s="84" t="s">
        <v>266</v>
      </c>
      <c r="AL24" s="85"/>
      <c r="AM24" s="85"/>
      <c r="AN24" s="85"/>
      <c r="AO24" s="85"/>
      <c r="AP24" s="85"/>
      <c r="AQ24" s="85"/>
      <c r="AR24" s="85"/>
      <c r="AS24" s="86" t="s">
        <v>178</v>
      </c>
    </row>
    <row r="25" spans="1:45" ht="14.25" customHeight="1" x14ac:dyDescent="0.25">
      <c r="G25" s="78" t="str">
        <f t="shared" si="0"/>
        <v>S/D</v>
      </c>
      <c r="H25" s="78" t="str">
        <f t="shared" si="1"/>
        <v>🔵 SIN DATO</v>
      </c>
      <c r="J25" s="78" t="str">
        <f t="shared" si="2"/>
        <v>S/D</v>
      </c>
      <c r="K25" s="78" t="str">
        <f t="shared" si="3"/>
        <v>🔵 SIN DATO</v>
      </c>
      <c r="M25" s="78" t="str">
        <f t="shared" si="4"/>
        <v>S/D</v>
      </c>
      <c r="N25" s="78" t="str">
        <f t="shared" si="5"/>
        <v>🔵 SIN DATO</v>
      </c>
    </row>
    <row r="26" spans="1:45" ht="39.75" customHeight="1" x14ac:dyDescent="0.25">
      <c r="A26" s="94" t="s">
        <v>230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</row>
    <row r="28" spans="1:45" ht="30" customHeight="1" x14ac:dyDescent="0.25">
      <c r="A28" s="95" t="s">
        <v>231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8BFC5B1A-0DD4-4AFA-ACB0-9AAE428FDAC9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EA530CD0-7BBD-4920-998C-827BA477B7B5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C4EE43FC-D74E-4BE4-A0A1-1D1C72E27091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3D542162-0460-4FE9-8EB2-1850CA60720D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" defaultRowHeight="15" x14ac:dyDescent="0.25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25">
      <c r="A1" s="14" t="s">
        <v>404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3.5" customHeight="1" x14ac:dyDescent="0.25">
      <c r="A2" s="13" t="s">
        <v>405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43.5" customHeight="1" x14ac:dyDescent="0.25">
      <c r="A3" s="35" t="s">
        <v>81</v>
      </c>
      <c r="B3" s="35" t="s">
        <v>82</v>
      </c>
      <c r="C3" s="35" t="s">
        <v>406</v>
      </c>
      <c r="D3" s="36" t="s">
        <v>407</v>
      </c>
      <c r="E3" s="36" t="s">
        <v>408</v>
      </c>
      <c r="F3" s="36" t="s">
        <v>409</v>
      </c>
      <c r="G3" s="36" t="s">
        <v>410</v>
      </c>
      <c r="H3" s="35" t="s">
        <v>411</v>
      </c>
      <c r="I3" s="35" t="s">
        <v>412</v>
      </c>
      <c r="J3" s="35" t="s">
        <v>413</v>
      </c>
      <c r="K3" s="38" t="s">
        <v>167</v>
      </c>
      <c r="L3" s="38" t="s">
        <v>414</v>
      </c>
      <c r="M3" s="38" t="s">
        <v>415</v>
      </c>
      <c r="N3" s="38" t="s">
        <v>416</v>
      </c>
      <c r="O3" s="39" t="s">
        <v>169</v>
      </c>
      <c r="P3" s="39" t="s">
        <v>417</v>
      </c>
    </row>
    <row r="4" spans="1:16" ht="49.5" customHeight="1" x14ac:dyDescent="0.25">
      <c r="A4" s="18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49.5" customHeight="1" x14ac:dyDescent="0.25">
      <c r="A5" s="40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49.5" customHeight="1" x14ac:dyDescent="0.25">
      <c r="A6" s="18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49.5" customHeight="1" x14ac:dyDescent="0.25">
      <c r="A7" s="40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49.5" customHeight="1" x14ac:dyDescent="0.25">
      <c r="A8" s="18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49.5" customHeight="1" x14ac:dyDescent="0.25">
      <c r="A9" s="40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49.5" customHeight="1" x14ac:dyDescent="0.25">
      <c r="A10" s="18">
        <v>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49.5" customHeight="1" x14ac:dyDescent="0.25">
      <c r="A11" s="40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49.5" customHeight="1" x14ac:dyDescent="0.25">
      <c r="A12" s="18">
        <v>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49.5" customHeight="1" x14ac:dyDescent="0.25">
      <c r="A13" s="40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49.5" customHeight="1" x14ac:dyDescent="0.25">
      <c r="A14" s="18">
        <v>11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49.5" customHeight="1" x14ac:dyDescent="0.25">
      <c r="A15" s="40">
        <v>12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49.5" customHeight="1" x14ac:dyDescent="0.25">
      <c r="A16" s="18">
        <v>13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49.5" customHeight="1" x14ac:dyDescent="0.25">
      <c r="A17" s="40">
        <v>14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49.5" customHeight="1" x14ac:dyDescent="0.25">
      <c r="A18" s="18">
        <v>15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49.5" customHeight="1" x14ac:dyDescent="0.25">
      <c r="A19" s="40">
        <v>16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49.5" customHeight="1" x14ac:dyDescent="0.25">
      <c r="A20" s="18">
        <v>17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49.5" customHeight="1" x14ac:dyDescent="0.25">
      <c r="A21" s="40">
        <v>18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ht="49.5" customHeight="1" x14ac:dyDescent="0.25">
      <c r="A22" s="18">
        <v>19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49.5" customHeight="1" x14ac:dyDescent="0.25">
      <c r="A23" s="40">
        <v>20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 </vt:lpstr>
      <vt:lpstr>Ámbito 2 – Docencia </vt:lpstr>
      <vt:lpstr>Ámbito 3 – Prog. Educativos </vt:lpstr>
      <vt:lpstr>Ámbito 4 – Investigación </vt:lpstr>
      <vt:lpstr>Ámbito 5 – Institución 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Valencia Reyes Gilberto</cp:lastModifiedBy>
  <cp:revision>2</cp:revision>
  <dcterms:created xsi:type="dcterms:W3CDTF">2026-04-13T17:24:00Z</dcterms:created>
  <dcterms:modified xsi:type="dcterms:W3CDTF">2026-05-29T18:54:31Z</dcterms:modified>
  <dc:language>en-US</dc:language>
</cp:coreProperties>
</file>