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enrik\Documents\Altiflex\Oversættelser\Tysk\"/>
    </mc:Choice>
  </mc:AlternateContent>
  <xr:revisionPtr revIDLastSave="0" documentId="13_ncr:1_{40A089DC-A46B-4598-A32D-45FAF82A719A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Den Hurtige Analyse" sheetId="1" r:id="rId1"/>
    <sheet name="Varmeberegner til Den Hurtige" sheetId="2" r:id="rId2"/>
  </sheets>
  <externalReferences>
    <externalReference r:id="rId3"/>
  </externalReferences>
  <definedNames>
    <definedName name="_far">#REF!</definedName>
    <definedName name="_Kørsel">#REF!</definedName>
    <definedName name="_Monteringstekster_">#REF!</definedName>
    <definedName name="_vogn">#REF!</definedName>
    <definedName name="_æ_">#REF!</definedName>
    <definedName name="Arbejdsbeskrivelse">#REF!</definedName>
    <definedName name="Brancher">#REF!</definedName>
    <definedName name="Brevtekster">#REF!</definedName>
    <definedName name="Døre_STK">#REF!</definedName>
    <definedName name="Døreekstrabredde_STK">#REF!</definedName>
    <definedName name="e">#REF!</definedName>
    <definedName name="ee">#REF!</definedName>
    <definedName name="Fak_Døre_STK">#REF!</definedName>
    <definedName name="Fak_Døreekstrabredde_STK">#REF!</definedName>
    <definedName name="Fak_hængelåse_STK">#REF!</definedName>
    <definedName name="Fak_Materialer_m2STK">#REF!</definedName>
    <definedName name="Fak_Materialer_Minut">#REF!</definedName>
    <definedName name="Fak_Materialer_Timer">#REF!</definedName>
    <definedName name="Fak_Mobileopbevaringsrum_inde_STK">#REF!</definedName>
    <definedName name="Fak_Mobileopbevaringsrum_ude_STK">#REF!</definedName>
    <definedName name="Fak_Moduler_m2">#REF!</definedName>
    <definedName name="Fak_Moduler_STK">#REF!</definedName>
    <definedName name="Fak_Nøgler_STK">#REF!</definedName>
    <definedName name="Fak_Portrammer_STK">#REF!</definedName>
    <definedName name="Fak_Portrammerdobbelt_STK">#REF!</definedName>
    <definedName name="Fak_Tætningslister_m2">#REF!</definedName>
    <definedName name="Fak_Tætningslister_STK">#REF!</definedName>
    <definedName name="FakturaDiverse">#REF!</definedName>
    <definedName name="FakturaKørsel">#REF!</definedName>
    <definedName name="Fast_pris_Valg">#REF!</definedName>
    <definedName name="FormatvalgD">#REF!</definedName>
    <definedName name="FormatvalgE">#REF!</definedName>
    <definedName name="Indtastningsliste">#REF!</definedName>
    <definedName name="Konfiguration">#REF!</definedName>
    <definedName name="Kørsel">#REF!</definedName>
    <definedName name="Kørsel_med_Trailer">#REF!</definedName>
    <definedName name="Kørsel_STK">[1]Tilbud!#REF!</definedName>
    <definedName name="l">#REF!</definedName>
    <definedName name="Leje">#REF!</definedName>
    <definedName name="Lejeregulering">#REF!</definedName>
    <definedName name="mm">#REF!</definedName>
    <definedName name="Monteringstekster">#REF!</definedName>
    <definedName name="mor">#REF!</definedName>
    <definedName name="Mængde_Start">#REF!</definedName>
    <definedName name="Ordr_Døre_STK">#REF!</definedName>
    <definedName name="Ordr_Døreekstrabredde_STK">#REF!</definedName>
    <definedName name="Ordr_hængelåse_STK">#REF!</definedName>
    <definedName name="Ordr_Materialer_m2STK">#REF!</definedName>
    <definedName name="Ordr_Materialer_minut">#REF!</definedName>
    <definedName name="Ordr_materialer_timer">#REF!</definedName>
    <definedName name="Ordr_Mobileopbevaringsruminde_STK">#REF!</definedName>
    <definedName name="Ordr_Mobileopbevaringsrumude_STK">#REF!</definedName>
    <definedName name="Ordr_Moduler_m2">#REF!</definedName>
    <definedName name="Ordr_Moduler_STK">#REF!</definedName>
    <definedName name="Ordr_nøgler_STK">#REF!</definedName>
    <definedName name="Ordr_Portrammer_STK">#REF!</definedName>
    <definedName name="Ordr_Tætningslister_m2">#REF!</definedName>
    <definedName name="Ordr_Tætningslister_STK">#REF!</definedName>
    <definedName name="Over_Døre_STK">#REF!</definedName>
    <definedName name="Over_Døreekstrabredde_STK">#REF!</definedName>
    <definedName name="Over_Mobileopbevaringsrum_inde_STK">#REF!</definedName>
    <definedName name="Over_Moduler_M2">#REF!</definedName>
    <definedName name="Over_Moduler_STK">#REF!</definedName>
    <definedName name="Over_Portrammer_STK">#REF!</definedName>
    <definedName name="Over_Portrammerdobbelt_STK">#REF!</definedName>
    <definedName name="Over_Tætningslister_M2">#REF!</definedName>
    <definedName name="Over_Tætningslister_STK">#REF!</definedName>
    <definedName name="Overskrifter_Tilbud">#REF!</definedName>
    <definedName name="Placeringsliste">#REF!</definedName>
    <definedName name="Plads_Døre_STK">#REF!</definedName>
    <definedName name="Plads_Døreekstrabredde_STK">#REF!</definedName>
    <definedName name="Plads_Moduler_M2">#REF!</definedName>
    <definedName name="Plads_Moduler_STK">#REF!</definedName>
    <definedName name="Plads_Portrammer_STK">#REF!</definedName>
    <definedName name="Plads_Portrammerdobbelt_STK">#REF!</definedName>
    <definedName name="Produkter">#REF!</definedName>
    <definedName name="Produktliste">#REF!</definedName>
    <definedName name="ProduktListe_Sorteret">#REF!</definedName>
    <definedName name="Produktvalg">#REF!</definedName>
    <definedName name="RaterTilFaktura">#REF!</definedName>
    <definedName name="Rulleliste">#REF!</definedName>
    <definedName name="Rulleliste_d">#REF!</definedName>
    <definedName name="Rulleliste_leje">#REF!</definedName>
    <definedName name="Rulleliste_m">#REF!</definedName>
    <definedName name="s">#REF!</definedName>
    <definedName name="Talliste">#REF!</definedName>
    <definedName name="Talliste_lille">#REF!</definedName>
    <definedName name="Talliste_stor">#REF!</definedName>
    <definedName name="Tilb_Døre_STK">#REF!</definedName>
    <definedName name="Tilb_Døreekstrabredde_STK">#REF!</definedName>
    <definedName name="Tilb_Fast_pris">#REF!</definedName>
    <definedName name="Tilb_hængelåse_STK">#REF!</definedName>
    <definedName name="Tilb_Materialer_m2STK">#REF!</definedName>
    <definedName name="Tilb_Materialer_minut">#REF!</definedName>
    <definedName name="Tilb_materialer_timer">#REF!</definedName>
    <definedName name="Tilb_Mobileopbevaringsruminde_STK">#REF!</definedName>
    <definedName name="Tilb_Mobileopbevaringsrumude_STK">#REF!</definedName>
    <definedName name="Tilb_Moduler_M2">#REF!</definedName>
    <definedName name="Tilb_Moduler_STK">#REF!</definedName>
    <definedName name="Tilb_nøgler_STK">#REF!</definedName>
    <definedName name="Tilb_Portrammer_STK">#REF!</definedName>
    <definedName name="Tilb_Portrammerdobbelt_STK">#REF!</definedName>
    <definedName name="Tilb_Ret_Fast_Pris">#REF!</definedName>
    <definedName name="Tilb_Tætningslister_M2">#REF!</definedName>
    <definedName name="Tilb_Tætningslister_STK">#REF!</definedName>
    <definedName name="TilkoebRk">#REF!</definedName>
    <definedName name="Tilv_Antal_Muligetilvalg">#REF!</definedName>
    <definedName name="Tilv_Døre_STK">#REF!</definedName>
    <definedName name="Tilv_Døreekstrabredde_STK">#REF!</definedName>
    <definedName name="Tilv_hængelåse_STK">#REF!</definedName>
    <definedName name="Tilv_Mobileopbevaringsruminde_STK">#REF!</definedName>
    <definedName name="Tilv_Mobileopbevaringsrumude_STK">#REF!</definedName>
    <definedName name="Tilv_Moduler_M2">#REF!</definedName>
    <definedName name="Tilv_Moduler_STK">#REF!</definedName>
    <definedName name="Tilv_nøgler_STK">#REF!</definedName>
    <definedName name="Tilv_Overskrift">#REF!</definedName>
    <definedName name="Tilv_Portrammer_STK">#REF!</definedName>
    <definedName name="Tilv_Portrammerdobbelt_STK">#REF!</definedName>
    <definedName name="Tilv_Tætningslister_M2">#REF!</definedName>
    <definedName name="Tilv_Tætningslister_STK">#REF!</definedName>
    <definedName name="Tilvalg">#REF!</definedName>
    <definedName name="Tilvalg_Sorteret">#REF!</definedName>
    <definedName name="Tilvalgsliste">#REF!</definedName>
    <definedName name="_xlnm.Print_Area" localSheetId="1">'Varmeberegner til Den Hurtige'!$B$2:$X$50</definedName>
    <definedName name="æ_">#REF!</definedName>
    <definedName name="ææ">#REF!</definedName>
    <definedName name="ø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6" i="2" l="1"/>
  <c r="J23" i="2"/>
  <c r="K16" i="2"/>
  <c r="K17" i="2"/>
  <c r="J17" i="2"/>
  <c r="B57" i="1"/>
  <c r="D67" i="1"/>
  <c r="F64" i="1"/>
  <c r="D62" i="1"/>
  <c r="F62" i="1"/>
  <c r="F66" i="1"/>
  <c r="I24" i="2"/>
  <c r="U42" i="2"/>
  <c r="J24" i="2"/>
  <c r="J25" i="2"/>
  <c r="J26" i="2"/>
  <c r="J18" i="2"/>
  <c r="J20" i="2"/>
  <c r="J27" i="2"/>
  <c r="K23" i="2"/>
  <c r="L16" i="2"/>
  <c r="L17" i="2"/>
  <c r="K24" i="2"/>
  <c r="K25" i="2"/>
  <c r="K26" i="2"/>
  <c r="K18" i="2"/>
  <c r="K20" i="2"/>
  <c r="K27" i="2"/>
  <c r="L23" i="2"/>
  <c r="M16" i="2"/>
  <c r="M17" i="2"/>
  <c r="L24" i="2"/>
  <c r="L25" i="2"/>
  <c r="L26" i="2"/>
  <c r="L18" i="2"/>
  <c r="L20" i="2"/>
  <c r="L27" i="2"/>
  <c r="F63" i="1"/>
  <c r="F61" i="1"/>
  <c r="F65" i="1"/>
  <c r="I23" i="2"/>
  <c r="M28" i="2"/>
  <c r="M23" i="2"/>
  <c r="N16" i="2"/>
  <c r="N17" i="2"/>
  <c r="M24" i="2"/>
  <c r="C24" i="1"/>
  <c r="C25" i="1"/>
  <c r="E49" i="1"/>
  <c r="B56" i="1"/>
  <c r="B58" i="1"/>
  <c r="I25" i="2"/>
  <c r="M25" i="2"/>
  <c r="M26" i="2"/>
  <c r="V5" i="2"/>
  <c r="I11" i="2"/>
  <c r="M11" i="2"/>
  <c r="M12" i="2"/>
  <c r="M13" i="2"/>
  <c r="I9" i="2"/>
  <c r="M14" i="2"/>
  <c r="M18" i="2"/>
  <c r="M20" i="2"/>
  <c r="M27" i="2"/>
  <c r="N28" i="2"/>
  <c r="N23" i="2"/>
  <c r="O16" i="2"/>
  <c r="O17" i="2"/>
  <c r="N24" i="2"/>
  <c r="N25" i="2"/>
  <c r="N26" i="2"/>
  <c r="N11" i="2"/>
  <c r="N12" i="2"/>
  <c r="N13" i="2"/>
  <c r="N14" i="2"/>
  <c r="N18" i="2"/>
  <c r="N20" i="2"/>
  <c r="N27" i="2"/>
  <c r="O28" i="2"/>
  <c r="O23" i="2"/>
  <c r="P16" i="2"/>
  <c r="P17" i="2"/>
  <c r="O24" i="2"/>
  <c r="O25" i="2"/>
  <c r="O26" i="2"/>
  <c r="O11" i="2"/>
  <c r="O12" i="2"/>
  <c r="O13" i="2"/>
  <c r="O14" i="2"/>
  <c r="O18" i="2"/>
  <c r="O20" i="2"/>
  <c r="O27" i="2"/>
  <c r="P28" i="2"/>
  <c r="P23" i="2"/>
  <c r="Q16" i="2"/>
  <c r="Q17" i="2"/>
  <c r="P24" i="2"/>
  <c r="P25" i="2"/>
  <c r="P26" i="2"/>
  <c r="P11" i="2"/>
  <c r="P12" i="2"/>
  <c r="P13" i="2"/>
  <c r="P14" i="2"/>
  <c r="P18" i="2"/>
  <c r="P20" i="2"/>
  <c r="P27" i="2"/>
  <c r="Q23" i="2"/>
  <c r="R16" i="2"/>
  <c r="R17" i="2"/>
  <c r="Q24" i="2"/>
  <c r="Q25" i="2"/>
  <c r="Q26" i="2"/>
  <c r="Q18" i="2"/>
  <c r="Q20" i="2"/>
  <c r="Q27" i="2"/>
  <c r="R23" i="2"/>
  <c r="S16" i="2"/>
  <c r="S17" i="2"/>
  <c r="R24" i="2"/>
  <c r="R25" i="2"/>
  <c r="R26" i="2"/>
  <c r="R18" i="2"/>
  <c r="R20" i="2"/>
  <c r="R27" i="2"/>
  <c r="S23" i="2"/>
  <c r="T16" i="2"/>
  <c r="T17" i="2"/>
  <c r="S24" i="2"/>
  <c r="S25" i="2"/>
  <c r="S26" i="2"/>
  <c r="S18" i="2"/>
  <c r="S20" i="2"/>
  <c r="S27" i="2"/>
  <c r="T23" i="2"/>
  <c r="U16" i="2"/>
  <c r="U17" i="2"/>
  <c r="T24" i="2"/>
  <c r="T25" i="2"/>
  <c r="T26" i="2"/>
  <c r="T18" i="2"/>
  <c r="T20" i="2"/>
  <c r="T27" i="2"/>
  <c r="U23" i="2"/>
  <c r="U24" i="2"/>
  <c r="U25" i="2"/>
  <c r="U26" i="2"/>
  <c r="U18" i="2"/>
  <c r="U20" i="2"/>
  <c r="U27" i="2"/>
  <c r="I27" i="2"/>
  <c r="J28" i="2"/>
  <c r="J30" i="2"/>
  <c r="I31" i="2"/>
  <c r="J31" i="2"/>
  <c r="J32" i="2"/>
  <c r="J33" i="2"/>
  <c r="J34" i="2"/>
  <c r="J35" i="2"/>
  <c r="J36" i="2"/>
  <c r="J38" i="2"/>
  <c r="K28" i="2"/>
  <c r="K30" i="2"/>
  <c r="K31" i="2"/>
  <c r="K32" i="2"/>
  <c r="K33" i="2"/>
  <c r="K34" i="2"/>
  <c r="K35" i="2"/>
  <c r="K36" i="2"/>
  <c r="K38" i="2"/>
  <c r="L28" i="2"/>
  <c r="L30" i="2"/>
  <c r="L31" i="2"/>
  <c r="L32" i="2"/>
  <c r="L33" i="2"/>
  <c r="L34" i="2"/>
  <c r="L35" i="2"/>
  <c r="L36" i="2"/>
  <c r="L38" i="2"/>
  <c r="M30" i="2"/>
  <c r="M31" i="2"/>
  <c r="M32" i="2"/>
  <c r="M33" i="2"/>
  <c r="M34" i="2"/>
  <c r="M35" i="2"/>
  <c r="M36" i="2"/>
  <c r="M38" i="2"/>
  <c r="N30" i="2"/>
  <c r="N31" i="2"/>
  <c r="N32" i="2"/>
  <c r="N33" i="2"/>
  <c r="N34" i="2"/>
  <c r="N35" i="2"/>
  <c r="N36" i="2"/>
  <c r="N38" i="2"/>
  <c r="O30" i="2"/>
  <c r="O31" i="2"/>
  <c r="O32" i="2"/>
  <c r="O33" i="2"/>
  <c r="O34" i="2"/>
  <c r="O35" i="2"/>
  <c r="O36" i="2"/>
  <c r="O38" i="2"/>
  <c r="P30" i="2"/>
  <c r="P31" i="2"/>
  <c r="P32" i="2"/>
  <c r="P33" i="2"/>
  <c r="P34" i="2"/>
  <c r="P35" i="2"/>
  <c r="P36" i="2"/>
  <c r="P38" i="2"/>
  <c r="Q28" i="2"/>
  <c r="Q30" i="2"/>
  <c r="Q31" i="2"/>
  <c r="Q32" i="2"/>
  <c r="Q33" i="2"/>
  <c r="Q34" i="2"/>
  <c r="Q35" i="2"/>
  <c r="Q36" i="2"/>
  <c r="Q38" i="2"/>
  <c r="R28" i="2"/>
  <c r="R30" i="2"/>
  <c r="R31" i="2"/>
  <c r="R32" i="2"/>
  <c r="R33" i="2"/>
  <c r="R34" i="2"/>
  <c r="R35" i="2"/>
  <c r="R36" i="2"/>
  <c r="R38" i="2"/>
  <c r="S28" i="2"/>
  <c r="S30" i="2"/>
  <c r="S31" i="2"/>
  <c r="S32" i="2"/>
  <c r="S33" i="2"/>
  <c r="S34" i="2"/>
  <c r="S35" i="2"/>
  <c r="S36" i="2"/>
  <c r="S38" i="2"/>
  <c r="T28" i="2"/>
  <c r="T30" i="2"/>
  <c r="T31" i="2"/>
  <c r="T32" i="2"/>
  <c r="T33" i="2"/>
  <c r="T34" i="2"/>
  <c r="T35" i="2"/>
  <c r="T36" i="2"/>
  <c r="T38" i="2"/>
  <c r="U28" i="2"/>
  <c r="U30" i="2"/>
  <c r="U31" i="2"/>
  <c r="U32" i="2"/>
  <c r="U33" i="2"/>
  <c r="U34" i="2"/>
  <c r="U35" i="2"/>
  <c r="U36" i="2"/>
  <c r="U38" i="2"/>
  <c r="D38" i="2"/>
  <c r="D20" i="2"/>
  <c r="E47" i="1"/>
  <c r="E48" i="1"/>
  <c r="E50" i="1"/>
  <c r="E51" i="1"/>
  <c r="E52" i="1"/>
  <c r="E53" i="1"/>
  <c r="E54" i="1"/>
  <c r="E46" i="1"/>
  <c r="H111" i="2"/>
  <c r="AB46" i="2"/>
  <c r="G94" i="2"/>
  <c r="V83" i="2"/>
  <c r="E81" i="2"/>
  <c r="U80" i="2"/>
  <c r="T80" i="2"/>
  <c r="S80" i="2"/>
  <c r="R80" i="2"/>
  <c r="Q80" i="2"/>
  <c r="P80" i="2"/>
  <c r="O80" i="2"/>
  <c r="N80" i="2"/>
  <c r="M80" i="2"/>
  <c r="L80" i="2"/>
  <c r="K80" i="2"/>
  <c r="J80" i="2"/>
  <c r="T74" i="2"/>
  <c r="J47" i="2"/>
  <c r="J46" i="2"/>
  <c r="J45" i="2"/>
  <c r="J44" i="2"/>
  <c r="I43" i="2"/>
  <c r="J43" i="2"/>
  <c r="J42" i="2"/>
  <c r="J48" i="2"/>
  <c r="U82" i="2"/>
  <c r="U83" i="2"/>
  <c r="P82" i="2"/>
  <c r="L82" i="2"/>
  <c r="K82" i="2"/>
  <c r="K83" i="2"/>
  <c r="U11" i="2"/>
  <c r="U12" i="2"/>
  <c r="G4" i="1"/>
  <c r="G10" i="1"/>
  <c r="F4" i="1"/>
  <c r="Q11" i="2"/>
  <c r="Q12" i="2"/>
  <c r="Q13" i="2"/>
  <c r="T11" i="2"/>
  <c r="T12" i="2"/>
  <c r="T13" i="2"/>
  <c r="L11" i="2"/>
  <c r="L12" i="2"/>
  <c r="L13" i="2"/>
  <c r="N81" i="2"/>
  <c r="U56" i="2"/>
  <c r="J11" i="2"/>
  <c r="J12" i="2"/>
  <c r="J13" i="2"/>
  <c r="K11" i="2"/>
  <c r="K12" i="2"/>
  <c r="K13" i="2"/>
  <c r="R11" i="2"/>
  <c r="R12" i="2"/>
  <c r="R13" i="2"/>
  <c r="Q62" i="2"/>
  <c r="S11" i="2"/>
  <c r="S12" i="2"/>
  <c r="S13" i="2"/>
  <c r="Q82" i="2"/>
  <c r="Q83" i="2"/>
  <c r="R82" i="2"/>
  <c r="R83" i="2"/>
  <c r="S82" i="2"/>
  <c r="S83" i="2"/>
  <c r="J5" i="1"/>
  <c r="U13" i="2"/>
  <c r="E84" i="2"/>
  <c r="K84" i="2"/>
  <c r="J82" i="2"/>
  <c r="AC16" i="2"/>
  <c r="AB49" i="2"/>
  <c r="G95" i="2"/>
  <c r="G7" i="1"/>
  <c r="H7" i="1"/>
  <c r="J7" i="1"/>
  <c r="K7" i="1"/>
  <c r="L7" i="1"/>
  <c r="M7" i="1"/>
  <c r="N7" i="1"/>
  <c r="O7" i="1"/>
  <c r="P62" i="2"/>
  <c r="T82" i="2"/>
  <c r="T83" i="2"/>
  <c r="S62" i="2"/>
  <c r="N82" i="2"/>
  <c r="M82" i="2"/>
  <c r="O82" i="2"/>
  <c r="S56" i="2"/>
  <c r="T56" i="2"/>
  <c r="S59" i="2"/>
  <c r="Q84" i="2"/>
  <c r="Q92" i="2"/>
  <c r="T84" i="2"/>
  <c r="T91" i="2"/>
  <c r="T59" i="2"/>
  <c r="N83" i="2"/>
  <c r="P56" i="2"/>
  <c r="AB51" i="2"/>
  <c r="Q65" i="2"/>
  <c r="G8" i="1"/>
  <c r="H8" i="1"/>
  <c r="J8" i="1"/>
  <c r="K8" i="1"/>
  <c r="L8" i="1"/>
  <c r="M8" i="1"/>
  <c r="N8" i="1"/>
  <c r="O8" i="1"/>
  <c r="M81" i="2"/>
  <c r="M83" i="2"/>
  <c r="M84" i="2"/>
  <c r="U62" i="2"/>
  <c r="K87" i="2"/>
  <c r="K88" i="2"/>
  <c r="K89" i="2"/>
  <c r="K92" i="2"/>
  <c r="K90" i="2"/>
  <c r="K91" i="2"/>
  <c r="O81" i="2"/>
  <c r="O83" i="2"/>
  <c r="O84" i="2"/>
  <c r="Q56" i="2"/>
  <c r="R56" i="2"/>
  <c r="P81" i="2"/>
  <c r="P83" i="2"/>
  <c r="P84" i="2"/>
  <c r="Q14" i="2"/>
  <c r="Q81" i="2"/>
  <c r="T87" i="2"/>
  <c r="U84" i="2"/>
  <c r="S84" i="2"/>
  <c r="R84" i="2"/>
  <c r="U14" i="2"/>
  <c r="U81" i="2"/>
  <c r="K5" i="1"/>
  <c r="K14" i="2"/>
  <c r="K81" i="2"/>
  <c r="J83" i="2"/>
  <c r="J84" i="2"/>
  <c r="J78" i="2"/>
  <c r="R59" i="2"/>
  <c r="N84" i="2"/>
  <c r="L14" i="2"/>
  <c r="T62" i="2"/>
  <c r="L81" i="2"/>
  <c r="L83" i="2"/>
  <c r="L84" i="2"/>
  <c r="G6" i="1"/>
  <c r="R14" i="2"/>
  <c r="R81" i="2"/>
  <c r="J14" i="2"/>
  <c r="J81" i="2"/>
  <c r="S81" i="2"/>
  <c r="S14" i="2"/>
  <c r="T81" i="2"/>
  <c r="T14" i="2"/>
  <c r="Q90" i="2"/>
  <c r="Q87" i="2"/>
  <c r="T88" i="2"/>
  <c r="T89" i="2"/>
  <c r="T90" i="2"/>
  <c r="T92" i="2"/>
  <c r="Q89" i="2"/>
  <c r="S65" i="2"/>
  <c r="Q59" i="2"/>
  <c r="P59" i="2"/>
  <c r="Q88" i="2"/>
  <c r="Q91" i="2"/>
  <c r="P65" i="2"/>
  <c r="T65" i="2"/>
  <c r="O89" i="2"/>
  <c r="O90" i="2"/>
  <c r="O91" i="2"/>
  <c r="O92" i="2"/>
  <c r="O87" i="2"/>
  <c r="O88" i="2"/>
  <c r="M87" i="2"/>
  <c r="M88" i="2"/>
  <c r="M89" i="2"/>
  <c r="M90" i="2"/>
  <c r="M92" i="2"/>
  <c r="M91" i="2"/>
  <c r="Q64" i="2"/>
  <c r="J88" i="2"/>
  <c r="J87" i="2"/>
  <c r="W84" i="2"/>
  <c r="G12" i="1"/>
  <c r="G15" i="1"/>
  <c r="H15" i="1"/>
  <c r="J89" i="2"/>
  <c r="J92" i="2"/>
  <c r="J91" i="2"/>
  <c r="J90" i="2"/>
  <c r="H6" i="1"/>
  <c r="J6" i="1"/>
  <c r="J9" i="1"/>
  <c r="G9" i="1"/>
  <c r="S64" i="2"/>
  <c r="W34" i="2"/>
  <c r="R65" i="2"/>
  <c r="T64" i="2"/>
  <c r="U64" i="2"/>
  <c r="L87" i="2"/>
  <c r="L88" i="2"/>
  <c r="L89" i="2"/>
  <c r="L92" i="2"/>
  <c r="L90" i="2"/>
  <c r="L91" i="2"/>
  <c r="W35" i="2"/>
  <c r="P58" i="2"/>
  <c r="U59" i="2"/>
  <c r="Q58" i="2"/>
  <c r="R58" i="2"/>
  <c r="R62" i="2"/>
  <c r="W62" i="2"/>
  <c r="W20" i="2"/>
  <c r="AC18" i="2"/>
  <c r="AC20" i="2"/>
  <c r="N88" i="2"/>
  <c r="N89" i="2"/>
  <c r="N90" i="2"/>
  <c r="N87" i="2"/>
  <c r="N91" i="2"/>
  <c r="N92" i="2"/>
  <c r="S58" i="2"/>
  <c r="R92" i="2"/>
  <c r="R91" i="2"/>
  <c r="R90" i="2"/>
  <c r="R88" i="2"/>
  <c r="R87" i="2"/>
  <c r="R89" i="2"/>
  <c r="W18" i="2"/>
  <c r="T58" i="2"/>
  <c r="L5" i="1"/>
  <c r="S91" i="2"/>
  <c r="S90" i="2"/>
  <c r="S92" i="2"/>
  <c r="S88" i="2"/>
  <c r="S89" i="2"/>
  <c r="S87" i="2"/>
  <c r="P90" i="2"/>
  <c r="P92" i="2"/>
  <c r="P91" i="2"/>
  <c r="P87" i="2"/>
  <c r="P89" i="2"/>
  <c r="P88" i="2"/>
  <c r="U58" i="2"/>
  <c r="U89" i="2"/>
  <c r="U88" i="2"/>
  <c r="U90" i="2"/>
  <c r="U91" i="2"/>
  <c r="U87" i="2"/>
  <c r="U92" i="2"/>
  <c r="U65" i="2"/>
  <c r="P64" i="2"/>
  <c r="K6" i="1"/>
  <c r="K9" i="1"/>
  <c r="H90" i="2"/>
  <c r="H100" i="2"/>
  <c r="W65" i="2"/>
  <c r="H34" i="1"/>
  <c r="G34" i="1"/>
  <c r="W25" i="2"/>
  <c r="W32" i="2"/>
  <c r="R57" i="2"/>
  <c r="W24" i="2"/>
  <c r="S57" i="2"/>
  <c r="U57" i="2"/>
  <c r="W23" i="2"/>
  <c r="H91" i="2"/>
  <c r="P63" i="2"/>
  <c r="S63" i="2"/>
  <c r="H92" i="2"/>
  <c r="Q57" i="2"/>
  <c r="T63" i="2"/>
  <c r="H89" i="2"/>
  <c r="M5" i="1"/>
  <c r="M15" i="1"/>
  <c r="L6" i="1"/>
  <c r="L9" i="1"/>
  <c r="K15" i="1"/>
  <c r="L15" i="1"/>
  <c r="J15" i="1"/>
  <c r="J17" i="1"/>
  <c r="H87" i="2"/>
  <c r="H9" i="1"/>
  <c r="H17" i="1"/>
  <c r="G17" i="1"/>
  <c r="H88" i="2"/>
  <c r="T75" i="2"/>
  <c r="P57" i="2"/>
  <c r="U63" i="2"/>
  <c r="W31" i="2"/>
  <c r="Q63" i="2"/>
  <c r="T57" i="2"/>
  <c r="R64" i="2"/>
  <c r="W64" i="2"/>
  <c r="H33" i="1"/>
  <c r="G33" i="1"/>
  <c r="W33" i="2"/>
  <c r="W30" i="2"/>
  <c r="R63" i="2"/>
  <c r="K17" i="1"/>
  <c r="H25" i="1"/>
  <c r="G25" i="1"/>
  <c r="H22" i="1"/>
  <c r="G22" i="1"/>
  <c r="H97" i="2"/>
  <c r="H27" i="1"/>
  <c r="G27" i="1"/>
  <c r="H102" i="2"/>
  <c r="W36" i="2"/>
  <c r="W63" i="2"/>
  <c r="L17" i="1"/>
  <c r="H26" i="1"/>
  <c r="G26" i="1"/>
  <c r="H101" i="2"/>
  <c r="H23" i="1"/>
  <c r="G23" i="1"/>
  <c r="H98" i="2"/>
  <c r="M6" i="1"/>
  <c r="M9" i="1"/>
  <c r="M17" i="1"/>
  <c r="N5" i="1"/>
  <c r="W26" i="2"/>
  <c r="H24" i="1"/>
  <c r="G24" i="1"/>
  <c r="H99" i="2"/>
  <c r="T76" i="2"/>
  <c r="H32" i="1"/>
  <c r="G32" i="1"/>
  <c r="G35" i="1"/>
  <c r="H35" i="1"/>
  <c r="W67" i="2"/>
  <c r="W69" i="2"/>
  <c r="W38" i="2"/>
  <c r="H38" i="2"/>
  <c r="G38" i="2"/>
  <c r="F38" i="2"/>
  <c r="I38" i="2"/>
  <c r="E38" i="2"/>
  <c r="W71" i="2"/>
  <c r="W27" i="2"/>
  <c r="O5" i="1"/>
  <c r="N6" i="1"/>
  <c r="N9" i="1"/>
  <c r="N15" i="1"/>
  <c r="N17" i="1"/>
  <c r="O6" i="1"/>
  <c r="O9" i="1"/>
  <c r="O15" i="1"/>
  <c r="O17" i="1"/>
</calcChain>
</file>

<file path=xl/sharedStrings.xml><?xml version="1.0" encoding="utf-8"?>
<sst xmlns="http://schemas.openxmlformats.org/spreadsheetml/2006/main" count="253" uniqueCount="184">
  <si>
    <t xml:space="preserve">Hier erhalten Sie eine schnelle Bewertung eines Projekts auf der Grundlage einiger weniger Datenpunkte. </t>
  </si>
  <si>
    <t>Der Kunde wird darauf hingewiesen, dass es sich um vorläufige Zahlen handelt.</t>
  </si>
  <si>
    <r>
      <t xml:space="preserve">Geben Sie Ihre Daten in die </t>
    </r>
    <r>
      <rPr>
        <b/>
        <u/>
        <sz val="20"/>
        <color rgb="FF00B050"/>
        <rFont val="Aptos Narrow"/>
        <family val="2"/>
        <scheme val="minor"/>
      </rPr>
      <t>grünen</t>
    </r>
    <r>
      <rPr>
        <sz val="11"/>
        <color theme="1"/>
        <rFont val="Aptos Narrow"/>
        <family val="2"/>
        <scheme val="minor"/>
      </rPr>
      <t xml:space="preserve"> Felder ein</t>
    </r>
  </si>
  <si>
    <t>Projektdaten – vorläufige Bewertung</t>
  </si>
  <si>
    <t>Insgesamt</t>
  </si>
  <si>
    <r>
      <t>pro m</t>
    </r>
    <r>
      <rPr>
        <vertAlign val="superscript"/>
        <sz val="11"/>
        <rFont val="Aptos Narrow"/>
      </rPr>
      <t>2</t>
    </r>
  </si>
  <si>
    <t>Projekt</t>
  </si>
  <si>
    <t>Bauvorhaben XX</t>
  </si>
  <si>
    <t>Ungefährer Preis für die Miete des Altiflex-Systems</t>
  </si>
  <si>
    <r>
      <t xml:space="preserve">Gewünschte Innentemperatur 
+5 </t>
    </r>
    <r>
      <rPr>
        <vertAlign val="superscript"/>
        <sz val="11"/>
        <rFont val="Aptos Narrow"/>
      </rPr>
      <t>o</t>
    </r>
    <r>
      <rPr>
        <sz val="11"/>
        <color theme="1"/>
        <rFont val="Aptos Narrow"/>
        <family val="2"/>
        <scheme val="minor"/>
      </rPr>
      <t>C aufgrund von Wärmeverlusten</t>
    </r>
  </si>
  <si>
    <r>
      <rPr>
        <vertAlign val="superscript"/>
        <sz val="11"/>
        <rFont val="Aptos Narrow"/>
      </rPr>
      <t>o</t>
    </r>
    <r>
      <rPr>
        <sz val="11"/>
        <color theme="1"/>
        <rFont val="Aptos Narrow"/>
        <family val="2"/>
        <scheme val="minor"/>
      </rPr>
      <t>C</t>
    </r>
  </si>
  <si>
    <t>Ungefährer Preis für die Montage</t>
  </si>
  <si>
    <t>Verschlossene Fassadenfläche</t>
  </si>
  <si>
    <t>Ungefährer Preis für die Demontage</t>
  </si>
  <si>
    <r>
      <t>Durchschnittliche m</t>
    </r>
    <r>
      <rPr>
        <vertAlign val="superscript"/>
        <sz val="11"/>
        <color theme="1"/>
        <rFont val="Aptos Narrow"/>
        <family val="2"/>
        <scheme val="minor"/>
      </rPr>
      <t xml:space="preserve">2 </t>
    </r>
    <r>
      <rPr>
        <sz val="11"/>
        <color theme="1"/>
        <rFont val="Aptos Narrow"/>
        <family val="2"/>
        <scheme val="minor"/>
      </rPr>
      <t>pro Modul</t>
    </r>
  </si>
  <si>
    <t>Ungefährer Gesamtpreis, Altiflex-System</t>
  </si>
  <si>
    <t>Setzen Sie x bei den ausgewählten Monaten</t>
  </si>
  <si>
    <t>September</t>
  </si>
  <si>
    <t>Eingesparte Wärme bei Verwendung des Altiflex-Systems anstelle von Latten und Kunststoff</t>
  </si>
  <si>
    <t>Oktober</t>
  </si>
  <si>
    <t>November</t>
  </si>
  <si>
    <t>Preis pro kWh für das Heizen</t>
  </si>
  <si>
    <t>Dezember</t>
  </si>
  <si>
    <t>x</t>
  </si>
  <si>
    <t>Einsparung beim Heizen</t>
  </si>
  <si>
    <t>Januar</t>
  </si>
  <si>
    <t>Februar</t>
  </si>
  <si>
    <t>Voraussichtliche Nettokosten des Kunden nach Einsparung</t>
  </si>
  <si>
    <t>März</t>
  </si>
  <si>
    <t>Wenn das Nettoergebnis negativ ist, spart der Kunde mehr Heizkosten, als das Altiflex-System kostet.</t>
  </si>
  <si>
    <t>April</t>
  </si>
  <si>
    <t>Mai</t>
  </si>
  <si>
    <t>Juni</t>
  </si>
  <si>
    <r>
      <rPr>
        <b/>
        <u/>
        <sz val="13"/>
        <color theme="1"/>
        <rFont val="Aptos Narrow"/>
        <family val="2"/>
        <scheme val="minor"/>
      </rPr>
      <t>Reduktion der CO</t>
    </r>
    <r>
      <rPr>
        <b/>
        <u/>
        <vertAlign val="subscript"/>
        <sz val="11"/>
        <rFont val="Aptos Narrow"/>
      </rPr>
      <t>2</t>
    </r>
    <r>
      <rPr>
        <b/>
        <u/>
        <sz val="11"/>
        <color theme="1"/>
        <rFont val="Aptos Narrow"/>
        <family val="2"/>
        <scheme val="minor"/>
      </rPr>
      <t>-Emissionen</t>
    </r>
    <r>
      <rPr>
        <sz val="11"/>
        <color theme="1"/>
        <rFont val="Aptos Narrow"/>
        <family val="2"/>
        <scheme val="minor"/>
      </rPr>
      <t xml:space="preserve"> bei der angegebenen kWh-Einsparung</t>
    </r>
  </si>
  <si>
    <t>Juli</t>
  </si>
  <si>
    <t>Strom</t>
  </si>
  <si>
    <t>August</t>
  </si>
  <si>
    <t>Fernwärme</t>
  </si>
  <si>
    <t>Anzahl der ausgewählten Monate:</t>
  </si>
  <si>
    <t>Erdgas</t>
  </si>
  <si>
    <t>Ungefähre Anzahl von Tagen</t>
  </si>
  <si>
    <t>Öl</t>
  </si>
  <si>
    <t>Diesel</t>
  </si>
  <si>
    <r>
      <t>Durchschnittliche CO</t>
    </r>
    <r>
      <rPr>
        <vertAlign val="subscript"/>
        <sz val="11"/>
        <rFont val="Aptos Narrow"/>
      </rPr>
      <t>2</t>
    </r>
    <r>
      <rPr>
        <sz val="11"/>
        <color theme="1"/>
        <rFont val="Aptos Narrow"/>
        <family val="2"/>
        <scheme val="minor"/>
      </rPr>
      <t>-Reduktion</t>
    </r>
  </si>
  <si>
    <t>Quelle: Viegand &amp; Maagøe</t>
  </si>
  <si>
    <t>Eingesparte Kosten für Latten-Kunststoff-Verschluss
gemäß Byggeriets Beregnerservice (dänischer Baukalkulationsdienstleister)</t>
  </si>
  <si>
    <t>Materialien und Montage</t>
  </si>
  <si>
    <t>Wartung</t>
  </si>
  <si>
    <t>Demontage und Abfall</t>
  </si>
  <si>
    <t>Einsparung bei Latten und Kunststoff,
wenn stattdessen das Altiflex-System installiert wird</t>
  </si>
  <si>
    <t>Quelle: Byggeriets Beregnerservice (dänischer Baukalkulationsdienstleister)</t>
  </si>
  <si>
    <t>Aktuelle Preisliste, DKK pro Stück pro Tag</t>
  </si>
  <si>
    <t>Module</t>
  </si>
  <si>
    <t>Dichtungsleisten</t>
  </si>
  <si>
    <t>Summe</t>
  </si>
  <si>
    <t>Pro Modul + Dichtung pro Tag</t>
  </si>
  <si>
    <r>
      <t>Pro m</t>
    </r>
    <r>
      <rPr>
        <vertAlign val="superscript"/>
        <sz val="11"/>
        <rFont val="Aptos Narrow"/>
        <family val="2"/>
        <scheme val="minor"/>
      </rPr>
      <t>2</t>
    </r>
    <r>
      <rPr>
        <sz val="11"/>
        <rFont val="Aptos Narrow"/>
        <family val="2"/>
        <scheme val="minor"/>
      </rPr>
      <t xml:space="preserve"> pro Tag</t>
    </r>
  </si>
  <si>
    <t>MODUL:</t>
  </si>
  <si>
    <t>Auspacken und Montage</t>
  </si>
  <si>
    <t>Demontage und Verpacken</t>
  </si>
  <si>
    <r>
      <t>m</t>
    </r>
    <r>
      <rPr>
        <vertAlign val="superscript"/>
        <sz val="11"/>
        <rFont val="Aptos Narrow"/>
        <family val="2"/>
        <scheme val="minor"/>
      </rPr>
      <t>2</t>
    </r>
    <r>
      <rPr>
        <sz val="11"/>
        <rFont val="Aptos Narrow"/>
        <family val="2"/>
        <scheme val="minor"/>
      </rPr>
      <t xml:space="preserve"> pro Modul</t>
    </r>
  </si>
  <si>
    <t>DICHTUNGSLEISTE:</t>
  </si>
  <si>
    <t>Auspacken und Montage insgesamt</t>
  </si>
  <si>
    <t>Demontage und Verpacken insgesamt</t>
  </si>
  <si>
    <r>
      <t>m</t>
    </r>
    <r>
      <rPr>
        <vertAlign val="superscript"/>
        <sz val="11"/>
        <rFont val="Aptos Narrow"/>
        <family val="2"/>
        <scheme val="minor"/>
      </rPr>
      <t xml:space="preserve">2 </t>
    </r>
    <r>
      <rPr>
        <sz val="11"/>
        <rFont val="Aptos Narrow"/>
        <family val="2"/>
        <scheme val="minor"/>
      </rPr>
      <t>pro Modul</t>
    </r>
  </si>
  <si>
    <t>BERECHNUNG DER WÄRMEEINSPARUNG BEI VERWENDUNG VON
ALTIFLEX-MODULEN</t>
  </si>
  <si>
    <t>Voraussetzung:
(U-Wert)</t>
  </si>
  <si>
    <t>Kunststoff</t>
  </si>
  <si>
    <r>
      <t>W/m</t>
    </r>
    <r>
      <rPr>
        <vertAlign val="superscript"/>
        <sz val="10"/>
        <color theme="3"/>
        <rFont val="Times New Roman"/>
        <family val="1"/>
      </rPr>
      <t>2</t>
    </r>
    <r>
      <rPr>
        <sz val="10"/>
        <color theme="3"/>
        <rFont val="Times New Roman"/>
        <family val="1"/>
      </rPr>
      <t>/K</t>
    </r>
  </si>
  <si>
    <t>Altiflex-System*</t>
  </si>
  <si>
    <t>Wenn die Registerkarte ungeschützt/unverriegelt ist: Schreiben Sie nur in die GRÜNEN Felder!</t>
  </si>
  <si>
    <t>Unterschied im U-Wert</t>
  </si>
  <si>
    <t>* Der U-Wert des Altiflex-Systems wurde vom Dänischen Technologischen Institut geprüft.</t>
  </si>
  <si>
    <r>
      <t>U-Wert der Polycarbonatplatte = 2,5 W/m</t>
    </r>
    <r>
      <rPr>
        <b/>
        <vertAlign val="superscript"/>
        <sz val="10"/>
        <color theme="3"/>
        <rFont val="Times New Roman"/>
        <family val="1"/>
      </rPr>
      <t>2</t>
    </r>
    <r>
      <rPr>
        <b/>
        <sz val="10"/>
        <color theme="3"/>
        <rFont val="Times New Roman"/>
        <family val="1"/>
      </rPr>
      <t>/K</t>
    </r>
  </si>
  <si>
    <t>Strompreis pro kWh (netto)</t>
  </si>
  <si>
    <t>Preis für Q4 2018, 5–10.000 kWh (verifiziert bei Ørsted &amp; NRGi)</t>
  </si>
  <si>
    <t>Sep 
(30 Tage)</t>
  </si>
  <si>
    <t>Okt 
(31 Tage)</t>
  </si>
  <si>
    <t>Nov 
(30 Tage)</t>
  </si>
  <si>
    <t>Dez 
(31 Tage)</t>
  </si>
  <si>
    <t>Jan 
(31 Tage)</t>
  </si>
  <si>
    <t>Feb 
(28 Tage)</t>
  </si>
  <si>
    <t>März 
(31 Tage)</t>
  </si>
  <si>
    <t>Apr 
(30 Tage)</t>
  </si>
  <si>
    <t>Mai 
(31 Tage)</t>
  </si>
  <si>
    <t>Jun 
(30 Tage)</t>
  </si>
  <si>
    <t>Jul 
(31 Tage)</t>
  </si>
  <si>
    <t>Aug 
(31 Tage)</t>
  </si>
  <si>
    <t>Zeitraum
insgesamt</t>
  </si>
  <si>
    <t>Monatsmitteltemp. Wetterdaten 2006–2015 laut DMI (Dänemarks amtliches meteorologisches Institut)</t>
  </si>
  <si>
    <t>1)</t>
  </si>
  <si>
    <t>Innentemperatur (Minimum)</t>
  </si>
  <si>
    <t>2)</t>
  </si>
  <si>
    <t>Temperaturunterschied</t>
  </si>
  <si>
    <r>
      <t>Eingesparte Energie pro m</t>
    </r>
    <r>
      <rPr>
        <vertAlign val="superscript"/>
        <sz val="11"/>
        <color theme="1"/>
        <rFont val="Times New Roman"/>
        <family val="1"/>
      </rPr>
      <t xml:space="preserve">2 </t>
    </r>
    <r>
      <rPr>
        <sz val="11"/>
        <color theme="1"/>
        <rFont val="Times New Roman"/>
        <family val="1"/>
      </rPr>
      <t xml:space="preserve"> Fassadenabschluss pro Tag</t>
    </r>
  </si>
  <si>
    <r>
      <t>Einsparung pro m</t>
    </r>
    <r>
      <rPr>
        <vertAlign val="superscript"/>
        <sz val="11"/>
        <color theme="1"/>
        <rFont val="Times New Roman"/>
        <family val="1"/>
      </rPr>
      <t xml:space="preserve">2  </t>
    </r>
    <r>
      <rPr>
        <sz val="11"/>
        <color theme="1"/>
        <rFont val="Times New Roman"/>
        <family val="1"/>
      </rPr>
      <t>Fassadenabschluss pro Tag</t>
    </r>
  </si>
  <si>
    <t>Wird eine Abdeckung vorgenommen?</t>
  </si>
  <si>
    <t>Ja  =  +</t>
  </si>
  <si>
    <r>
      <t>Wärmeeinsparung pro m</t>
    </r>
    <r>
      <rPr>
        <vertAlign val="superscript"/>
        <sz val="11"/>
        <rFont val="Aptos Narrow"/>
      </rPr>
      <t>2</t>
    </r>
    <r>
      <rPr>
        <b/>
        <i/>
        <sz val="11"/>
        <rFont val="Aptos Narrow"/>
      </rPr>
      <t xml:space="preserve"> </t>
    </r>
    <r>
      <rPr>
        <b/>
        <i/>
        <u/>
        <sz val="11"/>
        <color theme="1"/>
        <rFont val="Times New Roman"/>
        <family val="1"/>
      </rPr>
      <t>und Monat mit Altiflex</t>
    </r>
  </si>
  <si>
    <r>
      <t>Preisbeispiel: 1 m</t>
    </r>
    <r>
      <rPr>
        <vertAlign val="superscript"/>
        <sz val="11"/>
        <rFont val="Aptos Narrow"/>
      </rPr>
      <t>2</t>
    </r>
    <r>
      <rPr>
        <sz val="11"/>
        <color theme="1"/>
        <rFont val="Aptos Narrow"/>
        <family val="2"/>
        <scheme val="minor"/>
      </rPr>
      <t>/</t>
    </r>
    <r>
      <rPr>
        <b/>
        <i/>
        <u/>
        <sz val="11"/>
        <color theme="1"/>
        <rFont val="Times New Roman"/>
        <family val="1"/>
      </rPr>
      <t>Tag Altiflex-Modul inkl. Dichtungsleiste</t>
    </r>
  </si>
  <si>
    <r>
      <t>Auspacken und Montage pro m</t>
    </r>
    <r>
      <rPr>
        <vertAlign val="superscript"/>
        <sz val="11"/>
        <color theme="1"/>
        <rFont val="Times New Roman"/>
        <family val="1"/>
      </rPr>
      <t>2</t>
    </r>
  </si>
  <si>
    <r>
      <t>Demontage und Verpacken pro m</t>
    </r>
    <r>
      <rPr>
        <vertAlign val="superscript"/>
        <sz val="11"/>
        <color theme="1"/>
        <rFont val="Times New Roman"/>
        <family val="1"/>
      </rPr>
      <t>2</t>
    </r>
  </si>
  <si>
    <r>
      <t>Miete einsetzen pro m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und Tag inkl. Dichtungsleisten</t>
    </r>
  </si>
  <si>
    <t>Kosten bei Altiflex-Abdeckung</t>
  </si>
  <si>
    <t>Nettokosten inkl. Heizkosteneinsparung</t>
  </si>
  <si>
    <r>
      <t>Preisbeispiel: Kunststoffabdeckung pro m</t>
    </r>
    <r>
      <rPr>
        <vertAlign val="superscript"/>
        <sz val="11"/>
        <rFont val="Aptos Narrow"/>
      </rPr>
      <t>2</t>
    </r>
  </si>
  <si>
    <t>Arbeitskosten pro Stunde</t>
  </si>
  <si>
    <t>Abmessung, Einkauf und Produktion</t>
  </si>
  <si>
    <t xml:space="preserve">Materialien </t>
  </si>
  <si>
    <t xml:space="preserve"> + Verlust</t>
  </si>
  <si>
    <t>=</t>
  </si>
  <si>
    <t>Hochtragen und Montage</t>
  </si>
  <si>
    <t>Wartung pro Monat</t>
  </si>
  <si>
    <t>Demontage und Runtertragen</t>
  </si>
  <si>
    <t>Abfall</t>
  </si>
  <si>
    <t>Kosten bei Kunststoffabdeckung</t>
  </si>
  <si>
    <t>Preisbeispiel: Kunststoffabdeckung – Berechnung von Byggeriets Beregnerservice (dänischer Baukalkulationsdienstleister).</t>
  </si>
  <si>
    <t>Allgemeine Voraussetzungen:</t>
  </si>
  <si>
    <t>Arbeitskosten pro Minute / pro Stunde</t>
  </si>
  <si>
    <t>Die dänische Arbeitsschutzbehörde definiert die Winterperiode in Dänemark als die Zeit zwischen 1.10. und 31.3.</t>
  </si>
  <si>
    <t>Abmessung, Einkauf &amp; Produktion</t>
  </si>
  <si>
    <r>
      <t>Die obige Berechnung wird standardmäßig für 1 m</t>
    </r>
    <r>
      <rPr>
        <vertAlign val="superscript"/>
        <sz val="11"/>
        <rFont val="Times New Roman"/>
        <family val="1"/>
      </rPr>
      <t>2</t>
    </r>
    <r>
      <rPr>
        <sz val="11"/>
        <color theme="1"/>
        <rFont val="Aptos Narrow"/>
        <family val="2"/>
        <scheme val="minor"/>
      </rPr>
      <t xml:space="preserve"> angezeigt.</t>
    </r>
  </si>
  <si>
    <t>Wird hier die Gesamtfläche eingegeben, wird die Gesamteinsparung in der Tabelle angezeigt.</t>
  </si>
  <si>
    <t>Wartung pro Monat (ab 2. Monat)</t>
  </si>
  <si>
    <t>Bei der Berechnung wird davon ausgegangen, dass das Gebäude 24 Stunden am Tag beheizt wird.</t>
  </si>
  <si>
    <t>1) DMI-Außentemperaturen/Region:</t>
  </si>
  <si>
    <t>https://www.dmi.dk/vejr/arkiver/normaler-og-ekstremer/klimanormaler-dk/vejrnormal/</t>
  </si>
  <si>
    <t>Gesamt nach Kennzahlen</t>
  </si>
  <si>
    <r>
      <t>2) Die Mindesttemperatur für „stationäre feinmotorische Arbeiten“, vgl. dänische Arbeitsschutzbehörde (z. B. Elektriker) beträgt 15 </t>
    </r>
    <r>
      <rPr>
        <vertAlign val="superscript"/>
        <sz val="11"/>
        <rFont val="Aptos Narrow"/>
      </rPr>
      <t>o</t>
    </r>
    <r>
      <rPr>
        <sz val="11"/>
        <color theme="1"/>
        <rFont val="Aptos Narrow"/>
        <family val="2"/>
        <scheme val="minor"/>
      </rPr>
      <t xml:space="preserve">C. </t>
    </r>
  </si>
  <si>
    <t xml:space="preserve">    Beachten Sie, dass bei geöffneten Türen/Fenstern eine Erhöhung der Temperatur um ca. 5 °C erforderlich ist.</t>
  </si>
  <si>
    <t>Überblick über das Projekt.</t>
  </si>
  <si>
    <r>
      <t>Einsparung des Kunden pro m</t>
    </r>
    <r>
      <rPr>
        <vertAlign val="superscript"/>
        <sz val="11"/>
        <rFont val="Aptos Narrow"/>
      </rPr>
      <t>2</t>
    </r>
    <r>
      <rPr>
        <sz val="11"/>
        <color theme="1"/>
        <rFont val="Aptos Narrow"/>
        <family val="2"/>
        <scheme val="minor"/>
      </rPr>
      <t xml:space="preserve"> durch die Wahl des Altiflex-Systems</t>
    </r>
  </si>
  <si>
    <t>Wärmeeinsparung</t>
  </si>
  <si>
    <t>Einsparung durch Vermeidung von Latten/Kunststoff: Materialien, Hochtragen, Montage</t>
  </si>
  <si>
    <t>Einsparung durch Vermeidung der Wartung von Latten/Kunststoff</t>
  </si>
  <si>
    <t>Einsparung durch Vermeidung von Demontage, Runtertragen und Abfall</t>
  </si>
  <si>
    <t>Summe (Einsparung beim Heizen und durch Verzicht auf Latten/Kunststoff)</t>
  </si>
  <si>
    <t>Berichtigung für Tage ohne Heizen</t>
  </si>
  <si>
    <t>Mögliche Gesamteinsparung durch den Verzicht auf Latten/Kunststoff:</t>
  </si>
  <si>
    <t>Vergleich mit dem Altiflex-System: Gesamtmiete, Montage, Demontage</t>
  </si>
  <si>
    <t>Vgl. Wärmeberechnung oben.</t>
  </si>
  <si>
    <t>Vgl. konkrete „Projektdaten“</t>
  </si>
  <si>
    <t>Differenz aufgrund der Anzahl Tage vorausgesetzt.</t>
  </si>
  <si>
    <t>Für die gesamte 
Projektdauer</t>
  </si>
  <si>
    <t>Miete des Altiflex-Systems für</t>
  </si>
  <si>
    <t>inkl. Montage/Demontage</t>
  </si>
  <si>
    <t>nach Berichtigung für Tage ohne Heizen</t>
  </si>
  <si>
    <t>Kosteneinsparung für Latten/Kunststoff</t>
  </si>
  <si>
    <t>inkl. Wartung, Abfall, Montage/Demontage</t>
  </si>
  <si>
    <t>... die Einsparungen sind oft größer als die Kosten für Miete, Montage und Demontage von Altiflex</t>
  </si>
  <si>
    <t>Monat</t>
  </si>
  <si>
    <t>Monate verschlossen</t>
  </si>
  <si>
    <r>
      <t>Eingesparte Energie pro m</t>
    </r>
    <r>
      <rPr>
        <vertAlign val="superscript"/>
        <sz val="11"/>
        <rFont val="Aptos Narrow"/>
      </rPr>
      <t>2</t>
    </r>
    <r>
      <rPr>
        <sz val="11"/>
        <color theme="1"/>
        <rFont val="Aptos Narrow"/>
        <family val="2"/>
        <scheme val="minor"/>
      </rPr>
      <t xml:space="preserve"> Fassadenabschluss pro Monat</t>
    </r>
  </si>
  <si>
    <r>
      <t>m</t>
    </r>
    <r>
      <rPr>
        <vertAlign val="superscript"/>
        <sz val="11"/>
        <rFont val="Aptos Narrow"/>
      </rPr>
      <t>2</t>
    </r>
    <r>
      <rPr>
        <sz val="11"/>
        <color theme="1"/>
        <rFont val="Aptos Narrow"/>
        <family val="2"/>
        <scheme val="minor"/>
      </rPr>
      <t xml:space="preserve"> in Feld U42 eingeben</t>
    </r>
  </si>
  <si>
    <r>
      <t>Eingesparte CO</t>
    </r>
    <r>
      <rPr>
        <vertAlign val="subscript"/>
        <sz val="11"/>
        <rFont val="Aptos Narrow"/>
      </rPr>
      <t>2</t>
    </r>
    <r>
      <rPr>
        <sz val="11"/>
        <color theme="1"/>
        <rFont val="Aptos Narrow"/>
        <family val="2"/>
        <scheme val="minor"/>
      </rPr>
      <t>-Emissionen (kg) je nach Energiequelle für das Heizen:</t>
    </r>
  </si>
  <si>
    <t>Durchschnitt</t>
  </si>
  <si>
    <t>Wenn verschlossen an</t>
  </si>
  <si>
    <t>Tagen im Zeitraum,</t>
  </si>
  <si>
    <t>im Vergleich zu den</t>
  </si>
  <si>
    <t>Tagen gewählt in dieser Registerkarte,</t>
  </si>
  <si>
    <t>ändern sich die obigen Zahlen entsprechend:</t>
  </si>
  <si>
    <t>Quelle: Viegand &amp; Maagøe.</t>
  </si>
  <si>
    <t>Heizmethode:</t>
  </si>
  <si>
    <r>
      <t>Kg CO</t>
    </r>
    <r>
      <rPr>
        <vertAlign val="subscript"/>
        <sz val="11"/>
        <rFont val="Aptos Narrow"/>
      </rPr>
      <t>2</t>
    </r>
    <r>
      <rPr>
        <sz val="11"/>
        <color theme="1"/>
        <rFont val="Aptos Narrow"/>
        <family val="2"/>
        <scheme val="minor"/>
      </rPr>
      <t xml:space="preserve"> / kWh</t>
    </r>
  </si>
  <si>
    <t>Hvis kunden tænker "Hvad nu hvis vi ikke er færdige til tiden, og der skal være lukket af 30 dage ekstra?"</t>
  </si>
  <si>
    <t>Samlet pris, hvis projektet udvides til i alt:</t>
  </si>
  <si>
    <r>
      <t xml:space="preserve">Linjen nedenfor er netto-omkostning  pr m2 </t>
    </r>
    <r>
      <rPr>
        <i/>
        <u/>
        <sz val="9"/>
        <color theme="1"/>
        <rFont val="Aptos Narrow"/>
        <family val="2"/>
        <scheme val="minor"/>
      </rPr>
      <t>i hele perioden!</t>
    </r>
    <r>
      <rPr>
        <sz val="9"/>
        <color theme="1"/>
        <rFont val="Aptos Narrow"/>
        <family val="2"/>
        <scheme val="minor"/>
      </rPr>
      <t xml:space="preserve"> … altså ikke bare de ekstra 30 dage, men </t>
    </r>
    <r>
      <rPr>
        <i/>
        <sz val="9"/>
        <color theme="1"/>
        <rFont val="Aptos Narrow"/>
        <family val="2"/>
        <scheme val="minor"/>
      </rPr>
      <t>alle</t>
    </r>
    <r>
      <rPr>
        <sz val="9"/>
        <color theme="1"/>
        <rFont val="Aptos Narrow"/>
        <family val="2"/>
        <scheme val="minor"/>
      </rPr>
      <t xml:space="preserve"> dagene.</t>
    </r>
  </si>
  <si>
    <t xml:space="preserve">Der er tale om cirkatal og en foreløbig vurdering. En komplet analyse kan gennemføres i værktøjet Den Fulde Analyse. </t>
  </si>
  <si>
    <t>Forudsætter at temperaturer i de ekstra måneder svarer til de afkrydsede måneder, hvilket er cirka-tal.</t>
  </si>
  <si>
    <t>Som oftest ser man, at kundens netto-omkostning ved at udvide lejeperioden er meget lav eller faktisk gratis pga. varmeregningen.</t>
  </si>
  <si>
    <t>Antal måneder krydset af</t>
  </si>
  <si>
    <t>Samlet varmebesparelse beregnet:</t>
  </si>
  <si>
    <t>pr. m2.</t>
  </si>
  <si>
    <t>Gns. varmebesp. pr. md.</t>
  </si>
  <si>
    <t>Kvalitets-tjek</t>
  </si>
  <si>
    <t>a) Ifølge Fanen "Projektdata": Antal leje-dage i projektet</t>
  </si>
  <si>
    <t>b) Ifølge Fanen "Projektdata": Antal dage uden varme</t>
  </si>
  <si>
    <t>c) = a)-b): Antal dage med varme og varmebesparelse</t>
  </si>
  <si>
    <t>d) Ifølge Fanen "Varmebesparelse": Antal dage, der indgår i beregning af den gennemsnitlige varmebesparelse</t>
  </si>
  <si>
    <t>pr. måned:</t>
  </si>
  <si>
    <t xml:space="preserve">Forskel mellem c) og d) </t>
  </si>
  <si>
    <t>c) og d) behøver ikke være ens, men forskellen må højst være 16 dage. Ellers har du ikke valgt det rigtige</t>
  </si>
  <si>
    <t xml:space="preserve">antal måneder i "Varmebesparelse". Kryds de måneder af, der passer bedst til projektets længde og </t>
  </si>
  <si>
    <t>tidspunkt. Dermed beregnes varmebesparelsen på dit projekt mest præcist.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</si>
</sst>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2">
    <numFmt numFmtId="44" formatCode="_-* #,##0.00\ &quot;kr.&quot;_-;\-* #,##0.00\ &quot;kr.&quot;_-;_-* &quot;-&quot;??\ &quot;kr.&quot;_-;_-@_-"/>
    <numFmt numFmtId="43" formatCode="_-* #,##0.00_-;\-* #,##0.00_-;_-* &quot;-&quot;??_-;_-@_-"/>
    <numFmt numFmtId="164" formatCode="#,##0\ &quot;m²&quot;"/>
    <numFmt numFmtId="165" formatCode="&quot;Inkl. gennemsnitligt&quot;\ #,##0\ &quot;lejedage&quot;"/>
    <numFmt numFmtId="166" formatCode="&quot;Inkl. gennemsnits&quot;\ #,##0\ &quot;lejedage&quot;"/>
    <numFmt numFmtId="167" formatCode="&quot;&quot;\ #,##0\ &quot;lejedage&quot;"/>
    <numFmt numFmtId="168" formatCode="#,##0\ &quot;dage&quot;"/>
    <numFmt numFmtId="169" formatCode="_ * #,##0.00_ ;_ * \-#,##0.00_ ;_ * &quot;-&quot;??_ ;_ @_ "/>
    <numFmt numFmtId="170" formatCode="#,##0\ &quot;kr.&quot;;[Red]\ \-#,##0\ &quot;kr/m² &quot;"/>
    <numFmt numFmtId="171" formatCode="#,##0\ &quot;kr./m²&quot;"/>
    <numFmt numFmtId="172" formatCode="#,##0\ &quot;kr./m2&quot;"/>
    <numFmt numFmtId="173" formatCode="#,##0.0"/>
    <numFmt numFmtId="174" formatCode="#,##0.00\ &quot;m²&quot;"/>
    <numFmt numFmtId="175" formatCode="#,##0\ &quot;kr.&quot;;[Black]\ \-#,##0\ &quot;kr/m² &quot;"/>
    <numFmt numFmtId="176" formatCode="#,##0\ &quot;kWh &quot;;[Red]\ \-#,##0\ &quot;kr/m² &quot;"/>
    <numFmt numFmtId="177" formatCode="#,##0\ &quot;kr.&quot;;[Black]\ \-#,##0\ &quot;kr. &quot;"/>
    <numFmt numFmtId="178" formatCode="#,##0.0\ &quot;tons CO2 &quot;;[Red]\ \-#,##0.0\ &quot;kr/m² &quot;"/>
    <numFmt numFmtId="179" formatCode="#,##0\ &quot;kg CO2 &quot;;[Red]\ \-#,##0\ &quot;kr/m² &quot;"/>
    <numFmt numFmtId="180" formatCode="#,##0.00\ [$DKK];\-#,##0.00\ [$DKK]"/>
    <numFmt numFmtId="181" formatCode="#,##0.00\ &quot;kr./m²&quot;"/>
    <numFmt numFmtId="182" formatCode="#,##0.00\ &quot;kr./stk.&quot;"/>
    <numFmt numFmtId="183" formatCode="&quot;kr.&quot;\ #,##0.00;&quot;kr.&quot;\ \-#,##0.00"/>
    <numFmt numFmtId="184" formatCode="0.0"/>
    <numFmt numFmtId="185" formatCode="####.0"/>
    <numFmt numFmtId="186" formatCode="#,##0.0\º\C;[Red]\-#,##0.0\º\C"/>
    <numFmt numFmtId="187" formatCode="#,##0.0\ \k\W\h;[Red]\-#,##0.0\ \k\W\h"/>
    <numFmt numFmtId="188" formatCode="&quot;kr.&quot;\ #,##0.00;[Red]&quot;kr.&quot;\ \-#,##0.00"/>
    <numFmt numFmtId="189" formatCode="#,##0.00\ &quot;kr/m² &quot;;[Red]\ \-#,##0.00\ &quot;kr/m² &quot;"/>
    <numFmt numFmtId="190" formatCode="#,##0.00\ ;[Red]\-#,##0.00\ "/>
    <numFmt numFmtId="191" formatCode="#,##0.00\ &quot;kr &quot;;[Red]\ \-#,##0.00\ &quot;kr&quot;"/>
    <numFmt numFmtId="192" formatCode="#,##0\ &quot;min/m²&quot;;[Red]\ \-#,##0\ &quot;min/m²&quot;"/>
    <numFmt numFmtId="193" formatCode="_ &quot;kr.&quot;\ * #,##0.00_ ;_ &quot;kr.&quot;\ * \-#,##0.00_ ;_ &quot;kr.&quot;\ * &quot;-&quot;??_ ;_ @_ "/>
    <numFmt numFmtId="194" formatCode="#,##0\ &quot;min.&quot;;[Red]\ \-#,##0\ &quot;min.&quot;"/>
    <numFmt numFmtId="195" formatCode="#,##0\ &quot;m²&quot;;[Red]\ \-#,##0\ &quot;m²&quot;"/>
    <numFmt numFmtId="196" formatCode="#,##0.00\ &quot;kr/m² &quot;;[Black]\ \-#,##0.00\ &quot;kr/m² &quot;"/>
    <numFmt numFmtId="197" formatCode="#,##0_ ;[Red]\-#,##0\ "/>
    <numFmt numFmtId="198" formatCode="#,##0.00\ &quot;kWh/m² &quot;;[Red]\ \-#,##0.00\ &quot;kr/m² &quot;"/>
    <numFmt numFmtId="199" formatCode="&quot;Sparet energi for projekt på&quot;\ #,##0\ &quot;m2&quot;"/>
    <numFmt numFmtId="200" formatCode="0.000"/>
    <numFmt numFmtId="201" formatCode="0.000000000"/>
    <numFmt numFmtId="202" formatCode="_-* #,##0_-;\-* #,##0_-;_-* &quot;-&quot;??_-;_-@_-"/>
    <numFmt numFmtId="203" formatCode="_-* #,##0.000000000_-;\-* #,##0.000000000_-;_-* &quot;-&quot;??_-;_-@_-"/>
  </numFmts>
  <fonts count="8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u/>
      <sz val="15"/>
      <color theme="1"/>
      <name val="Aptos Narrow"/>
      <family val="2"/>
      <scheme val="minor"/>
    </font>
    <font>
      <b/>
      <u/>
      <sz val="20"/>
      <color rgb="FF00B050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/>
      <sz val="12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2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i/>
      <u/>
      <sz val="9"/>
      <color theme="1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b/>
      <u/>
      <sz val="13"/>
      <color theme="1"/>
      <name val="Aptos Narrow"/>
      <family val="2"/>
      <scheme val="minor"/>
    </font>
    <font>
      <sz val="9"/>
      <name val="Aptos Narrow"/>
      <family val="2"/>
      <scheme val="minor"/>
    </font>
    <font>
      <b/>
      <sz val="12"/>
      <name val="Aptos Narrow"/>
      <family val="2"/>
      <scheme val="minor"/>
    </font>
    <font>
      <b/>
      <sz val="9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theme="0" tint="-0.1499984740745262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3"/>
      <name val="Times New Roman"/>
      <family val="1"/>
    </font>
    <font>
      <sz val="10"/>
      <color theme="3"/>
      <name val="Times New Roman"/>
      <family val="1"/>
    </font>
    <font>
      <vertAlign val="superscript"/>
      <sz val="10"/>
      <color theme="3"/>
      <name val="Times New Roman"/>
      <family val="1"/>
    </font>
    <font>
      <b/>
      <sz val="10"/>
      <name val="Times New Roman"/>
      <family val="1"/>
    </font>
    <font>
      <b/>
      <i/>
      <u/>
      <sz val="13"/>
      <name val="Times New Roman"/>
      <family val="1"/>
    </font>
    <font>
      <b/>
      <i/>
      <u/>
      <sz val="10"/>
      <color theme="1"/>
      <name val="Times New Roman"/>
      <family val="1"/>
    </font>
    <font>
      <b/>
      <sz val="11"/>
      <color rgb="FF006100"/>
      <name val="Aptos Narrow"/>
      <family val="2"/>
      <scheme val="minor"/>
    </font>
    <font>
      <b/>
      <vertAlign val="superscript"/>
      <sz val="10"/>
      <color theme="3"/>
      <name val="Times New Roman"/>
      <family val="1"/>
    </font>
    <font>
      <sz val="9"/>
      <color theme="0" tint="-4.9989318521683403E-2"/>
      <name val="Times New Roman"/>
      <family val="1"/>
    </font>
    <font>
      <b/>
      <sz val="11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vertAlign val="superscript"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FF0000"/>
      <name val="Times New Roman"/>
      <family val="1"/>
    </font>
    <font>
      <b/>
      <sz val="11"/>
      <color rgb="FF2808E6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b/>
      <sz val="9"/>
      <color rgb="FF2808E6"/>
      <name val="Times New Roman"/>
      <family val="1"/>
    </font>
    <font>
      <sz val="9"/>
      <color theme="0"/>
      <name val="Times New Roman"/>
      <family val="1"/>
    </font>
    <font>
      <b/>
      <i/>
      <u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9"/>
      <color rgb="FF008000"/>
      <name val="Times New Roman"/>
      <family val="1"/>
    </font>
    <font>
      <b/>
      <sz val="11"/>
      <color rgb="FF008000"/>
      <name val="Times New Roman"/>
      <family val="1"/>
    </font>
    <font>
      <b/>
      <sz val="11"/>
      <color theme="0" tint="-0.499984740745262"/>
      <name val="Times New Roman"/>
      <family val="1"/>
    </font>
    <font>
      <sz val="11"/>
      <color theme="0" tint="-0.499984740745262"/>
      <name val="Times New Roman"/>
      <family val="1"/>
    </font>
    <font>
      <sz val="9"/>
      <color theme="0" tint="-0.499984740745262"/>
      <name val="Times New Roman"/>
      <family val="1"/>
    </font>
    <font>
      <b/>
      <sz val="11"/>
      <name val="Times New Roman"/>
      <family val="1"/>
    </font>
    <font>
      <vertAlign val="superscript"/>
      <sz val="11"/>
      <name val="Times New Roman"/>
      <family val="1"/>
    </font>
    <font>
      <b/>
      <u/>
      <sz val="15"/>
      <color theme="1"/>
      <name val="Times New Roman"/>
      <family val="1"/>
    </font>
    <font>
      <sz val="11"/>
      <color theme="10"/>
      <name val="Aptos Narrow"/>
      <family val="2"/>
      <scheme val="minor"/>
    </font>
    <font>
      <u/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5"/>
      <color theme="1"/>
      <name val="Times New Roman"/>
      <family val="1"/>
    </font>
    <font>
      <b/>
      <u/>
      <sz val="9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7"/>
      <color theme="1"/>
      <name val="Times New Roman"/>
      <family val="1"/>
    </font>
    <font>
      <i/>
      <sz val="11"/>
      <color theme="1"/>
      <name val="Times New Roman"/>
      <family val="1"/>
    </font>
    <font>
      <u/>
      <sz val="11"/>
      <name val="Aptos Narrow"/>
      <family val="2"/>
      <scheme val="minor"/>
    </font>
    <font>
      <sz val="10"/>
      <name val="Aptos Narrow"/>
      <family val="2"/>
      <scheme val="minor"/>
    </font>
    <font>
      <vertAlign val="superscript"/>
      <sz val="11"/>
      <name val="Aptos Narrow"/>
      <family val="2"/>
      <scheme val="minor"/>
    </font>
    <font>
      <b/>
      <sz val="10"/>
      <name val="Aptos Narrow"/>
      <family val="2"/>
      <scheme val="minor"/>
    </font>
    <font>
      <sz val="8"/>
      <name val="Aptos Narrow"/>
      <family val="2"/>
      <scheme val="minor"/>
    </font>
    <font>
      <sz val="9"/>
      <color rgb="FF00FF00"/>
      <name val="Times New Roman"/>
      <family val="1"/>
    </font>
    <font>
      <vertAlign val="superscript"/>
      <sz val="11"/>
      <name val="Aptos Narrow"/>
    </font>
    <font>
      <b/>
      <u/>
      <vertAlign val="subscript"/>
      <sz val="11"/>
      <name val="Aptos Narrow"/>
    </font>
    <font>
      <vertAlign val="subscript"/>
      <sz val="11"/>
      <name val="Aptos Narrow"/>
    </font>
    <font>
      <b/>
      <i/>
      <sz val="11"/>
      <name val="Aptos Narrow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85EA1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1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/>
      <diagonal/>
    </border>
    <border>
      <left/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/>
      <top style="thin">
        <color auto="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/>
      <right style="double">
        <color theme="0" tint="-0.499984740745262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rgb="FFFF0000"/>
      </bottom>
      <diagonal/>
    </border>
    <border>
      <left/>
      <right style="thin">
        <color auto="1"/>
      </right>
      <top style="thin">
        <color theme="0" tint="-0.24994659260841701"/>
      </top>
      <bottom style="double">
        <color rgb="FFFF0000"/>
      </bottom>
      <diagonal/>
    </border>
    <border>
      <left/>
      <right/>
      <top style="thin">
        <color theme="0" tint="-0.14993743705557422"/>
      </top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 tint="-0.1499679555650502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/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/>
      <diagonal/>
    </border>
    <border>
      <left style="thin">
        <color theme="0" tint="-0.24994659260841701"/>
      </left>
      <right/>
      <top style="thin">
        <color auto="1"/>
      </top>
      <bottom/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auto="1"/>
      </bottom>
      <diagonal/>
    </border>
    <border>
      <left style="thin">
        <color theme="0" tint="-0.24994659260841701"/>
      </left>
      <right/>
      <top/>
      <bottom style="thin">
        <color auto="1"/>
      </bottom>
      <diagonal/>
    </border>
    <border>
      <left/>
      <right/>
      <top/>
      <bottom style="medium">
        <color rgb="FF2808E6"/>
      </bottom>
      <diagonal/>
    </border>
    <border>
      <left style="thin">
        <color auto="1"/>
      </left>
      <right/>
      <top/>
      <bottom style="medium">
        <color rgb="FF2808E6"/>
      </bottom>
      <diagonal/>
    </border>
    <border>
      <left style="medium">
        <color rgb="FF2808E6"/>
      </left>
      <right/>
      <top style="medium">
        <color rgb="FF2808E6"/>
      </top>
      <bottom style="medium">
        <color rgb="FF2808E6"/>
      </bottom>
      <diagonal/>
    </border>
    <border>
      <left/>
      <right/>
      <top style="medium">
        <color rgb="FF2808E6"/>
      </top>
      <bottom style="medium">
        <color rgb="FF2808E6"/>
      </bottom>
      <diagonal/>
    </border>
    <border>
      <left/>
      <right style="thin">
        <color auto="1"/>
      </right>
      <top style="medium">
        <color rgb="FF2808E6"/>
      </top>
      <bottom style="medium">
        <color rgb="FF2808E6"/>
      </bottom>
      <diagonal/>
    </border>
    <border>
      <left/>
      <right style="thin">
        <color rgb="FF2808E6"/>
      </right>
      <top style="medium">
        <color rgb="FF2808E6"/>
      </top>
      <bottom style="medium">
        <color rgb="FF2808E6"/>
      </bottom>
      <diagonal/>
    </border>
    <border>
      <left/>
      <right style="medium">
        <color rgb="FF2808E6"/>
      </right>
      <top style="medium">
        <color rgb="FF2808E6"/>
      </top>
      <bottom style="medium">
        <color rgb="FF2808E6"/>
      </bottom>
      <diagonal/>
    </border>
    <border>
      <left style="thin">
        <color auto="1"/>
      </left>
      <right/>
      <top style="medium">
        <color rgb="FF2808E6"/>
      </top>
      <bottom/>
      <diagonal/>
    </border>
    <border>
      <left style="thin">
        <color auto="1"/>
      </left>
      <right style="thin">
        <color theme="0" tint="-0.24994659260841701"/>
      </right>
      <top style="thin">
        <color theme="0" tint="-0.14996795556505021"/>
      </top>
      <bottom style="double">
        <color theme="0" tint="-0.14996795556505021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 style="double">
        <color theme="0" tint="-0.14996795556505021"/>
      </bottom>
      <diagonal/>
    </border>
    <border>
      <left/>
      <right/>
      <top style="thin">
        <color theme="0" tint="-0.14996795556505021"/>
      </top>
      <bottom style="double">
        <color theme="0" tint="-0.14996795556505021"/>
      </bottom>
      <diagonal/>
    </border>
    <border>
      <left style="thin">
        <color auto="1"/>
      </left>
      <right/>
      <top style="thin">
        <color theme="0" tint="-0.14996795556505021"/>
      </top>
      <bottom style="double">
        <color theme="0" tint="-0.14996795556505021"/>
      </bottom>
      <diagonal/>
    </border>
    <border>
      <left/>
      <right style="thin">
        <color auto="1"/>
      </right>
      <top style="thin">
        <color theme="0" tint="-0.14996795556505021"/>
      </top>
      <bottom style="double">
        <color theme="0" tint="-0.1499679555650502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/>
      <bottom style="double">
        <color theme="0" tint="-0.14996795556505021"/>
      </bottom>
      <diagonal/>
    </border>
    <border>
      <left/>
      <right style="thin">
        <color theme="0" tint="-0.24994659260841701"/>
      </right>
      <top/>
      <bottom style="double">
        <color theme="0" tint="-0.14996795556505021"/>
      </bottom>
      <diagonal/>
    </border>
    <border>
      <left/>
      <right/>
      <top/>
      <bottom style="double">
        <color theme="0" tint="-0.14996795556505021"/>
      </bottom>
      <diagonal/>
    </border>
    <border>
      <left style="thin">
        <color auto="1"/>
      </left>
      <right/>
      <top/>
      <bottom style="double">
        <color theme="0" tint="-0.14996795556505021"/>
      </bottom>
      <diagonal/>
    </border>
    <border>
      <left/>
      <right style="thin">
        <color auto="1"/>
      </right>
      <top/>
      <bottom style="double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/>
      <bottom style="double">
        <color rgb="FFFF0000"/>
      </bottom>
      <diagonal/>
    </border>
    <border>
      <left/>
      <right style="thin">
        <color auto="1"/>
      </right>
      <top/>
      <bottom style="double">
        <color rgb="FFFF0000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theme="0" tint="-0.24994659260841701"/>
      </right>
      <top style="thin">
        <color auto="1"/>
      </top>
      <bottom style="double">
        <color auto="1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169" fontId="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0">
    <xf numFmtId="0" fontId="0" fillId="0" borderId="0" xfId="0"/>
    <xf numFmtId="0" fontId="5" fillId="3" borderId="1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6" fillId="0" borderId="0" xfId="0" applyFont="1"/>
    <xf numFmtId="0" fontId="6" fillId="4" borderId="0" xfId="0" applyFont="1" applyFill="1"/>
    <xf numFmtId="0" fontId="0" fillId="0" borderId="4" xfId="0" applyBorder="1"/>
    <xf numFmtId="0" fontId="0" fillId="0" borderId="5" xfId="0" applyBorder="1"/>
    <xf numFmtId="0" fontId="11" fillId="0" borderId="4" xfId="0" applyFont="1" applyBorder="1"/>
    <xf numFmtId="0" fontId="9" fillId="0" borderId="4" xfId="0" applyFont="1" applyBorder="1"/>
    <xf numFmtId="0" fontId="13" fillId="0" borderId="0" xfId="0" applyFont="1" applyAlignment="1">
      <alignment horizontal="center"/>
    </xf>
    <xf numFmtId="166" fontId="14" fillId="0" borderId="5" xfId="0" applyNumberFormat="1" applyFont="1" applyBorder="1" applyAlignment="1">
      <alignment horizontal="center"/>
    </xf>
    <xf numFmtId="167" fontId="10" fillId="0" borderId="0" xfId="0" applyNumberFormat="1" applyFont="1" applyAlignment="1">
      <alignment horizontal="center" vertical="center" wrapText="1"/>
    </xf>
    <xf numFmtId="0" fontId="0" fillId="0" borderId="6" xfId="0" applyBorder="1"/>
    <xf numFmtId="0" fontId="0" fillId="0" borderId="10" xfId="0" applyBorder="1"/>
    <xf numFmtId="170" fontId="15" fillId="0" borderId="11" xfId="5" applyNumberFormat="1" applyFont="1" applyFill="1" applyBorder="1" applyAlignment="1" applyProtection="1">
      <alignment horizontal="right"/>
    </xf>
    <xf numFmtId="171" fontId="16" fillId="0" borderId="11" xfId="5" applyNumberFormat="1" applyFont="1" applyFill="1" applyBorder="1" applyAlignment="1" applyProtection="1">
      <alignment horizontal="right"/>
    </xf>
    <xf numFmtId="172" fontId="10" fillId="0" borderId="6" xfId="0" applyNumberFormat="1" applyFont="1" applyBorder="1"/>
    <xf numFmtId="0" fontId="0" fillId="0" borderId="6" xfId="0" applyBorder="1" applyAlignment="1">
      <alignment wrapText="1"/>
    </xf>
    <xf numFmtId="173" fontId="8" fillId="6" borderId="12" xfId="0" applyNumberFormat="1" applyFont="1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170" fontId="15" fillId="0" borderId="13" xfId="5" applyNumberFormat="1" applyFont="1" applyFill="1" applyBorder="1" applyAlignment="1" applyProtection="1">
      <alignment horizontal="right"/>
    </xf>
    <xf numFmtId="171" fontId="16" fillId="0" borderId="13" xfId="5" applyNumberFormat="1" applyFont="1" applyFill="1" applyBorder="1" applyAlignment="1" applyProtection="1">
      <alignment horizontal="right"/>
    </xf>
    <xf numFmtId="0" fontId="0" fillId="0" borderId="14" xfId="0" applyBorder="1"/>
    <xf numFmtId="164" fontId="8" fillId="6" borderId="14" xfId="0" applyNumberFormat="1" applyFont="1" applyFill="1" applyBorder="1" applyAlignment="1" applyProtection="1">
      <alignment horizontal="right"/>
      <protection locked="0"/>
    </xf>
    <xf numFmtId="0" fontId="0" fillId="0" borderId="15" xfId="0" applyBorder="1"/>
    <xf numFmtId="170" fontId="15" fillId="0" borderId="16" xfId="5" applyNumberFormat="1" applyFont="1" applyFill="1" applyBorder="1" applyAlignment="1" applyProtection="1">
      <alignment horizontal="right"/>
    </xf>
    <xf numFmtId="171" fontId="16" fillId="0" borderId="16" xfId="5" applyNumberFormat="1" applyFont="1" applyFill="1" applyBorder="1" applyAlignment="1" applyProtection="1">
      <alignment horizontal="right"/>
    </xf>
    <xf numFmtId="174" fontId="8" fillId="6" borderId="6" xfId="0" applyNumberFormat="1" applyFont="1" applyFill="1" applyBorder="1" applyAlignment="1" applyProtection="1">
      <alignment horizontal="right"/>
      <protection locked="0"/>
    </xf>
    <xf numFmtId="172" fontId="10" fillId="5" borderId="6" xfId="0" applyNumberFormat="1" applyFont="1" applyFill="1" applyBorder="1"/>
    <xf numFmtId="0" fontId="19" fillId="0" borderId="5" xfId="0" applyFont="1" applyBorder="1"/>
    <xf numFmtId="0" fontId="10" fillId="0" borderId="0" xfId="0" applyFont="1"/>
    <xf numFmtId="168" fontId="8" fillId="6" borderId="6" xfId="0" applyNumberFormat="1" applyFont="1" applyFill="1" applyBorder="1" applyAlignment="1" applyProtection="1">
      <alignment horizontal="center"/>
      <protection locked="0"/>
    </xf>
    <xf numFmtId="174" fontId="0" fillId="0" borderId="0" xfId="0" applyNumberFormat="1"/>
    <xf numFmtId="0" fontId="19" fillId="0" borderId="19" xfId="0" applyFont="1" applyBorder="1"/>
    <xf numFmtId="0" fontId="0" fillId="0" borderId="20" xfId="0" applyBorder="1"/>
    <xf numFmtId="44" fontId="8" fillId="6" borderId="6" xfId="2" applyFont="1" applyFill="1" applyBorder="1" applyAlignment="1" applyProtection="1">
      <alignment horizontal="center"/>
      <protection locked="0"/>
    </xf>
    <xf numFmtId="0" fontId="19" fillId="0" borderId="21" xfId="0" applyFont="1" applyBorder="1"/>
    <xf numFmtId="0" fontId="20" fillId="0" borderId="0" xfId="0" applyFont="1" applyAlignment="1">
      <alignment horizontal="left"/>
    </xf>
    <xf numFmtId="0" fontId="22" fillId="0" borderId="22" xfId="0" applyFont="1" applyBorder="1"/>
    <xf numFmtId="0" fontId="0" fillId="0" borderId="9" xfId="0" applyBorder="1"/>
    <xf numFmtId="0" fontId="19" fillId="0" borderId="23" xfId="0" applyFont="1" applyBorder="1"/>
    <xf numFmtId="0" fontId="22" fillId="0" borderId="0" xfId="0" applyFont="1"/>
    <xf numFmtId="0" fontId="4" fillId="0" borderId="10" xfId="0" applyFont="1" applyBorder="1" applyAlignment="1">
      <alignment horizontal="left" vertical="top"/>
    </xf>
    <xf numFmtId="178" fontId="8" fillId="0" borderId="24" xfId="5" applyNumberFormat="1" applyFont="1" applyFill="1" applyBorder="1" applyAlignment="1" applyProtection="1">
      <alignment horizontal="right"/>
    </xf>
    <xf numFmtId="179" fontId="24" fillId="0" borderId="19" xfId="5" applyNumberFormat="1" applyFont="1" applyFill="1" applyBorder="1" applyAlignment="1" applyProtection="1">
      <alignment horizontal="right"/>
    </xf>
    <xf numFmtId="0" fontId="4" fillId="0" borderId="4" xfId="0" applyFont="1" applyBorder="1" applyAlignment="1">
      <alignment horizontal="left" vertical="top"/>
    </xf>
    <xf numFmtId="178" fontId="8" fillId="0" borderId="0" xfId="5" applyNumberFormat="1" applyFont="1" applyFill="1" applyBorder="1" applyAlignment="1" applyProtection="1">
      <alignment horizontal="right"/>
    </xf>
    <xf numFmtId="179" fontId="24" fillId="0" borderId="5" xfId="5" applyNumberFormat="1" applyFont="1" applyFill="1" applyBorder="1" applyAlignment="1" applyProtection="1">
      <alignment horizontal="right"/>
    </xf>
    <xf numFmtId="0" fontId="0" fillId="0" borderId="6" xfId="0" applyBorder="1" applyAlignment="1">
      <alignment horizontal="center"/>
    </xf>
    <xf numFmtId="178" fontId="8" fillId="7" borderId="0" xfId="5" applyNumberFormat="1" applyFont="1" applyFill="1" applyBorder="1" applyAlignment="1" applyProtection="1">
      <alignment horizontal="right"/>
    </xf>
    <xf numFmtId="0" fontId="4" fillId="0" borderId="15" xfId="0" applyFont="1" applyBorder="1" applyAlignment="1">
      <alignment horizontal="left" vertical="top"/>
    </xf>
    <xf numFmtId="178" fontId="8" fillId="0" borderId="25" xfId="5" applyNumberFormat="1" applyFont="1" applyFill="1" applyBorder="1" applyAlignment="1" applyProtection="1">
      <alignment horizontal="right"/>
    </xf>
    <xf numFmtId="179" fontId="24" fillId="0" borderId="21" xfId="5" applyNumberFormat="1" applyFont="1" applyFill="1" applyBorder="1" applyAlignment="1" applyProtection="1">
      <alignment horizontal="right"/>
    </xf>
    <xf numFmtId="0" fontId="27" fillId="0" borderId="22" xfId="0" applyFont="1" applyBorder="1"/>
    <xf numFmtId="0" fontId="0" fillId="0" borderId="23" xfId="0" applyBorder="1"/>
    <xf numFmtId="0" fontId="27" fillId="0" borderId="0" xfId="0" applyFont="1"/>
    <xf numFmtId="0" fontId="4" fillId="0" borderId="1" xfId="0" applyFont="1" applyBorder="1" applyAlignment="1">
      <alignment vertical="top" wrapText="1"/>
    </xf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0" fillId="0" borderId="26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28" fillId="0" borderId="0" xfId="0" applyFont="1"/>
    <xf numFmtId="44" fontId="0" fillId="0" borderId="0" xfId="2" applyFont="1"/>
    <xf numFmtId="0" fontId="3" fillId="0" borderId="0" xfId="0" applyFont="1"/>
    <xf numFmtId="0" fontId="30" fillId="8" borderId="0" xfId="0" applyFont="1" applyFill="1"/>
    <xf numFmtId="0" fontId="30" fillId="8" borderId="0" xfId="0" applyFont="1" applyFill="1" applyAlignment="1">
      <alignment horizontal="left" indent="1"/>
    </xf>
    <xf numFmtId="0" fontId="31" fillId="8" borderId="0" xfId="0" applyFont="1" applyFill="1" applyAlignment="1">
      <alignment horizontal="center"/>
    </xf>
    <xf numFmtId="0" fontId="31" fillId="8" borderId="0" xfId="0" applyFont="1" applyFill="1"/>
    <xf numFmtId="0" fontId="30" fillId="8" borderId="28" xfId="0" applyFont="1" applyFill="1" applyBorder="1"/>
    <xf numFmtId="0" fontId="30" fillId="8" borderId="29" xfId="0" applyFont="1" applyFill="1" applyBorder="1"/>
    <xf numFmtId="0" fontId="30" fillId="8" borderId="29" xfId="0" applyFont="1" applyFill="1" applyBorder="1" applyAlignment="1">
      <alignment horizontal="left" indent="1"/>
    </xf>
    <xf numFmtId="0" fontId="31" fillId="8" borderId="29" xfId="0" applyFont="1" applyFill="1" applyBorder="1" applyAlignment="1">
      <alignment horizontal="center"/>
    </xf>
    <xf numFmtId="0" fontId="31" fillId="8" borderId="29" xfId="0" applyFont="1" applyFill="1" applyBorder="1"/>
    <xf numFmtId="0" fontId="30" fillId="8" borderId="30" xfId="0" applyFont="1" applyFill="1" applyBorder="1"/>
    <xf numFmtId="0" fontId="30" fillId="8" borderId="31" xfId="0" applyFont="1" applyFill="1" applyBorder="1"/>
    <xf numFmtId="0" fontId="32" fillId="8" borderId="0" xfId="0" applyFont="1" applyFill="1" applyAlignment="1">
      <alignment vertical="top"/>
    </xf>
    <xf numFmtId="183" fontId="33" fillId="8" borderId="0" xfId="5" applyNumberFormat="1" applyFont="1" applyFill="1" applyAlignment="1" applyProtection="1">
      <alignment horizontal="center" vertical="center" wrapText="1"/>
    </xf>
    <xf numFmtId="0" fontId="35" fillId="0" borderId="1" xfId="0" applyFont="1" applyBorder="1" applyAlignment="1">
      <alignment horizontal="left" vertical="center" indent="2"/>
    </xf>
    <xf numFmtId="0" fontId="35" fillId="0" borderId="2" xfId="0" applyFont="1" applyBorder="1" applyAlignment="1">
      <alignment vertical="center"/>
    </xf>
    <xf numFmtId="0" fontId="35" fillId="0" borderId="32" xfId="0" applyFont="1" applyBorder="1" applyAlignment="1">
      <alignment horizontal="right" vertical="center" indent="1"/>
    </xf>
    <xf numFmtId="0" fontId="30" fillId="8" borderId="35" xfId="0" applyFont="1" applyFill="1" applyBorder="1"/>
    <xf numFmtId="0" fontId="35" fillId="0" borderId="4" xfId="0" applyFont="1" applyBorder="1" applyAlignment="1">
      <alignment horizontal="left" vertical="center" indent="2"/>
    </xf>
    <xf numFmtId="0" fontId="35" fillId="0" borderId="0" xfId="0" applyFont="1" applyAlignment="1">
      <alignment vertical="center"/>
    </xf>
    <xf numFmtId="0" fontId="35" fillId="0" borderId="36" xfId="0" applyFont="1" applyBorder="1" applyAlignment="1">
      <alignment horizontal="right" vertical="center" indent="1"/>
    </xf>
    <xf numFmtId="0" fontId="39" fillId="8" borderId="0" xfId="0" applyFont="1" applyFill="1" applyAlignment="1">
      <alignment horizontal="center" vertical="center"/>
    </xf>
    <xf numFmtId="0" fontId="35" fillId="0" borderId="2" xfId="0" applyFont="1" applyBorder="1" applyAlignment="1">
      <alignment horizontal="right" vertical="center" indent="1"/>
    </xf>
    <xf numFmtId="0" fontId="42" fillId="8" borderId="0" xfId="0" applyFont="1" applyFill="1" applyAlignment="1">
      <alignment horizontal="center"/>
    </xf>
    <xf numFmtId="0" fontId="30" fillId="8" borderId="31" xfId="0" applyFont="1" applyFill="1" applyBorder="1" applyAlignment="1">
      <alignment vertical="center"/>
    </xf>
    <xf numFmtId="0" fontId="30" fillId="0" borderId="7" xfId="0" applyFont="1" applyBorder="1" applyAlignment="1">
      <alignment vertical="center"/>
    </xf>
    <xf numFmtId="0" fontId="43" fillId="0" borderId="43" xfId="0" applyFont="1" applyBorder="1" applyAlignment="1">
      <alignment vertical="center"/>
    </xf>
    <xf numFmtId="0" fontId="31" fillId="0" borderId="46" xfId="0" applyFont="1" applyBorder="1" applyAlignment="1">
      <alignment horizontal="center" vertical="center" wrapText="1"/>
    </xf>
    <xf numFmtId="0" fontId="31" fillId="0" borderId="47" xfId="0" applyFont="1" applyBorder="1" applyAlignment="1">
      <alignment horizontal="center" vertical="center" wrapText="1"/>
    </xf>
    <xf numFmtId="0" fontId="31" fillId="0" borderId="48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wrapText="1"/>
    </xf>
    <xf numFmtId="0" fontId="30" fillId="8" borderId="35" xfId="0" applyFont="1" applyFill="1" applyBorder="1" applyAlignment="1">
      <alignment vertical="center"/>
    </xf>
    <xf numFmtId="0" fontId="30" fillId="8" borderId="0" xfId="0" applyFont="1" applyFill="1" applyAlignment="1">
      <alignment vertical="center"/>
    </xf>
    <xf numFmtId="0" fontId="30" fillId="0" borderId="4" xfId="0" applyFont="1" applyBorder="1"/>
    <xf numFmtId="0" fontId="30" fillId="0" borderId="0" xfId="0" applyFont="1"/>
    <xf numFmtId="0" fontId="30" fillId="0" borderId="0" xfId="0" applyFont="1" applyAlignment="1">
      <alignment horizontal="left" indent="1"/>
    </xf>
    <xf numFmtId="0" fontId="31" fillId="0" borderId="5" xfId="0" applyFont="1" applyBorder="1" applyAlignment="1">
      <alignment horizontal="center"/>
    </xf>
    <xf numFmtId="186" fontId="31" fillId="0" borderId="1" xfId="0" applyNumberFormat="1" applyFont="1" applyBorder="1" applyAlignment="1">
      <alignment horizontal="right" indent="1"/>
    </xf>
    <xf numFmtId="186" fontId="31" fillId="0" borderId="3" xfId="0" applyNumberFormat="1" applyFont="1" applyBorder="1"/>
    <xf numFmtId="186" fontId="45" fillId="0" borderId="51" xfId="0" applyNumberFormat="1" applyFont="1" applyBorder="1" applyAlignment="1">
      <alignment horizontal="center"/>
    </xf>
    <xf numFmtId="186" fontId="31" fillId="0" borderId="52" xfId="0" applyNumberFormat="1" applyFont="1" applyBorder="1" applyAlignment="1">
      <alignment horizontal="right" indent="1"/>
    </xf>
    <xf numFmtId="186" fontId="31" fillId="0" borderId="53" xfId="0" applyNumberFormat="1" applyFont="1" applyBorder="1" applyAlignment="1">
      <alignment horizontal="right" indent="1"/>
    </xf>
    <xf numFmtId="186" fontId="31" fillId="0" borderId="54" xfId="0" applyNumberFormat="1" applyFont="1" applyBorder="1" applyAlignment="1">
      <alignment horizontal="right" indent="1"/>
    </xf>
    <xf numFmtId="186" fontId="31" fillId="0" borderId="4" xfId="0" applyNumberFormat="1" applyFont="1" applyBorder="1" applyAlignment="1">
      <alignment horizontal="right" indent="1"/>
    </xf>
    <xf numFmtId="186" fontId="31" fillId="0" borderId="5" xfId="0" applyNumberFormat="1" applyFont="1" applyBorder="1"/>
    <xf numFmtId="0" fontId="30" fillId="0" borderId="7" xfId="0" applyFont="1" applyBorder="1"/>
    <xf numFmtId="0" fontId="30" fillId="0" borderId="42" xfId="0" applyFont="1" applyBorder="1"/>
    <xf numFmtId="0" fontId="30" fillId="0" borderId="42" xfId="0" applyFont="1" applyBorder="1" applyAlignment="1">
      <alignment horizontal="left" indent="1"/>
    </xf>
    <xf numFmtId="0" fontId="31" fillId="0" borderId="8" xfId="0" applyFont="1" applyBorder="1" applyAlignment="1">
      <alignment horizontal="center"/>
    </xf>
    <xf numFmtId="186" fontId="31" fillId="0" borderId="46" xfId="0" applyNumberFormat="1" applyFont="1" applyBorder="1" applyAlignment="1">
      <alignment horizontal="right" indent="1"/>
    </xf>
    <xf numFmtId="186" fontId="31" fillId="0" borderId="47" xfId="0" applyNumberFormat="1" applyFont="1" applyBorder="1" applyAlignment="1">
      <alignment horizontal="right" indent="1"/>
    </xf>
    <xf numFmtId="186" fontId="31" fillId="0" borderId="48" xfId="0" applyNumberFormat="1" applyFont="1" applyBorder="1" applyAlignment="1">
      <alignment horizontal="right" indent="1"/>
    </xf>
    <xf numFmtId="0" fontId="30" fillId="0" borderId="1" xfId="0" applyFont="1" applyBorder="1"/>
    <xf numFmtId="0" fontId="30" fillId="0" borderId="2" xfId="0" applyFont="1" applyBorder="1"/>
    <xf numFmtId="0" fontId="30" fillId="0" borderId="2" xfId="0" applyFont="1" applyBorder="1" applyAlignment="1">
      <alignment horizontal="left" indent="1"/>
    </xf>
    <xf numFmtId="0" fontId="31" fillId="0" borderId="3" xfId="0" applyFont="1" applyBorder="1" applyAlignment="1">
      <alignment horizontal="center"/>
    </xf>
    <xf numFmtId="187" fontId="31" fillId="0" borderId="36" xfId="0" applyNumberFormat="1" applyFont="1" applyBorder="1" applyAlignment="1">
      <alignment horizontal="center"/>
    </xf>
    <xf numFmtId="187" fontId="31" fillId="0" borderId="55" xfId="0" applyNumberFormat="1" applyFont="1" applyBorder="1" applyAlignment="1">
      <alignment horizontal="center"/>
    </xf>
    <xf numFmtId="187" fontId="31" fillId="0" borderId="56" xfId="0" applyNumberFormat="1" applyFont="1" applyBorder="1" applyAlignment="1">
      <alignment horizontal="center"/>
    </xf>
    <xf numFmtId="187" fontId="31" fillId="0" borderId="4" xfId="0" applyNumberFormat="1" applyFont="1" applyBorder="1" applyAlignment="1">
      <alignment horizontal="center"/>
    </xf>
    <xf numFmtId="187" fontId="31" fillId="0" borderId="5" xfId="0" applyNumberFormat="1" applyFont="1" applyBorder="1" applyAlignment="1">
      <alignment horizontal="center"/>
    </xf>
    <xf numFmtId="0" fontId="30" fillId="0" borderId="22" xfId="0" applyFont="1" applyBorder="1" applyAlignment="1">
      <alignment vertical="center"/>
    </xf>
    <xf numFmtId="0" fontId="30" fillId="0" borderId="9" xfId="0" applyFont="1" applyBorder="1" applyAlignment="1">
      <alignment vertical="center"/>
    </xf>
    <xf numFmtId="0" fontId="30" fillId="0" borderId="9" xfId="0" applyFont="1" applyBorder="1" applyAlignment="1">
      <alignment horizontal="left" vertical="center" indent="1"/>
    </xf>
    <xf numFmtId="0" fontId="47" fillId="0" borderId="23" xfId="0" applyFont="1" applyBorder="1" applyAlignment="1">
      <alignment horizontal="center" vertical="center"/>
    </xf>
    <xf numFmtId="188" fontId="31" fillId="0" borderId="57" xfId="5" applyNumberFormat="1" applyFont="1" applyBorder="1" applyAlignment="1" applyProtection="1">
      <alignment horizontal="center" vertical="center"/>
    </xf>
    <xf numFmtId="188" fontId="31" fillId="0" borderId="58" xfId="5" applyNumberFormat="1" applyFont="1" applyBorder="1" applyAlignment="1" applyProtection="1">
      <alignment horizontal="center" vertical="center"/>
    </xf>
    <xf numFmtId="188" fontId="31" fillId="0" borderId="59" xfId="5" applyNumberFormat="1" applyFont="1" applyBorder="1" applyAlignment="1" applyProtection="1">
      <alignment horizontal="center" vertical="center"/>
    </xf>
    <xf numFmtId="188" fontId="31" fillId="0" borderId="4" xfId="5" applyNumberFormat="1" applyFont="1" applyBorder="1" applyAlignment="1" applyProtection="1">
      <alignment horizontal="center" vertical="center"/>
    </xf>
    <xf numFmtId="188" fontId="31" fillId="0" borderId="5" xfId="5" applyNumberFormat="1" applyFont="1" applyBorder="1" applyAlignment="1" applyProtection="1">
      <alignment vertical="center"/>
    </xf>
    <xf numFmtId="0" fontId="30" fillId="0" borderId="4" xfId="0" applyFont="1" applyBorder="1" applyAlignment="1">
      <alignment vertical="center"/>
    </xf>
    <xf numFmtId="0" fontId="30" fillId="0" borderId="60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vertical="center" indent="1"/>
    </xf>
    <xf numFmtId="0" fontId="47" fillId="0" borderId="5" xfId="0" applyFont="1" applyBorder="1" applyAlignment="1">
      <alignment horizontal="center" vertical="center"/>
    </xf>
    <xf numFmtId="188" fontId="48" fillId="0" borderId="36" xfId="5" applyNumberFormat="1" applyFont="1" applyBorder="1" applyAlignment="1" applyProtection="1">
      <alignment vertical="center"/>
    </xf>
    <xf numFmtId="188" fontId="48" fillId="0" borderId="55" xfId="5" applyNumberFormat="1" applyFont="1" applyBorder="1" applyAlignment="1" applyProtection="1">
      <alignment vertical="center"/>
    </xf>
    <xf numFmtId="188" fontId="48" fillId="0" borderId="55" xfId="5" applyNumberFormat="1" applyFont="1" applyBorder="1" applyAlignment="1" applyProtection="1">
      <alignment horizontal="center" vertical="center"/>
    </xf>
    <xf numFmtId="188" fontId="48" fillId="0" borderId="56" xfId="5" applyNumberFormat="1" applyFont="1" applyBorder="1" applyAlignment="1" applyProtection="1">
      <alignment vertical="center"/>
    </xf>
    <xf numFmtId="188" fontId="31" fillId="0" borderId="61" xfId="5" applyNumberFormat="1" applyFont="1" applyBorder="1" applyAlignment="1" applyProtection="1">
      <alignment vertical="center"/>
    </xf>
    <xf numFmtId="0" fontId="30" fillId="8" borderId="0" xfId="0" applyFont="1" applyFill="1" applyAlignment="1">
      <alignment horizontal="right" vertical="center"/>
    </xf>
    <xf numFmtId="0" fontId="49" fillId="8" borderId="31" xfId="0" applyFont="1" applyFill="1" applyBorder="1" applyAlignment="1">
      <alignment vertical="center"/>
    </xf>
    <xf numFmtId="0" fontId="49" fillId="0" borderId="4" xfId="0" applyFont="1" applyBorder="1" applyAlignment="1">
      <alignment vertical="center"/>
    </xf>
    <xf numFmtId="0" fontId="50" fillId="0" borderId="62" xfId="0" applyFont="1" applyBorder="1" applyAlignment="1">
      <alignment horizontal="left" vertical="center" indent="1"/>
    </xf>
    <xf numFmtId="0" fontId="50" fillId="0" borderId="63" xfId="0" applyFont="1" applyBorder="1" applyAlignment="1">
      <alignment horizontal="left" vertical="center" indent="1"/>
    </xf>
    <xf numFmtId="0" fontId="50" fillId="0" borderId="63" xfId="0" applyFont="1" applyBorder="1" applyAlignment="1">
      <alignment horizontal="center" vertical="center"/>
    </xf>
    <xf numFmtId="0" fontId="51" fillId="0" borderId="64" xfId="0" quotePrefix="1" applyFont="1" applyBorder="1" applyAlignment="1">
      <alignment horizontal="center" vertical="center"/>
    </xf>
    <xf numFmtId="1" fontId="52" fillId="0" borderId="65" xfId="0" applyNumberFormat="1" applyFont="1" applyBorder="1" applyAlignment="1">
      <alignment horizontal="center" vertical="center"/>
    </xf>
    <xf numFmtId="49" fontId="44" fillId="6" borderId="66" xfId="0" applyNumberFormat="1" applyFont="1" applyFill="1" applyBorder="1" applyAlignment="1">
      <alignment horizontal="center" vertical="center"/>
    </xf>
    <xf numFmtId="49" fontId="53" fillId="0" borderId="5" xfId="0" applyNumberFormat="1" applyFont="1" applyBorder="1" applyAlignment="1">
      <alignment horizontal="center" vertical="center"/>
    </xf>
    <xf numFmtId="0" fontId="49" fillId="8" borderId="35" xfId="0" applyFont="1" applyFill="1" applyBorder="1" applyAlignment="1">
      <alignment vertical="center"/>
    </xf>
    <xf numFmtId="0" fontId="49" fillId="8" borderId="0" xfId="0" applyFont="1" applyFill="1" applyAlignment="1">
      <alignment vertical="center"/>
    </xf>
    <xf numFmtId="0" fontId="50" fillId="8" borderId="31" xfId="0" applyFont="1" applyFill="1" applyBorder="1"/>
    <xf numFmtId="0" fontId="50" fillId="0" borderId="4" xfId="0" applyFont="1" applyBorder="1"/>
    <xf numFmtId="0" fontId="50" fillId="0" borderId="0" xfId="0" applyFont="1"/>
    <xf numFmtId="0" fontId="50" fillId="0" borderId="0" xfId="0" applyFont="1" applyAlignment="1">
      <alignment horizontal="left"/>
    </xf>
    <xf numFmtId="188" fontId="45" fillId="9" borderId="5" xfId="5" applyNumberFormat="1" applyFont="1" applyFill="1" applyBorder="1" applyAlignment="1" applyProtection="1">
      <alignment horizontal="center"/>
    </xf>
    <xf numFmtId="0" fontId="54" fillId="0" borderId="36" xfId="5" applyNumberFormat="1" applyFont="1" applyBorder="1" applyAlignment="1" applyProtection="1">
      <alignment horizontal="center"/>
    </xf>
    <xf numFmtId="0" fontId="54" fillId="0" borderId="0" xfId="5" applyNumberFormat="1" applyFont="1" applyAlignment="1" applyProtection="1">
      <alignment horizontal="center"/>
    </xf>
    <xf numFmtId="0" fontId="54" fillId="0" borderId="67" xfId="5" applyNumberFormat="1" applyFont="1" applyBorder="1" applyAlignment="1" applyProtection="1">
      <alignment horizontal="center"/>
    </xf>
    <xf numFmtId="0" fontId="54" fillId="0" borderId="5" xfId="5" applyNumberFormat="1" applyFont="1" applyBorder="1" applyAlignment="1" applyProtection="1">
      <alignment horizontal="center"/>
    </xf>
    <xf numFmtId="0" fontId="50" fillId="8" borderId="35" xfId="0" applyFont="1" applyFill="1" applyBorder="1"/>
    <xf numFmtId="0" fontId="50" fillId="8" borderId="0" xfId="0" applyFont="1" applyFill="1"/>
    <xf numFmtId="0" fontId="55" fillId="0" borderId="0" xfId="0" applyFont="1"/>
    <xf numFmtId="0" fontId="56" fillId="0" borderId="0" xfId="0" applyFont="1"/>
    <xf numFmtId="0" fontId="56" fillId="0" borderId="0" xfId="0" applyFont="1" applyAlignment="1">
      <alignment horizontal="left"/>
    </xf>
    <xf numFmtId="0" fontId="47" fillId="0" borderId="5" xfId="0" applyFont="1" applyBorder="1" applyAlignment="1">
      <alignment horizontal="center"/>
    </xf>
    <xf numFmtId="189" fontId="45" fillId="0" borderId="36" xfId="5" applyNumberFormat="1" applyFont="1" applyBorder="1" applyAlignment="1" applyProtection="1">
      <alignment horizontal="right"/>
    </xf>
    <xf numFmtId="189" fontId="45" fillId="0" borderId="56" xfId="5" applyNumberFormat="1" applyFont="1" applyBorder="1" applyAlignment="1" applyProtection="1">
      <alignment horizontal="right"/>
    </xf>
    <xf numFmtId="189" fontId="45" fillId="0" borderId="4" xfId="5" applyNumberFormat="1" applyFont="1" applyBorder="1" applyAlignment="1" applyProtection="1">
      <alignment horizontal="right"/>
    </xf>
    <xf numFmtId="189" fontId="45" fillId="0" borderId="5" xfId="5" applyNumberFormat="1" applyFont="1" applyBorder="1" applyAlignment="1" applyProtection="1">
      <alignment horizontal="right"/>
    </xf>
    <xf numFmtId="188" fontId="30" fillId="8" borderId="35" xfId="0" applyNumberFormat="1" applyFont="1" applyFill="1" applyBorder="1"/>
    <xf numFmtId="2" fontId="49" fillId="8" borderId="0" xfId="0" applyNumberFormat="1" applyFont="1" applyFill="1" applyAlignment="1">
      <alignment vertical="center"/>
    </xf>
    <xf numFmtId="189" fontId="45" fillId="0" borderId="0" xfId="5" applyNumberFormat="1" applyFont="1" applyAlignment="1" applyProtection="1">
      <alignment horizontal="right"/>
    </xf>
    <xf numFmtId="0" fontId="43" fillId="8" borderId="31" xfId="0" applyFont="1" applyFill="1" applyBorder="1"/>
    <xf numFmtId="0" fontId="43" fillId="0" borderId="4" xfId="0" applyFont="1" applyBorder="1"/>
    <xf numFmtId="0" fontId="43" fillId="0" borderId="0" xfId="0" applyFont="1"/>
    <xf numFmtId="190" fontId="57" fillId="0" borderId="68" xfId="5" applyNumberFormat="1" applyFont="1" applyBorder="1" applyAlignment="1" applyProtection="1">
      <alignment horizontal="right" vertical="center"/>
    </xf>
    <xf numFmtId="190" fontId="57" fillId="0" borderId="69" xfId="5" applyNumberFormat="1" applyFont="1" applyBorder="1" applyAlignment="1" applyProtection="1">
      <alignment horizontal="right" vertical="center"/>
    </xf>
    <xf numFmtId="190" fontId="57" fillId="0" borderId="70" xfId="5" applyNumberFormat="1" applyFont="1" applyBorder="1" applyAlignment="1" applyProtection="1">
      <alignment horizontal="right" vertical="center"/>
    </xf>
    <xf numFmtId="40" fontId="57" fillId="0" borderId="71" xfId="5" applyNumberFormat="1" applyFont="1" applyBorder="1" applyAlignment="1" applyProtection="1">
      <alignment horizontal="right" indent="1"/>
    </xf>
    <xf numFmtId="190" fontId="57" fillId="0" borderId="72" xfId="5" applyNumberFormat="1" applyFont="1" applyBorder="1" applyAlignment="1" applyProtection="1">
      <alignment horizontal="right" vertical="center"/>
    </xf>
    <xf numFmtId="188" fontId="43" fillId="8" borderId="35" xfId="0" applyNumberFormat="1" applyFont="1" applyFill="1" applyBorder="1"/>
    <xf numFmtId="0" fontId="43" fillId="8" borderId="0" xfId="0" applyFont="1" applyFill="1"/>
    <xf numFmtId="0" fontId="56" fillId="0" borderId="0" xfId="0" applyFont="1" applyAlignment="1">
      <alignment horizontal="left" vertical="center" indent="1"/>
    </xf>
    <xf numFmtId="169" fontId="31" fillId="0" borderId="36" xfId="5" applyFont="1" applyBorder="1" applyAlignment="1" applyProtection="1">
      <alignment horizontal="right" vertical="center"/>
    </xf>
    <xf numFmtId="169" fontId="31" fillId="0" borderId="55" xfId="5" applyFont="1" applyBorder="1" applyAlignment="1" applyProtection="1">
      <alignment horizontal="right" vertical="center"/>
    </xf>
    <xf numFmtId="169" fontId="31" fillId="0" borderId="56" xfId="5" applyFont="1" applyBorder="1" applyAlignment="1" applyProtection="1">
      <alignment horizontal="right" vertical="center"/>
    </xf>
    <xf numFmtId="169" fontId="31" fillId="0" borderId="4" xfId="5" applyFont="1" applyBorder="1" applyAlignment="1" applyProtection="1">
      <alignment horizontal="right" vertical="center"/>
    </xf>
    <xf numFmtId="169" fontId="31" fillId="0" borderId="5" xfId="5" applyFont="1" applyBorder="1" applyAlignment="1" applyProtection="1">
      <alignment horizontal="right" vertical="center"/>
    </xf>
    <xf numFmtId="188" fontId="30" fillId="8" borderId="35" xfId="0" applyNumberFormat="1" applyFont="1" applyFill="1" applyBorder="1" applyAlignment="1">
      <alignment vertical="center"/>
    </xf>
    <xf numFmtId="190" fontId="30" fillId="8" borderId="0" xfId="0" applyNumberFormat="1" applyFont="1" applyFill="1" applyAlignment="1">
      <alignment vertical="center"/>
    </xf>
    <xf numFmtId="169" fontId="31" fillId="0" borderId="0" xfId="5" applyFont="1" applyAlignment="1" applyProtection="1">
      <alignment horizontal="right" vertical="center"/>
    </xf>
    <xf numFmtId="0" fontId="30" fillId="0" borderId="0" xfId="0" applyFont="1" applyAlignment="1">
      <alignment horizontal="left" vertical="center"/>
    </xf>
    <xf numFmtId="189" fontId="45" fillId="0" borderId="73" xfId="5" applyNumberFormat="1" applyFont="1" applyFill="1" applyBorder="1" applyAlignment="1" applyProtection="1">
      <alignment horizontal="center" vertical="center"/>
    </xf>
    <xf numFmtId="0" fontId="43" fillId="8" borderId="31" xfId="0" applyFont="1" applyFill="1" applyBorder="1" applyAlignment="1">
      <alignment vertical="center"/>
    </xf>
    <xf numFmtId="0" fontId="43" fillId="0" borderId="4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left" vertical="center"/>
    </xf>
    <xf numFmtId="189" fontId="47" fillId="9" borderId="5" xfId="5" applyNumberFormat="1" applyFont="1" applyFill="1" applyBorder="1" applyAlignment="1" applyProtection="1">
      <alignment horizontal="center" vertical="center"/>
    </xf>
    <xf numFmtId="190" fontId="44" fillId="0" borderId="69" xfId="5" applyNumberFormat="1" applyFont="1" applyBorder="1" applyAlignment="1" applyProtection="1">
      <alignment horizontal="right" vertical="center"/>
    </xf>
    <xf numFmtId="190" fontId="44" fillId="0" borderId="70" xfId="5" applyNumberFormat="1" applyFont="1" applyBorder="1" applyAlignment="1" applyProtection="1">
      <alignment horizontal="right" vertical="center"/>
    </xf>
    <xf numFmtId="40" fontId="44" fillId="0" borderId="71" xfId="5" applyNumberFormat="1" applyFont="1" applyBorder="1" applyAlignment="1" applyProtection="1">
      <alignment horizontal="right" indent="1"/>
    </xf>
    <xf numFmtId="190" fontId="44" fillId="0" borderId="72" xfId="5" applyNumberFormat="1" applyFont="1" applyBorder="1" applyAlignment="1" applyProtection="1">
      <alignment horizontal="right" vertical="center"/>
    </xf>
    <xf numFmtId="0" fontId="43" fillId="8" borderId="35" xfId="0" applyFont="1" applyFill="1" applyBorder="1" applyAlignment="1">
      <alignment vertical="center"/>
    </xf>
    <xf numFmtId="0" fontId="43" fillId="8" borderId="0" xfId="0" applyFont="1" applyFill="1" applyAlignment="1">
      <alignment vertical="center"/>
    </xf>
    <xf numFmtId="0" fontId="43" fillId="0" borderId="0" xfId="0" applyFont="1" applyAlignment="1">
      <alignment horizontal="left"/>
    </xf>
    <xf numFmtId="188" fontId="58" fillId="9" borderId="5" xfId="5" applyNumberFormat="1" applyFont="1" applyFill="1" applyBorder="1" applyAlignment="1" applyProtection="1">
      <alignment horizontal="left"/>
    </xf>
    <xf numFmtId="190" fontId="44" fillId="0" borderId="74" xfId="5" applyNumberFormat="1" applyFont="1" applyBorder="1" applyAlignment="1" applyProtection="1">
      <alignment horizontal="right"/>
    </xf>
    <xf numFmtId="190" fontId="44" fillId="0" borderId="75" xfId="5" applyNumberFormat="1" applyFont="1" applyBorder="1" applyAlignment="1" applyProtection="1">
      <alignment horizontal="right"/>
    </xf>
    <xf numFmtId="190" fontId="44" fillId="0" borderId="76" xfId="5" applyNumberFormat="1" applyFont="1" applyBorder="1" applyAlignment="1" applyProtection="1">
      <alignment horizontal="right"/>
    </xf>
    <xf numFmtId="40" fontId="44" fillId="0" borderId="77" xfId="5" applyNumberFormat="1" applyFont="1" applyBorder="1" applyAlignment="1" applyProtection="1">
      <alignment horizontal="right"/>
    </xf>
    <xf numFmtId="190" fontId="44" fillId="0" borderId="78" xfId="5" applyNumberFormat="1" applyFont="1" applyBorder="1" applyAlignment="1" applyProtection="1">
      <alignment horizontal="right"/>
    </xf>
    <xf numFmtId="0" fontId="43" fillId="8" borderId="35" xfId="0" applyFont="1" applyFill="1" applyBorder="1"/>
    <xf numFmtId="0" fontId="55" fillId="0" borderId="0" xfId="0" applyFont="1" applyAlignment="1">
      <alignment horizontal="left" vertical="center"/>
    </xf>
    <xf numFmtId="0" fontId="30" fillId="0" borderId="0" xfId="0" applyFont="1" applyAlignment="1">
      <alignment horizontal="left"/>
    </xf>
    <xf numFmtId="188" fontId="31" fillId="9" borderId="5" xfId="5" applyNumberFormat="1" applyFont="1" applyFill="1" applyBorder="1" applyAlignment="1" applyProtection="1">
      <alignment horizontal="center"/>
    </xf>
    <xf numFmtId="169" fontId="54" fillId="0" borderId="36" xfId="5" applyFont="1" applyBorder="1" applyAlignment="1" applyProtection="1">
      <alignment horizontal="right"/>
    </xf>
    <xf numFmtId="169" fontId="54" fillId="0" borderId="0" xfId="5" applyFont="1" applyAlignment="1" applyProtection="1">
      <alignment horizontal="right"/>
    </xf>
    <xf numFmtId="169" fontId="54" fillId="0" borderId="4" xfId="5" applyFont="1" applyBorder="1" applyAlignment="1" applyProtection="1">
      <alignment horizontal="right"/>
    </xf>
    <xf numFmtId="169" fontId="54" fillId="0" borderId="5" xfId="5" applyFont="1" applyBorder="1" applyAlignment="1" applyProtection="1">
      <alignment horizontal="right"/>
    </xf>
    <xf numFmtId="191" fontId="45" fillId="6" borderId="73" xfId="5" applyNumberFormat="1" applyFont="1" applyFill="1" applyBorder="1" applyAlignment="1" applyProtection="1">
      <alignment horizontal="center" vertical="center"/>
      <protection locked="0"/>
    </xf>
    <xf numFmtId="192" fontId="45" fillId="6" borderId="73" xfId="5" applyNumberFormat="1" applyFont="1" applyFill="1" applyBorder="1" applyAlignment="1" applyProtection="1">
      <alignment horizontal="center" vertical="center"/>
      <protection locked="0"/>
    </xf>
    <xf numFmtId="189" fontId="45" fillId="6" borderId="79" xfId="5" applyNumberFormat="1" applyFont="1" applyFill="1" applyBorder="1" applyAlignment="1" applyProtection="1">
      <alignment horizontal="center" vertical="center"/>
      <protection locked="0"/>
    </xf>
    <xf numFmtId="0" fontId="30" fillId="0" borderId="0" xfId="0" quotePrefix="1" applyFont="1" applyAlignment="1">
      <alignment horizontal="left" vertical="center"/>
    </xf>
    <xf numFmtId="9" fontId="45" fillId="6" borderId="79" xfId="3" applyFont="1" applyFill="1" applyBorder="1" applyAlignment="1" applyProtection="1">
      <alignment horizontal="center" vertical="center"/>
      <protection locked="0"/>
    </xf>
    <xf numFmtId="0" fontId="30" fillId="0" borderId="0" xfId="0" quotePrefix="1" applyFont="1" applyAlignment="1">
      <alignment vertical="center"/>
    </xf>
    <xf numFmtId="189" fontId="31" fillId="0" borderId="80" xfId="5" applyNumberFormat="1" applyFont="1" applyBorder="1" applyAlignment="1" applyProtection="1">
      <alignment horizontal="center" vertical="center"/>
    </xf>
    <xf numFmtId="189" fontId="45" fillId="6" borderId="73" xfId="5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>
      <alignment horizontal="left" vertical="center" indent="1"/>
    </xf>
    <xf numFmtId="0" fontId="43" fillId="0" borderId="5" xfId="0" applyFont="1" applyBorder="1" applyAlignment="1">
      <alignment horizontal="left" vertical="center" indent="1"/>
    </xf>
    <xf numFmtId="169" fontId="44" fillId="0" borderId="68" xfId="5" applyFont="1" applyBorder="1" applyAlignment="1" applyProtection="1">
      <alignment horizontal="right"/>
    </xf>
    <xf numFmtId="169" fontId="44" fillId="0" borderId="69" xfId="5" applyFont="1" applyBorder="1" applyAlignment="1" applyProtection="1">
      <alignment horizontal="right"/>
    </xf>
    <xf numFmtId="169" fontId="44" fillId="0" borderId="70" xfId="5" applyFont="1" applyBorder="1" applyAlignment="1" applyProtection="1">
      <alignment horizontal="right"/>
    </xf>
    <xf numFmtId="169" fontId="44" fillId="0" borderId="71" xfId="5" applyFont="1" applyBorder="1" applyAlignment="1" applyProtection="1">
      <alignment horizontal="right"/>
    </xf>
    <xf numFmtId="169" fontId="44" fillId="0" borderId="72" xfId="5" applyFont="1" applyBorder="1" applyAlignment="1" applyProtection="1">
      <alignment horizontal="right"/>
    </xf>
    <xf numFmtId="0" fontId="30" fillId="0" borderId="5" xfId="0" applyFont="1" applyBorder="1" applyAlignment="1">
      <alignment horizontal="left" vertical="center" indent="1"/>
    </xf>
    <xf numFmtId="169" fontId="31" fillId="0" borderId="81" xfId="5" applyFont="1" applyBorder="1" applyAlignment="1" applyProtection="1">
      <alignment horizontal="right" vertical="center"/>
    </xf>
    <xf numFmtId="169" fontId="45" fillId="0" borderId="82" xfId="5" applyFont="1" applyBorder="1" applyAlignment="1" applyProtection="1">
      <alignment horizontal="right" vertical="top"/>
    </xf>
    <xf numFmtId="0" fontId="30" fillId="0" borderId="83" xfId="0" applyFont="1" applyBorder="1" applyAlignment="1">
      <alignment vertical="center"/>
    </xf>
    <xf numFmtId="190" fontId="47" fillId="0" borderId="85" xfId="5" applyNumberFormat="1" applyFont="1" applyBorder="1" applyAlignment="1" applyProtection="1">
      <alignment horizontal="right" vertical="center"/>
    </xf>
    <xf numFmtId="40" fontId="47" fillId="0" borderId="86" xfId="5" applyNumberFormat="1" applyFont="1" applyBorder="1" applyAlignment="1" applyProtection="1">
      <alignment horizontal="right" vertical="center" indent="1"/>
    </xf>
    <xf numFmtId="190" fontId="47" fillId="0" borderId="87" xfId="5" applyNumberFormat="1" applyFont="1" applyBorder="1" applyAlignment="1" applyProtection="1">
      <alignment horizontal="right" vertical="center"/>
    </xf>
    <xf numFmtId="188" fontId="30" fillId="8" borderId="0" xfId="0" applyNumberFormat="1" applyFont="1" applyFill="1" applyAlignment="1">
      <alignment vertical="center"/>
    </xf>
    <xf numFmtId="0" fontId="30" fillId="8" borderId="0" xfId="0" applyFont="1" applyFill="1" applyAlignment="1">
      <alignment horizontal="left" vertical="center" indent="1"/>
    </xf>
    <xf numFmtId="0" fontId="47" fillId="8" borderId="0" xfId="0" applyFont="1" applyFill="1" applyAlignment="1">
      <alignment horizontal="center" vertical="center"/>
    </xf>
    <xf numFmtId="188" fontId="31" fillId="8" borderId="0" xfId="5" applyNumberFormat="1" applyFont="1" applyFill="1" applyAlignment="1" applyProtection="1">
      <alignment vertical="center"/>
    </xf>
    <xf numFmtId="0" fontId="59" fillId="0" borderId="0" xfId="0" applyFont="1" applyAlignment="1">
      <alignment vertical="center"/>
    </xf>
    <xf numFmtId="0" fontId="60" fillId="0" borderId="0" xfId="0" applyFont="1" applyAlignment="1">
      <alignment horizontal="left" vertical="center"/>
    </xf>
    <xf numFmtId="188" fontId="61" fillId="9" borderId="0" xfId="5" applyNumberFormat="1" applyFont="1" applyFill="1" applyAlignment="1" applyProtection="1">
      <alignment horizontal="center" vertical="center"/>
    </xf>
    <xf numFmtId="0" fontId="61" fillId="9" borderId="0" xfId="0" applyFont="1" applyFill="1" applyAlignment="1">
      <alignment vertical="center"/>
    </xf>
    <xf numFmtId="0" fontId="47" fillId="0" borderId="0" xfId="0" applyFont="1" applyAlignment="1">
      <alignment vertical="center"/>
    </xf>
    <xf numFmtId="0" fontId="31" fillId="9" borderId="0" xfId="0" applyFont="1" applyFill="1" applyAlignment="1">
      <alignment vertical="center"/>
    </xf>
    <xf numFmtId="0" fontId="43" fillId="9" borderId="0" xfId="0" applyFont="1" applyFill="1" applyAlignment="1">
      <alignment vertical="center"/>
    </xf>
    <xf numFmtId="0" fontId="62" fillId="9" borderId="0" xfId="0" applyFont="1" applyFill="1" applyAlignment="1">
      <alignment vertical="center"/>
    </xf>
    <xf numFmtId="0" fontId="30" fillId="9" borderId="0" xfId="0" applyFont="1" applyFill="1" applyAlignment="1">
      <alignment horizontal="left" vertical="center"/>
    </xf>
    <xf numFmtId="188" fontId="31" fillId="9" borderId="0" xfId="5" applyNumberFormat="1" applyFont="1" applyFill="1" applyAlignment="1" applyProtection="1">
      <alignment horizontal="center" vertical="center"/>
    </xf>
    <xf numFmtId="0" fontId="47" fillId="9" borderId="0" xfId="0" applyFont="1" applyFill="1" applyAlignment="1">
      <alignment vertical="center"/>
    </xf>
    <xf numFmtId="0" fontId="60" fillId="0" borderId="0" xfId="0" applyFont="1" applyAlignment="1">
      <alignment vertical="center"/>
    </xf>
    <xf numFmtId="0" fontId="60" fillId="9" borderId="0" xfId="0" applyFont="1" applyFill="1"/>
    <xf numFmtId="188" fontId="61" fillId="0" borderId="6" xfId="5" applyNumberFormat="1" applyFont="1" applyBorder="1" applyAlignment="1" applyProtection="1">
      <alignment horizontal="center" vertical="center"/>
    </xf>
    <xf numFmtId="0" fontId="61" fillId="9" borderId="0" xfId="0" applyFont="1" applyFill="1"/>
    <xf numFmtId="0" fontId="30" fillId="9" borderId="0" xfId="0" applyFont="1" applyFill="1"/>
    <xf numFmtId="0" fontId="30" fillId="9" borderId="0" xfId="0" applyFont="1" applyFill="1" applyAlignment="1">
      <alignment vertical="center"/>
    </xf>
    <xf numFmtId="0" fontId="50" fillId="9" borderId="0" xfId="0" applyFont="1" applyFill="1" applyAlignment="1">
      <alignment vertical="center"/>
    </xf>
    <xf numFmtId="193" fontId="31" fillId="9" borderId="0" xfId="5" applyNumberFormat="1" applyFont="1" applyFill="1" applyAlignment="1" applyProtection="1">
      <alignment horizontal="right" vertical="center" indent="2"/>
    </xf>
    <xf numFmtId="0" fontId="31" fillId="9" borderId="0" xfId="0" applyFont="1" applyFill="1"/>
    <xf numFmtId="0" fontId="60" fillId="0" borderId="0" xfId="0" applyFont="1" applyAlignment="1">
      <alignment horizontal="left" vertical="center" indent="1"/>
    </xf>
    <xf numFmtId="194" fontId="61" fillId="0" borderId="6" xfId="5" applyNumberFormat="1" applyFont="1" applyBorder="1" applyAlignment="1" applyProtection="1">
      <alignment horizontal="center" vertical="center"/>
    </xf>
    <xf numFmtId="188" fontId="61" fillId="0" borderId="8" xfId="5" applyNumberFormat="1" applyFont="1" applyBorder="1" applyAlignment="1" applyProtection="1">
      <alignment horizontal="right" vertical="center" indent="1"/>
    </xf>
    <xf numFmtId="0" fontId="50" fillId="9" borderId="0" xfId="0" applyFont="1" applyFill="1"/>
    <xf numFmtId="0" fontId="30" fillId="9" borderId="0" xfId="0" applyFont="1" applyFill="1" applyAlignment="1">
      <alignment horizontal="left" vertical="center" indent="1"/>
    </xf>
    <xf numFmtId="194" fontId="31" fillId="9" borderId="0" xfId="5" applyNumberFormat="1" applyFont="1" applyFill="1" applyAlignment="1" applyProtection="1">
      <alignment horizontal="center" vertical="center"/>
    </xf>
    <xf numFmtId="0" fontId="64" fillId="4" borderId="88" xfId="0" applyFont="1" applyFill="1" applyBorder="1"/>
    <xf numFmtId="0" fontId="30" fillId="4" borderId="24" xfId="0" applyFont="1" applyFill="1" applyBorder="1"/>
    <xf numFmtId="0" fontId="30" fillId="4" borderId="89" xfId="0" applyFont="1" applyFill="1" applyBorder="1"/>
    <xf numFmtId="183" fontId="61" fillId="0" borderId="6" xfId="3" applyNumberFormat="1" applyFont="1" applyBorder="1" applyAlignment="1" applyProtection="1">
      <alignment horizontal="center" vertical="center"/>
    </xf>
    <xf numFmtId="0" fontId="60" fillId="0" borderId="0" xfId="0" quotePrefix="1" applyFont="1" applyAlignment="1">
      <alignment horizontal="left" vertical="center"/>
    </xf>
    <xf numFmtId="9" fontId="61" fillId="0" borderId="6" xfId="3" applyFont="1" applyBorder="1" applyAlignment="1" applyProtection="1">
      <alignment horizontal="center" vertical="center"/>
    </xf>
    <xf numFmtId="0" fontId="60" fillId="0" borderId="0" xfId="0" quotePrefix="1" applyFont="1" applyAlignment="1">
      <alignment horizontal="center" vertical="center"/>
    </xf>
    <xf numFmtId="0" fontId="15" fillId="0" borderId="0" xfId="6" applyFont="1" applyAlignment="1" applyProtection="1">
      <alignment horizontal="left" vertical="top"/>
    </xf>
    <xf numFmtId="0" fontId="65" fillId="0" borderId="0" xfId="6" applyFont="1" applyAlignment="1" applyProtection="1">
      <alignment horizontal="left" vertical="top"/>
    </xf>
    <xf numFmtId="0" fontId="30" fillId="4" borderId="90" xfId="0" applyFont="1" applyFill="1" applyBorder="1"/>
    <xf numFmtId="0" fontId="30" fillId="4" borderId="0" xfId="0" applyFont="1" applyFill="1"/>
    <xf numFmtId="0" fontId="30" fillId="4" borderId="91" xfId="0" applyFont="1" applyFill="1" applyBorder="1"/>
    <xf numFmtId="0" fontId="30" fillId="4" borderId="0" xfId="0" applyFont="1" applyFill="1" applyAlignment="1">
      <alignment horizontal="left"/>
    </xf>
    <xf numFmtId="0" fontId="66" fillId="4" borderId="90" xfId="0" applyFont="1" applyFill="1" applyBorder="1"/>
    <xf numFmtId="0" fontId="66" fillId="4" borderId="0" xfId="0" applyFont="1" applyFill="1"/>
    <xf numFmtId="0" fontId="66" fillId="4" borderId="0" xfId="0" applyFont="1" applyFill="1" applyAlignment="1">
      <alignment horizontal="left"/>
    </xf>
    <xf numFmtId="0" fontId="31" fillId="0" borderId="0" xfId="0" applyFont="1"/>
    <xf numFmtId="0" fontId="50" fillId="0" borderId="0" xfId="0" applyFont="1" applyAlignment="1">
      <alignment vertical="top"/>
    </xf>
    <xf numFmtId="0" fontId="61" fillId="0" borderId="0" xfId="0" applyFont="1"/>
    <xf numFmtId="188" fontId="61" fillId="0" borderId="92" xfId="5" applyNumberFormat="1" applyFont="1" applyBorder="1" applyAlignment="1" applyProtection="1">
      <alignment horizontal="right" vertical="center" indent="1"/>
    </xf>
    <xf numFmtId="0" fontId="45" fillId="9" borderId="0" xfId="0" applyFont="1" applyFill="1"/>
    <xf numFmtId="188" fontId="31" fillId="9" borderId="0" xfId="5" applyNumberFormat="1" applyFont="1" applyFill="1" applyAlignment="1" applyProtection="1">
      <alignment horizontal="right" vertical="center" indent="1"/>
    </xf>
    <xf numFmtId="0" fontId="30" fillId="8" borderId="93" xfId="0" applyFont="1" applyFill="1" applyBorder="1"/>
    <xf numFmtId="0" fontId="30" fillId="8" borderId="94" xfId="0" applyFont="1" applyFill="1" applyBorder="1"/>
    <xf numFmtId="0" fontId="30" fillId="8" borderId="94" xfId="0" applyFont="1" applyFill="1" applyBorder="1" applyAlignment="1">
      <alignment horizontal="left" indent="1"/>
    </xf>
    <xf numFmtId="0" fontId="31" fillId="8" borderId="94" xfId="0" applyFont="1" applyFill="1" applyBorder="1" applyAlignment="1">
      <alignment horizontal="center"/>
    </xf>
    <xf numFmtId="0" fontId="31" fillId="8" borderId="94" xfId="0" applyFont="1" applyFill="1" applyBorder="1"/>
    <xf numFmtId="0" fontId="30" fillId="8" borderId="95" xfId="0" applyFont="1" applyFill="1" applyBorder="1"/>
    <xf numFmtId="0" fontId="67" fillId="8" borderId="0" xfId="0" applyFont="1" applyFill="1"/>
    <xf numFmtId="0" fontId="67" fillId="8" borderId="0" xfId="0" applyFont="1" applyFill="1" applyAlignment="1">
      <alignment horizontal="left" indent="1"/>
    </xf>
    <xf numFmtId="0" fontId="48" fillId="8" borderId="0" xfId="0" applyFont="1" applyFill="1" applyAlignment="1">
      <alignment horizontal="center"/>
    </xf>
    <xf numFmtId="0" fontId="48" fillId="8" borderId="0" xfId="0" applyFont="1" applyFill="1"/>
    <xf numFmtId="0" fontId="43" fillId="4" borderId="90" xfId="0" applyFont="1" applyFill="1" applyBorder="1"/>
    <xf numFmtId="0" fontId="43" fillId="4" borderId="0" xfId="0" applyFont="1" applyFill="1"/>
    <xf numFmtId="0" fontId="43" fillId="4" borderId="0" xfId="0" applyFont="1" applyFill="1" applyAlignment="1">
      <alignment horizontal="left"/>
    </xf>
    <xf numFmtId="0" fontId="68" fillId="8" borderId="0" xfId="0" applyFont="1" applyFill="1"/>
    <xf numFmtId="0" fontId="69" fillId="0" borderId="0" xfId="0" applyFont="1"/>
    <xf numFmtId="0" fontId="47" fillId="0" borderId="6" xfId="0" applyFont="1" applyBorder="1" applyAlignment="1">
      <alignment horizontal="center"/>
    </xf>
    <xf numFmtId="189" fontId="45" fillId="0" borderId="6" xfId="5" applyNumberFormat="1" applyFont="1" applyBorder="1" applyAlignment="1" applyProtection="1">
      <alignment horizontal="right"/>
    </xf>
    <xf numFmtId="0" fontId="30" fillId="4" borderId="96" xfId="0" applyFont="1" applyFill="1" applyBorder="1"/>
    <xf numFmtId="0" fontId="30" fillId="4" borderId="25" xfId="0" applyFont="1" applyFill="1" applyBorder="1"/>
    <xf numFmtId="0" fontId="30" fillId="4" borderId="97" xfId="0" applyFont="1" applyFill="1" applyBorder="1"/>
    <xf numFmtId="189" fontId="70" fillId="0" borderId="6" xfId="5" applyNumberFormat="1" applyFont="1" applyFill="1" applyBorder="1" applyAlignment="1" applyProtection="1">
      <alignment horizontal="right"/>
    </xf>
    <xf numFmtId="0" fontId="31" fillId="0" borderId="0" xfId="0" applyFont="1" applyAlignment="1">
      <alignment horizontal="right"/>
    </xf>
    <xf numFmtId="189" fontId="45" fillId="0" borderId="6" xfId="5" applyNumberFormat="1" applyFont="1" applyFill="1" applyBorder="1" applyAlignment="1" applyProtection="1">
      <alignment horizontal="right"/>
    </xf>
    <xf numFmtId="196" fontId="31" fillId="0" borderId="6" xfId="5" applyNumberFormat="1" applyFont="1" applyFill="1" applyBorder="1" applyAlignment="1" applyProtection="1">
      <alignment horizontal="right"/>
    </xf>
    <xf numFmtId="0" fontId="71" fillId="0" borderId="0" xfId="0" applyFont="1" applyAlignment="1">
      <alignment horizontal="right"/>
    </xf>
    <xf numFmtId="0" fontId="72" fillId="8" borderId="0" xfId="0" applyFont="1" applyFill="1" applyAlignment="1">
      <alignment horizontal="center" vertical="top"/>
    </xf>
    <xf numFmtId="0" fontId="31" fillId="0" borderId="1" xfId="0" applyFont="1" applyBorder="1"/>
    <xf numFmtId="0" fontId="31" fillId="0" borderId="2" xfId="0" applyFont="1" applyBorder="1"/>
    <xf numFmtId="189" fontId="31" fillId="0" borderId="2" xfId="0" applyNumberFormat="1" applyFont="1" applyBorder="1"/>
    <xf numFmtId="0" fontId="31" fillId="0" borderId="3" xfId="0" applyFont="1" applyBorder="1"/>
    <xf numFmtId="0" fontId="31" fillId="0" borderId="4" xfId="0" applyFont="1" applyBorder="1"/>
    <xf numFmtId="0" fontId="31" fillId="0" borderId="5" xfId="0" applyFont="1" applyBorder="1"/>
    <xf numFmtId="0" fontId="31" fillId="0" borderId="22" xfId="0" applyFont="1" applyBorder="1"/>
    <xf numFmtId="0" fontId="31" fillId="0" borderId="9" xfId="0" applyFont="1" applyBorder="1"/>
    <xf numFmtId="0" fontId="31" fillId="0" borderId="23" xfId="0" applyFont="1" applyBorder="1"/>
    <xf numFmtId="197" fontId="31" fillId="8" borderId="0" xfId="0" applyNumberFormat="1" applyFont="1" applyFill="1"/>
    <xf numFmtId="0" fontId="31" fillId="0" borderId="26" xfId="0" applyFont="1" applyBorder="1" applyAlignment="1">
      <alignment horizontal="right"/>
    </xf>
    <xf numFmtId="0" fontId="31" fillId="0" borderId="101" xfId="0" applyFont="1" applyBorder="1" applyAlignment="1">
      <alignment horizontal="right"/>
    </xf>
    <xf numFmtId="187" fontId="31" fillId="0" borderId="6" xfId="0" applyNumberFormat="1" applyFont="1" applyBorder="1"/>
    <xf numFmtId="187" fontId="31" fillId="0" borderId="103" xfId="0" applyNumberFormat="1" applyFont="1" applyBorder="1"/>
    <xf numFmtId="197" fontId="45" fillId="0" borderId="6" xfId="5" applyNumberFormat="1" applyFont="1" applyFill="1" applyBorder="1" applyAlignment="1" applyProtection="1">
      <alignment horizontal="center"/>
    </xf>
    <xf numFmtId="198" fontId="45" fillId="0" borderId="6" xfId="5" applyNumberFormat="1" applyFont="1" applyFill="1" applyBorder="1" applyAlignment="1" applyProtection="1">
      <alignment horizontal="center"/>
    </xf>
    <xf numFmtId="198" fontId="45" fillId="0" borderId="8" xfId="5" applyNumberFormat="1" applyFont="1" applyFill="1" applyBorder="1" applyAlignment="1" applyProtection="1">
      <alignment horizontal="center"/>
    </xf>
    <xf numFmtId="176" fontId="44" fillId="0" borderId="6" xfId="5" applyNumberFormat="1" applyFont="1" applyFill="1" applyBorder="1" applyAlignment="1" applyProtection="1">
      <alignment horizontal="center"/>
    </xf>
    <xf numFmtId="176" fontId="44" fillId="0" borderId="103" xfId="5" applyNumberFormat="1" applyFont="1" applyFill="1" applyBorder="1" applyAlignment="1" applyProtection="1">
      <alignment horizontal="center"/>
    </xf>
    <xf numFmtId="0" fontId="30" fillId="0" borderId="104" xfId="0" applyFont="1" applyBorder="1" applyAlignment="1">
      <alignment vertical="top"/>
    </xf>
    <xf numFmtId="0" fontId="30" fillId="0" borderId="105" xfId="0" applyFont="1" applyBorder="1" applyAlignment="1">
      <alignment vertical="top"/>
    </xf>
    <xf numFmtId="0" fontId="30" fillId="0" borderId="106" xfId="0" applyFont="1" applyBorder="1" applyAlignment="1">
      <alignment vertical="top"/>
    </xf>
    <xf numFmtId="0" fontId="31" fillId="0" borderId="20" xfId="0" applyFont="1" applyBorder="1"/>
    <xf numFmtId="0" fontId="31" fillId="0" borderId="107" xfId="0" applyFont="1" applyBorder="1"/>
    <xf numFmtId="0" fontId="31" fillId="0" borderId="26" xfId="0" applyFont="1" applyBorder="1"/>
    <xf numFmtId="0" fontId="31" fillId="0" borderId="101" xfId="0" applyFont="1" applyBorder="1"/>
    <xf numFmtId="0" fontId="30" fillId="0" borderId="6" xfId="0" applyFont="1" applyBorder="1" applyAlignment="1">
      <alignment vertical="top"/>
    </xf>
    <xf numFmtId="179" fontId="45" fillId="0" borderId="6" xfId="5" applyNumberFormat="1" applyFont="1" applyFill="1" applyBorder="1" applyAlignment="1" applyProtection="1">
      <alignment horizontal="center"/>
    </xf>
    <xf numFmtId="179" fontId="45" fillId="0" borderId="103" xfId="5" applyNumberFormat="1" applyFont="1" applyFill="1" applyBorder="1" applyAlignment="1" applyProtection="1">
      <alignment horizontal="center"/>
    </xf>
    <xf numFmtId="0" fontId="43" fillId="0" borderId="6" xfId="0" applyFont="1" applyBorder="1" applyAlignment="1">
      <alignment vertical="top"/>
    </xf>
    <xf numFmtId="179" fontId="44" fillId="0" borderId="6" xfId="5" applyNumberFormat="1" applyFont="1" applyFill="1" applyBorder="1" applyAlignment="1" applyProtection="1">
      <alignment horizontal="center"/>
    </xf>
    <xf numFmtId="179" fontId="44" fillId="0" borderId="103" xfId="5" applyNumberFormat="1" applyFont="1" applyFill="1" applyBorder="1" applyAlignment="1" applyProtection="1">
      <alignment horizontal="center"/>
    </xf>
    <xf numFmtId="0" fontId="43" fillId="0" borderId="108" xfId="0" applyFont="1" applyBorder="1" applyAlignment="1">
      <alignment horizontal="left" vertical="top"/>
    </xf>
    <xf numFmtId="0" fontId="43" fillId="0" borderId="2" xfId="0" applyFont="1" applyBorder="1" applyAlignment="1">
      <alignment horizontal="left" vertical="top"/>
    </xf>
    <xf numFmtId="0" fontId="43" fillId="0" borderId="2" xfId="0" applyFont="1" applyBorder="1" applyAlignment="1">
      <alignment vertical="top"/>
    </xf>
    <xf numFmtId="179" fontId="44" fillId="0" borderId="2" xfId="5" applyNumberFormat="1" applyFont="1" applyFill="1" applyBorder="1" applyAlignment="1" applyProtection="1">
      <alignment horizontal="left"/>
    </xf>
    <xf numFmtId="179" fontId="44" fillId="0" borderId="3" xfId="5" applyNumberFormat="1" applyFont="1" applyFill="1" applyBorder="1" applyAlignment="1" applyProtection="1">
      <alignment horizontal="left"/>
    </xf>
    <xf numFmtId="179" fontId="44" fillId="0" borderId="14" xfId="5" applyNumberFormat="1" applyFont="1" applyFill="1" applyBorder="1" applyAlignment="1" applyProtection="1">
      <alignment horizontal="center"/>
    </xf>
    <xf numFmtId="179" fontId="44" fillId="0" borderId="109" xfId="5" applyNumberFormat="1" applyFont="1" applyFill="1" applyBorder="1" applyAlignment="1" applyProtection="1">
      <alignment horizontal="center"/>
    </xf>
    <xf numFmtId="0" fontId="31" fillId="0" borderId="88" xfId="0" applyFont="1" applyBorder="1" applyAlignment="1">
      <alignment horizontal="left"/>
    </xf>
    <xf numFmtId="0" fontId="31" fillId="0" borderId="24" xfId="0" applyFont="1" applyBorder="1" applyAlignment="1">
      <alignment horizontal="left"/>
    </xf>
    <xf numFmtId="0" fontId="31" fillId="0" borderId="24" xfId="0" applyFont="1" applyBorder="1"/>
    <xf numFmtId="179" fontId="45" fillId="0" borderId="24" xfId="5" applyNumberFormat="1" applyFont="1" applyFill="1" applyBorder="1" applyAlignment="1" applyProtection="1">
      <alignment horizontal="left"/>
    </xf>
    <xf numFmtId="179" fontId="45" fillId="0" borderId="89" xfId="5" applyNumberFormat="1" applyFont="1" applyFill="1" applyBorder="1" applyAlignment="1" applyProtection="1">
      <alignment horizontal="left"/>
    </xf>
    <xf numFmtId="179" fontId="45" fillId="0" borderId="3" xfId="5" applyNumberFormat="1" applyFont="1" applyFill="1" applyBorder="1" applyAlignment="1" applyProtection="1">
      <alignment horizontal="center"/>
    </xf>
    <xf numFmtId="0" fontId="31" fillId="0" borderId="108" xfId="0" applyFont="1" applyBorder="1" applyAlignment="1">
      <alignment horizontal="left"/>
    </xf>
    <xf numFmtId="0" fontId="31" fillId="0" borderId="2" xfId="0" applyFont="1" applyBorder="1" applyAlignment="1">
      <alignment horizontal="left"/>
    </xf>
    <xf numFmtId="179" fontId="45" fillId="0" borderId="2" xfId="5" applyNumberFormat="1" applyFont="1" applyFill="1" applyBorder="1" applyAlignment="1" applyProtection="1">
      <alignment horizontal="left"/>
    </xf>
    <xf numFmtId="179" fontId="45" fillId="0" borderId="110" xfId="5" applyNumberFormat="1" applyFont="1" applyFill="1" applyBorder="1" applyAlignment="1" applyProtection="1">
      <alignment horizontal="left"/>
    </xf>
    <xf numFmtId="0" fontId="31" fillId="0" borderId="102" xfId="0" applyFont="1" applyBorder="1" applyAlignment="1">
      <alignment horizontal="left" vertical="top"/>
    </xf>
    <xf numFmtId="0" fontId="31" fillId="0" borderId="42" xfId="0" applyFont="1" applyBorder="1" applyAlignment="1">
      <alignment horizontal="left" vertical="top"/>
    </xf>
    <xf numFmtId="0" fontId="31" fillId="0" borderId="6" xfId="0" applyFont="1" applyBorder="1" applyAlignment="1">
      <alignment vertical="top"/>
    </xf>
    <xf numFmtId="179" fontId="44" fillId="0" borderId="3" xfId="5" applyNumberFormat="1" applyFont="1" applyFill="1" applyBorder="1" applyAlignment="1" applyProtection="1">
      <alignment horizontal="center"/>
    </xf>
    <xf numFmtId="0" fontId="47" fillId="0" borderId="20" xfId="0" applyFont="1" applyBorder="1" applyAlignment="1">
      <alignment vertical="top"/>
    </xf>
    <xf numFmtId="0" fontId="31" fillId="0" borderId="96" xfId="0" applyFont="1" applyBorder="1"/>
    <xf numFmtId="0" fontId="31" fillId="0" borderId="25" xfId="0" applyFont="1" applyBorder="1"/>
    <xf numFmtId="0" fontId="31" fillId="0" borderId="21" xfId="0" applyFont="1" applyBorder="1"/>
    <xf numFmtId="0" fontId="73" fillId="8" borderId="0" xfId="0" applyFont="1" applyFill="1"/>
    <xf numFmtId="0" fontId="30" fillId="8" borderId="0" xfId="0" applyFont="1" applyFill="1" applyAlignment="1">
      <alignment horizontal="left"/>
    </xf>
    <xf numFmtId="0" fontId="56" fillId="8" borderId="0" xfId="0" applyFont="1" applyFill="1"/>
    <xf numFmtId="201" fontId="31" fillId="8" borderId="0" xfId="0" applyNumberFormat="1" applyFont="1" applyFill="1"/>
    <xf numFmtId="0" fontId="66" fillId="8" borderId="0" xfId="0" applyFont="1" applyFill="1"/>
    <xf numFmtId="0" fontId="66" fillId="8" borderId="0" xfId="0" applyFont="1" applyFill="1" applyAlignment="1">
      <alignment horizontal="left"/>
    </xf>
    <xf numFmtId="202" fontId="31" fillId="8" borderId="0" xfId="1" applyNumberFormat="1" applyFont="1" applyFill="1" applyProtection="1"/>
    <xf numFmtId="203" fontId="30" fillId="8" borderId="0" xfId="0" applyNumberFormat="1" applyFont="1" applyFill="1"/>
    <xf numFmtId="0" fontId="67" fillId="8" borderId="0" xfId="0" applyFont="1" applyFill="1" applyAlignment="1">
      <alignment horizontal="left"/>
    </xf>
    <xf numFmtId="0" fontId="18" fillId="10" borderId="17" xfId="0" applyFont="1" applyFill="1" applyBorder="1"/>
    <xf numFmtId="175" fontId="8" fillId="10" borderId="18" xfId="5" applyNumberFormat="1" applyFont="1" applyFill="1" applyBorder="1" applyAlignment="1" applyProtection="1">
      <alignment horizontal="right"/>
    </xf>
    <xf numFmtId="171" fontId="18" fillId="10" borderId="18" xfId="0" applyNumberFormat="1" applyFont="1" applyFill="1" applyBorder="1"/>
    <xf numFmtId="0" fontId="18" fillId="10" borderId="18" xfId="0" applyFont="1" applyFill="1" applyBorder="1"/>
    <xf numFmtId="177" fontId="8" fillId="10" borderId="18" xfId="5" applyNumberFormat="1" applyFont="1" applyFill="1" applyBorder="1" applyAlignment="1" applyProtection="1">
      <alignment horizontal="right"/>
    </xf>
    <xf numFmtId="0" fontId="18" fillId="10" borderId="15" xfId="0" applyFont="1" applyFill="1" applyBorder="1" applyAlignment="1">
      <alignment horizontal="left" vertical="top"/>
    </xf>
    <xf numFmtId="178" fontId="25" fillId="10" borderId="25" xfId="5" applyNumberFormat="1" applyFont="1" applyFill="1" applyBorder="1" applyAlignment="1" applyProtection="1">
      <alignment horizontal="right"/>
    </xf>
    <xf numFmtId="179" fontId="26" fillId="10" borderId="21" xfId="5" applyNumberFormat="1" applyFont="1" applyFill="1" applyBorder="1" applyAlignment="1" applyProtection="1">
      <alignment horizontal="right"/>
    </xf>
    <xf numFmtId="0" fontId="18" fillId="10" borderId="18" xfId="0" applyFont="1" applyFill="1" applyBorder="1" applyAlignment="1">
      <alignment vertical="top" wrapText="1"/>
    </xf>
    <xf numFmtId="170" fontId="8" fillId="10" borderId="18" xfId="5" applyNumberFormat="1" applyFont="1" applyFill="1" applyBorder="1" applyAlignment="1" applyProtection="1">
      <alignment horizontal="right"/>
    </xf>
    <xf numFmtId="0" fontId="4" fillId="10" borderId="17" xfId="0" applyFont="1" applyFill="1" applyBorder="1"/>
    <xf numFmtId="171" fontId="18" fillId="10" borderId="6" xfId="0" applyNumberFormat="1" applyFont="1" applyFill="1" applyBorder="1"/>
    <xf numFmtId="164" fontId="8" fillId="10" borderId="6" xfId="2" applyNumberFormat="1" applyFont="1" applyFill="1" applyBorder="1" applyAlignment="1" applyProtection="1">
      <alignment horizontal="center"/>
      <protection locked="0"/>
    </xf>
    <xf numFmtId="183" fontId="44" fillId="10" borderId="45" xfId="5" applyNumberFormat="1" applyFont="1" applyFill="1" applyBorder="1" applyAlignment="1" applyProtection="1">
      <alignment horizontal="center" vertical="center"/>
      <protection locked="0"/>
    </xf>
    <xf numFmtId="0" fontId="74" fillId="0" borderId="0" xfId="0" applyFont="1"/>
    <xf numFmtId="0" fontId="74" fillId="0" borderId="0" xfId="0" applyFont="1" applyAlignment="1">
      <alignment horizontal="center"/>
    </xf>
    <xf numFmtId="0" fontId="15" fillId="0" borderId="0" xfId="0" applyFont="1"/>
    <xf numFmtId="44" fontId="15" fillId="0" borderId="0" xfId="2" applyFont="1"/>
    <xf numFmtId="2" fontId="15" fillId="0" borderId="0" xfId="0" applyNumberFormat="1" applyFont="1"/>
    <xf numFmtId="180" fontId="15" fillId="0" borderId="27" xfId="0" applyNumberFormat="1" applyFont="1" applyBorder="1" applyAlignment="1">
      <alignment vertical="center"/>
    </xf>
    <xf numFmtId="0" fontId="75" fillId="0" borderId="0" xfId="0" applyFont="1" applyAlignment="1">
      <alignment horizontal="left"/>
    </xf>
    <xf numFmtId="174" fontId="15" fillId="0" borderId="27" xfId="1" applyNumberFormat="1" applyFont="1" applyBorder="1" applyAlignment="1">
      <alignment vertical="center"/>
    </xf>
    <xf numFmtId="0" fontId="15" fillId="0" borderId="0" xfId="0" applyFont="1" applyAlignment="1">
      <alignment horizontal="right"/>
    </xf>
    <xf numFmtId="182" fontId="77" fillId="0" borderId="0" xfId="0" applyNumberFormat="1" applyFont="1"/>
    <xf numFmtId="0" fontId="75" fillId="0" borderId="9" xfId="0" applyFont="1" applyBorder="1" applyAlignment="1">
      <alignment horizontal="left"/>
    </xf>
    <xf numFmtId="182" fontId="77" fillId="0" borderId="9" xfId="0" applyNumberFormat="1" applyFont="1" applyBorder="1"/>
    <xf numFmtId="174" fontId="15" fillId="0" borderId="0" xfId="0" applyNumberFormat="1" applyFont="1"/>
    <xf numFmtId="0" fontId="77" fillId="0" borderId="2" xfId="0" applyFont="1" applyBorder="1" applyAlignment="1">
      <alignment horizontal="left"/>
    </xf>
    <xf numFmtId="181" fontId="75" fillId="0" borderId="88" xfId="0" applyNumberFormat="1" applyFont="1" applyBorder="1"/>
    <xf numFmtId="0" fontId="75" fillId="0" borderId="24" xfId="0" applyFont="1" applyBorder="1" applyAlignment="1">
      <alignment horizontal="left"/>
    </xf>
    <xf numFmtId="0" fontId="15" fillId="0" borderId="89" xfId="0" applyFont="1" applyBorder="1"/>
    <xf numFmtId="181" fontId="75" fillId="0" borderId="90" xfId="0" applyNumberFormat="1" applyFont="1" applyBorder="1"/>
    <xf numFmtId="0" fontId="15" fillId="0" borderId="91" xfId="0" applyFont="1" applyBorder="1"/>
    <xf numFmtId="181" fontId="77" fillId="0" borderId="108" xfId="0" applyNumberFormat="1" applyFont="1" applyBorder="1"/>
    <xf numFmtId="0" fontId="8" fillId="0" borderId="91" xfId="0" applyFont="1" applyBorder="1"/>
    <xf numFmtId="181" fontId="77" fillId="0" borderId="96" xfId="0" applyNumberFormat="1" applyFont="1" applyBorder="1"/>
    <xf numFmtId="0" fontId="77" fillId="0" borderId="25" xfId="0" applyFont="1" applyBorder="1" applyAlignment="1">
      <alignment horizontal="left"/>
    </xf>
    <xf numFmtId="0" fontId="8" fillId="0" borderId="97" xfId="0" applyFont="1" applyBorder="1"/>
    <xf numFmtId="0" fontId="15" fillId="0" borderId="0" xfId="0" applyFont="1" applyAlignment="1">
      <alignment horizontal="left"/>
    </xf>
    <xf numFmtId="2" fontId="78" fillId="0" borderId="0" xfId="0" applyNumberFormat="1" applyFont="1"/>
    <xf numFmtId="186" fontId="45" fillId="6" borderId="32" xfId="0" applyNumberFormat="1" applyFont="1" applyFill="1" applyBorder="1" applyAlignment="1">
      <alignment horizontal="right" indent="1"/>
    </xf>
    <xf numFmtId="186" fontId="45" fillId="6" borderId="49" xfId="0" applyNumberFormat="1" applyFont="1" applyFill="1" applyBorder="1" applyAlignment="1">
      <alignment horizontal="right" indent="1"/>
    </xf>
    <xf numFmtId="186" fontId="45" fillId="6" borderId="50" xfId="0" applyNumberFormat="1" applyFont="1" applyFill="1" applyBorder="1" applyAlignment="1">
      <alignment horizontal="right" indent="1"/>
    </xf>
    <xf numFmtId="176" fontId="54" fillId="8" borderId="0" xfId="0" applyNumberFormat="1" applyFont="1" applyFill="1"/>
    <xf numFmtId="196" fontId="79" fillId="0" borderId="0" xfId="0" applyNumberFormat="1" applyFont="1"/>
    <xf numFmtId="196" fontId="79" fillId="0" borderId="9" xfId="0" applyNumberFormat="1" applyFont="1" applyBorder="1"/>
    <xf numFmtId="174" fontId="15" fillId="0" borderId="6" xfId="0" applyNumberFormat="1" applyFont="1" applyBorder="1" applyAlignment="1" applyProtection="1">
      <alignment horizontal="right"/>
      <protection locked="0"/>
    </xf>
    <xf numFmtId="0" fontId="27" fillId="0" borderId="114" xfId="0" applyFont="1" applyBorder="1"/>
    <xf numFmtId="0" fontId="4" fillId="10" borderId="6" xfId="0" applyFont="1" applyFill="1" applyBorder="1" applyAlignment="1">
      <alignment wrapText="1"/>
    </xf>
    <xf numFmtId="0" fontId="73" fillId="8" borderId="0" xfId="0" applyFont="1" applyFill="1" applyAlignment="1">
      <alignment horizontal="left"/>
    </xf>
    <xf numFmtId="179" fontId="45" fillId="0" borderId="110" xfId="5" applyNumberFormat="1" applyFont="1" applyFill="1" applyBorder="1" applyAlignment="1" applyProtection="1">
      <alignment horizontal="left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165" fontId="9" fillId="10" borderId="7" xfId="0" applyNumberFormat="1" applyFont="1" applyFill="1" applyBorder="1" applyAlignment="1">
      <alignment horizontal="center" vertical="center" wrapText="1"/>
    </xf>
    <xf numFmtId="165" fontId="9" fillId="10" borderId="8" xfId="0" applyNumberFormat="1" applyFont="1" applyFill="1" applyBorder="1" applyAlignment="1">
      <alignment horizontal="center" vertical="center" wrapText="1"/>
    </xf>
    <xf numFmtId="166" fontId="10" fillId="0" borderId="9" xfId="0" applyNumberFormat="1" applyFont="1" applyBorder="1" applyAlignment="1">
      <alignment horizontal="center" vertical="center" wrapText="1"/>
    </xf>
    <xf numFmtId="168" fontId="8" fillId="6" borderId="7" xfId="0" applyNumberFormat="1" applyFont="1" applyFill="1" applyBorder="1" applyAlignment="1" applyProtection="1">
      <alignment horizontal="center"/>
      <protection locked="0"/>
    </xf>
    <xf numFmtId="168" fontId="8" fillId="6" borderId="8" xfId="0" applyNumberFormat="1" applyFon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176" fontId="15" fillId="0" borderId="11" xfId="5" applyNumberFormat="1" applyFont="1" applyFill="1" applyBorder="1" applyAlignment="1" applyProtection="1">
      <alignment horizontal="right" vertical="center"/>
    </xf>
    <xf numFmtId="176" fontId="15" fillId="0" borderId="12" xfId="5" applyNumberFormat="1" applyFont="1" applyFill="1" applyBorder="1" applyAlignment="1" applyProtection="1">
      <alignment horizontal="right" vertical="center"/>
    </xf>
    <xf numFmtId="0" fontId="29" fillId="0" borderId="0" xfId="6" applyAlignment="1" applyProtection="1">
      <alignment horizontal="center" vertical="top"/>
    </xf>
    <xf numFmtId="0" fontId="38" fillId="6" borderId="39" xfId="0" applyFont="1" applyFill="1" applyBorder="1" applyAlignment="1">
      <alignment horizontal="center" vertical="center" wrapText="1"/>
    </xf>
    <xf numFmtId="0" fontId="38" fillId="6" borderId="0" xfId="0" applyFont="1" applyFill="1" applyAlignment="1">
      <alignment horizontal="center" vertical="center" wrapText="1"/>
    </xf>
    <xf numFmtId="184" fontId="40" fillId="0" borderId="40" xfId="4" applyNumberFormat="1" applyFont="1" applyFill="1" applyBorder="1" applyAlignment="1" applyProtection="1">
      <alignment horizontal="center" vertical="center"/>
    </xf>
    <xf numFmtId="184" fontId="40" fillId="0" borderId="41" xfId="4" applyNumberFormat="1" applyFont="1" applyFill="1" applyBorder="1" applyAlignment="1" applyProtection="1">
      <alignment horizontal="center" vertical="center"/>
    </xf>
    <xf numFmtId="0" fontId="34" fillId="0" borderId="7" xfId="0" applyFont="1" applyBorder="1" applyAlignment="1">
      <alignment horizontal="left" vertical="center" wrapText="1"/>
    </xf>
    <xf numFmtId="0" fontId="34" fillId="0" borderId="42" xfId="0" applyFont="1" applyBorder="1" applyAlignment="1">
      <alignment horizontal="left" vertical="center" wrapText="1"/>
    </xf>
    <xf numFmtId="0" fontId="34" fillId="0" borderId="8" xfId="0" applyFont="1" applyBorder="1" applyAlignment="1">
      <alignment horizontal="left" vertical="center" wrapText="1"/>
    </xf>
    <xf numFmtId="183" fontId="33" fillId="8" borderId="0" xfId="5" applyNumberFormat="1" applyFont="1" applyFill="1" applyAlignment="1" applyProtection="1">
      <alignment horizontal="center" vertical="center" wrapText="1"/>
    </xf>
    <xf numFmtId="183" fontId="33" fillId="8" borderId="5" xfId="5" applyNumberFormat="1" applyFont="1" applyFill="1" applyBorder="1" applyAlignment="1" applyProtection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184" fontId="37" fillId="6" borderId="33" xfId="0" applyNumberFormat="1" applyFont="1" applyFill="1" applyBorder="1" applyAlignment="1" applyProtection="1">
      <alignment horizontal="center" vertical="center"/>
      <protection locked="0"/>
    </xf>
    <xf numFmtId="184" fontId="37" fillId="6" borderId="34" xfId="0" applyNumberFormat="1" applyFont="1" applyFill="1" applyBorder="1" applyAlignment="1" applyProtection="1">
      <alignment horizontal="center" vertical="center"/>
      <protection locked="0"/>
    </xf>
    <xf numFmtId="185" fontId="35" fillId="0" borderId="37" xfId="0" applyNumberFormat="1" applyFont="1" applyBorder="1" applyAlignment="1">
      <alignment horizontal="center" vertical="center"/>
    </xf>
    <xf numFmtId="185" fontId="35" fillId="0" borderId="38" xfId="0" applyNumberFormat="1" applyFont="1" applyBorder="1" applyAlignment="1">
      <alignment horizontal="center" vertical="center"/>
    </xf>
    <xf numFmtId="0" fontId="31" fillId="0" borderId="44" xfId="0" applyFont="1" applyBorder="1" applyAlignment="1">
      <alignment horizontal="left" vertical="center" wrapText="1"/>
    </xf>
    <xf numFmtId="0" fontId="31" fillId="0" borderId="42" xfId="0" applyFont="1" applyBorder="1" applyAlignment="1">
      <alignment horizontal="left" vertical="center" wrapText="1"/>
    </xf>
    <xf numFmtId="0" fontId="31" fillId="0" borderId="43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43" fillId="0" borderId="27" xfId="0" applyFont="1" applyBorder="1" applyAlignment="1">
      <alignment horizontal="left" vertical="center"/>
    </xf>
    <xf numFmtId="0" fontId="43" fillId="0" borderId="84" xfId="0" applyFont="1" applyBorder="1" applyAlignment="1">
      <alignment horizontal="left" vertical="center"/>
    </xf>
    <xf numFmtId="195" fontId="44" fillId="0" borderId="14" xfId="5" applyNumberFormat="1" applyFont="1" applyFill="1" applyBorder="1" applyAlignment="1" applyProtection="1">
      <alignment horizontal="center" vertical="center"/>
    </xf>
    <xf numFmtId="195" fontId="44" fillId="0" borderId="13" xfId="5" applyNumberFormat="1" applyFont="1" applyFill="1" applyBorder="1" applyAlignment="1" applyProtection="1">
      <alignment horizontal="center" vertical="center"/>
    </xf>
    <xf numFmtId="195" fontId="44" fillId="0" borderId="12" xfId="5" applyNumberFormat="1" applyFont="1" applyFill="1" applyBorder="1" applyAlignment="1" applyProtection="1">
      <alignment horizontal="center" vertical="center"/>
    </xf>
    <xf numFmtId="0" fontId="30" fillId="0" borderId="102" xfId="0" applyFont="1" applyBorder="1" applyAlignment="1">
      <alignment horizontal="left" vertical="top"/>
    </xf>
    <xf numFmtId="0" fontId="30" fillId="0" borderId="42" xfId="0" applyFont="1" applyBorder="1" applyAlignment="1">
      <alignment horizontal="left" vertical="top"/>
    </xf>
    <xf numFmtId="179" fontId="45" fillId="0" borderId="7" xfId="5" applyNumberFormat="1" applyFont="1" applyFill="1" applyBorder="1" applyAlignment="1" applyProtection="1">
      <alignment horizontal="left"/>
    </xf>
    <xf numFmtId="179" fontId="45" fillId="0" borderId="8" xfId="5" applyNumberFormat="1" applyFont="1" applyFill="1" applyBorder="1" applyAlignment="1" applyProtection="1">
      <alignment horizontal="left"/>
    </xf>
    <xf numFmtId="0" fontId="30" fillId="0" borderId="6" xfId="0" applyFont="1" applyBorder="1" applyAlignment="1">
      <alignment horizontal="center" vertical="center" wrapText="1"/>
    </xf>
    <xf numFmtId="0" fontId="30" fillId="0" borderId="98" xfId="0" applyFont="1" applyBorder="1" applyAlignment="1">
      <alignment horizontal="left" vertical="top"/>
    </xf>
    <xf numFmtId="0" fontId="30" fillId="0" borderId="99" xfId="0" applyFont="1" applyBorder="1" applyAlignment="1">
      <alignment horizontal="left" vertical="top"/>
    </xf>
    <xf numFmtId="0" fontId="30" fillId="0" borderId="100" xfId="0" applyFont="1" applyBorder="1" applyAlignment="1">
      <alignment horizontal="left" vertical="top"/>
    </xf>
    <xf numFmtId="0" fontId="30" fillId="0" borderId="8" xfId="0" applyFont="1" applyBorder="1" applyAlignment="1">
      <alignment horizontal="left" vertical="top"/>
    </xf>
    <xf numFmtId="199" fontId="43" fillId="0" borderId="102" xfId="0" applyNumberFormat="1" applyFont="1" applyBorder="1" applyAlignment="1">
      <alignment horizontal="left" vertical="top"/>
    </xf>
    <xf numFmtId="199" fontId="43" fillId="0" borderId="42" xfId="0" applyNumberFormat="1" applyFont="1" applyBorder="1" applyAlignment="1">
      <alignment horizontal="left" vertical="top"/>
    </xf>
    <xf numFmtId="199" fontId="43" fillId="0" borderId="8" xfId="0" applyNumberFormat="1" applyFont="1" applyBorder="1" applyAlignment="1">
      <alignment horizontal="left" vertical="top"/>
    </xf>
    <xf numFmtId="0" fontId="43" fillId="0" borderId="98" xfId="0" applyFont="1" applyBorder="1" applyAlignment="1">
      <alignment horizontal="left" vertical="top" wrapText="1"/>
    </xf>
    <xf numFmtId="0" fontId="43" fillId="0" borderId="99" xfId="0" applyFont="1" applyBorder="1" applyAlignment="1">
      <alignment horizontal="left" vertical="top" wrapText="1"/>
    </xf>
    <xf numFmtId="0" fontId="43" fillId="0" borderId="100" xfId="0" applyFont="1" applyBorder="1" applyAlignment="1">
      <alignment horizontal="left" vertical="top" wrapText="1"/>
    </xf>
    <xf numFmtId="0" fontId="47" fillId="0" borderId="104" xfId="0" applyFont="1" applyBorder="1" applyAlignment="1">
      <alignment horizontal="left" vertical="top"/>
    </xf>
    <xf numFmtId="0" fontId="47" fillId="0" borderId="105" xfId="0" applyFont="1" applyBorder="1" applyAlignment="1">
      <alignment horizontal="left" vertical="top"/>
    </xf>
    <xf numFmtId="179" fontId="44" fillId="0" borderId="112" xfId="5" applyNumberFormat="1" applyFont="1" applyFill="1" applyBorder="1" applyAlignment="1" applyProtection="1">
      <alignment horizontal="left"/>
    </xf>
    <xf numFmtId="179" fontId="44" fillId="0" borderId="113" xfId="5" applyNumberFormat="1" applyFont="1" applyFill="1" applyBorder="1" applyAlignment="1" applyProtection="1">
      <alignment horizontal="left"/>
    </xf>
    <xf numFmtId="0" fontId="43" fillId="0" borderId="102" xfId="0" applyFont="1" applyBorder="1" applyAlignment="1">
      <alignment horizontal="left" vertical="top"/>
    </xf>
    <xf numFmtId="0" fontId="43" fillId="0" borderId="42" xfId="0" applyFont="1" applyBorder="1" applyAlignment="1">
      <alignment horizontal="left" vertical="top"/>
    </xf>
    <xf numFmtId="179" fontId="44" fillId="0" borderId="7" xfId="5" applyNumberFormat="1" applyFont="1" applyFill="1" applyBorder="1" applyAlignment="1" applyProtection="1">
      <alignment horizontal="left"/>
    </xf>
    <xf numFmtId="179" fontId="44" fillId="0" borderId="8" xfId="5" applyNumberFormat="1" applyFont="1" applyFill="1" applyBorder="1" applyAlignment="1" applyProtection="1">
      <alignment horizontal="left"/>
    </xf>
    <xf numFmtId="200" fontId="66" fillId="8" borderId="0" xfId="0" applyNumberFormat="1" applyFont="1" applyFill="1" applyAlignment="1">
      <alignment horizontal="center"/>
    </xf>
    <xf numFmtId="179" fontId="45" fillId="0" borderId="111" xfId="5" applyNumberFormat="1" applyFont="1" applyFill="1" applyBorder="1" applyAlignment="1" applyProtection="1">
      <alignment horizontal="left"/>
    </xf>
    <xf numFmtId="200" fontId="30" fillId="8" borderId="0" xfId="0" applyNumberFormat="1" applyFont="1" applyFill="1" applyAlignment="1">
      <alignment horizontal="center"/>
    </xf>
  </cellXfs>
  <cellStyles count="12">
    <cellStyle name="God" xfId="4" builtinId="26"/>
    <cellStyle name="Komma" xfId="1" builtinId="3"/>
    <cellStyle name="Komma 2" xfId="5" xr:uid="{00000000-0005-0000-0000-000004000000}"/>
    <cellStyle name="Komma 2 2" xfId="7" xr:uid="{00000000-0005-0000-0000-000005000000}"/>
    <cellStyle name="Link" xfId="6" builtinId="8"/>
    <cellStyle name="Normal" xfId="0" builtinId="0"/>
    <cellStyle name="Normal 5" xfId="8" xr:uid="{00000000-0005-0000-0000-000007000000}"/>
    <cellStyle name="Normal 6" xfId="9" xr:uid="{00000000-0005-0000-0000-000008000000}"/>
    <cellStyle name="Procent" xfId="3" builtinId="5"/>
    <cellStyle name="Procent 4" xfId="11" xr:uid="{00000000-0005-0000-0000-00000A000000}"/>
    <cellStyle name="Procent 5" xfId="10" xr:uid="{00000000-0005-0000-0000-00000B000000}"/>
    <cellStyle name="Valuta" xfId="2" builtinId="4"/>
  </cellStyles>
  <dxfs count="4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8000"/>
      </font>
    </dxf>
    <dxf>
      <font>
        <color rgb="FF008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</xdr:colOff>
      <xdr:row>1</xdr:row>
      <xdr:rowOff>166688</xdr:rowOff>
    </xdr:from>
    <xdr:to>
      <xdr:col>3</xdr:col>
      <xdr:colOff>1580800</xdr:colOff>
      <xdr:row>2</xdr:row>
      <xdr:rowOff>188957</xdr:rowOff>
    </xdr:to>
    <xdr:pic>
      <xdr:nvPicPr>
        <xdr:cNvPr id="2" name="Billede 1" descr="cid:image001.jpg@01CF6E88.1DAE3F00">
          <a:extLst>
            <a:ext uri="{FF2B5EF4-FFF2-40B4-BE49-F238E27FC236}">
              <a16:creationId xmlns:a16="http://schemas.microsoft.com/office/drawing/2014/main" id="{C14C00F7-275D-4627-B01C-2099C6FFAE2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69863"/>
          <a:ext cx="1666525" cy="42866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39</xdr:col>
      <xdr:colOff>1580030</xdr:colOff>
      <xdr:row>0</xdr:row>
      <xdr:rowOff>0</xdr:rowOff>
    </xdr:from>
    <xdr:to>
      <xdr:col>41</xdr:col>
      <xdr:colOff>1921809</xdr:colOff>
      <xdr:row>20</xdr:row>
      <xdr:rowOff>115</xdr:rowOff>
    </xdr:to>
    <xdr:pic>
      <xdr:nvPicPr>
        <xdr:cNvPr id="3" name="Billede 2" descr="http://www.haandbogen.info/wp-content/uploads/2016/04/Kuldeindex-kap-2.png">
          <a:extLst>
            <a:ext uri="{FF2B5EF4-FFF2-40B4-BE49-F238E27FC236}">
              <a16:creationId xmlns:a16="http://schemas.microsoft.com/office/drawing/2014/main" id="{45FFAC0E-6757-4F9B-877A-407AD2EC6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01930" y="0"/>
          <a:ext cx="4963310" cy="4524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1613647</xdr:colOff>
      <xdr:row>21</xdr:row>
      <xdr:rowOff>16747</xdr:rowOff>
    </xdr:from>
    <xdr:to>
      <xdr:col>42</xdr:col>
      <xdr:colOff>1067271</xdr:colOff>
      <xdr:row>37</xdr:row>
      <xdr:rowOff>212004</xdr:rowOff>
    </xdr:to>
    <xdr:pic>
      <xdr:nvPicPr>
        <xdr:cNvPr id="4" name="Billede 3" descr="https://www.dmi.dk/uploads/pics/klima_helelandet_2006_2015_01.png">
          <a:extLst>
            <a:ext uri="{FF2B5EF4-FFF2-40B4-BE49-F238E27FC236}">
              <a16:creationId xmlns:a16="http://schemas.microsoft.com/office/drawing/2014/main" id="{F8203309-0607-483D-9C84-912861013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32372" y="4839572"/>
          <a:ext cx="6400525" cy="3445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ti.sharepoint.com/sites/Altiflex/udlejning/Delte%20dokumenter/1.%20Udlejning/Salg/Tilbud%20Fast,%20m2%20og%20stk.%20(modul)/MASTER%20tilbud%20-%20Stk%20pri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lbud"/>
      <sheetName val="Specifikation"/>
      <sheetName val="Fakturadata"/>
      <sheetName val="Faktura"/>
      <sheetName val="Stamdata"/>
      <sheetName val="Projektregistrering"/>
      <sheetName val="Prisberegner"/>
      <sheetName val="Notater"/>
      <sheetName val="Beregninger"/>
      <sheetName val="SpecifikationFast"/>
      <sheetName val="Partner prisliste"/>
      <sheetName val="Montør prisliste"/>
      <sheetName val="Timepris Partner"/>
      <sheetName val="Timepris montør"/>
      <sheetName val="Til bogføring"/>
      <sheetName val="Priser til dato"/>
      <sheetName val="Graf forbrug"/>
      <sheetName val="Tilkoeb_org"/>
      <sheetName val="Vejledning"/>
      <sheetName val="Prisberegning"/>
      <sheetName val="Lister"/>
      <sheetName val="Tekster"/>
      <sheetName val="Tidsplanlægning"/>
      <sheetName val="Beregning af opgaven"/>
      <sheetName val="Nøgletal Gl."/>
      <sheetName val="Tilkøb_1"/>
      <sheetName val="Beregning lejedage"/>
      <sheetName val="Nøgletal"/>
      <sheetName val="Aftalegrundlag"/>
      <sheetName val="Ordreliste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A2">
            <v>0</v>
          </cell>
        </row>
      </sheetData>
      <sheetData sheetId="21">
        <row r="2">
          <cell r="D2" t="str">
            <v>Facadeaflukning/Interimsvægge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dmi.dk/vejr/arkiver/normaler-og-ekstremer/klimanormaler-dk/vejrnorm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O320"/>
  <sheetViews>
    <sheetView showGridLines="0" tabSelected="1" topLeftCell="B1" workbookViewId="0">
      <selection activeCell="B11" sqref="B11"/>
    </sheetView>
  </sheetViews>
  <sheetFormatPr defaultColWidth="8.90625" defaultRowHeight="14.5" x14ac:dyDescent="0.35"/>
  <cols>
    <col min="1" max="1" width="3.453125" hidden="1" customWidth="1"/>
    <col min="2" max="2" width="27.90625" customWidth="1"/>
    <col min="3" max="3" width="15.453125" customWidth="1"/>
    <col min="4" max="4" width="13.453125" bestFit="1" customWidth="1"/>
    <col min="5" max="5" width="4" bestFit="1" customWidth="1"/>
    <col min="6" max="6" width="47.453125" customWidth="1"/>
    <col min="7" max="7" width="17.453125" customWidth="1"/>
    <col min="8" max="8" width="18" customWidth="1"/>
    <col min="9" max="9" width="3" hidden="1" customWidth="1"/>
    <col min="10" max="14" width="15.453125" hidden="1" customWidth="1"/>
    <col min="15" max="15" width="12.453125" hidden="1" customWidth="1"/>
    <col min="16" max="17" width="12.08984375" bestFit="1" customWidth="1"/>
  </cols>
  <sheetData>
    <row r="1" spans="1:15" s="4" customFormat="1" ht="18.5" x14ac:dyDescent="0.45">
      <c r="A1"/>
      <c r="B1" s="1" t="s">
        <v>0</v>
      </c>
      <c r="C1" s="2"/>
      <c r="D1" s="2"/>
      <c r="E1" s="2"/>
      <c r="F1" s="2"/>
      <c r="G1" s="2"/>
      <c r="H1" s="3"/>
      <c r="J1" s="5"/>
      <c r="K1" s="5"/>
      <c r="L1" s="5"/>
      <c r="M1" s="5"/>
      <c r="N1" s="5"/>
      <c r="O1" s="5"/>
    </row>
    <row r="2" spans="1:15" ht="15" customHeight="1" x14ac:dyDescent="0.35">
      <c r="B2" s="6" t="s">
        <v>1</v>
      </c>
      <c r="H2" s="7"/>
      <c r="J2" s="447" t="s">
        <v>164</v>
      </c>
      <c r="K2" s="447"/>
      <c r="L2" s="447"/>
      <c r="M2" s="447"/>
      <c r="N2" s="447"/>
      <c r="O2" s="447"/>
    </row>
    <row r="3" spans="1:15" ht="15" customHeight="1" x14ac:dyDescent="0.35">
      <c r="B3" s="6"/>
      <c r="H3" s="7"/>
      <c r="J3" s="447"/>
      <c r="K3" s="447"/>
      <c r="L3" s="447"/>
      <c r="M3" s="447"/>
      <c r="N3" s="447"/>
      <c r="O3" s="447"/>
    </row>
    <row r="4" spans="1:15" ht="15" customHeight="1" x14ac:dyDescent="0.35">
      <c r="B4" s="6"/>
      <c r="F4" s="405">
        <f>+C8</f>
        <v>1200</v>
      </c>
      <c r="G4" s="448">
        <f>+C25</f>
        <v>120</v>
      </c>
      <c r="H4" s="449"/>
      <c r="J4" s="450" t="s">
        <v>165</v>
      </c>
      <c r="K4" s="450"/>
      <c r="L4" s="450"/>
      <c r="M4" s="450"/>
      <c r="N4" s="450"/>
      <c r="O4" s="450"/>
    </row>
    <row r="5" spans="1:15" ht="26.5" thickBot="1" x14ac:dyDescent="0.65">
      <c r="B5" s="8" t="s">
        <v>2</v>
      </c>
      <c r="F5" s="9" t="s">
        <v>3</v>
      </c>
      <c r="G5" s="10" t="s">
        <v>4</v>
      </c>
      <c r="H5" s="11" t="s">
        <v>5</v>
      </c>
      <c r="J5" s="12">
        <f>30+C25</f>
        <v>150</v>
      </c>
      <c r="K5" s="12">
        <f>30+J5</f>
        <v>180</v>
      </c>
      <c r="L5" s="12">
        <f t="shared" ref="L5:O5" si="0">30+K5</f>
        <v>210</v>
      </c>
      <c r="M5" s="12">
        <f t="shared" si="0"/>
        <v>240</v>
      </c>
      <c r="N5" s="12">
        <f t="shared" si="0"/>
        <v>270</v>
      </c>
      <c r="O5" s="12">
        <f t="shared" si="0"/>
        <v>300</v>
      </c>
    </row>
    <row r="6" spans="1:15" ht="16" x14ac:dyDescent="0.4">
      <c r="B6" s="13" t="s">
        <v>6</v>
      </c>
      <c r="C6" s="451" t="s">
        <v>7</v>
      </c>
      <c r="D6" s="452"/>
      <c r="F6" s="14" t="s">
        <v>8</v>
      </c>
      <c r="G6" s="15">
        <f>+C8*B58*C25</f>
        <v>190179.31034482759</v>
      </c>
      <c r="H6" s="16">
        <f>+G6/$C$8</f>
        <v>158.48275862068965</v>
      </c>
      <c r="J6" s="17">
        <f>+J5/$G$4*$H$6</f>
        <v>198.10344827586206</v>
      </c>
      <c r="K6" s="17">
        <f t="shared" ref="K6:O6" si="1">+K5/$G$4*$H$6</f>
        <v>237.72413793103448</v>
      </c>
      <c r="L6" s="17">
        <f t="shared" si="1"/>
        <v>277.34482758620686</v>
      </c>
      <c r="M6" s="17">
        <f t="shared" si="1"/>
        <v>316.9655172413793</v>
      </c>
      <c r="N6" s="17">
        <f t="shared" si="1"/>
        <v>356.58620689655174</v>
      </c>
      <c r="O6" s="17">
        <f t="shared" si="1"/>
        <v>396.20689655172413</v>
      </c>
    </row>
    <row r="7" spans="1:15" ht="46" x14ac:dyDescent="0.4">
      <c r="B7" s="18" t="s">
        <v>9</v>
      </c>
      <c r="C7" s="19">
        <v>15</v>
      </c>
      <c r="D7" s="20" t="s">
        <v>10</v>
      </c>
      <c r="F7" s="6" t="s">
        <v>11</v>
      </c>
      <c r="G7" s="21">
        <f>+C8*(F61+F63)</f>
        <v>122896.55172413794</v>
      </c>
      <c r="H7" s="22">
        <f t="shared" ref="H7:H8" si="2">+G7/$C$8</f>
        <v>102.41379310344828</v>
      </c>
      <c r="J7" s="17">
        <f>+H7</f>
        <v>102.41379310344828</v>
      </c>
      <c r="K7" s="17">
        <f>+J7</f>
        <v>102.41379310344828</v>
      </c>
      <c r="L7" s="17">
        <f t="shared" ref="L7:O8" si="3">+K7</f>
        <v>102.41379310344828</v>
      </c>
      <c r="M7" s="17">
        <f t="shared" si="3"/>
        <v>102.41379310344828</v>
      </c>
      <c r="N7" s="17">
        <f t="shared" si="3"/>
        <v>102.41379310344828</v>
      </c>
      <c r="O7" s="17">
        <f t="shared" si="3"/>
        <v>102.41379310344828</v>
      </c>
    </row>
    <row r="8" spans="1:15" ht="16.5" thickBot="1" x14ac:dyDescent="0.45">
      <c r="B8" s="23" t="s">
        <v>12</v>
      </c>
      <c r="C8" s="24">
        <v>1200</v>
      </c>
      <c r="D8" s="20"/>
      <c r="F8" s="25" t="s">
        <v>13</v>
      </c>
      <c r="G8" s="26">
        <f>+C8*(F62+F64)</f>
        <v>57517.241379310341</v>
      </c>
      <c r="H8" s="27">
        <f t="shared" si="2"/>
        <v>47.931034482758619</v>
      </c>
      <c r="J8" s="17">
        <f>+H8</f>
        <v>47.931034482758619</v>
      </c>
      <c r="K8" s="17">
        <f>+J8</f>
        <v>47.931034482758619</v>
      </c>
      <c r="L8" s="17">
        <f t="shared" si="3"/>
        <v>47.931034482758619</v>
      </c>
      <c r="M8" s="17">
        <f t="shared" si="3"/>
        <v>47.931034482758619</v>
      </c>
      <c r="N8" s="17">
        <f t="shared" si="3"/>
        <v>47.931034482758619</v>
      </c>
      <c r="O8" s="17">
        <f t="shared" si="3"/>
        <v>47.931034482758619</v>
      </c>
    </row>
    <row r="9" spans="1:15" ht="17.5" thickBot="1" x14ac:dyDescent="0.45">
      <c r="B9" s="13" t="s">
        <v>14</v>
      </c>
      <c r="C9" s="28">
        <v>2.9</v>
      </c>
      <c r="D9" s="20"/>
      <c r="F9" s="403" t="s">
        <v>15</v>
      </c>
      <c r="G9" s="394">
        <f>SUM(G6:G8)</f>
        <v>370593.10344827588</v>
      </c>
      <c r="H9" s="404">
        <f>+G9/$C$8</f>
        <v>308.82758620689657</v>
      </c>
      <c r="J9" s="29">
        <f>SUM(J6:J8)</f>
        <v>348.44827586206895</v>
      </c>
      <c r="K9" s="29">
        <f t="shared" ref="K9:O9" si="4">SUM(K6:K8)</f>
        <v>388.06896551724139</v>
      </c>
      <c r="L9" s="29">
        <f t="shared" si="4"/>
        <v>427.68965517241372</v>
      </c>
      <c r="M9" s="29">
        <f t="shared" si="4"/>
        <v>467.31034482758616</v>
      </c>
      <c r="N9" s="29">
        <f t="shared" si="4"/>
        <v>506.93103448275861</v>
      </c>
      <c r="O9" s="29">
        <f t="shared" si="4"/>
        <v>546.55172413793105</v>
      </c>
    </row>
    <row r="10" spans="1:15" ht="17" x14ac:dyDescent="0.4">
      <c r="B10" s="20"/>
      <c r="C10" s="20"/>
      <c r="D10" s="20"/>
      <c r="F10" s="13" t="s">
        <v>14</v>
      </c>
      <c r="G10" s="439">
        <f>+C9</f>
        <v>2.9</v>
      </c>
      <c r="H10" s="30"/>
      <c r="J10" s="31"/>
      <c r="K10" s="31"/>
      <c r="L10" s="31"/>
      <c r="M10" s="31"/>
      <c r="N10" s="31"/>
      <c r="O10" s="31"/>
    </row>
    <row r="11" spans="1:15" ht="30" thickBot="1" x14ac:dyDescent="0.45">
      <c r="B11" s="441" t="s">
        <v>16</v>
      </c>
      <c r="F11" s="6"/>
      <c r="H11" s="30"/>
      <c r="J11" s="31"/>
      <c r="K11" s="31"/>
      <c r="L11" s="31"/>
      <c r="M11" s="31"/>
      <c r="N11" s="31"/>
      <c r="O11" s="31"/>
    </row>
    <row r="12" spans="1:15" ht="16" x14ac:dyDescent="0.4">
      <c r="B12" s="13" t="s">
        <v>17</v>
      </c>
      <c r="C12" s="32"/>
      <c r="D12" s="33"/>
      <c r="F12" s="453" t="s">
        <v>18</v>
      </c>
      <c r="G12" s="455">
        <f>+'Varmeberegner til Den Hurtige'!W84</f>
        <v>186193.72800000003</v>
      </c>
      <c r="H12" s="34"/>
      <c r="J12" s="31"/>
      <c r="K12" s="31"/>
      <c r="L12" s="31"/>
      <c r="M12" s="31"/>
      <c r="N12" s="31"/>
      <c r="O12" s="31"/>
    </row>
    <row r="13" spans="1:15" ht="16" x14ac:dyDescent="0.4">
      <c r="B13" s="13" t="s">
        <v>19</v>
      </c>
      <c r="C13" s="32"/>
      <c r="F13" s="454"/>
      <c r="G13" s="456"/>
      <c r="H13" s="30"/>
      <c r="J13" s="31"/>
      <c r="K13" s="31"/>
      <c r="L13" s="31"/>
      <c r="M13" s="31"/>
      <c r="N13" s="31"/>
      <c r="O13" s="31"/>
    </row>
    <row r="14" spans="1:15" ht="16.5" thickBot="1" x14ac:dyDescent="0.45">
      <c r="B14" s="13" t="s">
        <v>20</v>
      </c>
      <c r="C14" s="32"/>
      <c r="F14" s="35" t="s">
        <v>21</v>
      </c>
      <c r="G14" s="36">
        <v>2.75</v>
      </c>
      <c r="H14" s="37"/>
      <c r="J14" s="38" t="s">
        <v>166</v>
      </c>
      <c r="K14" s="31"/>
      <c r="L14" s="31"/>
      <c r="M14" s="31"/>
      <c r="N14" s="31"/>
      <c r="O14" s="31"/>
    </row>
    <row r="15" spans="1:15" ht="16.5" thickBot="1" x14ac:dyDescent="0.45">
      <c r="B15" s="13" t="s">
        <v>22</v>
      </c>
      <c r="C15" s="32" t="s">
        <v>23</v>
      </c>
      <c r="F15" s="393" t="s">
        <v>24</v>
      </c>
      <c r="G15" s="394">
        <f>+G14*G12</f>
        <v>512032.75200000009</v>
      </c>
      <c r="H15" s="395">
        <f>+G15/$C$8</f>
        <v>426.69396000000006</v>
      </c>
      <c r="J15" s="29">
        <f>+$H$15*J5/$G$4</f>
        <v>533.36745000000008</v>
      </c>
      <c r="K15" s="29">
        <f t="shared" ref="K15:O15" si="5">+$H$15*K5/$G$4</f>
        <v>640.04094000000009</v>
      </c>
      <c r="L15" s="29">
        <f t="shared" si="5"/>
        <v>746.71443000000011</v>
      </c>
      <c r="M15" s="29">
        <f t="shared" si="5"/>
        <v>853.38792000000001</v>
      </c>
      <c r="N15" s="29">
        <f t="shared" si="5"/>
        <v>960.06141000000014</v>
      </c>
      <c r="O15" s="29">
        <f t="shared" si="5"/>
        <v>1066.7349000000002</v>
      </c>
    </row>
    <row r="16" spans="1:15" ht="16.5" thickBot="1" x14ac:dyDescent="0.45">
      <c r="B16" s="13" t="s">
        <v>25</v>
      </c>
      <c r="C16" s="32" t="s">
        <v>23</v>
      </c>
      <c r="F16" s="6"/>
      <c r="H16" s="30"/>
      <c r="J16" s="31"/>
      <c r="K16" s="31"/>
      <c r="L16" s="31"/>
      <c r="M16" s="31"/>
      <c r="N16" s="31"/>
      <c r="O16" s="31"/>
    </row>
    <row r="17" spans="2:15" ht="16.5" thickBot="1" x14ac:dyDescent="0.45">
      <c r="B17" s="13" t="s">
        <v>26</v>
      </c>
      <c r="C17" s="32" t="s">
        <v>23</v>
      </c>
      <c r="F17" s="396" t="s">
        <v>27</v>
      </c>
      <c r="G17" s="397">
        <f>+G9-G15</f>
        <v>-141439.64855172421</v>
      </c>
      <c r="H17" s="395">
        <f>+H9-H15</f>
        <v>-117.86637379310349</v>
      </c>
      <c r="J17" s="29">
        <f>+J9-J15</f>
        <v>-184.91917413793112</v>
      </c>
      <c r="K17" s="29">
        <f t="shared" ref="K17:O17" si="6">+K9-K15</f>
        <v>-251.9719744827587</v>
      </c>
      <c r="L17" s="29">
        <f t="shared" si="6"/>
        <v>-319.02477482758638</v>
      </c>
      <c r="M17" s="29">
        <f t="shared" si="6"/>
        <v>-386.07757517241384</v>
      </c>
      <c r="N17" s="29">
        <f t="shared" si="6"/>
        <v>-453.13037551724153</v>
      </c>
      <c r="O17" s="29">
        <f t="shared" si="6"/>
        <v>-520.18317586206911</v>
      </c>
    </row>
    <row r="18" spans="2:15" ht="16" x14ac:dyDescent="0.4">
      <c r="B18" s="13" t="s">
        <v>28</v>
      </c>
      <c r="C18" s="32" t="s">
        <v>23</v>
      </c>
      <c r="F18" s="39" t="s">
        <v>29</v>
      </c>
      <c r="G18" s="40"/>
      <c r="H18" s="41"/>
      <c r="J18" s="42" t="s">
        <v>167</v>
      </c>
      <c r="K18" s="31"/>
      <c r="L18" s="31"/>
      <c r="M18" s="31"/>
      <c r="N18" s="31"/>
      <c r="O18" s="31"/>
    </row>
    <row r="19" spans="2:15" ht="15" customHeight="1" x14ac:dyDescent="0.4">
      <c r="B19" s="13" t="s">
        <v>30</v>
      </c>
      <c r="C19" s="32"/>
      <c r="H19" s="30"/>
      <c r="J19" s="42" t="s">
        <v>168</v>
      </c>
      <c r="K19" s="31"/>
      <c r="L19" s="31"/>
      <c r="M19" s="31"/>
      <c r="N19" s="31"/>
      <c r="O19" s="31"/>
    </row>
    <row r="20" spans="2:15" ht="16" x14ac:dyDescent="0.4">
      <c r="B20" s="13" t="s">
        <v>31</v>
      </c>
      <c r="C20" s="32"/>
      <c r="H20" s="30"/>
      <c r="J20" s="42" t="s">
        <v>169</v>
      </c>
      <c r="K20" s="31"/>
      <c r="L20" s="31"/>
      <c r="M20" s="31"/>
      <c r="N20" s="31"/>
      <c r="O20" s="31"/>
    </row>
    <row r="21" spans="2:15" ht="18" thickBot="1" x14ac:dyDescent="0.5">
      <c r="B21" s="13" t="s">
        <v>32</v>
      </c>
      <c r="C21" s="32"/>
      <c r="F21" s="444" t="s">
        <v>33</v>
      </c>
      <c r="G21" s="445"/>
      <c r="H21" s="446"/>
      <c r="J21" s="31"/>
      <c r="K21" s="31"/>
      <c r="L21" s="31"/>
      <c r="M21" s="31"/>
      <c r="N21" s="31"/>
      <c r="O21" s="31"/>
    </row>
    <row r="22" spans="2:15" x14ac:dyDescent="0.35">
      <c r="B22" s="13" t="s">
        <v>34</v>
      </c>
      <c r="C22" s="32"/>
      <c r="F22" s="43" t="s">
        <v>35</v>
      </c>
      <c r="G22" s="44">
        <f t="shared" ref="G22:G27" si="7">+H22/1000</f>
        <v>7.820136576000003</v>
      </c>
      <c r="H22" s="45">
        <f>+'Varmeberegner til Den Hurtige'!H87</f>
        <v>7820.1365760000026</v>
      </c>
      <c r="J22" s="31"/>
      <c r="K22" s="31"/>
      <c r="L22" s="31"/>
      <c r="M22" s="31"/>
      <c r="N22" s="31"/>
      <c r="O22" s="31"/>
    </row>
    <row r="23" spans="2:15" x14ac:dyDescent="0.35">
      <c r="B23" s="13" t="s">
        <v>36</v>
      </c>
      <c r="C23" s="32"/>
      <c r="F23" s="46" t="s">
        <v>37</v>
      </c>
      <c r="G23" s="47">
        <f t="shared" si="7"/>
        <v>6.5167804800000013</v>
      </c>
      <c r="H23" s="48">
        <f>+'Varmeberegner til Den Hurtige'!H88</f>
        <v>6516.7804800000013</v>
      </c>
      <c r="J23" s="31"/>
      <c r="L23" s="31"/>
      <c r="M23" s="31"/>
      <c r="N23" s="31"/>
      <c r="O23" s="31"/>
    </row>
    <row r="24" spans="2:15" x14ac:dyDescent="0.35">
      <c r="B24" s="13" t="s">
        <v>38</v>
      </c>
      <c r="C24" s="49">
        <f>COUNTA(C12:C23)</f>
        <v>4</v>
      </c>
      <c r="F24" s="46" t="s">
        <v>39</v>
      </c>
      <c r="G24" s="47">
        <f t="shared" si="7"/>
        <v>38.355907967999997</v>
      </c>
      <c r="H24" s="48">
        <f>+'Varmeberegner til Den Hurtige'!H89</f>
        <v>38355.907968</v>
      </c>
    </row>
    <row r="25" spans="2:15" x14ac:dyDescent="0.35">
      <c r="B25" s="13" t="s">
        <v>40</v>
      </c>
      <c r="C25" s="49">
        <f>+C24*30</f>
        <v>120</v>
      </c>
      <c r="F25" s="46" t="s">
        <v>41</v>
      </c>
      <c r="G25" s="50">
        <f t="shared" si="7"/>
        <v>52.879018752000007</v>
      </c>
      <c r="H25" s="48">
        <f>+'Varmeberegner til Den Hurtige'!H90</f>
        <v>52879.018752000011</v>
      </c>
    </row>
    <row r="26" spans="2:15" ht="15" thickBot="1" x14ac:dyDescent="0.4">
      <c r="B26" s="6"/>
      <c r="F26" s="51" t="s">
        <v>42</v>
      </c>
      <c r="G26" s="52">
        <f t="shared" si="7"/>
        <v>49.713725376000006</v>
      </c>
      <c r="H26" s="53">
        <f>+'Varmeberegner til Den Hurtige'!H91</f>
        <v>49713.725376000009</v>
      </c>
    </row>
    <row r="27" spans="2:15" ht="17" thickBot="1" x14ac:dyDescent="0.45">
      <c r="B27" s="6"/>
      <c r="F27" s="398" t="s">
        <v>43</v>
      </c>
      <c r="G27" s="399">
        <f t="shared" si="7"/>
        <v>31.057113830400006</v>
      </c>
      <c r="H27" s="400">
        <f>+'Varmeberegner til Den Hurtige'!H92</f>
        <v>31057.113830400005</v>
      </c>
    </row>
    <row r="28" spans="2:15" x14ac:dyDescent="0.35">
      <c r="B28" s="6"/>
      <c r="F28" s="54" t="s">
        <v>44</v>
      </c>
      <c r="G28" s="40"/>
      <c r="H28" s="55"/>
    </row>
    <row r="29" spans="2:15" x14ac:dyDescent="0.35">
      <c r="B29" s="6"/>
      <c r="H29" s="7"/>
    </row>
    <row r="30" spans="2:15" ht="16" x14ac:dyDescent="0.4">
      <c r="B30" s="6"/>
      <c r="F30" s="56"/>
      <c r="H30" s="30"/>
    </row>
    <row r="31" spans="2:15" ht="44" thickBot="1" x14ac:dyDescent="0.45">
      <c r="B31" s="6"/>
      <c r="F31" s="57" t="s">
        <v>45</v>
      </c>
      <c r="G31" s="58" t="s">
        <v>4</v>
      </c>
      <c r="H31" s="59" t="s">
        <v>5</v>
      </c>
    </row>
    <row r="32" spans="2:15" ht="16" x14ac:dyDescent="0.4">
      <c r="B32" s="6"/>
      <c r="F32" s="60" t="s">
        <v>46</v>
      </c>
      <c r="G32" s="15">
        <f>+H32*$C$8</f>
        <v>265080</v>
      </c>
      <c r="H32" s="16">
        <f>+'Varmeberegner til Den Hurtige'!W63</f>
        <v>220.9</v>
      </c>
    </row>
    <row r="33" spans="1:8" ht="16" x14ac:dyDescent="0.4">
      <c r="B33" s="6"/>
      <c r="F33" s="61" t="s">
        <v>47</v>
      </c>
      <c r="G33" s="21">
        <f t="shared" ref="G33:G34" si="8">+H33*$C$8</f>
        <v>64800</v>
      </c>
      <c r="H33" s="22">
        <f>+'Varmeberegner til Den Hurtige'!W64</f>
        <v>54</v>
      </c>
    </row>
    <row r="34" spans="1:8" ht="16.5" thickBot="1" x14ac:dyDescent="0.45">
      <c r="B34" s="6"/>
      <c r="F34" s="62" t="s">
        <v>48</v>
      </c>
      <c r="G34" s="26">
        <f t="shared" si="8"/>
        <v>90000</v>
      </c>
      <c r="H34" s="27">
        <f>+'Varmeberegner til Den Hurtige'!W65</f>
        <v>75</v>
      </c>
    </row>
    <row r="35" spans="1:8" ht="48.5" thickBot="1" x14ac:dyDescent="0.45">
      <c r="B35" s="6"/>
      <c r="F35" s="401" t="s">
        <v>49</v>
      </c>
      <c r="G35" s="402">
        <f>SUM(G32:G34)</f>
        <v>419880</v>
      </c>
      <c r="H35" s="395">
        <f t="shared" ref="H35" si="9">+G35/$C$8</f>
        <v>349.9</v>
      </c>
    </row>
    <row r="36" spans="1:8" x14ac:dyDescent="0.35">
      <c r="F36" s="440" t="s">
        <v>50</v>
      </c>
      <c r="G36" s="40"/>
      <c r="H36" s="55"/>
    </row>
    <row r="41" spans="1:8" x14ac:dyDescent="0.35">
      <c r="F41" s="63"/>
      <c r="G41" s="63"/>
    </row>
    <row r="43" spans="1:8" x14ac:dyDescent="0.35">
      <c r="A43" s="63"/>
    </row>
    <row r="44" spans="1:8" x14ac:dyDescent="0.35">
      <c r="A44" s="63"/>
      <c r="H44" s="64"/>
    </row>
    <row r="45" spans="1:8" x14ac:dyDescent="0.35">
      <c r="A45" s="63"/>
      <c r="B45" s="407" t="s">
        <v>51</v>
      </c>
      <c r="C45" s="408" t="s">
        <v>52</v>
      </c>
      <c r="D45" s="408" t="s">
        <v>53</v>
      </c>
      <c r="E45" s="432" t="s">
        <v>54</v>
      </c>
      <c r="F45" s="409"/>
      <c r="G45" s="409"/>
      <c r="H45" s="410"/>
    </row>
    <row r="46" spans="1:8" x14ac:dyDescent="0.35">
      <c r="A46" s="63"/>
      <c r="B46" s="409">
        <v>14</v>
      </c>
      <c r="C46" s="411">
        <v>4.7</v>
      </c>
      <c r="D46" s="411">
        <v>1.1000000000000001</v>
      </c>
      <c r="E46" s="432">
        <f>+D46+C46</f>
        <v>5.8000000000000007</v>
      </c>
      <c r="F46" s="409"/>
      <c r="G46" s="409"/>
      <c r="H46" s="410"/>
    </row>
    <row r="47" spans="1:8" x14ac:dyDescent="0.35">
      <c r="A47" s="63"/>
      <c r="B47" s="409">
        <v>30</v>
      </c>
      <c r="C47" s="411">
        <v>4.7</v>
      </c>
      <c r="D47" s="411">
        <v>1.1000000000000001</v>
      </c>
      <c r="E47" s="432">
        <f t="shared" ref="E47:E54" si="10">+D47+C47</f>
        <v>5.8000000000000007</v>
      </c>
      <c r="F47" s="409"/>
      <c r="G47" s="409"/>
      <c r="H47" s="410"/>
    </row>
    <row r="48" spans="1:8" x14ac:dyDescent="0.35">
      <c r="A48" s="63"/>
      <c r="B48" s="409">
        <v>60</v>
      </c>
      <c r="C48" s="411">
        <v>4.7</v>
      </c>
      <c r="D48" s="411">
        <v>1.1000000000000001</v>
      </c>
      <c r="E48" s="432">
        <f t="shared" si="10"/>
        <v>5.8000000000000007</v>
      </c>
      <c r="F48" s="409"/>
      <c r="G48" s="409"/>
      <c r="H48" s="410"/>
    </row>
    <row r="49" spans="1:8" x14ac:dyDescent="0.35">
      <c r="A49" s="63"/>
      <c r="B49" s="409">
        <v>120</v>
      </c>
      <c r="C49" s="411">
        <v>3.1</v>
      </c>
      <c r="D49" s="411">
        <v>0.73</v>
      </c>
      <c r="E49" s="432">
        <f t="shared" si="10"/>
        <v>3.83</v>
      </c>
      <c r="F49" s="409"/>
      <c r="G49" s="409"/>
      <c r="H49" s="410"/>
    </row>
    <row r="50" spans="1:8" x14ac:dyDescent="0.35">
      <c r="A50" s="63"/>
      <c r="B50" s="409">
        <v>150</v>
      </c>
      <c r="C50" s="411">
        <v>2.87</v>
      </c>
      <c r="D50" s="411">
        <v>0.67</v>
      </c>
      <c r="E50" s="432">
        <f t="shared" si="10"/>
        <v>3.54</v>
      </c>
      <c r="F50" s="409"/>
      <c r="G50" s="409"/>
      <c r="H50" s="409"/>
    </row>
    <row r="51" spans="1:8" x14ac:dyDescent="0.35">
      <c r="A51" s="63"/>
      <c r="B51" s="409">
        <v>180</v>
      </c>
      <c r="C51" s="411">
        <v>2.87</v>
      </c>
      <c r="D51" s="411">
        <v>0.67</v>
      </c>
      <c r="E51" s="432">
        <f t="shared" si="10"/>
        <v>3.54</v>
      </c>
      <c r="F51" s="409"/>
      <c r="G51" s="409"/>
      <c r="H51" s="409"/>
    </row>
    <row r="52" spans="1:8" x14ac:dyDescent="0.35">
      <c r="A52" s="63"/>
      <c r="B52" s="409">
        <v>210</v>
      </c>
      <c r="C52" s="411">
        <v>2.87</v>
      </c>
      <c r="D52" s="411">
        <v>0.67</v>
      </c>
      <c r="E52" s="432">
        <f t="shared" si="10"/>
        <v>3.54</v>
      </c>
      <c r="F52" s="409"/>
      <c r="G52" s="409"/>
      <c r="H52" s="409"/>
    </row>
    <row r="53" spans="1:8" x14ac:dyDescent="0.35">
      <c r="A53" s="63"/>
      <c r="B53" s="409">
        <v>300</v>
      </c>
      <c r="C53" s="411">
        <v>2.87</v>
      </c>
      <c r="D53" s="411">
        <v>0.67</v>
      </c>
      <c r="E53" s="432">
        <f t="shared" si="10"/>
        <v>3.54</v>
      </c>
      <c r="F53" s="409"/>
      <c r="G53" s="409"/>
      <c r="H53" s="409"/>
    </row>
    <row r="54" spans="1:8" x14ac:dyDescent="0.35">
      <c r="A54" s="63"/>
      <c r="B54" s="409">
        <v>365</v>
      </c>
      <c r="C54" s="411">
        <v>2.87</v>
      </c>
      <c r="D54" s="411">
        <v>0.67</v>
      </c>
      <c r="E54" s="432">
        <f t="shared" si="10"/>
        <v>3.54</v>
      </c>
      <c r="F54" s="409"/>
      <c r="G54" s="409"/>
      <c r="H54" s="409"/>
    </row>
    <row r="55" spans="1:8" x14ac:dyDescent="0.35">
      <c r="A55" s="63"/>
      <c r="B55" s="409"/>
      <c r="C55" s="409"/>
      <c r="D55" s="409"/>
      <c r="E55" s="411"/>
      <c r="F55" s="409"/>
      <c r="G55" s="409"/>
      <c r="H55" s="409"/>
    </row>
    <row r="56" spans="1:8" ht="15" thickBot="1" x14ac:dyDescent="0.4">
      <c r="A56" s="63"/>
      <c r="B56" s="412">
        <f>IF(C25&gt;=B54,E54,IF(C25&gt;=B53,E53,IF(C25&gt;=B52,E52,IF(C25&gt;=B51,E51,IF(C25&gt;=B50,E50,IF(C25&gt;=B49,E49,IF(C25&gt;=B48,E48,IF(C25&gt;=B47,E47,E46))))))))</f>
        <v>3.83</v>
      </c>
      <c r="C56" s="431" t="s">
        <v>55</v>
      </c>
      <c r="D56" s="409"/>
      <c r="E56" s="411"/>
      <c r="H56" s="409"/>
    </row>
    <row r="57" spans="1:8" ht="17.5" thickTop="1" thickBot="1" x14ac:dyDescent="0.4">
      <c r="A57" s="63"/>
      <c r="B57" s="414">
        <f>+C9</f>
        <v>2.9</v>
      </c>
      <c r="C57" t="s">
        <v>14</v>
      </c>
      <c r="D57" s="409"/>
      <c r="E57" s="411"/>
      <c r="H57" s="409"/>
    </row>
    <row r="58" spans="1:8" ht="17.5" thickTop="1" thickBot="1" x14ac:dyDescent="0.4">
      <c r="A58" s="63"/>
      <c r="B58" s="412">
        <f>+B56/B57</f>
        <v>1.3206896551724139</v>
      </c>
      <c r="C58" s="431" t="s">
        <v>56</v>
      </c>
      <c r="D58" s="409"/>
      <c r="E58" s="409"/>
      <c r="F58" s="409"/>
      <c r="G58" s="409"/>
      <c r="H58" s="409"/>
    </row>
    <row r="59" spans="1:8" ht="15" thickTop="1" x14ac:dyDescent="0.35">
      <c r="A59" s="63"/>
      <c r="B59" s="409" t="s">
        <v>57</v>
      </c>
      <c r="C59" s="415"/>
      <c r="D59" s="409"/>
      <c r="E59" s="409"/>
      <c r="H59" s="409"/>
    </row>
    <row r="60" spans="1:8" ht="15" thickBot="1" x14ac:dyDescent="0.4">
      <c r="A60" s="63"/>
      <c r="B60" s="413" t="s">
        <v>58</v>
      </c>
      <c r="C60" s="413"/>
      <c r="D60" s="416">
        <v>267</v>
      </c>
      <c r="E60" s="411"/>
    </row>
    <row r="61" spans="1:8" x14ac:dyDescent="0.35">
      <c r="A61" s="63"/>
      <c r="B61" s="417" t="s">
        <v>59</v>
      </c>
      <c r="C61" s="417"/>
      <c r="D61" s="418">
        <v>125</v>
      </c>
      <c r="E61" s="411"/>
      <c r="F61" s="421">
        <f>+D60/D62</f>
        <v>92.068965517241381</v>
      </c>
      <c r="G61" s="422" t="s">
        <v>58</v>
      </c>
      <c r="H61" s="423"/>
    </row>
    <row r="62" spans="1:8" ht="16.5" x14ac:dyDescent="0.35">
      <c r="A62" s="63"/>
      <c r="B62" s="409" t="s">
        <v>60</v>
      </c>
      <c r="C62" s="415"/>
      <c r="D62" s="419">
        <f>+B57</f>
        <v>2.9</v>
      </c>
      <c r="E62" s="411"/>
      <c r="F62" s="424">
        <f>+D61/D62</f>
        <v>43.103448275862071</v>
      </c>
      <c r="G62" s="413" t="s">
        <v>59</v>
      </c>
      <c r="H62" s="425"/>
    </row>
    <row r="63" spans="1:8" x14ac:dyDescent="0.35">
      <c r="A63" s="63"/>
      <c r="B63" s="409"/>
      <c r="C63" s="415"/>
      <c r="D63" s="409"/>
      <c r="E63" s="409"/>
      <c r="F63" s="424">
        <f>+D65/D67</f>
        <v>10.344827586206897</v>
      </c>
      <c r="G63" s="413" t="s">
        <v>58</v>
      </c>
      <c r="H63" s="425"/>
    </row>
    <row r="64" spans="1:8" x14ac:dyDescent="0.35">
      <c r="A64" s="63"/>
      <c r="B64" s="409" t="s">
        <v>61</v>
      </c>
      <c r="C64" s="415"/>
      <c r="D64" s="409"/>
      <c r="E64" s="409"/>
      <c r="F64" s="424">
        <f>+D66/D67</f>
        <v>4.8275862068965516</v>
      </c>
      <c r="G64" s="413" t="s">
        <v>59</v>
      </c>
      <c r="H64" s="425"/>
    </row>
    <row r="65" spans="1:8" x14ac:dyDescent="0.35">
      <c r="A65" s="63"/>
      <c r="B65" s="413" t="s">
        <v>58</v>
      </c>
      <c r="C65" s="413"/>
      <c r="D65" s="416">
        <v>30</v>
      </c>
      <c r="E65" s="411"/>
      <c r="F65" s="426">
        <f>+F63+F61</f>
        <v>102.41379310344828</v>
      </c>
      <c r="G65" s="420" t="s">
        <v>62</v>
      </c>
      <c r="H65" s="427"/>
    </row>
    <row r="66" spans="1:8" ht="15" thickBot="1" x14ac:dyDescent="0.4">
      <c r="A66" s="63"/>
      <c r="B66" s="417" t="s">
        <v>59</v>
      </c>
      <c r="C66" s="417"/>
      <c r="D66" s="418">
        <v>14</v>
      </c>
      <c r="E66" s="409"/>
      <c r="F66" s="428">
        <f>+F64+F62</f>
        <v>47.931034482758619</v>
      </c>
      <c r="G66" s="429" t="s">
        <v>63</v>
      </c>
      <c r="H66" s="430"/>
    </row>
    <row r="67" spans="1:8" ht="16.5" x14ac:dyDescent="0.35">
      <c r="A67" s="63"/>
      <c r="B67" s="409" t="s">
        <v>64</v>
      </c>
      <c r="C67" s="415"/>
      <c r="D67" s="419">
        <f>+B57</f>
        <v>2.9</v>
      </c>
      <c r="E67" s="409"/>
      <c r="F67" s="409"/>
      <c r="G67" s="409"/>
      <c r="H67" s="409"/>
    </row>
    <row r="68" spans="1:8" x14ac:dyDescent="0.35">
      <c r="B68" s="409"/>
      <c r="C68" s="409"/>
      <c r="D68" s="409"/>
      <c r="E68" s="409"/>
      <c r="F68" s="409"/>
      <c r="G68" s="409"/>
      <c r="H68" s="409"/>
    </row>
    <row r="69" spans="1:8" x14ac:dyDescent="0.35">
      <c r="B69" s="409"/>
      <c r="C69" s="409"/>
      <c r="D69" s="409"/>
      <c r="E69" s="409"/>
      <c r="F69" s="409"/>
      <c r="G69" s="409"/>
      <c r="H69" s="409"/>
    </row>
    <row r="70" spans="1:8" x14ac:dyDescent="0.35">
      <c r="B70" s="409"/>
      <c r="C70" s="409"/>
      <c r="D70" s="409"/>
      <c r="E70" s="409"/>
      <c r="F70" s="409"/>
      <c r="G70" s="409"/>
      <c r="H70" s="409"/>
    </row>
    <row r="71" spans="1:8" x14ac:dyDescent="0.35">
      <c r="B71" s="409"/>
      <c r="C71" s="409"/>
      <c r="D71" s="409"/>
      <c r="E71" s="409"/>
      <c r="F71" s="409"/>
      <c r="G71" s="409"/>
      <c r="H71" s="409"/>
    </row>
    <row r="72" spans="1:8" x14ac:dyDescent="0.35">
      <c r="B72" s="65"/>
      <c r="C72" s="65"/>
      <c r="D72" s="65"/>
      <c r="E72" s="65"/>
      <c r="F72" s="65"/>
    </row>
    <row r="73" spans="1:8" x14ac:dyDescent="0.35">
      <c r="B73" s="65"/>
      <c r="C73" s="65"/>
      <c r="D73" s="65"/>
      <c r="E73" s="65"/>
      <c r="F73" s="65"/>
    </row>
    <row r="74" spans="1:8" x14ac:dyDescent="0.35">
      <c r="B74" s="65"/>
      <c r="C74" s="65"/>
      <c r="D74" s="65"/>
      <c r="E74" s="65"/>
      <c r="F74" s="65"/>
    </row>
    <row r="75" spans="1:8" x14ac:dyDescent="0.35">
      <c r="B75" s="65"/>
      <c r="C75" s="65"/>
      <c r="D75" s="65"/>
      <c r="E75" s="65"/>
      <c r="F75" s="65"/>
    </row>
    <row r="76" spans="1:8" x14ac:dyDescent="0.35">
      <c r="B76" s="65"/>
      <c r="C76" s="65"/>
      <c r="D76" s="65"/>
      <c r="E76" s="65"/>
      <c r="F76" s="65"/>
    </row>
    <row r="77" spans="1:8" x14ac:dyDescent="0.35">
      <c r="B77" s="65"/>
      <c r="C77" s="65"/>
      <c r="D77" s="65"/>
      <c r="E77" s="65"/>
      <c r="F77" s="65"/>
    </row>
    <row r="78" spans="1:8" x14ac:dyDescent="0.35">
      <c r="B78" s="65"/>
      <c r="C78" s="65"/>
      <c r="D78" s="65"/>
      <c r="E78" s="65"/>
      <c r="F78" s="65"/>
    </row>
    <row r="79" spans="1:8" x14ac:dyDescent="0.35">
      <c r="B79" s="65"/>
      <c r="C79" s="65"/>
      <c r="D79" s="65"/>
      <c r="E79" s="65"/>
      <c r="F79" s="65"/>
    </row>
    <row r="80" spans="1:8" x14ac:dyDescent="0.35">
      <c r="B80" s="65"/>
      <c r="C80" s="65"/>
      <c r="D80" s="65"/>
      <c r="E80" s="65"/>
      <c r="F80" s="65"/>
    </row>
    <row r="81" spans="2:6" x14ac:dyDescent="0.35">
      <c r="B81" s="65"/>
      <c r="C81" s="65"/>
      <c r="D81" s="65"/>
      <c r="E81" s="65"/>
      <c r="F81" s="65"/>
    </row>
    <row r="82" spans="2:6" x14ac:dyDescent="0.35">
      <c r="B82" s="65"/>
      <c r="C82" s="65"/>
      <c r="D82" s="65"/>
      <c r="E82" s="65"/>
      <c r="F82" s="65"/>
    </row>
    <row r="83" spans="2:6" x14ac:dyDescent="0.35">
      <c r="B83" s="65"/>
      <c r="C83" s="65"/>
      <c r="D83" s="65"/>
      <c r="E83" s="65"/>
      <c r="F83" s="65"/>
    </row>
    <row r="84" spans="2:6" x14ac:dyDescent="0.35">
      <c r="B84" s="65"/>
      <c r="C84" s="65"/>
      <c r="D84" s="65"/>
      <c r="E84" s="65"/>
      <c r="F84" s="65"/>
    </row>
    <row r="85" spans="2:6" x14ac:dyDescent="0.35">
      <c r="B85" s="65"/>
      <c r="C85" s="65"/>
      <c r="D85" s="65"/>
      <c r="E85" s="65"/>
      <c r="F85" s="65"/>
    </row>
    <row r="86" spans="2:6" x14ac:dyDescent="0.35">
      <c r="B86" s="65"/>
      <c r="C86" s="65"/>
      <c r="D86" s="65"/>
      <c r="E86" s="65"/>
      <c r="F86" s="65"/>
    </row>
    <row r="87" spans="2:6" x14ac:dyDescent="0.35">
      <c r="B87" s="65"/>
      <c r="C87" s="65"/>
      <c r="D87" s="65"/>
      <c r="E87" s="65"/>
      <c r="F87" s="65"/>
    </row>
    <row r="88" spans="2:6" x14ac:dyDescent="0.35">
      <c r="B88" s="65"/>
      <c r="C88" s="65"/>
      <c r="D88" s="65"/>
      <c r="E88" s="65"/>
      <c r="F88" s="65"/>
    </row>
    <row r="89" spans="2:6" x14ac:dyDescent="0.35">
      <c r="B89" s="65"/>
      <c r="C89" s="65"/>
      <c r="D89" s="65"/>
      <c r="E89" s="65"/>
      <c r="F89" s="65"/>
    </row>
    <row r="90" spans="2:6" x14ac:dyDescent="0.35">
      <c r="B90" s="65"/>
      <c r="C90" s="65"/>
      <c r="D90" s="65"/>
      <c r="E90" s="65"/>
      <c r="F90" s="65"/>
    </row>
    <row r="91" spans="2:6" x14ac:dyDescent="0.35">
      <c r="B91" s="65"/>
      <c r="C91" s="65"/>
      <c r="D91" s="65"/>
      <c r="E91" s="65"/>
      <c r="F91" s="65"/>
    </row>
    <row r="92" spans="2:6" x14ac:dyDescent="0.35">
      <c r="B92" s="65"/>
      <c r="C92" s="65"/>
      <c r="D92" s="65"/>
      <c r="E92" s="65"/>
      <c r="F92" s="65"/>
    </row>
    <row r="93" spans="2:6" x14ac:dyDescent="0.35">
      <c r="B93" s="65"/>
      <c r="C93" s="65"/>
      <c r="D93" s="65"/>
      <c r="E93" s="65"/>
      <c r="F93" s="65"/>
    </row>
    <row r="94" spans="2:6" x14ac:dyDescent="0.35">
      <c r="B94" s="65"/>
      <c r="C94" s="65"/>
      <c r="D94" s="65"/>
      <c r="E94" s="65"/>
      <c r="F94" s="65"/>
    </row>
    <row r="95" spans="2:6" x14ac:dyDescent="0.35">
      <c r="B95" s="65"/>
      <c r="C95" s="65"/>
      <c r="D95" s="65"/>
      <c r="E95" s="65"/>
      <c r="F95" s="65"/>
    </row>
    <row r="96" spans="2:6" x14ac:dyDescent="0.35">
      <c r="B96" s="65"/>
      <c r="C96" s="65"/>
      <c r="D96" s="65"/>
      <c r="E96" s="65"/>
      <c r="F96" s="65"/>
    </row>
    <row r="97" spans="2:6" x14ac:dyDescent="0.35">
      <c r="B97" s="65"/>
      <c r="C97" s="65"/>
      <c r="D97" s="65"/>
      <c r="E97" s="65"/>
      <c r="F97" s="65"/>
    </row>
    <row r="98" spans="2:6" x14ac:dyDescent="0.35">
      <c r="B98" s="65"/>
      <c r="C98" s="65"/>
      <c r="D98" s="65"/>
      <c r="E98" s="65"/>
      <c r="F98" s="65"/>
    </row>
    <row r="99" spans="2:6" x14ac:dyDescent="0.35">
      <c r="B99" s="65"/>
      <c r="C99" s="65"/>
      <c r="D99" s="65"/>
      <c r="E99" s="65"/>
      <c r="F99" s="65"/>
    </row>
    <row r="100" spans="2:6" x14ac:dyDescent="0.35">
      <c r="B100" s="65"/>
      <c r="C100" s="65"/>
      <c r="D100" s="65"/>
      <c r="E100" s="65"/>
      <c r="F100" s="65"/>
    </row>
    <row r="101" spans="2:6" x14ac:dyDescent="0.35">
      <c r="B101" s="65"/>
      <c r="C101" s="65"/>
      <c r="D101" s="65"/>
      <c r="E101" s="65"/>
      <c r="F101" s="65"/>
    </row>
    <row r="102" spans="2:6" x14ac:dyDescent="0.35">
      <c r="B102" s="65"/>
      <c r="C102" s="65"/>
      <c r="D102" s="65"/>
      <c r="E102" s="65"/>
      <c r="F102" s="65"/>
    </row>
    <row r="103" spans="2:6" x14ac:dyDescent="0.35">
      <c r="B103" s="65"/>
      <c r="C103" s="65"/>
      <c r="D103" s="65"/>
      <c r="E103" s="65"/>
      <c r="F103" s="65"/>
    </row>
    <row r="104" spans="2:6" x14ac:dyDescent="0.35">
      <c r="B104" s="65"/>
      <c r="C104" s="65"/>
      <c r="D104" s="65"/>
      <c r="E104" s="65"/>
      <c r="F104" s="65"/>
    </row>
    <row r="105" spans="2:6" x14ac:dyDescent="0.35">
      <c r="B105" s="65"/>
      <c r="C105" s="65"/>
      <c r="D105" s="65"/>
      <c r="E105" s="65"/>
      <c r="F105" s="65"/>
    </row>
    <row r="106" spans="2:6" x14ac:dyDescent="0.35">
      <c r="B106" s="65"/>
      <c r="C106" s="65"/>
      <c r="D106" s="65"/>
      <c r="E106" s="65"/>
      <c r="F106" s="65"/>
    </row>
    <row r="107" spans="2:6" x14ac:dyDescent="0.35">
      <c r="B107" s="65"/>
      <c r="C107" s="65"/>
      <c r="D107" s="65"/>
      <c r="E107" s="65"/>
      <c r="F107" s="65"/>
    </row>
    <row r="108" spans="2:6" x14ac:dyDescent="0.35">
      <c r="B108" s="65"/>
      <c r="C108" s="65"/>
      <c r="D108" s="65"/>
      <c r="E108" s="65"/>
      <c r="F108" s="65"/>
    </row>
    <row r="109" spans="2:6" x14ac:dyDescent="0.35">
      <c r="B109" s="65"/>
      <c r="C109" s="65"/>
      <c r="D109" s="65"/>
      <c r="E109" s="65"/>
      <c r="F109" s="65"/>
    </row>
    <row r="110" spans="2:6" x14ac:dyDescent="0.35">
      <c r="B110" s="65"/>
      <c r="C110" s="65"/>
      <c r="D110" s="65"/>
      <c r="E110" s="65"/>
      <c r="F110" s="65"/>
    </row>
    <row r="111" spans="2:6" x14ac:dyDescent="0.35">
      <c r="B111" s="65"/>
      <c r="C111" s="65"/>
      <c r="D111" s="65"/>
      <c r="E111" s="65"/>
      <c r="F111" s="65"/>
    </row>
    <row r="112" spans="2:6" x14ac:dyDescent="0.35">
      <c r="B112" s="65"/>
      <c r="C112" s="65"/>
      <c r="D112" s="65"/>
      <c r="E112" s="65"/>
      <c r="F112" s="65"/>
    </row>
    <row r="113" spans="2:6" x14ac:dyDescent="0.35">
      <c r="B113" s="65"/>
      <c r="C113" s="65"/>
      <c r="D113" s="65"/>
      <c r="E113" s="65"/>
      <c r="F113" s="65"/>
    </row>
    <row r="114" spans="2:6" x14ac:dyDescent="0.35">
      <c r="B114" s="65"/>
      <c r="C114" s="65"/>
      <c r="D114" s="65"/>
      <c r="E114" s="65"/>
      <c r="F114" s="65"/>
    </row>
    <row r="115" spans="2:6" x14ac:dyDescent="0.35">
      <c r="B115" s="65"/>
      <c r="C115" s="65"/>
      <c r="D115" s="65"/>
      <c r="E115" s="65"/>
      <c r="F115" s="65"/>
    </row>
    <row r="116" spans="2:6" x14ac:dyDescent="0.35">
      <c r="B116" s="65"/>
      <c r="C116" s="65"/>
      <c r="D116" s="65"/>
      <c r="E116" s="65"/>
      <c r="F116" s="65"/>
    </row>
    <row r="117" spans="2:6" x14ac:dyDescent="0.35">
      <c r="B117" s="65"/>
      <c r="C117" s="65"/>
      <c r="D117" s="65"/>
      <c r="E117" s="65"/>
      <c r="F117" s="65"/>
    </row>
    <row r="118" spans="2:6" x14ac:dyDescent="0.35">
      <c r="B118" s="65"/>
      <c r="C118" s="65"/>
      <c r="D118" s="65"/>
      <c r="E118" s="65"/>
      <c r="F118" s="65"/>
    </row>
    <row r="119" spans="2:6" x14ac:dyDescent="0.35">
      <c r="B119" s="65"/>
      <c r="C119" s="65"/>
      <c r="D119" s="65"/>
      <c r="E119" s="65"/>
      <c r="F119" s="65"/>
    </row>
    <row r="120" spans="2:6" x14ac:dyDescent="0.35">
      <c r="B120" s="65"/>
      <c r="C120" s="65"/>
      <c r="D120" s="65"/>
      <c r="E120" s="65"/>
      <c r="F120" s="65"/>
    </row>
    <row r="121" spans="2:6" x14ac:dyDescent="0.35">
      <c r="B121" s="65"/>
      <c r="C121" s="65"/>
      <c r="D121" s="65"/>
      <c r="E121" s="65"/>
      <c r="F121" s="65"/>
    </row>
    <row r="122" spans="2:6" x14ac:dyDescent="0.35">
      <c r="B122" s="65"/>
      <c r="C122" s="65"/>
      <c r="D122" s="65"/>
      <c r="E122" s="65"/>
      <c r="F122" s="65"/>
    </row>
    <row r="123" spans="2:6" x14ac:dyDescent="0.35">
      <c r="B123" s="65"/>
      <c r="C123" s="65"/>
      <c r="D123" s="65"/>
      <c r="E123" s="65"/>
      <c r="F123" s="65"/>
    </row>
    <row r="124" spans="2:6" x14ac:dyDescent="0.35">
      <c r="B124" s="65"/>
      <c r="C124" s="65"/>
      <c r="D124" s="65"/>
      <c r="E124" s="65"/>
      <c r="F124" s="65"/>
    </row>
    <row r="125" spans="2:6" x14ac:dyDescent="0.35">
      <c r="B125" s="65"/>
      <c r="C125" s="65"/>
      <c r="D125" s="65"/>
      <c r="E125" s="65"/>
      <c r="F125" s="65"/>
    </row>
    <row r="126" spans="2:6" x14ac:dyDescent="0.35">
      <c r="B126" s="65"/>
      <c r="C126" s="65"/>
      <c r="D126" s="65"/>
      <c r="E126" s="65"/>
      <c r="F126" s="65"/>
    </row>
    <row r="127" spans="2:6" x14ac:dyDescent="0.35">
      <c r="B127" s="65"/>
      <c r="C127" s="65"/>
      <c r="D127" s="65"/>
      <c r="E127" s="65"/>
      <c r="F127" s="65"/>
    </row>
    <row r="128" spans="2:6" x14ac:dyDescent="0.35">
      <c r="B128" s="65"/>
      <c r="C128" s="65"/>
      <c r="D128" s="65"/>
      <c r="E128" s="65"/>
      <c r="F128" s="65"/>
    </row>
    <row r="129" spans="2:6" x14ac:dyDescent="0.35">
      <c r="B129" s="65"/>
      <c r="C129" s="65"/>
      <c r="D129" s="65"/>
      <c r="E129" s="65"/>
      <c r="F129" s="65"/>
    </row>
    <row r="130" spans="2:6" x14ac:dyDescent="0.35">
      <c r="B130" s="65"/>
      <c r="C130" s="65"/>
      <c r="D130" s="65"/>
      <c r="E130" s="65"/>
      <c r="F130" s="65"/>
    </row>
    <row r="131" spans="2:6" x14ac:dyDescent="0.35">
      <c r="B131" s="65"/>
      <c r="C131" s="65"/>
      <c r="D131" s="65"/>
      <c r="E131" s="65"/>
      <c r="F131" s="65"/>
    </row>
    <row r="132" spans="2:6" x14ac:dyDescent="0.35">
      <c r="B132" s="65"/>
      <c r="C132" s="65"/>
      <c r="D132" s="65"/>
      <c r="E132" s="65"/>
      <c r="F132" s="65"/>
    </row>
    <row r="133" spans="2:6" x14ac:dyDescent="0.35">
      <c r="B133" s="65"/>
      <c r="C133" s="65"/>
      <c r="D133" s="65"/>
      <c r="E133" s="65"/>
      <c r="F133" s="65"/>
    </row>
    <row r="134" spans="2:6" x14ac:dyDescent="0.35">
      <c r="B134" s="65"/>
      <c r="C134" s="65"/>
      <c r="D134" s="65"/>
      <c r="E134" s="65"/>
      <c r="F134" s="65"/>
    </row>
    <row r="135" spans="2:6" x14ac:dyDescent="0.35">
      <c r="B135" s="65"/>
      <c r="C135" s="65"/>
      <c r="D135" s="65"/>
      <c r="E135" s="65"/>
      <c r="F135" s="65"/>
    </row>
    <row r="136" spans="2:6" x14ac:dyDescent="0.35">
      <c r="B136" s="65"/>
      <c r="C136" s="65"/>
      <c r="D136" s="65"/>
      <c r="E136" s="65"/>
      <c r="F136" s="65"/>
    </row>
    <row r="137" spans="2:6" x14ac:dyDescent="0.35">
      <c r="B137" s="65"/>
      <c r="C137" s="65"/>
      <c r="D137" s="65"/>
      <c r="E137" s="65"/>
      <c r="F137" s="65"/>
    </row>
    <row r="138" spans="2:6" x14ac:dyDescent="0.35">
      <c r="B138" s="65"/>
      <c r="C138" s="65"/>
      <c r="D138" s="65"/>
      <c r="E138" s="65"/>
      <c r="F138" s="65"/>
    </row>
    <row r="139" spans="2:6" x14ac:dyDescent="0.35">
      <c r="B139" s="65"/>
      <c r="C139" s="65"/>
      <c r="D139" s="65"/>
      <c r="E139" s="65"/>
      <c r="F139" s="65"/>
    </row>
    <row r="140" spans="2:6" x14ac:dyDescent="0.35">
      <c r="B140" s="65"/>
      <c r="C140" s="65"/>
      <c r="D140" s="65"/>
      <c r="E140" s="65"/>
      <c r="F140" s="65"/>
    </row>
    <row r="141" spans="2:6" x14ac:dyDescent="0.35">
      <c r="B141" s="65"/>
      <c r="C141" s="65"/>
      <c r="D141" s="65"/>
      <c r="E141" s="65"/>
      <c r="F141" s="65"/>
    </row>
    <row r="142" spans="2:6" x14ac:dyDescent="0.35">
      <c r="B142" s="65"/>
      <c r="C142" s="65"/>
      <c r="D142" s="65"/>
      <c r="E142" s="65"/>
      <c r="F142" s="65"/>
    </row>
    <row r="143" spans="2:6" x14ac:dyDescent="0.35">
      <c r="B143" s="65"/>
      <c r="C143" s="65"/>
      <c r="D143" s="65"/>
      <c r="E143" s="65"/>
      <c r="F143" s="65"/>
    </row>
    <row r="144" spans="2:6" x14ac:dyDescent="0.35">
      <c r="B144" s="65"/>
      <c r="C144" s="65"/>
      <c r="D144" s="65"/>
      <c r="E144" s="65"/>
      <c r="F144" s="65"/>
    </row>
    <row r="145" spans="2:6" x14ac:dyDescent="0.35">
      <c r="B145" s="65"/>
      <c r="C145" s="65"/>
      <c r="D145" s="65"/>
      <c r="E145" s="65"/>
      <c r="F145" s="65"/>
    </row>
    <row r="146" spans="2:6" x14ac:dyDescent="0.35">
      <c r="B146" s="65"/>
      <c r="C146" s="65"/>
      <c r="D146" s="65"/>
      <c r="E146" s="65"/>
      <c r="F146" s="65"/>
    </row>
    <row r="147" spans="2:6" x14ac:dyDescent="0.35">
      <c r="B147" s="65"/>
      <c r="C147" s="65"/>
      <c r="D147" s="65"/>
      <c r="E147" s="65"/>
      <c r="F147" s="65"/>
    </row>
    <row r="148" spans="2:6" x14ac:dyDescent="0.35">
      <c r="B148" s="65"/>
      <c r="C148" s="65"/>
      <c r="D148" s="65"/>
      <c r="E148" s="65"/>
      <c r="F148" s="65"/>
    </row>
    <row r="149" spans="2:6" x14ac:dyDescent="0.35">
      <c r="B149" s="65"/>
      <c r="C149" s="65"/>
      <c r="D149" s="65"/>
      <c r="E149" s="65"/>
      <c r="F149" s="65"/>
    </row>
    <row r="150" spans="2:6" x14ac:dyDescent="0.35">
      <c r="B150" s="65"/>
      <c r="C150" s="65"/>
      <c r="D150" s="65"/>
      <c r="E150" s="65"/>
      <c r="F150" s="65"/>
    </row>
    <row r="151" spans="2:6" x14ac:dyDescent="0.35">
      <c r="B151" s="65"/>
      <c r="C151" s="65"/>
      <c r="D151" s="65"/>
      <c r="E151" s="65"/>
      <c r="F151" s="65"/>
    </row>
    <row r="152" spans="2:6" x14ac:dyDescent="0.35">
      <c r="B152" s="65"/>
      <c r="C152" s="65"/>
      <c r="D152" s="65"/>
      <c r="E152" s="65"/>
      <c r="F152" s="65"/>
    </row>
    <row r="153" spans="2:6" x14ac:dyDescent="0.35">
      <c r="B153" s="65"/>
      <c r="C153" s="65"/>
      <c r="D153" s="65"/>
      <c r="E153" s="65"/>
      <c r="F153" s="65"/>
    </row>
    <row r="154" spans="2:6" x14ac:dyDescent="0.35">
      <c r="B154" s="65"/>
      <c r="C154" s="65"/>
      <c r="D154" s="65"/>
      <c r="E154" s="65"/>
      <c r="F154" s="65"/>
    </row>
    <row r="155" spans="2:6" x14ac:dyDescent="0.35">
      <c r="B155" s="65"/>
      <c r="C155" s="65"/>
      <c r="D155" s="65"/>
      <c r="E155" s="65"/>
      <c r="F155" s="65"/>
    </row>
    <row r="156" spans="2:6" x14ac:dyDescent="0.35">
      <c r="B156" s="65"/>
      <c r="C156" s="65"/>
      <c r="D156" s="65"/>
      <c r="E156" s="65"/>
      <c r="F156" s="65"/>
    </row>
    <row r="157" spans="2:6" x14ac:dyDescent="0.35">
      <c r="B157" s="65"/>
      <c r="C157" s="65"/>
      <c r="D157" s="65"/>
      <c r="E157" s="65"/>
      <c r="F157" s="65"/>
    </row>
    <row r="158" spans="2:6" x14ac:dyDescent="0.35">
      <c r="B158" s="65"/>
      <c r="C158" s="65"/>
      <c r="D158" s="65"/>
      <c r="E158" s="65"/>
      <c r="F158" s="65"/>
    </row>
    <row r="159" spans="2:6" x14ac:dyDescent="0.35">
      <c r="B159" s="65"/>
      <c r="C159" s="65"/>
      <c r="D159" s="65"/>
      <c r="E159" s="65"/>
      <c r="F159" s="65"/>
    </row>
    <row r="160" spans="2:6" x14ac:dyDescent="0.35">
      <c r="B160" s="65"/>
      <c r="C160" s="65"/>
      <c r="D160" s="65"/>
      <c r="E160" s="65"/>
      <c r="F160" s="65"/>
    </row>
    <row r="161" spans="2:6" x14ac:dyDescent="0.35">
      <c r="B161" s="65"/>
      <c r="C161" s="65"/>
      <c r="D161" s="65"/>
      <c r="E161" s="65"/>
      <c r="F161" s="65"/>
    </row>
    <row r="162" spans="2:6" x14ac:dyDescent="0.35">
      <c r="B162" s="65"/>
      <c r="C162" s="65"/>
      <c r="D162" s="65"/>
      <c r="E162" s="65"/>
      <c r="F162" s="65"/>
    </row>
    <row r="163" spans="2:6" x14ac:dyDescent="0.35">
      <c r="B163" s="65"/>
      <c r="C163" s="65"/>
      <c r="D163" s="65"/>
      <c r="E163" s="65"/>
      <c r="F163" s="65"/>
    </row>
    <row r="164" spans="2:6" x14ac:dyDescent="0.35">
      <c r="B164" s="65"/>
      <c r="C164" s="65"/>
      <c r="D164" s="65"/>
      <c r="E164" s="65"/>
      <c r="F164" s="65"/>
    </row>
    <row r="165" spans="2:6" x14ac:dyDescent="0.35">
      <c r="B165" s="65"/>
      <c r="C165" s="65"/>
      <c r="D165" s="65"/>
      <c r="E165" s="65"/>
      <c r="F165" s="65"/>
    </row>
    <row r="166" spans="2:6" x14ac:dyDescent="0.35">
      <c r="B166" s="65"/>
      <c r="C166" s="65"/>
      <c r="D166" s="65"/>
      <c r="E166" s="65"/>
      <c r="F166" s="65"/>
    </row>
    <row r="167" spans="2:6" x14ac:dyDescent="0.35">
      <c r="B167" s="65"/>
      <c r="C167" s="65"/>
      <c r="D167" s="65"/>
      <c r="E167" s="65"/>
      <c r="F167" s="65"/>
    </row>
    <row r="168" spans="2:6" x14ac:dyDescent="0.35">
      <c r="B168" s="65"/>
      <c r="C168" s="65"/>
      <c r="D168" s="65"/>
      <c r="E168" s="65"/>
      <c r="F168" s="65"/>
    </row>
    <row r="169" spans="2:6" x14ac:dyDescent="0.35">
      <c r="B169" s="65"/>
      <c r="C169" s="65"/>
      <c r="D169" s="65"/>
      <c r="E169" s="65"/>
      <c r="F169" s="65"/>
    </row>
    <row r="170" spans="2:6" x14ac:dyDescent="0.35">
      <c r="B170" s="65"/>
      <c r="C170" s="65"/>
      <c r="D170" s="65"/>
      <c r="E170" s="65"/>
      <c r="F170" s="65"/>
    </row>
    <row r="171" spans="2:6" x14ac:dyDescent="0.35">
      <c r="B171" s="65"/>
      <c r="C171" s="65"/>
      <c r="D171" s="65"/>
      <c r="E171" s="65"/>
      <c r="F171" s="65"/>
    </row>
    <row r="172" spans="2:6" x14ac:dyDescent="0.35">
      <c r="B172" s="65"/>
      <c r="C172" s="65"/>
      <c r="D172" s="65"/>
      <c r="E172" s="65"/>
      <c r="F172" s="65"/>
    </row>
    <row r="173" spans="2:6" x14ac:dyDescent="0.35">
      <c r="B173" s="65"/>
      <c r="C173" s="65"/>
      <c r="D173" s="65"/>
      <c r="E173" s="65"/>
      <c r="F173" s="65"/>
    </row>
    <row r="174" spans="2:6" x14ac:dyDescent="0.35">
      <c r="B174" s="65"/>
      <c r="C174" s="65"/>
      <c r="D174" s="65"/>
      <c r="E174" s="65"/>
      <c r="F174" s="65"/>
    </row>
    <row r="175" spans="2:6" x14ac:dyDescent="0.35">
      <c r="B175" s="65"/>
      <c r="C175" s="65"/>
      <c r="D175" s="65"/>
      <c r="E175" s="65"/>
      <c r="F175" s="65"/>
    </row>
    <row r="176" spans="2:6" x14ac:dyDescent="0.35">
      <c r="B176" s="65"/>
      <c r="C176" s="65"/>
      <c r="D176" s="65"/>
      <c r="E176" s="65"/>
      <c r="F176" s="65"/>
    </row>
    <row r="177" spans="2:6" x14ac:dyDescent="0.35">
      <c r="B177" s="65"/>
      <c r="C177" s="65"/>
      <c r="D177" s="65"/>
      <c r="E177" s="65"/>
      <c r="F177" s="65"/>
    </row>
    <row r="178" spans="2:6" x14ac:dyDescent="0.35">
      <c r="B178" s="65"/>
      <c r="C178" s="65"/>
      <c r="D178" s="65"/>
      <c r="E178" s="65"/>
      <c r="F178" s="65"/>
    </row>
    <row r="179" spans="2:6" x14ac:dyDescent="0.35">
      <c r="B179" s="65"/>
      <c r="C179" s="65"/>
      <c r="D179" s="65"/>
      <c r="E179" s="65"/>
      <c r="F179" s="65"/>
    </row>
    <row r="180" spans="2:6" x14ac:dyDescent="0.35">
      <c r="B180" s="65"/>
      <c r="C180" s="65"/>
      <c r="D180" s="65"/>
      <c r="E180" s="65"/>
      <c r="F180" s="65"/>
    </row>
    <row r="181" spans="2:6" x14ac:dyDescent="0.35">
      <c r="B181" s="65"/>
      <c r="C181" s="65"/>
      <c r="D181" s="65"/>
      <c r="E181" s="65"/>
      <c r="F181" s="65"/>
    </row>
    <row r="182" spans="2:6" x14ac:dyDescent="0.35">
      <c r="B182" s="65"/>
      <c r="C182" s="65"/>
      <c r="D182" s="65"/>
      <c r="E182" s="65"/>
      <c r="F182" s="65"/>
    </row>
    <row r="183" spans="2:6" x14ac:dyDescent="0.35">
      <c r="B183" s="65"/>
      <c r="C183" s="65"/>
      <c r="D183" s="65"/>
      <c r="E183" s="65"/>
      <c r="F183" s="65"/>
    </row>
    <row r="184" spans="2:6" x14ac:dyDescent="0.35">
      <c r="B184" s="65"/>
      <c r="C184" s="65"/>
      <c r="D184" s="65"/>
      <c r="E184" s="65"/>
      <c r="F184" s="65"/>
    </row>
    <row r="185" spans="2:6" x14ac:dyDescent="0.35">
      <c r="B185" s="65"/>
      <c r="C185" s="65"/>
      <c r="D185" s="65"/>
      <c r="E185" s="65"/>
      <c r="F185" s="65"/>
    </row>
    <row r="186" spans="2:6" x14ac:dyDescent="0.35">
      <c r="B186" s="65"/>
      <c r="C186" s="65"/>
      <c r="D186" s="65"/>
      <c r="E186" s="65"/>
      <c r="F186" s="65"/>
    </row>
    <row r="187" spans="2:6" x14ac:dyDescent="0.35">
      <c r="B187" s="65"/>
      <c r="C187" s="65"/>
      <c r="D187" s="65"/>
      <c r="E187" s="65"/>
      <c r="F187" s="65"/>
    </row>
    <row r="188" spans="2:6" x14ac:dyDescent="0.35">
      <c r="B188" s="65"/>
      <c r="C188" s="65"/>
      <c r="D188" s="65"/>
      <c r="E188" s="65"/>
      <c r="F188" s="65"/>
    </row>
    <row r="189" spans="2:6" x14ac:dyDescent="0.35">
      <c r="B189" s="65"/>
      <c r="C189" s="65"/>
      <c r="D189" s="65"/>
      <c r="E189" s="65"/>
      <c r="F189" s="65"/>
    </row>
    <row r="190" spans="2:6" x14ac:dyDescent="0.35">
      <c r="B190" s="65"/>
      <c r="C190" s="65"/>
      <c r="D190" s="65"/>
      <c r="E190" s="65"/>
      <c r="F190" s="65"/>
    </row>
    <row r="191" spans="2:6" x14ac:dyDescent="0.35">
      <c r="B191" s="65"/>
      <c r="C191" s="65"/>
      <c r="D191" s="65"/>
      <c r="E191" s="65"/>
      <c r="F191" s="65"/>
    </row>
    <row r="192" spans="2:6" x14ac:dyDescent="0.35">
      <c r="B192" s="65"/>
      <c r="C192" s="65"/>
      <c r="D192" s="65"/>
      <c r="E192" s="65"/>
      <c r="F192" s="65"/>
    </row>
    <row r="193" spans="2:6" x14ac:dyDescent="0.35">
      <c r="B193" s="65"/>
      <c r="C193" s="65"/>
      <c r="D193" s="65"/>
      <c r="E193" s="65"/>
      <c r="F193" s="65"/>
    </row>
    <row r="194" spans="2:6" x14ac:dyDescent="0.35">
      <c r="B194" s="65"/>
      <c r="C194" s="65"/>
      <c r="D194" s="65"/>
      <c r="E194" s="65"/>
      <c r="F194" s="65"/>
    </row>
    <row r="195" spans="2:6" x14ac:dyDescent="0.35">
      <c r="B195" s="65"/>
      <c r="C195" s="65"/>
      <c r="D195" s="65"/>
      <c r="E195" s="65"/>
      <c r="F195" s="65"/>
    </row>
    <row r="196" spans="2:6" x14ac:dyDescent="0.35">
      <c r="B196" s="65"/>
      <c r="C196" s="65"/>
      <c r="D196" s="65"/>
      <c r="E196" s="65"/>
      <c r="F196" s="65"/>
    </row>
    <row r="197" spans="2:6" x14ac:dyDescent="0.35">
      <c r="B197" s="65"/>
      <c r="C197" s="65"/>
      <c r="D197" s="65"/>
      <c r="E197" s="65"/>
      <c r="F197" s="65"/>
    </row>
    <row r="198" spans="2:6" x14ac:dyDescent="0.35">
      <c r="B198" s="65"/>
      <c r="C198" s="65"/>
      <c r="D198" s="65"/>
      <c r="E198" s="65"/>
      <c r="F198" s="65"/>
    </row>
    <row r="199" spans="2:6" x14ac:dyDescent="0.35">
      <c r="B199" s="65"/>
      <c r="C199" s="65"/>
      <c r="D199" s="65"/>
      <c r="E199" s="65"/>
      <c r="F199" s="65"/>
    </row>
    <row r="200" spans="2:6" x14ac:dyDescent="0.35">
      <c r="B200" s="65"/>
      <c r="C200" s="65"/>
      <c r="D200" s="65"/>
      <c r="E200" s="65"/>
      <c r="F200" s="65"/>
    </row>
    <row r="201" spans="2:6" x14ac:dyDescent="0.35">
      <c r="B201" s="65"/>
      <c r="C201" s="65"/>
      <c r="D201" s="65"/>
      <c r="E201" s="65"/>
      <c r="F201" s="65"/>
    </row>
    <row r="202" spans="2:6" x14ac:dyDescent="0.35">
      <c r="B202" s="65"/>
      <c r="C202" s="65"/>
      <c r="D202" s="65"/>
      <c r="E202" s="65"/>
      <c r="F202" s="65"/>
    </row>
    <row r="203" spans="2:6" x14ac:dyDescent="0.35">
      <c r="B203" s="65"/>
      <c r="C203" s="65"/>
      <c r="D203" s="65"/>
      <c r="E203" s="65"/>
      <c r="F203" s="65"/>
    </row>
    <row r="204" spans="2:6" x14ac:dyDescent="0.35">
      <c r="B204" s="65"/>
      <c r="C204" s="65"/>
      <c r="D204" s="65"/>
      <c r="E204" s="65"/>
      <c r="F204" s="65"/>
    </row>
    <row r="205" spans="2:6" x14ac:dyDescent="0.35">
      <c r="B205" s="65"/>
      <c r="C205" s="65"/>
      <c r="D205" s="65"/>
      <c r="E205" s="65"/>
      <c r="F205" s="65"/>
    </row>
    <row r="206" spans="2:6" x14ac:dyDescent="0.35">
      <c r="B206" s="65"/>
      <c r="C206" s="65"/>
      <c r="D206" s="65"/>
      <c r="E206" s="65"/>
      <c r="F206" s="65"/>
    </row>
    <row r="207" spans="2:6" x14ac:dyDescent="0.35">
      <c r="B207" s="65"/>
      <c r="C207" s="65"/>
      <c r="D207" s="65"/>
      <c r="E207" s="65"/>
      <c r="F207" s="65"/>
    </row>
    <row r="208" spans="2:6" x14ac:dyDescent="0.35">
      <c r="B208" s="65"/>
      <c r="C208" s="65"/>
      <c r="D208" s="65"/>
      <c r="E208" s="65"/>
      <c r="F208" s="65"/>
    </row>
    <row r="209" spans="2:6" x14ac:dyDescent="0.35">
      <c r="B209" s="65"/>
      <c r="C209" s="65"/>
      <c r="D209" s="65"/>
      <c r="E209" s="65"/>
      <c r="F209" s="65"/>
    </row>
    <row r="210" spans="2:6" x14ac:dyDescent="0.35">
      <c r="B210" s="65"/>
      <c r="C210" s="65"/>
      <c r="D210" s="65"/>
      <c r="E210" s="65"/>
      <c r="F210" s="65"/>
    </row>
    <row r="211" spans="2:6" x14ac:dyDescent="0.35">
      <c r="B211" s="65"/>
      <c r="C211" s="65"/>
      <c r="D211" s="65"/>
      <c r="E211" s="65"/>
      <c r="F211" s="65"/>
    </row>
    <row r="212" spans="2:6" x14ac:dyDescent="0.35">
      <c r="B212" s="65"/>
      <c r="C212" s="65"/>
      <c r="D212" s="65"/>
      <c r="E212" s="65"/>
      <c r="F212" s="65"/>
    </row>
    <row r="213" spans="2:6" x14ac:dyDescent="0.35">
      <c r="B213" s="65"/>
      <c r="C213" s="65"/>
      <c r="D213" s="65"/>
      <c r="E213" s="65"/>
      <c r="F213" s="65"/>
    </row>
    <row r="214" spans="2:6" x14ac:dyDescent="0.35">
      <c r="B214" s="65"/>
      <c r="C214" s="65"/>
      <c r="D214" s="65"/>
      <c r="E214" s="65"/>
      <c r="F214" s="65"/>
    </row>
    <row r="215" spans="2:6" x14ac:dyDescent="0.35">
      <c r="B215" s="65"/>
      <c r="C215" s="65"/>
      <c r="D215" s="65"/>
      <c r="E215" s="65"/>
      <c r="F215" s="65"/>
    </row>
    <row r="216" spans="2:6" x14ac:dyDescent="0.35">
      <c r="B216" s="65"/>
      <c r="C216" s="65"/>
      <c r="D216" s="65"/>
      <c r="E216" s="65"/>
      <c r="F216" s="65"/>
    </row>
    <row r="217" spans="2:6" x14ac:dyDescent="0.35">
      <c r="B217" s="65"/>
      <c r="C217" s="65"/>
      <c r="D217" s="65"/>
      <c r="E217" s="65"/>
      <c r="F217" s="65"/>
    </row>
    <row r="218" spans="2:6" x14ac:dyDescent="0.35">
      <c r="B218" s="65"/>
      <c r="C218" s="65"/>
      <c r="D218" s="65"/>
      <c r="E218" s="65"/>
      <c r="F218" s="65"/>
    </row>
    <row r="219" spans="2:6" x14ac:dyDescent="0.35">
      <c r="B219" s="65"/>
      <c r="C219" s="65"/>
      <c r="D219" s="65"/>
      <c r="E219" s="65"/>
      <c r="F219" s="65"/>
    </row>
    <row r="220" spans="2:6" x14ac:dyDescent="0.35">
      <c r="B220" s="65"/>
      <c r="C220" s="65"/>
      <c r="D220" s="65"/>
      <c r="E220" s="65"/>
      <c r="F220" s="65"/>
    </row>
    <row r="221" spans="2:6" x14ac:dyDescent="0.35">
      <c r="B221" s="65"/>
      <c r="C221" s="65"/>
      <c r="D221" s="65"/>
      <c r="E221" s="65"/>
      <c r="F221" s="65"/>
    </row>
    <row r="222" spans="2:6" x14ac:dyDescent="0.35">
      <c r="B222" s="65"/>
      <c r="C222" s="65"/>
      <c r="D222" s="65"/>
      <c r="E222" s="65"/>
      <c r="F222" s="65"/>
    </row>
    <row r="223" spans="2:6" x14ac:dyDescent="0.35">
      <c r="B223" s="65"/>
      <c r="C223" s="65"/>
      <c r="D223" s="65"/>
      <c r="E223" s="65"/>
      <c r="F223" s="65"/>
    </row>
    <row r="224" spans="2:6" x14ac:dyDescent="0.35">
      <c r="B224" s="65"/>
      <c r="C224" s="65"/>
      <c r="D224" s="65"/>
      <c r="E224" s="65"/>
      <c r="F224" s="65"/>
    </row>
    <row r="225" spans="2:6" x14ac:dyDescent="0.35">
      <c r="B225" s="65"/>
      <c r="C225" s="65"/>
      <c r="D225" s="65"/>
      <c r="E225" s="65"/>
      <c r="F225" s="65"/>
    </row>
    <row r="226" spans="2:6" x14ac:dyDescent="0.35">
      <c r="B226" s="65"/>
      <c r="C226" s="65"/>
      <c r="D226" s="65"/>
      <c r="E226" s="65"/>
      <c r="F226" s="65"/>
    </row>
    <row r="227" spans="2:6" x14ac:dyDescent="0.35">
      <c r="B227" s="65"/>
      <c r="C227" s="65"/>
      <c r="D227" s="65"/>
      <c r="E227" s="65"/>
      <c r="F227" s="65"/>
    </row>
    <row r="228" spans="2:6" x14ac:dyDescent="0.35">
      <c r="B228" s="65"/>
      <c r="C228" s="65"/>
      <c r="D228" s="65"/>
      <c r="E228" s="65"/>
      <c r="F228" s="65"/>
    </row>
    <row r="229" spans="2:6" x14ac:dyDescent="0.35">
      <c r="B229" s="65"/>
      <c r="C229" s="65"/>
      <c r="D229" s="65"/>
      <c r="E229" s="65"/>
      <c r="F229" s="65"/>
    </row>
    <row r="230" spans="2:6" x14ac:dyDescent="0.35">
      <c r="B230" s="65"/>
      <c r="C230" s="65"/>
      <c r="D230" s="65"/>
      <c r="E230" s="65"/>
      <c r="F230" s="65"/>
    </row>
    <row r="231" spans="2:6" x14ac:dyDescent="0.35">
      <c r="B231" s="65"/>
      <c r="C231" s="65"/>
      <c r="D231" s="65"/>
      <c r="E231" s="65"/>
      <c r="F231" s="65"/>
    </row>
    <row r="232" spans="2:6" x14ac:dyDescent="0.35">
      <c r="B232" s="65"/>
      <c r="C232" s="65"/>
      <c r="D232" s="65"/>
      <c r="E232" s="65"/>
      <c r="F232" s="65"/>
    </row>
    <row r="233" spans="2:6" x14ac:dyDescent="0.35">
      <c r="B233" s="65"/>
      <c r="C233" s="65"/>
      <c r="D233" s="65"/>
      <c r="E233" s="65"/>
      <c r="F233" s="65"/>
    </row>
    <row r="234" spans="2:6" x14ac:dyDescent="0.35">
      <c r="B234" s="65"/>
      <c r="C234" s="65"/>
      <c r="D234" s="65"/>
      <c r="E234" s="65"/>
      <c r="F234" s="65"/>
    </row>
    <row r="235" spans="2:6" x14ac:dyDescent="0.35">
      <c r="B235" s="65"/>
      <c r="C235" s="65"/>
      <c r="D235" s="65"/>
      <c r="E235" s="65"/>
      <c r="F235" s="65"/>
    </row>
    <row r="236" spans="2:6" x14ac:dyDescent="0.35">
      <c r="B236" s="65"/>
      <c r="C236" s="65"/>
      <c r="D236" s="65"/>
      <c r="E236" s="65"/>
      <c r="F236" s="65"/>
    </row>
    <row r="237" spans="2:6" x14ac:dyDescent="0.35">
      <c r="B237" s="65"/>
      <c r="C237" s="65"/>
      <c r="D237" s="65"/>
      <c r="E237" s="65"/>
      <c r="F237" s="65"/>
    </row>
    <row r="238" spans="2:6" x14ac:dyDescent="0.35">
      <c r="B238" s="65"/>
      <c r="C238" s="65"/>
      <c r="D238" s="65"/>
      <c r="E238" s="65"/>
      <c r="F238" s="65"/>
    </row>
    <row r="239" spans="2:6" x14ac:dyDescent="0.35">
      <c r="B239" s="65"/>
      <c r="C239" s="65"/>
      <c r="D239" s="65"/>
      <c r="E239" s="65"/>
      <c r="F239" s="65"/>
    </row>
    <row r="240" spans="2:6" x14ac:dyDescent="0.35">
      <c r="B240" s="65"/>
      <c r="C240" s="65"/>
      <c r="D240" s="65"/>
      <c r="E240" s="65"/>
      <c r="F240" s="65"/>
    </row>
    <row r="241" spans="2:6" x14ac:dyDescent="0.35">
      <c r="B241" s="65"/>
      <c r="C241" s="65"/>
      <c r="D241" s="65"/>
      <c r="E241" s="65"/>
      <c r="F241" s="65"/>
    </row>
    <row r="242" spans="2:6" x14ac:dyDescent="0.35">
      <c r="B242" s="65"/>
      <c r="C242" s="65"/>
      <c r="D242" s="65"/>
      <c r="E242" s="65"/>
      <c r="F242" s="65"/>
    </row>
    <row r="243" spans="2:6" x14ac:dyDescent="0.35">
      <c r="B243" s="65"/>
      <c r="C243" s="65"/>
      <c r="D243" s="65"/>
      <c r="E243" s="65"/>
      <c r="F243" s="65"/>
    </row>
    <row r="244" spans="2:6" x14ac:dyDescent="0.35">
      <c r="B244" s="65"/>
      <c r="C244" s="65"/>
      <c r="D244" s="65"/>
      <c r="E244" s="65"/>
      <c r="F244" s="65"/>
    </row>
    <row r="245" spans="2:6" x14ac:dyDescent="0.35">
      <c r="B245" s="65"/>
      <c r="C245" s="65"/>
      <c r="D245" s="65"/>
      <c r="E245" s="65"/>
      <c r="F245" s="65"/>
    </row>
    <row r="246" spans="2:6" x14ac:dyDescent="0.35">
      <c r="B246" s="65"/>
      <c r="C246" s="65"/>
      <c r="D246" s="65"/>
      <c r="E246" s="65"/>
      <c r="F246" s="65"/>
    </row>
    <row r="247" spans="2:6" x14ac:dyDescent="0.35">
      <c r="B247" s="65"/>
      <c r="C247" s="65"/>
      <c r="D247" s="65"/>
      <c r="E247" s="65"/>
      <c r="F247" s="65"/>
    </row>
    <row r="248" spans="2:6" x14ac:dyDescent="0.35">
      <c r="B248" s="65"/>
      <c r="C248" s="65"/>
      <c r="D248" s="65"/>
      <c r="E248" s="65"/>
      <c r="F248" s="65"/>
    </row>
    <row r="249" spans="2:6" x14ac:dyDescent="0.35">
      <c r="B249" s="65"/>
      <c r="C249" s="65"/>
      <c r="D249" s="65"/>
      <c r="E249" s="65"/>
      <c r="F249" s="65"/>
    </row>
    <row r="250" spans="2:6" x14ac:dyDescent="0.35">
      <c r="B250" s="65"/>
      <c r="C250" s="65"/>
      <c r="D250" s="65"/>
      <c r="E250" s="65"/>
      <c r="F250" s="65"/>
    </row>
    <row r="251" spans="2:6" x14ac:dyDescent="0.35">
      <c r="B251" s="65"/>
      <c r="C251" s="65"/>
      <c r="D251" s="65"/>
      <c r="E251" s="65"/>
      <c r="F251" s="65"/>
    </row>
    <row r="252" spans="2:6" x14ac:dyDescent="0.35">
      <c r="B252" s="65"/>
      <c r="C252" s="65"/>
      <c r="D252" s="65"/>
      <c r="E252" s="65"/>
      <c r="F252" s="65"/>
    </row>
    <row r="253" spans="2:6" x14ac:dyDescent="0.35">
      <c r="B253" s="65"/>
      <c r="C253" s="65"/>
      <c r="D253" s="65"/>
      <c r="E253" s="65"/>
      <c r="F253" s="65"/>
    </row>
    <row r="254" spans="2:6" x14ac:dyDescent="0.35">
      <c r="B254" s="65"/>
      <c r="C254" s="65"/>
      <c r="D254" s="65"/>
      <c r="E254" s="65"/>
      <c r="F254" s="65"/>
    </row>
    <row r="255" spans="2:6" x14ac:dyDescent="0.35">
      <c r="B255" s="65"/>
      <c r="C255" s="65"/>
      <c r="D255" s="65"/>
      <c r="E255" s="65"/>
      <c r="F255" s="65"/>
    </row>
    <row r="256" spans="2:6" x14ac:dyDescent="0.35">
      <c r="B256" s="65"/>
      <c r="C256" s="65"/>
      <c r="D256" s="65"/>
      <c r="E256" s="65"/>
      <c r="F256" s="65"/>
    </row>
    <row r="257" spans="2:6" x14ac:dyDescent="0.35">
      <c r="B257" s="65"/>
      <c r="C257" s="65"/>
      <c r="D257" s="65"/>
      <c r="E257" s="65"/>
      <c r="F257" s="65"/>
    </row>
    <row r="258" spans="2:6" x14ac:dyDescent="0.35">
      <c r="B258" s="65"/>
      <c r="C258" s="65"/>
      <c r="D258" s="65"/>
      <c r="E258" s="65"/>
      <c r="F258" s="65"/>
    </row>
    <row r="259" spans="2:6" x14ac:dyDescent="0.35">
      <c r="B259" s="65"/>
      <c r="C259" s="65"/>
      <c r="D259" s="65"/>
      <c r="E259" s="65"/>
      <c r="F259" s="65"/>
    </row>
    <row r="260" spans="2:6" x14ac:dyDescent="0.35">
      <c r="B260" s="65"/>
      <c r="C260" s="65"/>
      <c r="D260" s="65"/>
      <c r="E260" s="65"/>
      <c r="F260" s="65"/>
    </row>
    <row r="261" spans="2:6" x14ac:dyDescent="0.35">
      <c r="B261" s="65"/>
      <c r="C261" s="65"/>
      <c r="D261" s="65"/>
      <c r="E261" s="65"/>
      <c r="F261" s="65"/>
    </row>
    <row r="262" spans="2:6" x14ac:dyDescent="0.35">
      <c r="B262" s="65"/>
      <c r="C262" s="65"/>
      <c r="D262" s="65"/>
      <c r="E262" s="65"/>
      <c r="F262" s="65"/>
    </row>
    <row r="263" spans="2:6" x14ac:dyDescent="0.35">
      <c r="B263" s="65"/>
      <c r="C263" s="65"/>
      <c r="D263" s="65"/>
      <c r="E263" s="65"/>
      <c r="F263" s="65"/>
    </row>
    <row r="264" spans="2:6" x14ac:dyDescent="0.35">
      <c r="B264" s="65"/>
      <c r="C264" s="65"/>
      <c r="D264" s="65"/>
      <c r="E264" s="65"/>
      <c r="F264" s="65"/>
    </row>
    <row r="265" spans="2:6" x14ac:dyDescent="0.35">
      <c r="B265" s="65"/>
      <c r="C265" s="65"/>
      <c r="D265" s="65"/>
      <c r="E265" s="65"/>
      <c r="F265" s="65"/>
    </row>
    <row r="266" spans="2:6" x14ac:dyDescent="0.35">
      <c r="B266" s="65"/>
      <c r="C266" s="65"/>
      <c r="D266" s="65"/>
      <c r="E266" s="65"/>
      <c r="F266" s="65"/>
    </row>
    <row r="267" spans="2:6" x14ac:dyDescent="0.35">
      <c r="B267" s="65"/>
      <c r="C267" s="65"/>
      <c r="D267" s="65"/>
      <c r="E267" s="65"/>
      <c r="F267" s="65"/>
    </row>
    <row r="268" spans="2:6" x14ac:dyDescent="0.35">
      <c r="B268" s="65"/>
      <c r="C268" s="65"/>
      <c r="D268" s="65"/>
      <c r="E268" s="65"/>
      <c r="F268" s="65"/>
    </row>
    <row r="269" spans="2:6" x14ac:dyDescent="0.35">
      <c r="B269" s="65"/>
      <c r="C269" s="65"/>
      <c r="D269" s="65"/>
      <c r="E269" s="65"/>
      <c r="F269" s="65"/>
    </row>
    <row r="270" spans="2:6" x14ac:dyDescent="0.35">
      <c r="B270" s="65"/>
      <c r="C270" s="65"/>
      <c r="D270" s="65"/>
      <c r="E270" s="65"/>
      <c r="F270" s="65"/>
    </row>
    <row r="271" spans="2:6" x14ac:dyDescent="0.35">
      <c r="B271" s="65"/>
      <c r="C271" s="65"/>
      <c r="D271" s="65"/>
      <c r="E271" s="65"/>
      <c r="F271" s="65"/>
    </row>
    <row r="272" spans="2:6" x14ac:dyDescent="0.35">
      <c r="B272" s="65"/>
      <c r="C272" s="65"/>
      <c r="D272" s="65"/>
      <c r="E272" s="65"/>
      <c r="F272" s="65"/>
    </row>
    <row r="273" spans="2:6" x14ac:dyDescent="0.35">
      <c r="B273" s="65"/>
      <c r="C273" s="65"/>
      <c r="D273" s="65"/>
      <c r="E273" s="65"/>
      <c r="F273" s="65"/>
    </row>
    <row r="274" spans="2:6" x14ac:dyDescent="0.35">
      <c r="B274" s="65"/>
      <c r="C274" s="65"/>
      <c r="D274" s="65"/>
      <c r="E274" s="65"/>
      <c r="F274" s="65"/>
    </row>
    <row r="275" spans="2:6" x14ac:dyDescent="0.35">
      <c r="B275" s="65"/>
      <c r="C275" s="65"/>
      <c r="D275" s="65"/>
      <c r="E275" s="65"/>
      <c r="F275" s="65"/>
    </row>
    <row r="276" spans="2:6" x14ac:dyDescent="0.35">
      <c r="B276" s="65"/>
      <c r="C276" s="65"/>
      <c r="D276" s="65"/>
      <c r="E276" s="65"/>
      <c r="F276" s="65"/>
    </row>
    <row r="277" spans="2:6" x14ac:dyDescent="0.35">
      <c r="B277" s="65"/>
      <c r="C277" s="65"/>
      <c r="D277" s="65"/>
      <c r="E277" s="65"/>
      <c r="F277" s="65"/>
    </row>
    <row r="278" spans="2:6" x14ac:dyDescent="0.35">
      <c r="B278" s="65"/>
      <c r="C278" s="65"/>
      <c r="D278" s="65"/>
      <c r="E278" s="65"/>
      <c r="F278" s="65"/>
    </row>
    <row r="279" spans="2:6" x14ac:dyDescent="0.35">
      <c r="B279" s="65"/>
      <c r="C279" s="65"/>
      <c r="D279" s="65"/>
      <c r="E279" s="65"/>
      <c r="F279" s="65"/>
    </row>
    <row r="280" spans="2:6" x14ac:dyDescent="0.35">
      <c r="B280" s="65"/>
      <c r="C280" s="65"/>
      <c r="D280" s="65"/>
      <c r="E280" s="65"/>
      <c r="F280" s="65"/>
    </row>
    <row r="281" spans="2:6" x14ac:dyDescent="0.35">
      <c r="B281" s="65"/>
      <c r="C281" s="65"/>
      <c r="D281" s="65"/>
      <c r="E281" s="65"/>
      <c r="F281" s="65"/>
    </row>
    <row r="282" spans="2:6" x14ac:dyDescent="0.35">
      <c r="B282" s="65"/>
      <c r="C282" s="65"/>
      <c r="D282" s="65"/>
      <c r="E282" s="65"/>
      <c r="F282" s="65"/>
    </row>
    <row r="283" spans="2:6" x14ac:dyDescent="0.35">
      <c r="B283" s="65"/>
      <c r="C283" s="65"/>
      <c r="D283" s="65"/>
      <c r="E283" s="65"/>
      <c r="F283" s="65"/>
    </row>
    <row r="284" spans="2:6" x14ac:dyDescent="0.35">
      <c r="B284" s="65"/>
      <c r="C284" s="65"/>
      <c r="D284" s="65"/>
      <c r="E284" s="65"/>
      <c r="F284" s="65"/>
    </row>
    <row r="285" spans="2:6" x14ac:dyDescent="0.35">
      <c r="B285" s="65"/>
      <c r="C285" s="65"/>
      <c r="D285" s="65"/>
      <c r="E285" s="65"/>
      <c r="F285" s="65"/>
    </row>
    <row r="286" spans="2:6" x14ac:dyDescent="0.35">
      <c r="B286" s="65"/>
      <c r="C286" s="65"/>
      <c r="D286" s="65"/>
      <c r="E286" s="65"/>
      <c r="F286" s="65"/>
    </row>
    <row r="287" spans="2:6" x14ac:dyDescent="0.35">
      <c r="B287" s="65"/>
      <c r="C287" s="65"/>
      <c r="D287" s="65"/>
      <c r="E287" s="65"/>
      <c r="F287" s="65"/>
    </row>
    <row r="288" spans="2:6" x14ac:dyDescent="0.35">
      <c r="B288" s="65"/>
      <c r="C288" s="65"/>
      <c r="D288" s="65"/>
      <c r="E288" s="65"/>
      <c r="F288" s="65"/>
    </row>
    <row r="289" spans="2:6" x14ac:dyDescent="0.35">
      <c r="B289" s="65"/>
      <c r="C289" s="65"/>
      <c r="D289" s="65"/>
      <c r="E289" s="65"/>
      <c r="F289" s="65"/>
    </row>
    <row r="290" spans="2:6" x14ac:dyDescent="0.35">
      <c r="B290" s="65"/>
      <c r="C290" s="65"/>
      <c r="D290" s="65"/>
      <c r="E290" s="65"/>
      <c r="F290" s="65"/>
    </row>
    <row r="291" spans="2:6" x14ac:dyDescent="0.35">
      <c r="B291" s="65"/>
      <c r="C291" s="65"/>
      <c r="D291" s="65"/>
      <c r="E291" s="65"/>
      <c r="F291" s="65"/>
    </row>
    <row r="292" spans="2:6" x14ac:dyDescent="0.35">
      <c r="B292" s="65"/>
      <c r="C292" s="65"/>
      <c r="D292" s="65"/>
      <c r="E292" s="65"/>
      <c r="F292" s="65"/>
    </row>
    <row r="293" spans="2:6" x14ac:dyDescent="0.35">
      <c r="B293" s="65"/>
      <c r="C293" s="65"/>
      <c r="D293" s="65"/>
      <c r="E293" s="65"/>
      <c r="F293" s="65"/>
    </row>
    <row r="294" spans="2:6" x14ac:dyDescent="0.35">
      <c r="B294" s="65"/>
      <c r="C294" s="65"/>
      <c r="D294" s="65"/>
      <c r="E294" s="65"/>
      <c r="F294" s="65"/>
    </row>
    <row r="295" spans="2:6" x14ac:dyDescent="0.35">
      <c r="B295" s="65"/>
      <c r="C295" s="65"/>
      <c r="D295" s="65"/>
      <c r="E295" s="65"/>
      <c r="F295" s="65"/>
    </row>
    <row r="296" spans="2:6" x14ac:dyDescent="0.35">
      <c r="B296" s="65"/>
      <c r="C296" s="65"/>
      <c r="D296" s="65"/>
      <c r="E296" s="65"/>
      <c r="F296" s="65"/>
    </row>
    <row r="297" spans="2:6" x14ac:dyDescent="0.35">
      <c r="B297" s="65"/>
      <c r="C297" s="65"/>
      <c r="D297" s="65"/>
      <c r="E297" s="65"/>
      <c r="F297" s="65"/>
    </row>
    <row r="298" spans="2:6" x14ac:dyDescent="0.35">
      <c r="B298" s="65"/>
      <c r="C298" s="65"/>
      <c r="D298" s="65"/>
      <c r="E298" s="65"/>
      <c r="F298" s="65"/>
    </row>
    <row r="299" spans="2:6" x14ac:dyDescent="0.35">
      <c r="B299" s="65"/>
      <c r="C299" s="65"/>
      <c r="D299" s="65"/>
      <c r="E299" s="65"/>
      <c r="F299" s="65"/>
    </row>
    <row r="300" spans="2:6" x14ac:dyDescent="0.35">
      <c r="B300" s="65"/>
      <c r="C300" s="65"/>
      <c r="D300" s="65"/>
      <c r="E300" s="65"/>
      <c r="F300" s="65"/>
    </row>
    <row r="301" spans="2:6" x14ac:dyDescent="0.35">
      <c r="B301" s="65"/>
      <c r="C301" s="65"/>
      <c r="D301" s="65"/>
      <c r="E301" s="65"/>
      <c r="F301" s="65"/>
    </row>
    <row r="302" spans="2:6" x14ac:dyDescent="0.35">
      <c r="B302" s="65"/>
      <c r="C302" s="65"/>
      <c r="D302" s="65"/>
      <c r="E302" s="65"/>
      <c r="F302" s="65"/>
    </row>
    <row r="303" spans="2:6" x14ac:dyDescent="0.35">
      <c r="B303" s="65"/>
      <c r="C303" s="65"/>
      <c r="D303" s="65"/>
      <c r="E303" s="65"/>
      <c r="F303" s="65"/>
    </row>
    <row r="304" spans="2:6" x14ac:dyDescent="0.35">
      <c r="B304" s="65"/>
      <c r="C304" s="65"/>
      <c r="D304" s="65"/>
      <c r="E304" s="65"/>
      <c r="F304" s="65"/>
    </row>
    <row r="305" spans="2:6" x14ac:dyDescent="0.35">
      <c r="B305" s="65"/>
      <c r="C305" s="65"/>
      <c r="D305" s="65"/>
      <c r="E305" s="65"/>
      <c r="F305" s="65"/>
    </row>
    <row r="306" spans="2:6" x14ac:dyDescent="0.35">
      <c r="B306" s="65"/>
      <c r="C306" s="65"/>
      <c r="D306" s="65"/>
      <c r="E306" s="65"/>
      <c r="F306" s="65"/>
    </row>
    <row r="307" spans="2:6" x14ac:dyDescent="0.35">
      <c r="B307" s="65"/>
      <c r="C307" s="65"/>
      <c r="D307" s="65"/>
      <c r="E307" s="65"/>
      <c r="F307" s="65"/>
    </row>
    <row r="308" spans="2:6" x14ac:dyDescent="0.35">
      <c r="B308" s="65"/>
      <c r="C308" s="65"/>
      <c r="D308" s="65"/>
      <c r="E308" s="65"/>
      <c r="F308" s="65"/>
    </row>
    <row r="309" spans="2:6" x14ac:dyDescent="0.35">
      <c r="B309" s="65"/>
      <c r="C309" s="65"/>
      <c r="D309" s="65"/>
      <c r="E309" s="65"/>
      <c r="F309" s="65"/>
    </row>
    <row r="310" spans="2:6" x14ac:dyDescent="0.35">
      <c r="B310" s="65"/>
      <c r="C310" s="65"/>
      <c r="D310" s="65"/>
      <c r="E310" s="65"/>
      <c r="F310" s="65"/>
    </row>
    <row r="311" spans="2:6" x14ac:dyDescent="0.35">
      <c r="B311" s="65"/>
      <c r="C311" s="65"/>
      <c r="D311" s="65"/>
      <c r="E311" s="65"/>
      <c r="F311" s="65"/>
    </row>
    <row r="312" spans="2:6" x14ac:dyDescent="0.35">
      <c r="B312" s="65"/>
      <c r="C312" s="65"/>
      <c r="D312" s="65"/>
      <c r="E312" s="65"/>
      <c r="F312" s="65"/>
    </row>
    <row r="313" spans="2:6" x14ac:dyDescent="0.35">
      <c r="B313" s="65"/>
      <c r="C313" s="65"/>
      <c r="D313" s="65"/>
      <c r="E313" s="65"/>
      <c r="F313" s="65"/>
    </row>
    <row r="314" spans="2:6" x14ac:dyDescent="0.35">
      <c r="B314" s="65"/>
      <c r="C314" s="65"/>
      <c r="D314" s="65"/>
      <c r="E314" s="65"/>
      <c r="F314" s="65"/>
    </row>
    <row r="315" spans="2:6" x14ac:dyDescent="0.35">
      <c r="B315" s="65"/>
      <c r="C315" s="65"/>
      <c r="D315" s="65"/>
      <c r="E315" s="65"/>
      <c r="F315" s="65"/>
    </row>
    <row r="316" spans="2:6" x14ac:dyDescent="0.35">
      <c r="B316" s="65"/>
      <c r="C316" s="65"/>
      <c r="D316" s="65"/>
      <c r="E316" s="65"/>
      <c r="F316" s="65"/>
    </row>
    <row r="317" spans="2:6" x14ac:dyDescent="0.35">
      <c r="B317" s="65"/>
      <c r="C317" s="65"/>
      <c r="D317" s="65"/>
      <c r="E317" s="65"/>
    </row>
    <row r="318" spans="2:6" x14ac:dyDescent="0.35">
      <c r="B318" s="65"/>
      <c r="C318" s="65"/>
      <c r="D318" s="65"/>
      <c r="E318" s="65"/>
    </row>
    <row r="319" spans="2:6" x14ac:dyDescent="0.35">
      <c r="B319" s="65"/>
      <c r="C319" s="65"/>
      <c r="D319" s="65"/>
    </row>
    <row r="320" spans="2:6" x14ac:dyDescent="0.35">
      <c r="B320" s="65"/>
      <c r="C320" s="65"/>
      <c r="D320" s="65"/>
    </row>
  </sheetData>
  <mergeCells count="7">
    <mergeCell ref="F21:H21"/>
    <mergeCell ref="J2:O3"/>
    <mergeCell ref="G4:H4"/>
    <mergeCell ref="J4:O4"/>
    <mergeCell ref="C6:D6"/>
    <mergeCell ref="F12:F13"/>
    <mergeCell ref="G12:G13"/>
  </mergeCells>
  <conditionalFormatting sqref="G6:G9">
    <cfRule type="cellIs" dxfId="43" priority="7" operator="equal">
      <formula>0</formula>
    </cfRule>
  </conditionalFormatting>
  <conditionalFormatting sqref="G12">
    <cfRule type="cellIs" dxfId="42" priority="8" operator="equal">
      <formula>0</formula>
    </cfRule>
  </conditionalFormatting>
  <conditionalFormatting sqref="G15">
    <cfRule type="cellIs" dxfId="41" priority="5" operator="equal">
      <formula>0</formula>
    </cfRule>
  </conditionalFormatting>
  <conditionalFormatting sqref="G17">
    <cfRule type="cellIs" dxfId="40" priority="1" operator="equal">
      <formula>0</formula>
    </cfRule>
  </conditionalFormatting>
  <conditionalFormatting sqref="G32:G35">
    <cfRule type="cellIs" dxfId="39" priority="4" operator="equal">
      <formula>0</formula>
    </cfRule>
  </conditionalFormatting>
  <conditionalFormatting sqref="G22:H27">
    <cfRule type="cellIs" dxfId="38" priority="2" operator="equal">
      <formula>0</formula>
    </cfRule>
  </conditionalFormatting>
  <conditionalFormatting sqref="H6:H8">
    <cfRule type="cellIs" dxfId="37" priority="6" operator="equal">
      <formula>0</formula>
    </cfRule>
  </conditionalFormatting>
  <conditionalFormatting sqref="H32:H34">
    <cfRule type="cellIs" dxfId="36" priority="3" operator="equal">
      <formula>0</formula>
    </cfRule>
  </conditionalFormatting>
  <pageMargins left="0.7" right="0.7" top="0.75" bottom="0.75" header="0.3" footer="0.3"/>
  <pageSetup paperSize="9" scale="46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D360"/>
  <sheetViews>
    <sheetView showGridLines="0" topLeftCell="B21" zoomScale="119" zoomScaleNormal="119" zoomScalePageLayoutView="119" workbookViewId="0">
      <selection activeCell="F21" sqref="F21"/>
    </sheetView>
  </sheetViews>
  <sheetFormatPr defaultColWidth="33.08984375" defaultRowHeight="14" x14ac:dyDescent="0.3"/>
  <cols>
    <col min="1" max="1" width="20.453125" style="66" hidden="1" customWidth="1"/>
    <col min="2" max="2" width="3.453125" style="66" customWidth="1"/>
    <col min="3" max="3" width="1.453125" style="66" customWidth="1"/>
    <col min="4" max="4" width="27.453125" style="66" customWidth="1"/>
    <col min="5" max="5" width="11.08984375" style="66" customWidth="1"/>
    <col min="6" max="6" width="9" style="66" customWidth="1"/>
    <col min="7" max="7" width="7.08984375" style="67" customWidth="1"/>
    <col min="8" max="8" width="3.453125" style="67" customWidth="1"/>
    <col min="9" max="9" width="22.453125" style="68" customWidth="1"/>
    <col min="10" max="12" width="13" style="69" customWidth="1"/>
    <col min="13" max="13" width="15.08984375" style="69" customWidth="1"/>
    <col min="14" max="14" width="15.90625" style="69" customWidth="1"/>
    <col min="15" max="21" width="13" style="69" customWidth="1"/>
    <col min="22" max="22" width="8.984375E-2" style="69" customWidth="1"/>
    <col min="23" max="23" width="17.453125" style="69" customWidth="1"/>
    <col min="24" max="24" width="3.453125" style="66" customWidth="1"/>
    <col min="25" max="25" width="21.08984375" style="66" hidden="1" customWidth="1"/>
    <col min="26" max="26" width="30.453125" style="66" hidden="1" customWidth="1"/>
    <col min="27" max="27" width="0" style="66" hidden="1" customWidth="1"/>
    <col min="28" max="28" width="34.90625" style="66" hidden="1" customWidth="1"/>
    <col min="29" max="37" width="0" style="66" hidden="1" customWidth="1"/>
    <col min="38" max="16384" width="33.08984375" style="66"/>
  </cols>
  <sheetData>
    <row r="1" spans="2:29" ht="5.25" hidden="1" customHeight="1" thickBot="1" x14ac:dyDescent="0.35"/>
    <row r="2" spans="2:29" ht="32.25" customHeight="1" thickTop="1" x14ac:dyDescent="0.3">
      <c r="B2" s="70"/>
      <c r="C2" s="71"/>
      <c r="D2" s="71"/>
      <c r="E2" s="71"/>
      <c r="F2" s="71"/>
      <c r="G2" s="72"/>
      <c r="H2" s="72"/>
      <c r="I2" s="73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5"/>
    </row>
    <row r="3" spans="2:29" ht="15.75" customHeight="1" x14ac:dyDescent="0.3">
      <c r="B3" s="76"/>
      <c r="D3" s="77"/>
      <c r="E3" s="77"/>
      <c r="F3" s="77"/>
      <c r="I3" s="465" t="s">
        <v>65</v>
      </c>
      <c r="J3" s="465"/>
      <c r="K3" s="465"/>
      <c r="L3" s="465"/>
      <c r="M3" s="465"/>
      <c r="N3" s="465"/>
      <c r="O3" s="465"/>
      <c r="P3" s="466"/>
      <c r="Q3" s="467" t="s">
        <v>66</v>
      </c>
      <c r="R3" s="468"/>
      <c r="S3" s="79" t="s">
        <v>67</v>
      </c>
      <c r="T3" s="80"/>
      <c r="U3" s="81" t="s">
        <v>68</v>
      </c>
      <c r="V3" s="471">
        <v>6.7</v>
      </c>
      <c r="W3" s="472"/>
      <c r="X3" s="82"/>
    </row>
    <row r="4" spans="2:29" ht="16.5" customHeight="1" thickBot="1" x14ac:dyDescent="0.35">
      <c r="B4" s="76"/>
      <c r="I4" s="465"/>
      <c r="J4" s="465"/>
      <c r="K4" s="465"/>
      <c r="L4" s="465"/>
      <c r="M4" s="465"/>
      <c r="N4" s="465"/>
      <c r="O4" s="465"/>
      <c r="P4" s="466"/>
      <c r="Q4" s="469"/>
      <c r="R4" s="470"/>
      <c r="S4" s="83" t="s">
        <v>69</v>
      </c>
      <c r="T4" s="84"/>
      <c r="U4" s="85" t="s">
        <v>68</v>
      </c>
      <c r="V4" s="473">
        <v>2.5</v>
      </c>
      <c r="W4" s="474"/>
      <c r="X4" s="82"/>
    </row>
    <row r="5" spans="2:29" ht="23.25" customHeight="1" thickTop="1" x14ac:dyDescent="0.3">
      <c r="B5" s="76"/>
      <c r="C5" s="458" t="s">
        <v>70</v>
      </c>
      <c r="D5" s="458"/>
      <c r="E5" s="458"/>
      <c r="F5" s="458"/>
      <c r="G5" s="458"/>
      <c r="H5" s="86"/>
      <c r="I5" s="465"/>
      <c r="J5" s="465"/>
      <c r="K5" s="465"/>
      <c r="L5" s="465"/>
      <c r="M5" s="465"/>
      <c r="N5" s="465"/>
      <c r="O5" s="465"/>
      <c r="P5" s="466"/>
      <c r="Q5" s="469"/>
      <c r="R5" s="470"/>
      <c r="S5" s="79" t="s">
        <v>71</v>
      </c>
      <c r="T5" s="80"/>
      <c r="U5" s="87" t="s">
        <v>68</v>
      </c>
      <c r="V5" s="460">
        <f>V3-V4</f>
        <v>4.2</v>
      </c>
      <c r="W5" s="461"/>
      <c r="X5" s="82"/>
    </row>
    <row r="6" spans="2:29" ht="23.25" customHeight="1" x14ac:dyDescent="0.3">
      <c r="B6" s="76"/>
      <c r="C6" s="459"/>
      <c r="D6" s="459"/>
      <c r="E6" s="459"/>
      <c r="F6" s="459"/>
      <c r="G6" s="459"/>
      <c r="H6" s="86"/>
      <c r="I6" s="78"/>
      <c r="J6" s="78"/>
      <c r="K6" s="78"/>
      <c r="L6" s="78"/>
      <c r="M6" s="78"/>
      <c r="N6" s="78"/>
      <c r="O6" s="78"/>
      <c r="P6" s="78"/>
      <c r="Q6" s="462" t="s">
        <v>72</v>
      </c>
      <c r="R6" s="463"/>
      <c r="S6" s="463"/>
      <c r="T6" s="463"/>
      <c r="U6" s="463"/>
      <c r="V6" s="463"/>
      <c r="W6" s="464"/>
      <c r="X6" s="82"/>
    </row>
    <row r="7" spans="2:29" ht="17.5" x14ac:dyDescent="0.3">
      <c r="B7" s="76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462" t="s">
        <v>73</v>
      </c>
      <c r="R7" s="463"/>
      <c r="S7" s="463"/>
      <c r="T7" s="463"/>
      <c r="U7" s="463"/>
      <c r="V7" s="463"/>
      <c r="W7" s="464"/>
      <c r="X7" s="82"/>
    </row>
    <row r="8" spans="2:29" ht="11.25" customHeight="1" x14ac:dyDescent="0.3">
      <c r="B8" s="76"/>
      <c r="J8" s="88">
        <v>30</v>
      </c>
      <c r="K8" s="88">
        <v>31</v>
      </c>
      <c r="L8" s="88">
        <v>30</v>
      </c>
      <c r="M8" s="88">
        <v>31</v>
      </c>
      <c r="N8" s="88">
        <v>31</v>
      </c>
      <c r="O8" s="88">
        <v>28</v>
      </c>
      <c r="P8" s="88">
        <v>31</v>
      </c>
      <c r="Q8" s="88">
        <v>30</v>
      </c>
      <c r="R8" s="88">
        <v>31</v>
      </c>
      <c r="S8" s="88">
        <v>30</v>
      </c>
      <c r="T8" s="88">
        <v>31</v>
      </c>
      <c r="U8" s="88">
        <v>31</v>
      </c>
      <c r="X8" s="82"/>
    </row>
    <row r="9" spans="2:29" s="98" customFormat="1" ht="33" customHeight="1" x14ac:dyDescent="0.35">
      <c r="B9" s="89"/>
      <c r="C9" s="90"/>
      <c r="D9" s="91" t="s">
        <v>74</v>
      </c>
      <c r="E9" s="475" t="s">
        <v>75</v>
      </c>
      <c r="F9" s="476"/>
      <c r="G9" s="476"/>
      <c r="H9" s="477"/>
      <c r="I9" s="406">
        <f>+'Den Hurtige Analyse'!G14</f>
        <v>2.75</v>
      </c>
      <c r="J9" s="92" t="s">
        <v>76</v>
      </c>
      <c r="K9" s="93" t="s">
        <v>77</v>
      </c>
      <c r="L9" s="93" t="s">
        <v>78</v>
      </c>
      <c r="M9" s="93" t="s">
        <v>79</v>
      </c>
      <c r="N9" s="93" t="s">
        <v>80</v>
      </c>
      <c r="O9" s="93" t="s">
        <v>81</v>
      </c>
      <c r="P9" s="93" t="s">
        <v>82</v>
      </c>
      <c r="Q9" s="93" t="s">
        <v>83</v>
      </c>
      <c r="R9" s="93" t="s">
        <v>84</v>
      </c>
      <c r="S9" s="93" t="s">
        <v>85</v>
      </c>
      <c r="T9" s="93" t="s">
        <v>86</v>
      </c>
      <c r="U9" s="94" t="s">
        <v>87</v>
      </c>
      <c r="V9" s="95"/>
      <c r="W9" s="96" t="s">
        <v>88</v>
      </c>
      <c r="X9" s="97"/>
    </row>
    <row r="10" spans="2:29" ht="16.5" customHeight="1" x14ac:dyDescent="0.3">
      <c r="B10" s="76"/>
      <c r="C10" s="99"/>
      <c r="D10" s="100" t="s">
        <v>89</v>
      </c>
      <c r="E10" s="100"/>
      <c r="F10" s="100"/>
      <c r="G10" s="101"/>
      <c r="H10" s="100" t="s">
        <v>90</v>
      </c>
      <c r="I10" s="102"/>
      <c r="J10" s="433">
        <v>13.7</v>
      </c>
      <c r="K10" s="434">
        <v>9.8000000000000007</v>
      </c>
      <c r="L10" s="434">
        <v>6.3</v>
      </c>
      <c r="M10" s="434">
        <v>3</v>
      </c>
      <c r="N10" s="434">
        <v>1.4</v>
      </c>
      <c r="O10" s="434">
        <v>1.1000000000000001</v>
      </c>
      <c r="P10" s="434">
        <v>3.5</v>
      </c>
      <c r="Q10" s="434">
        <v>7.7</v>
      </c>
      <c r="R10" s="434">
        <v>11.3</v>
      </c>
      <c r="S10" s="434">
        <v>14.3</v>
      </c>
      <c r="T10" s="434">
        <v>17.399999999999999</v>
      </c>
      <c r="U10" s="435">
        <v>16.7</v>
      </c>
      <c r="V10" s="103"/>
      <c r="W10" s="104"/>
      <c r="X10" s="82"/>
    </row>
    <row r="11" spans="2:29" ht="16.5" customHeight="1" x14ac:dyDescent="0.3">
      <c r="B11" s="76"/>
      <c r="C11" s="99"/>
      <c r="D11" s="100" t="s">
        <v>91</v>
      </c>
      <c r="E11" s="100"/>
      <c r="F11" s="100"/>
      <c r="G11" s="101"/>
      <c r="H11" s="100" t="s">
        <v>92</v>
      </c>
      <c r="I11" s="105">
        <f>+'Den Hurtige Analyse'!C7</f>
        <v>15</v>
      </c>
      <c r="J11" s="106">
        <f>IF(J10&lt;$I$11,$I$11,J10)</f>
        <v>15</v>
      </c>
      <c r="K11" s="107">
        <f t="shared" ref="K11:U11" si="0">IF(K10&lt;$I$11,$I$11,K10)</f>
        <v>15</v>
      </c>
      <c r="L11" s="107">
        <f t="shared" si="0"/>
        <v>15</v>
      </c>
      <c r="M11" s="107">
        <f t="shared" si="0"/>
        <v>15</v>
      </c>
      <c r="N11" s="107">
        <f t="shared" si="0"/>
        <v>15</v>
      </c>
      <c r="O11" s="107">
        <f t="shared" si="0"/>
        <v>15</v>
      </c>
      <c r="P11" s="107">
        <f t="shared" si="0"/>
        <v>15</v>
      </c>
      <c r="Q11" s="107">
        <f t="shared" si="0"/>
        <v>15</v>
      </c>
      <c r="R11" s="107">
        <f t="shared" si="0"/>
        <v>15</v>
      </c>
      <c r="S11" s="107">
        <f t="shared" si="0"/>
        <v>15</v>
      </c>
      <c r="T11" s="107">
        <f t="shared" si="0"/>
        <v>17.399999999999999</v>
      </c>
      <c r="U11" s="108">
        <f t="shared" si="0"/>
        <v>16.7</v>
      </c>
      <c r="V11" s="109"/>
      <c r="W11" s="110"/>
      <c r="X11" s="82"/>
    </row>
    <row r="12" spans="2:29" ht="16.5" customHeight="1" x14ac:dyDescent="0.3">
      <c r="B12" s="76"/>
      <c r="C12" s="111"/>
      <c r="D12" s="112" t="s">
        <v>93</v>
      </c>
      <c r="E12" s="112"/>
      <c r="F12" s="112"/>
      <c r="G12" s="113"/>
      <c r="H12" s="112"/>
      <c r="I12" s="114"/>
      <c r="J12" s="115">
        <f>IF((J11-J10)&gt;0, (J11-J10),0)</f>
        <v>1.3000000000000007</v>
      </c>
      <c r="K12" s="116">
        <f t="shared" ref="K12:T12" si="1">IF((K11-K10)&gt;0, (K11-K10),0)</f>
        <v>5.1999999999999993</v>
      </c>
      <c r="L12" s="116">
        <f t="shared" si="1"/>
        <v>8.6999999999999993</v>
      </c>
      <c r="M12" s="116">
        <f t="shared" si="1"/>
        <v>12</v>
      </c>
      <c r="N12" s="116">
        <f t="shared" si="1"/>
        <v>13.6</v>
      </c>
      <c r="O12" s="116">
        <f t="shared" si="1"/>
        <v>13.9</v>
      </c>
      <c r="P12" s="116">
        <f t="shared" si="1"/>
        <v>11.5</v>
      </c>
      <c r="Q12" s="116">
        <f t="shared" si="1"/>
        <v>7.3</v>
      </c>
      <c r="R12" s="116">
        <f t="shared" si="1"/>
        <v>3.6999999999999993</v>
      </c>
      <c r="S12" s="116">
        <f t="shared" si="1"/>
        <v>0.69999999999999929</v>
      </c>
      <c r="T12" s="116">
        <f t="shared" si="1"/>
        <v>0</v>
      </c>
      <c r="U12" s="117">
        <f>IF((U11-U10)&gt;0, (U11-U10),0)</f>
        <v>0</v>
      </c>
      <c r="V12" s="109"/>
      <c r="W12" s="110"/>
      <c r="X12" s="82"/>
    </row>
    <row r="13" spans="2:29" ht="24" customHeight="1" x14ac:dyDescent="0.3">
      <c r="B13" s="76"/>
      <c r="C13" s="118"/>
      <c r="D13" s="119" t="s">
        <v>94</v>
      </c>
      <c r="E13" s="119"/>
      <c r="F13" s="119"/>
      <c r="G13" s="120"/>
      <c r="H13" s="120"/>
      <c r="I13" s="121"/>
      <c r="J13" s="122">
        <f t="shared" ref="J13:U13" si="2">$V$5*24/1000*J12</f>
        <v>0.1310400000000001</v>
      </c>
      <c r="K13" s="123">
        <f t="shared" si="2"/>
        <v>0.52415999999999996</v>
      </c>
      <c r="L13" s="123">
        <f>$V$5*24/1000*L12</f>
        <v>0.87696000000000007</v>
      </c>
      <c r="M13" s="123">
        <f t="shared" si="2"/>
        <v>1.2096000000000002</v>
      </c>
      <c r="N13" s="123">
        <f t="shared" si="2"/>
        <v>1.3708800000000001</v>
      </c>
      <c r="O13" s="123">
        <f t="shared" si="2"/>
        <v>1.4011200000000001</v>
      </c>
      <c r="P13" s="123">
        <f t="shared" si="2"/>
        <v>1.1592000000000002</v>
      </c>
      <c r="Q13" s="123">
        <f t="shared" si="2"/>
        <v>0.73584000000000005</v>
      </c>
      <c r="R13" s="123">
        <f t="shared" si="2"/>
        <v>0.37295999999999996</v>
      </c>
      <c r="S13" s="123">
        <f t="shared" si="2"/>
        <v>7.0559999999999942E-2</v>
      </c>
      <c r="T13" s="123">
        <f t="shared" si="2"/>
        <v>0</v>
      </c>
      <c r="U13" s="124">
        <f t="shared" si="2"/>
        <v>0</v>
      </c>
      <c r="V13" s="125"/>
      <c r="W13" s="126"/>
      <c r="X13" s="82"/>
    </row>
    <row r="14" spans="2:29" s="98" customFormat="1" ht="16" x14ac:dyDescent="0.35">
      <c r="B14" s="89"/>
      <c r="C14" s="127"/>
      <c r="D14" s="128" t="s">
        <v>95</v>
      </c>
      <c r="E14" s="128"/>
      <c r="F14" s="128"/>
      <c r="G14" s="129"/>
      <c r="H14" s="129"/>
      <c r="I14" s="130"/>
      <c r="J14" s="131">
        <f>J13*$I$9</f>
        <v>0.36036000000000029</v>
      </c>
      <c r="K14" s="132">
        <f t="shared" ref="K14:U14" si="3">K13*$I$9</f>
        <v>1.4414399999999998</v>
      </c>
      <c r="L14" s="132">
        <f t="shared" si="3"/>
        <v>2.4116400000000002</v>
      </c>
      <c r="M14" s="132">
        <f t="shared" si="3"/>
        <v>3.3264000000000005</v>
      </c>
      <c r="N14" s="132">
        <f t="shared" si="3"/>
        <v>3.7699200000000004</v>
      </c>
      <c r="O14" s="132">
        <f t="shared" si="3"/>
        <v>3.8530800000000003</v>
      </c>
      <c r="P14" s="132">
        <f t="shared" si="3"/>
        <v>3.1878000000000006</v>
      </c>
      <c r="Q14" s="132">
        <f t="shared" si="3"/>
        <v>2.0235600000000002</v>
      </c>
      <c r="R14" s="132">
        <f t="shared" si="3"/>
        <v>1.0256399999999999</v>
      </c>
      <c r="S14" s="132">
        <f t="shared" si="3"/>
        <v>0.19403999999999985</v>
      </c>
      <c r="T14" s="132">
        <f t="shared" si="3"/>
        <v>0</v>
      </c>
      <c r="U14" s="133">
        <f t="shared" si="3"/>
        <v>0</v>
      </c>
      <c r="V14" s="134"/>
      <c r="W14" s="135"/>
      <c r="X14" s="97"/>
    </row>
    <row r="15" spans="2:29" s="98" customFormat="1" ht="12" customHeight="1" thickBot="1" x14ac:dyDescent="0.4">
      <c r="B15" s="89"/>
      <c r="C15" s="136"/>
      <c r="D15" s="137"/>
      <c r="E15" s="138"/>
      <c r="F15" s="138"/>
      <c r="G15" s="139"/>
      <c r="H15" s="139"/>
      <c r="I15" s="140"/>
      <c r="J15" s="141"/>
      <c r="K15" s="142"/>
      <c r="L15" s="142"/>
      <c r="M15" s="142"/>
      <c r="N15" s="142"/>
      <c r="O15" s="142"/>
      <c r="P15" s="143"/>
      <c r="Q15" s="143"/>
      <c r="R15" s="143"/>
      <c r="S15" s="142"/>
      <c r="T15" s="142"/>
      <c r="U15" s="144"/>
      <c r="V15" s="145"/>
      <c r="W15" s="135"/>
      <c r="X15" s="97"/>
      <c r="AC15" s="146"/>
    </row>
    <row r="16" spans="2:29" s="157" customFormat="1" ht="35.25" customHeight="1" thickBot="1" x14ac:dyDescent="0.4">
      <c r="B16" s="147"/>
      <c r="C16" s="148"/>
      <c r="D16" s="149" t="s">
        <v>96</v>
      </c>
      <c r="E16" s="150"/>
      <c r="F16" s="150"/>
      <c r="G16" s="151"/>
      <c r="H16" s="151"/>
      <c r="I16" s="152" t="s">
        <v>97</v>
      </c>
      <c r="J16" s="153" t="str">
        <f>IF('Den Hurtige Analyse'!C12="x","+","")</f>
        <v/>
      </c>
      <c r="K16" s="153" t="str">
        <f>IF('Den Hurtige Analyse'!C13="x","+","")</f>
        <v/>
      </c>
      <c r="L16" s="153" t="str">
        <f>IF('Den Hurtige Analyse'!C14="x","+","")</f>
        <v/>
      </c>
      <c r="M16" s="153" t="str">
        <f>IF('Den Hurtige Analyse'!C15="x","+","")</f>
        <v>+</v>
      </c>
      <c r="N16" s="153" t="str">
        <f>IF('Den Hurtige Analyse'!C16="x","+","")</f>
        <v>+</v>
      </c>
      <c r="O16" s="153" t="str">
        <f>IF('Den Hurtige Analyse'!C17="x","+","")</f>
        <v>+</v>
      </c>
      <c r="P16" s="153" t="str">
        <f>IF('Den Hurtige Analyse'!C18="x","+","")</f>
        <v>+</v>
      </c>
      <c r="Q16" s="153" t="str">
        <f>IF('Den Hurtige Analyse'!C19="x","+","")</f>
        <v/>
      </c>
      <c r="R16" s="153" t="str">
        <f>IF('Den Hurtige Analyse'!C20="x","+","")</f>
        <v/>
      </c>
      <c r="S16" s="153" t="str">
        <f>IF('Den Hurtige Analyse'!C21="x","+","")</f>
        <v/>
      </c>
      <c r="T16" s="153" t="str">
        <f>IF('Den Hurtige Analyse'!C22="x","+","")</f>
        <v/>
      </c>
      <c r="U16" s="153" t="str">
        <f>IF('Den Hurtige Analyse'!C23="x","+","")</f>
        <v/>
      </c>
      <c r="V16" s="154"/>
      <c r="W16" s="155"/>
      <c r="X16" s="156"/>
      <c r="AB16" s="146" t="s">
        <v>170</v>
      </c>
      <c r="AC16" s="157">
        <f>COUNTIF(J16:U16,"+")</f>
        <v>4</v>
      </c>
    </row>
    <row r="17" spans="2:30" s="168" customFormat="1" ht="6.75" customHeight="1" x14ac:dyDescent="0.3">
      <c r="B17" s="158"/>
      <c r="C17" s="159"/>
      <c r="D17" s="160"/>
      <c r="E17" s="160"/>
      <c r="F17" s="160"/>
      <c r="G17" s="161"/>
      <c r="H17" s="161"/>
      <c r="I17" s="162"/>
      <c r="J17" s="163">
        <f t="shared" ref="J17:U17" si="4">IF(J16="+",1,0)</f>
        <v>0</v>
      </c>
      <c r="K17" s="163">
        <f t="shared" si="4"/>
        <v>0</v>
      </c>
      <c r="L17" s="163">
        <f t="shared" si="4"/>
        <v>0</v>
      </c>
      <c r="M17" s="163">
        <f t="shared" si="4"/>
        <v>1</v>
      </c>
      <c r="N17" s="163">
        <f t="shared" si="4"/>
        <v>1</v>
      </c>
      <c r="O17" s="163">
        <f t="shared" si="4"/>
        <v>1</v>
      </c>
      <c r="P17" s="163">
        <f t="shared" si="4"/>
        <v>1</v>
      </c>
      <c r="Q17" s="163">
        <f t="shared" si="4"/>
        <v>0</v>
      </c>
      <c r="R17" s="163">
        <f t="shared" si="4"/>
        <v>0</v>
      </c>
      <c r="S17" s="163">
        <f t="shared" si="4"/>
        <v>0</v>
      </c>
      <c r="T17" s="163">
        <f t="shared" si="4"/>
        <v>0</v>
      </c>
      <c r="U17" s="164">
        <f t="shared" si="4"/>
        <v>0</v>
      </c>
      <c r="V17" s="165"/>
      <c r="W17" s="166"/>
      <c r="X17" s="167"/>
    </row>
    <row r="18" spans="2:30" ht="18" customHeight="1" x14ac:dyDescent="0.35">
      <c r="B18" s="76"/>
      <c r="C18" s="99"/>
      <c r="D18" s="169" t="s">
        <v>98</v>
      </c>
      <c r="E18" s="170"/>
      <c r="F18" s="170"/>
      <c r="G18" s="171"/>
      <c r="H18" s="171"/>
      <c r="I18" s="172"/>
      <c r="J18" s="173">
        <f>IF(J16="+",J8*J14,0)</f>
        <v>0</v>
      </c>
      <c r="K18" s="173">
        <f t="shared" ref="K18:U18" si="5">IF(K16="+",K8*K14,0)</f>
        <v>0</v>
      </c>
      <c r="L18" s="173">
        <f t="shared" si="5"/>
        <v>0</v>
      </c>
      <c r="M18" s="173">
        <f t="shared" si="5"/>
        <v>103.11840000000001</v>
      </c>
      <c r="N18" s="173">
        <f t="shared" si="5"/>
        <v>116.86752000000001</v>
      </c>
      <c r="O18" s="173">
        <f t="shared" si="5"/>
        <v>107.88624000000002</v>
      </c>
      <c r="P18" s="173">
        <f t="shared" si="5"/>
        <v>98.821800000000025</v>
      </c>
      <c r="Q18" s="173">
        <f t="shared" si="5"/>
        <v>0</v>
      </c>
      <c r="R18" s="173">
        <f t="shared" si="5"/>
        <v>0</v>
      </c>
      <c r="S18" s="173">
        <f t="shared" si="5"/>
        <v>0</v>
      </c>
      <c r="T18" s="173">
        <f t="shared" si="5"/>
        <v>0</v>
      </c>
      <c r="U18" s="174">
        <f t="shared" si="5"/>
        <v>0</v>
      </c>
      <c r="V18" s="175"/>
      <c r="W18" s="176">
        <f>SUM(J18:U18)</f>
        <v>426.69396000000006</v>
      </c>
      <c r="X18" s="177"/>
      <c r="AB18" s="66" t="s">
        <v>171</v>
      </c>
      <c r="AC18" s="178">
        <f>+W20/U42</f>
        <v>426.69396000000006</v>
      </c>
      <c r="AD18" s="66" t="s">
        <v>172</v>
      </c>
    </row>
    <row r="19" spans="2:30" ht="6" customHeight="1" x14ac:dyDescent="0.3">
      <c r="B19" s="76"/>
      <c r="C19" s="99"/>
      <c r="D19" s="170"/>
      <c r="E19" s="170"/>
      <c r="F19" s="170"/>
      <c r="G19" s="171"/>
      <c r="H19" s="171"/>
      <c r="I19" s="172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9"/>
      <c r="V19" s="175"/>
      <c r="W19" s="176"/>
      <c r="X19" s="177"/>
    </row>
    <row r="20" spans="2:30" s="189" customFormat="1" ht="14.5" thickBot="1" x14ac:dyDescent="0.35">
      <c r="B20" s="180"/>
      <c r="C20" s="181"/>
      <c r="D20" s="182" t="str">
        <f>"Varmebesparelse i alt for "&amp;U42&amp;" m2"</f>
        <v>Varmebesparelse i alt for 1200 m2</v>
      </c>
      <c r="E20" s="170"/>
      <c r="F20" s="170"/>
      <c r="G20" s="171"/>
      <c r="H20" s="171"/>
      <c r="I20" s="172"/>
      <c r="J20" s="183">
        <f>+J18*$U$42</f>
        <v>0</v>
      </c>
      <c r="K20" s="184">
        <f t="shared" ref="K20:U20" si="6">+K18*$U$42</f>
        <v>0</v>
      </c>
      <c r="L20" s="184">
        <f t="shared" si="6"/>
        <v>0</v>
      </c>
      <c r="M20" s="184">
        <f>+M18*$U$42</f>
        <v>123742.08000000002</v>
      </c>
      <c r="N20" s="184">
        <f t="shared" si="6"/>
        <v>140241.024</v>
      </c>
      <c r="O20" s="184">
        <f t="shared" si="6"/>
        <v>129463.48800000001</v>
      </c>
      <c r="P20" s="184">
        <f t="shared" si="6"/>
        <v>118586.16000000003</v>
      </c>
      <c r="Q20" s="184">
        <f t="shared" si="6"/>
        <v>0</v>
      </c>
      <c r="R20" s="184">
        <f t="shared" si="6"/>
        <v>0</v>
      </c>
      <c r="S20" s="184">
        <f t="shared" si="6"/>
        <v>0</v>
      </c>
      <c r="T20" s="184">
        <f t="shared" si="6"/>
        <v>0</v>
      </c>
      <c r="U20" s="185">
        <f t="shared" si="6"/>
        <v>0</v>
      </c>
      <c r="V20" s="186"/>
      <c r="W20" s="187">
        <f>SUM(J20:U20)</f>
        <v>512032.75200000009</v>
      </c>
      <c r="X20" s="188"/>
      <c r="AB20" s="189" t="s">
        <v>173</v>
      </c>
      <c r="AC20" s="178">
        <f>+AC18/AC16</f>
        <v>106.67349000000002</v>
      </c>
      <c r="AD20" s="66" t="s">
        <v>172</v>
      </c>
    </row>
    <row r="21" spans="2:30" s="98" customFormat="1" ht="23.25" customHeight="1" thickTop="1" x14ac:dyDescent="0.35">
      <c r="B21" s="89"/>
      <c r="C21" s="136"/>
      <c r="D21" s="169" t="s">
        <v>99</v>
      </c>
      <c r="E21" s="182"/>
      <c r="F21" s="182"/>
      <c r="G21" s="190"/>
      <c r="H21" s="190"/>
      <c r="I21" s="140"/>
      <c r="J21" s="191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3"/>
      <c r="V21" s="194"/>
      <c r="W21" s="195"/>
      <c r="X21" s="196"/>
      <c r="AD21" s="197"/>
    </row>
    <row r="22" spans="2:30" s="98" customFormat="1" ht="3" customHeight="1" x14ac:dyDescent="0.3">
      <c r="B22" s="89"/>
      <c r="C22" s="136"/>
      <c r="D22" s="100"/>
      <c r="E22" s="100"/>
      <c r="F22" s="100"/>
      <c r="G22" s="190"/>
      <c r="H22" s="190"/>
      <c r="I22" s="140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8"/>
      <c r="V22" s="194"/>
      <c r="W22" s="195"/>
      <c r="X22" s="196"/>
    </row>
    <row r="23" spans="2:30" s="98" customFormat="1" ht="15.75" customHeight="1" x14ac:dyDescent="0.35">
      <c r="B23" s="89"/>
      <c r="C23" s="136"/>
      <c r="D23" s="138" t="s">
        <v>100</v>
      </c>
      <c r="E23" s="138"/>
      <c r="F23" s="138"/>
      <c r="G23" s="199"/>
      <c r="H23" s="199"/>
      <c r="I23" s="200">
        <f>+'Den Hurtige Analyse'!F65</f>
        <v>102.41379310344828</v>
      </c>
      <c r="J23" s="191">
        <f t="shared" ref="J23:U23" si="7">IF(J$16="+",$I$23*J28*$U$42,0)</f>
        <v>0</v>
      </c>
      <c r="K23" s="191">
        <f t="shared" si="7"/>
        <v>0</v>
      </c>
      <c r="L23" s="191">
        <f t="shared" si="7"/>
        <v>0</v>
      </c>
      <c r="M23" s="191">
        <f t="shared" si="7"/>
        <v>122896.55172413794</v>
      </c>
      <c r="N23" s="191">
        <f t="shared" si="7"/>
        <v>0</v>
      </c>
      <c r="O23" s="191">
        <f t="shared" si="7"/>
        <v>0</v>
      </c>
      <c r="P23" s="191">
        <f t="shared" si="7"/>
        <v>0</v>
      </c>
      <c r="Q23" s="191">
        <f t="shared" si="7"/>
        <v>0</v>
      </c>
      <c r="R23" s="191">
        <f t="shared" si="7"/>
        <v>0</v>
      </c>
      <c r="S23" s="191">
        <f t="shared" si="7"/>
        <v>0</v>
      </c>
      <c r="T23" s="191">
        <f t="shared" si="7"/>
        <v>0</v>
      </c>
      <c r="U23" s="198">
        <f t="shared" si="7"/>
        <v>0</v>
      </c>
      <c r="V23" s="194"/>
      <c r="W23" s="195">
        <f>SUM(J23:U23)</f>
        <v>122896.55172413794</v>
      </c>
      <c r="X23" s="97"/>
    </row>
    <row r="24" spans="2:30" s="98" customFormat="1" ht="15.75" customHeight="1" x14ac:dyDescent="0.35">
      <c r="B24" s="89"/>
      <c r="C24" s="136"/>
      <c r="D24" s="138" t="s">
        <v>101</v>
      </c>
      <c r="E24" s="138"/>
      <c r="F24" s="138"/>
      <c r="G24" s="199"/>
      <c r="H24" s="199"/>
      <c r="I24" s="200">
        <f>+'Den Hurtige Analyse'!F66</f>
        <v>47.931034482758619</v>
      </c>
      <c r="J24" s="191">
        <f t="shared" ref="J24:U24" si="8">IF(K$17=1,0,J$17*$I$24*$U$42)</f>
        <v>0</v>
      </c>
      <c r="K24" s="191">
        <f t="shared" si="8"/>
        <v>0</v>
      </c>
      <c r="L24" s="191">
        <f t="shared" si="8"/>
        <v>0</v>
      </c>
      <c r="M24" s="191">
        <f t="shared" si="8"/>
        <v>0</v>
      </c>
      <c r="N24" s="191">
        <f t="shared" si="8"/>
        <v>0</v>
      </c>
      <c r="O24" s="191">
        <f t="shared" si="8"/>
        <v>0</v>
      </c>
      <c r="P24" s="191">
        <f t="shared" si="8"/>
        <v>57517.241379310341</v>
      </c>
      <c r="Q24" s="191">
        <f t="shared" si="8"/>
        <v>0</v>
      </c>
      <c r="R24" s="191">
        <f t="shared" si="8"/>
        <v>0</v>
      </c>
      <c r="S24" s="191">
        <f t="shared" si="8"/>
        <v>0</v>
      </c>
      <c r="T24" s="191">
        <f t="shared" si="8"/>
        <v>0</v>
      </c>
      <c r="U24" s="198">
        <f t="shared" si="8"/>
        <v>0</v>
      </c>
      <c r="V24" s="194"/>
      <c r="W24" s="195">
        <f>SUM(J24:U24)</f>
        <v>57517.241379310341</v>
      </c>
      <c r="X24" s="97"/>
    </row>
    <row r="25" spans="2:30" s="98" customFormat="1" ht="28.5" customHeight="1" x14ac:dyDescent="0.35">
      <c r="B25" s="89"/>
      <c r="C25" s="136"/>
      <c r="D25" s="478" t="s">
        <v>102</v>
      </c>
      <c r="E25" s="478"/>
      <c r="F25" s="478"/>
      <c r="G25" s="478"/>
      <c r="H25" s="199"/>
      <c r="I25" s="200">
        <f>+'Den Hurtige Analyse'!B58</f>
        <v>1.3206896551724139</v>
      </c>
      <c r="J25" s="191">
        <f t="shared" ref="J25:U25" si="9">IF(J16="+",J8*$I$25*$U$42,0)*($H$25+1)</f>
        <v>0</v>
      </c>
      <c r="K25" s="191">
        <f t="shared" si="9"/>
        <v>0</v>
      </c>
      <c r="L25" s="191">
        <f t="shared" si="9"/>
        <v>0</v>
      </c>
      <c r="M25" s="191">
        <f t="shared" si="9"/>
        <v>49129.655172413797</v>
      </c>
      <c r="N25" s="191">
        <f t="shared" si="9"/>
        <v>49129.655172413797</v>
      </c>
      <c r="O25" s="191">
        <f t="shared" si="9"/>
        <v>44375.172413793109</v>
      </c>
      <c r="P25" s="191">
        <f t="shared" si="9"/>
        <v>49129.655172413797</v>
      </c>
      <c r="Q25" s="191">
        <f t="shared" si="9"/>
        <v>0</v>
      </c>
      <c r="R25" s="191">
        <f t="shared" si="9"/>
        <v>0</v>
      </c>
      <c r="S25" s="191">
        <f t="shared" si="9"/>
        <v>0</v>
      </c>
      <c r="T25" s="191">
        <f t="shared" si="9"/>
        <v>0</v>
      </c>
      <c r="U25" s="198">
        <f t="shared" si="9"/>
        <v>0</v>
      </c>
      <c r="V25" s="194"/>
      <c r="W25" s="195">
        <f>SUM(J25:U25)</f>
        <v>191764.13793103449</v>
      </c>
      <c r="X25" s="97"/>
    </row>
    <row r="26" spans="2:30" s="211" customFormat="1" ht="17.25" customHeight="1" thickBot="1" x14ac:dyDescent="0.35">
      <c r="B26" s="201"/>
      <c r="C26" s="202"/>
      <c r="D26" s="182" t="s">
        <v>103</v>
      </c>
      <c r="E26" s="203"/>
      <c r="F26" s="203"/>
      <c r="G26" s="204"/>
      <c r="H26" s="204"/>
      <c r="I26" s="205"/>
      <c r="J26" s="206">
        <f>SUM(J22:J25)</f>
        <v>0</v>
      </c>
      <c r="K26" s="206">
        <f>SUM(K22:K25)</f>
        <v>0</v>
      </c>
      <c r="L26" s="206">
        <f t="shared" ref="L26:W26" si="10">SUM(L22:L25)</f>
        <v>0</v>
      </c>
      <c r="M26" s="206">
        <f t="shared" si="10"/>
        <v>172026.20689655174</v>
      </c>
      <c r="N26" s="206">
        <f t="shared" si="10"/>
        <v>49129.655172413797</v>
      </c>
      <c r="O26" s="206">
        <f t="shared" si="10"/>
        <v>44375.172413793109</v>
      </c>
      <c r="P26" s="206">
        <f t="shared" si="10"/>
        <v>106646.89655172414</v>
      </c>
      <c r="Q26" s="206">
        <f t="shared" si="10"/>
        <v>0</v>
      </c>
      <c r="R26" s="206">
        <f t="shared" si="10"/>
        <v>0</v>
      </c>
      <c r="S26" s="206">
        <f t="shared" si="10"/>
        <v>0</v>
      </c>
      <c r="T26" s="206">
        <f t="shared" si="10"/>
        <v>0</v>
      </c>
      <c r="U26" s="207">
        <f t="shared" si="10"/>
        <v>0</v>
      </c>
      <c r="V26" s="208"/>
      <c r="W26" s="209">
        <f t="shared" si="10"/>
        <v>372177.93103448278</v>
      </c>
      <c r="X26" s="210"/>
    </row>
    <row r="27" spans="2:30" s="189" customFormat="1" ht="20.25" customHeight="1" thickTop="1" thickBot="1" x14ac:dyDescent="0.35">
      <c r="B27" s="180"/>
      <c r="C27" s="181"/>
      <c r="D27" s="182" t="s">
        <v>104</v>
      </c>
      <c r="E27" s="182"/>
      <c r="F27" s="182"/>
      <c r="G27" s="212"/>
      <c r="H27" s="212"/>
      <c r="I27" s="213" t="str">
        <f>(IF(MIN(J27:U27)&lt;0,"( - = verdient)",""))</f>
        <v>( - = verdient)</v>
      </c>
      <c r="J27" s="214">
        <f t="shared" ref="J27" si="11">+J26-J20</f>
        <v>0</v>
      </c>
      <c r="K27" s="215">
        <f>+K26-K20</f>
        <v>0</v>
      </c>
      <c r="L27" s="215">
        <f t="shared" ref="L27:U27" si="12">+L26-L20</f>
        <v>0</v>
      </c>
      <c r="M27" s="215">
        <f t="shared" si="12"/>
        <v>48284.126896551723</v>
      </c>
      <c r="N27" s="215">
        <f t="shared" si="12"/>
        <v>-91111.368827586208</v>
      </c>
      <c r="O27" s="215">
        <f t="shared" si="12"/>
        <v>-85088.315586206911</v>
      </c>
      <c r="P27" s="215">
        <f t="shared" si="12"/>
        <v>-11939.263448275888</v>
      </c>
      <c r="Q27" s="215">
        <f t="shared" si="12"/>
        <v>0</v>
      </c>
      <c r="R27" s="215">
        <f t="shared" si="12"/>
        <v>0</v>
      </c>
      <c r="S27" s="215">
        <f t="shared" si="12"/>
        <v>0</v>
      </c>
      <c r="T27" s="215">
        <f t="shared" si="12"/>
        <v>0</v>
      </c>
      <c r="U27" s="216">
        <f t="shared" si="12"/>
        <v>0</v>
      </c>
      <c r="V27" s="217"/>
      <c r="W27" s="218">
        <f>+W26-W20</f>
        <v>-139854.82096551731</v>
      </c>
      <c r="X27" s="219"/>
    </row>
    <row r="28" spans="2:30" ht="27" customHeight="1" thickTop="1" x14ac:dyDescent="0.3">
      <c r="B28" s="76"/>
      <c r="C28" s="99"/>
      <c r="D28" s="220" t="s">
        <v>105</v>
      </c>
      <c r="E28" s="100"/>
      <c r="F28" s="100"/>
      <c r="G28" s="221"/>
      <c r="H28" s="221"/>
      <c r="I28" s="222"/>
      <c r="J28" s="223">
        <f>+J17</f>
        <v>0</v>
      </c>
      <c r="K28" s="223">
        <f>IF(SUM($J$17:J$17)&gt;0,0,K17)</f>
        <v>0</v>
      </c>
      <c r="L28" s="223">
        <f>IF(SUM($J$17:K$17)&gt;0,0,L17)</f>
        <v>0</v>
      </c>
      <c r="M28" s="223">
        <f>IF(SUM($J$17:L$17)&gt;0,0,M17)</f>
        <v>1</v>
      </c>
      <c r="N28" s="223">
        <f>IF(SUM($J$17:M$17)&gt;0,0,N17)</f>
        <v>0</v>
      </c>
      <c r="O28" s="223">
        <f>IF(SUM($J$17:N$17)&gt;0,0,O17)</f>
        <v>0</v>
      </c>
      <c r="P28" s="223">
        <f>IF(SUM($J$17:O$17)&gt;0,0,P17)</f>
        <v>0</v>
      </c>
      <c r="Q28" s="223">
        <f>IF(SUM($J$17:P$17)&gt;0,0,Q17)</f>
        <v>0</v>
      </c>
      <c r="R28" s="223">
        <f>IF(SUM($J$17:Q$17)&gt;0,0,R17)</f>
        <v>0</v>
      </c>
      <c r="S28" s="223">
        <f>IF(SUM($J$17:R$17)&gt;0,0,S17)</f>
        <v>0</v>
      </c>
      <c r="T28" s="223">
        <f>IF(SUM($J$17:S$17)&gt;0,0,T17)</f>
        <v>0</v>
      </c>
      <c r="U28" s="224">
        <f>IF(SUM($J$17:T$17)&gt;0,0,U17)</f>
        <v>0</v>
      </c>
      <c r="V28" s="225"/>
      <c r="W28" s="226"/>
      <c r="X28" s="82"/>
    </row>
    <row r="29" spans="2:30" s="98" customFormat="1" x14ac:dyDescent="0.35">
      <c r="B29" s="89"/>
      <c r="C29" s="136"/>
      <c r="D29" s="138" t="s">
        <v>106</v>
      </c>
      <c r="E29" s="138"/>
      <c r="F29" s="138"/>
      <c r="G29" s="199"/>
      <c r="H29" s="199"/>
      <c r="I29" s="227">
        <v>360</v>
      </c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8"/>
      <c r="V29" s="194"/>
      <c r="W29" s="195"/>
      <c r="X29" s="97"/>
    </row>
    <row r="30" spans="2:30" s="98" customFormat="1" ht="15.75" customHeight="1" x14ac:dyDescent="0.35">
      <c r="B30" s="89"/>
      <c r="C30" s="136"/>
      <c r="D30" s="138" t="s">
        <v>107</v>
      </c>
      <c r="E30" s="138"/>
      <c r="F30" s="138"/>
      <c r="G30" s="139"/>
      <c r="H30" s="139"/>
      <c r="I30" s="228">
        <v>15</v>
      </c>
      <c r="J30" s="191">
        <f>J$28*$I$29*$I$30*$U$42/60</f>
        <v>0</v>
      </c>
      <c r="K30" s="191">
        <f>K$28*$I$29*$I$30*$U$42/60</f>
        <v>0</v>
      </c>
      <c r="L30" s="191">
        <f t="shared" ref="L30:U30" si="13">L$28*$I$29*$I$30*$U$42/60</f>
        <v>0</v>
      </c>
      <c r="M30" s="191">
        <f t="shared" si="13"/>
        <v>108000</v>
      </c>
      <c r="N30" s="191">
        <f>N$28*$I$29*$I$30*$U$42/60</f>
        <v>0</v>
      </c>
      <c r="O30" s="191">
        <f>O$28*$I$29*$I$30*$U$42/60</f>
        <v>0</v>
      </c>
      <c r="P30" s="191">
        <f t="shared" si="13"/>
        <v>0</v>
      </c>
      <c r="Q30" s="191">
        <f t="shared" si="13"/>
        <v>0</v>
      </c>
      <c r="R30" s="191">
        <f t="shared" si="13"/>
        <v>0</v>
      </c>
      <c r="S30" s="191">
        <f t="shared" si="13"/>
        <v>0</v>
      </c>
      <c r="T30" s="191">
        <f t="shared" si="13"/>
        <v>0</v>
      </c>
      <c r="U30" s="198">
        <f t="shared" si="13"/>
        <v>0</v>
      </c>
      <c r="V30" s="194"/>
      <c r="W30" s="195">
        <f t="shared" ref="W30:W36" si="14">SUM(J30:V30)</f>
        <v>108000</v>
      </c>
      <c r="X30" s="97"/>
    </row>
    <row r="31" spans="2:30" s="98" customFormat="1" ht="15.75" customHeight="1" x14ac:dyDescent="0.35">
      <c r="B31" s="89"/>
      <c r="C31" s="136"/>
      <c r="D31" s="138" t="s">
        <v>108</v>
      </c>
      <c r="E31" s="229">
        <v>46</v>
      </c>
      <c r="F31" s="230" t="s">
        <v>109</v>
      </c>
      <c r="G31" s="231">
        <v>0.15</v>
      </c>
      <c r="H31" s="232" t="s">
        <v>110</v>
      </c>
      <c r="I31" s="233">
        <f>+E31*(1+G31)</f>
        <v>52.9</v>
      </c>
      <c r="J31" s="191">
        <f>J$28*$I$31*$U$42</f>
        <v>0</v>
      </c>
      <c r="K31" s="191">
        <f>K$28*$I$31*$U$42</f>
        <v>0</v>
      </c>
      <c r="L31" s="191">
        <f t="shared" ref="L31:U31" si="15">L$28*$I$31*$U$42</f>
        <v>0</v>
      </c>
      <c r="M31" s="191">
        <f t="shared" si="15"/>
        <v>63480</v>
      </c>
      <c r="N31" s="191">
        <f t="shared" si="15"/>
        <v>0</v>
      </c>
      <c r="O31" s="191">
        <f t="shared" si="15"/>
        <v>0</v>
      </c>
      <c r="P31" s="191">
        <f t="shared" si="15"/>
        <v>0</v>
      </c>
      <c r="Q31" s="191">
        <f t="shared" si="15"/>
        <v>0</v>
      </c>
      <c r="R31" s="191">
        <f t="shared" si="15"/>
        <v>0</v>
      </c>
      <c r="S31" s="191">
        <f t="shared" si="15"/>
        <v>0</v>
      </c>
      <c r="T31" s="191">
        <f t="shared" si="15"/>
        <v>0</v>
      </c>
      <c r="U31" s="198">
        <f t="shared" si="15"/>
        <v>0</v>
      </c>
      <c r="V31" s="194"/>
      <c r="W31" s="195">
        <f t="shared" si="14"/>
        <v>63480</v>
      </c>
      <c r="X31" s="97"/>
    </row>
    <row r="32" spans="2:30" s="98" customFormat="1" ht="15.75" customHeight="1" x14ac:dyDescent="0.35">
      <c r="B32" s="89"/>
      <c r="C32" s="136"/>
      <c r="D32" s="138" t="s">
        <v>111</v>
      </c>
      <c r="E32" s="138"/>
      <c r="F32" s="138"/>
      <c r="G32" s="139"/>
      <c r="H32" s="139"/>
      <c r="I32" s="228">
        <v>13</v>
      </c>
      <c r="J32" s="191">
        <f>J$28*$I$29*$I$32*$U$42/60</f>
        <v>0</v>
      </c>
      <c r="K32" s="191">
        <f>K$28*$I$29*$I$32*$U$42/60</f>
        <v>0</v>
      </c>
      <c r="L32" s="191">
        <f t="shared" ref="L32:U32" si="16">L$28*$I$29*$I$32*$U$42/60</f>
        <v>0</v>
      </c>
      <c r="M32" s="191">
        <f t="shared" si="16"/>
        <v>93600</v>
      </c>
      <c r="N32" s="191">
        <f t="shared" si="16"/>
        <v>0</v>
      </c>
      <c r="O32" s="191">
        <f t="shared" si="16"/>
        <v>0</v>
      </c>
      <c r="P32" s="191">
        <f t="shared" si="16"/>
        <v>0</v>
      </c>
      <c r="Q32" s="191">
        <f t="shared" si="16"/>
        <v>0</v>
      </c>
      <c r="R32" s="191">
        <f t="shared" si="16"/>
        <v>0</v>
      </c>
      <c r="S32" s="191">
        <f t="shared" si="16"/>
        <v>0</v>
      </c>
      <c r="T32" s="191">
        <f t="shared" si="16"/>
        <v>0</v>
      </c>
      <c r="U32" s="198">
        <f t="shared" si="16"/>
        <v>0</v>
      </c>
      <c r="V32" s="194"/>
      <c r="W32" s="195">
        <f t="shared" si="14"/>
        <v>93600</v>
      </c>
      <c r="X32" s="97"/>
    </row>
    <row r="33" spans="2:29" s="98" customFormat="1" ht="15.75" customHeight="1" x14ac:dyDescent="0.35">
      <c r="B33" s="89"/>
      <c r="C33" s="136"/>
      <c r="D33" s="138" t="s">
        <v>112</v>
      </c>
      <c r="E33" s="138"/>
      <c r="F33" s="138"/>
      <c r="G33" s="139"/>
      <c r="H33" s="139"/>
      <c r="I33" s="228">
        <v>3</v>
      </c>
      <c r="J33" s="191">
        <f t="shared" ref="J33:U33" si="17">IF(J$28=1,0,IF(J$16="+",$I$29*$I$33*$U$42/60,0))</f>
        <v>0</v>
      </c>
      <c r="K33" s="191">
        <f t="shared" si="17"/>
        <v>0</v>
      </c>
      <c r="L33" s="191">
        <f t="shared" si="17"/>
        <v>0</v>
      </c>
      <c r="M33" s="191">
        <f t="shared" si="17"/>
        <v>0</v>
      </c>
      <c r="N33" s="191">
        <f t="shared" si="17"/>
        <v>21600</v>
      </c>
      <c r="O33" s="191">
        <f t="shared" si="17"/>
        <v>21600</v>
      </c>
      <c r="P33" s="191">
        <f t="shared" si="17"/>
        <v>21600</v>
      </c>
      <c r="Q33" s="191">
        <f t="shared" si="17"/>
        <v>0</v>
      </c>
      <c r="R33" s="191">
        <f t="shared" si="17"/>
        <v>0</v>
      </c>
      <c r="S33" s="191">
        <f t="shared" si="17"/>
        <v>0</v>
      </c>
      <c r="T33" s="191">
        <f t="shared" si="17"/>
        <v>0</v>
      </c>
      <c r="U33" s="198">
        <f t="shared" si="17"/>
        <v>0</v>
      </c>
      <c r="V33" s="194"/>
      <c r="W33" s="195">
        <f t="shared" si="14"/>
        <v>64800</v>
      </c>
      <c r="X33" s="97"/>
    </row>
    <row r="34" spans="2:29" s="98" customFormat="1" ht="15.75" customHeight="1" x14ac:dyDescent="0.35">
      <c r="B34" s="89"/>
      <c r="C34" s="136"/>
      <c r="D34" s="138" t="s">
        <v>113</v>
      </c>
      <c r="E34" s="138"/>
      <c r="F34" s="138"/>
      <c r="G34" s="139"/>
      <c r="H34" s="139"/>
      <c r="I34" s="228">
        <v>10</v>
      </c>
      <c r="J34" s="191">
        <f t="shared" ref="J34:U34" si="18">IF(K$17=1,0,J$17*$I$29*$I$34*$U$42/60)</f>
        <v>0</v>
      </c>
      <c r="K34" s="191">
        <f t="shared" si="18"/>
        <v>0</v>
      </c>
      <c r="L34" s="191">
        <f t="shared" si="18"/>
        <v>0</v>
      </c>
      <c r="M34" s="191">
        <f t="shared" si="18"/>
        <v>0</v>
      </c>
      <c r="N34" s="191">
        <f t="shared" si="18"/>
        <v>0</v>
      </c>
      <c r="O34" s="191">
        <f t="shared" si="18"/>
        <v>0</v>
      </c>
      <c r="P34" s="191">
        <f t="shared" si="18"/>
        <v>72000</v>
      </c>
      <c r="Q34" s="191">
        <f t="shared" si="18"/>
        <v>0</v>
      </c>
      <c r="R34" s="191">
        <f t="shared" si="18"/>
        <v>0</v>
      </c>
      <c r="S34" s="191">
        <f t="shared" si="18"/>
        <v>0</v>
      </c>
      <c r="T34" s="191">
        <f t="shared" si="18"/>
        <v>0</v>
      </c>
      <c r="U34" s="198">
        <f t="shared" si="18"/>
        <v>0</v>
      </c>
      <c r="V34" s="194"/>
      <c r="W34" s="195">
        <f t="shared" si="14"/>
        <v>72000</v>
      </c>
      <c r="X34" s="97"/>
    </row>
    <row r="35" spans="2:29" s="98" customFormat="1" ht="15.75" customHeight="1" x14ac:dyDescent="0.35">
      <c r="B35" s="89"/>
      <c r="C35" s="136"/>
      <c r="D35" s="138" t="s">
        <v>114</v>
      </c>
      <c r="E35" s="138"/>
      <c r="F35" s="138"/>
      <c r="G35" s="139"/>
      <c r="H35" s="139"/>
      <c r="I35" s="234">
        <v>15</v>
      </c>
      <c r="J35" s="191">
        <f t="shared" ref="J35:U35" si="19">IF(K$17=1,0,J$17*$I$35*$U$42)</f>
        <v>0</v>
      </c>
      <c r="K35" s="191">
        <f t="shared" si="19"/>
        <v>0</v>
      </c>
      <c r="L35" s="191">
        <f t="shared" si="19"/>
        <v>0</v>
      </c>
      <c r="M35" s="191">
        <f t="shared" si="19"/>
        <v>0</v>
      </c>
      <c r="N35" s="191">
        <f t="shared" si="19"/>
        <v>0</v>
      </c>
      <c r="O35" s="191">
        <f t="shared" si="19"/>
        <v>0</v>
      </c>
      <c r="P35" s="191">
        <f t="shared" si="19"/>
        <v>18000</v>
      </c>
      <c r="Q35" s="191">
        <f t="shared" si="19"/>
        <v>0</v>
      </c>
      <c r="R35" s="191">
        <f t="shared" si="19"/>
        <v>0</v>
      </c>
      <c r="S35" s="191">
        <f t="shared" si="19"/>
        <v>0</v>
      </c>
      <c r="T35" s="191">
        <f t="shared" si="19"/>
        <v>0</v>
      </c>
      <c r="U35" s="198">
        <f t="shared" si="19"/>
        <v>0</v>
      </c>
      <c r="V35" s="194"/>
      <c r="W35" s="195">
        <f t="shared" si="14"/>
        <v>18000</v>
      </c>
      <c r="X35" s="97"/>
    </row>
    <row r="36" spans="2:29" s="211" customFormat="1" ht="14.25" customHeight="1" thickBot="1" x14ac:dyDescent="0.3">
      <c r="B36" s="201"/>
      <c r="C36" s="202"/>
      <c r="D36" s="203" t="s">
        <v>115</v>
      </c>
      <c r="E36" s="203"/>
      <c r="F36" s="203"/>
      <c r="G36" s="235"/>
      <c r="H36" s="235"/>
      <c r="I36" s="236"/>
      <c r="J36" s="237">
        <f t="shared" ref="J36:U36" si="20">SUM(J30:J35)</f>
        <v>0</v>
      </c>
      <c r="K36" s="238">
        <f t="shared" si="20"/>
        <v>0</v>
      </c>
      <c r="L36" s="238">
        <f t="shared" si="20"/>
        <v>0</v>
      </c>
      <c r="M36" s="238">
        <f t="shared" si="20"/>
        <v>265080</v>
      </c>
      <c r="N36" s="238">
        <f t="shared" si="20"/>
        <v>21600</v>
      </c>
      <c r="O36" s="238">
        <f t="shared" si="20"/>
        <v>21600</v>
      </c>
      <c r="P36" s="238">
        <f t="shared" si="20"/>
        <v>111600</v>
      </c>
      <c r="Q36" s="238">
        <f t="shared" si="20"/>
        <v>0</v>
      </c>
      <c r="R36" s="238">
        <f t="shared" si="20"/>
        <v>0</v>
      </c>
      <c r="S36" s="238">
        <f t="shared" si="20"/>
        <v>0</v>
      </c>
      <c r="T36" s="238">
        <f t="shared" si="20"/>
        <v>0</v>
      </c>
      <c r="U36" s="239">
        <f t="shared" si="20"/>
        <v>0</v>
      </c>
      <c r="V36" s="240"/>
      <c r="W36" s="241">
        <f t="shared" si="14"/>
        <v>419880</v>
      </c>
      <c r="X36" s="210"/>
    </row>
    <row r="37" spans="2:29" s="98" customFormat="1" ht="6" customHeight="1" thickTop="1" thickBot="1" x14ac:dyDescent="0.4">
      <c r="B37" s="89"/>
      <c r="C37" s="136"/>
      <c r="D37" s="138"/>
      <c r="E37" s="138"/>
      <c r="F37" s="138"/>
      <c r="G37" s="139"/>
      <c r="H37" s="139"/>
      <c r="I37" s="242"/>
      <c r="J37" s="191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3"/>
      <c r="V37" s="243"/>
      <c r="W37" s="244"/>
      <c r="X37" s="97"/>
    </row>
    <row r="38" spans="2:29" s="98" customFormat="1" ht="24" customHeight="1" thickTop="1" thickBot="1" x14ac:dyDescent="0.4">
      <c r="B38" s="89"/>
      <c r="C38" s="245"/>
      <c r="D38" s="479" t="str">
        <f>IF(MIN($J$38:$U$38)&lt;0,"Nettofortjeneste med Altiflex     ( - = meromkostning)","Nettofortjeneste med Altiflex")</f>
        <v>Nettofortjeneste med Altiflex</v>
      </c>
      <c r="E38" s="479" t="str">
        <f t="shared" ref="E38:I38" si="21">IF(MIN($J$38:$U$38)&lt;0,"Besparelse med Altiflex      ( - = meromkostning)","Besparelse med Altiflex")</f>
        <v>Besparelse med Altiflex</v>
      </c>
      <c r="F38" s="479" t="str">
        <f t="shared" si="21"/>
        <v>Besparelse med Altiflex</v>
      </c>
      <c r="G38" s="479" t="str">
        <f t="shared" si="21"/>
        <v>Besparelse med Altiflex</v>
      </c>
      <c r="H38" s="479" t="str">
        <f t="shared" si="21"/>
        <v>Besparelse med Altiflex</v>
      </c>
      <c r="I38" s="480" t="str">
        <f t="shared" si="21"/>
        <v>Besparelse med Altiflex</v>
      </c>
      <c r="J38" s="246">
        <f t="shared" ref="J38:U38" si="22">+J36-J27</f>
        <v>0</v>
      </c>
      <c r="K38" s="246">
        <f t="shared" si="22"/>
        <v>0</v>
      </c>
      <c r="L38" s="246">
        <f t="shared" si="22"/>
        <v>0</v>
      </c>
      <c r="M38" s="246">
        <f t="shared" si="22"/>
        <v>216795.87310344828</v>
      </c>
      <c r="N38" s="246">
        <f t="shared" si="22"/>
        <v>112711.36882758621</v>
      </c>
      <c r="O38" s="246">
        <f t="shared" si="22"/>
        <v>106688.31558620691</v>
      </c>
      <c r="P38" s="246">
        <f t="shared" si="22"/>
        <v>123539.26344827589</v>
      </c>
      <c r="Q38" s="246">
        <f t="shared" si="22"/>
        <v>0</v>
      </c>
      <c r="R38" s="246">
        <f t="shared" si="22"/>
        <v>0</v>
      </c>
      <c r="S38" s="246">
        <f t="shared" si="22"/>
        <v>0</v>
      </c>
      <c r="T38" s="246">
        <f t="shared" si="22"/>
        <v>0</v>
      </c>
      <c r="U38" s="246">
        <f t="shared" si="22"/>
        <v>0</v>
      </c>
      <c r="V38" s="247"/>
      <c r="W38" s="248">
        <f>SUM(J38:U38)</f>
        <v>559734.82096551731</v>
      </c>
      <c r="X38" s="97"/>
    </row>
    <row r="39" spans="2:29" s="98" customFormat="1" ht="14.25" customHeight="1" thickTop="1" x14ac:dyDescent="0.35">
      <c r="B39" s="89"/>
      <c r="D39" s="249"/>
      <c r="G39" s="250"/>
      <c r="H39" s="250"/>
      <c r="I39" s="251"/>
      <c r="J39" s="252"/>
      <c r="K39" s="252"/>
      <c r="L39" s="252"/>
      <c r="M39" s="252"/>
      <c r="N39" s="252"/>
      <c r="O39" s="252"/>
      <c r="P39" s="252"/>
      <c r="Q39" s="252"/>
      <c r="R39" s="252"/>
      <c r="S39" s="252"/>
      <c r="T39" s="252"/>
      <c r="U39" s="252"/>
      <c r="V39" s="252"/>
      <c r="W39" s="252"/>
      <c r="X39" s="97"/>
    </row>
    <row r="40" spans="2:29" s="98" customFormat="1" ht="26.25" customHeight="1" x14ac:dyDescent="0.35">
      <c r="B40" s="89"/>
      <c r="C40" s="138"/>
      <c r="D40" s="253" t="s">
        <v>116</v>
      </c>
      <c r="E40" s="253"/>
      <c r="F40" s="253"/>
      <c r="G40" s="254"/>
      <c r="H40" s="254"/>
      <c r="I40" s="255"/>
      <c r="J40" s="256"/>
      <c r="K40" s="257"/>
      <c r="L40" s="257"/>
      <c r="M40" s="203" t="s">
        <v>117</v>
      </c>
      <c r="N40" s="258"/>
      <c r="O40" s="259"/>
      <c r="P40" s="259"/>
      <c r="Q40" s="260"/>
      <c r="R40" s="261"/>
      <c r="S40" s="261"/>
      <c r="T40" s="262"/>
      <c r="U40" s="258"/>
      <c r="V40" s="258"/>
      <c r="W40" s="263"/>
      <c r="X40" s="97"/>
    </row>
    <row r="41" spans="2:29" ht="16.5" customHeight="1" thickBot="1" x14ac:dyDescent="0.35">
      <c r="B41" s="76"/>
      <c r="C41" s="100"/>
      <c r="D41" s="264" t="s">
        <v>118</v>
      </c>
      <c r="E41" s="264"/>
      <c r="F41" s="264"/>
      <c r="G41" s="254"/>
      <c r="H41" s="265"/>
      <c r="I41" s="266">
        <v>360</v>
      </c>
      <c r="J41" s="267"/>
      <c r="K41" s="268"/>
      <c r="L41" s="268"/>
      <c r="M41" s="269" t="s">
        <v>119</v>
      </c>
      <c r="N41" s="269"/>
      <c r="O41" s="269"/>
      <c r="P41" s="269"/>
      <c r="Q41" s="270"/>
      <c r="R41" s="261"/>
      <c r="S41" s="271"/>
      <c r="T41" s="262"/>
      <c r="U41" s="272"/>
      <c r="V41" s="272"/>
      <c r="W41" s="272"/>
      <c r="X41" s="82"/>
    </row>
    <row r="42" spans="2:29" ht="19" x14ac:dyDescent="0.4">
      <c r="B42" s="76"/>
      <c r="C42" s="100"/>
      <c r="D42" s="264" t="s">
        <v>120</v>
      </c>
      <c r="E42" s="264"/>
      <c r="F42" s="264"/>
      <c r="G42" s="273"/>
      <c r="H42" s="273"/>
      <c r="I42" s="274">
        <v>15</v>
      </c>
      <c r="J42" s="275">
        <f>+I42*I41/60</f>
        <v>90</v>
      </c>
      <c r="K42" s="268"/>
      <c r="L42" s="272"/>
      <c r="M42" s="276" t="s">
        <v>121</v>
      </c>
      <c r="N42" s="272"/>
      <c r="O42" s="269"/>
      <c r="P42" s="269"/>
      <c r="Q42" s="270"/>
      <c r="R42" s="277"/>
      <c r="S42" s="277"/>
      <c r="T42" s="278"/>
      <c r="U42" s="481">
        <f>+'Den Hurtige Analyse'!C8</f>
        <v>1200</v>
      </c>
      <c r="V42" s="272"/>
      <c r="W42" s="272"/>
      <c r="X42" s="82"/>
      <c r="Z42" s="279" t="s">
        <v>174</v>
      </c>
      <c r="AA42" s="280"/>
      <c r="AB42" s="280"/>
      <c r="AC42" s="281"/>
    </row>
    <row r="43" spans="2:29" ht="14.5" x14ac:dyDescent="0.3">
      <c r="B43" s="76"/>
      <c r="C43" s="100"/>
      <c r="D43" s="264" t="s">
        <v>108</v>
      </c>
      <c r="E43" s="282">
        <v>46</v>
      </c>
      <c r="F43" s="283" t="s">
        <v>109</v>
      </c>
      <c r="G43" s="284">
        <v>0.15</v>
      </c>
      <c r="H43" s="285" t="s">
        <v>110</v>
      </c>
      <c r="I43" s="266">
        <f>+E43*(1+G43)</f>
        <v>52.9</v>
      </c>
      <c r="J43" s="275">
        <f>+I43</f>
        <v>52.9</v>
      </c>
      <c r="K43" s="268"/>
      <c r="L43" s="272"/>
      <c r="M43" s="286" t="s">
        <v>122</v>
      </c>
      <c r="N43" s="287"/>
      <c r="O43" s="287"/>
      <c r="P43" s="287"/>
      <c r="Q43" s="286"/>
      <c r="R43" s="287"/>
      <c r="S43" s="287"/>
      <c r="T43" s="287"/>
      <c r="U43" s="482"/>
      <c r="V43" s="272"/>
      <c r="W43" s="272"/>
      <c r="X43" s="82"/>
      <c r="Z43" s="288"/>
      <c r="AA43" s="289"/>
      <c r="AB43" s="289"/>
      <c r="AC43" s="290"/>
    </row>
    <row r="44" spans="2:29" ht="14.5" x14ac:dyDescent="0.3">
      <c r="B44" s="76"/>
      <c r="C44" s="100"/>
      <c r="D44" s="264" t="s">
        <v>111</v>
      </c>
      <c r="E44" s="264"/>
      <c r="F44" s="264"/>
      <c r="G44" s="273"/>
      <c r="H44" s="273"/>
      <c r="I44" s="274">
        <v>13</v>
      </c>
      <c r="J44" s="275">
        <f>+I44*I41/60</f>
        <v>78</v>
      </c>
      <c r="K44" s="268"/>
      <c r="L44" s="272"/>
      <c r="M44" s="286"/>
      <c r="N44" s="287"/>
      <c r="O44" s="287"/>
      <c r="P44" s="287"/>
      <c r="Q44" s="286"/>
      <c r="R44" s="287"/>
      <c r="S44" s="287"/>
      <c r="T44" s="287"/>
      <c r="U44" s="483"/>
      <c r="V44" s="272"/>
      <c r="W44" s="272"/>
      <c r="X44" s="82"/>
      <c r="Z44" s="288" t="s">
        <v>175</v>
      </c>
      <c r="AA44" s="289"/>
      <c r="AB44" s="291"/>
      <c r="AC44" s="290"/>
    </row>
    <row r="45" spans="2:29" ht="14.5" x14ac:dyDescent="0.3">
      <c r="B45" s="76"/>
      <c r="C45" s="100"/>
      <c r="D45" s="264" t="s">
        <v>123</v>
      </c>
      <c r="E45" s="264"/>
      <c r="F45" s="264"/>
      <c r="G45" s="273"/>
      <c r="H45" s="273"/>
      <c r="I45" s="274">
        <v>2</v>
      </c>
      <c r="J45" s="275">
        <f>+I45*I41/60</f>
        <v>12</v>
      </c>
      <c r="K45" s="268"/>
      <c r="L45" s="268"/>
      <c r="M45" s="270" t="s">
        <v>124</v>
      </c>
      <c r="N45" s="287"/>
      <c r="O45" s="287"/>
      <c r="P45" s="287"/>
      <c r="Q45" s="286"/>
      <c r="R45" s="287"/>
      <c r="S45" s="287"/>
      <c r="T45" s="287"/>
      <c r="U45" s="287"/>
      <c r="V45" s="272"/>
      <c r="W45" s="272"/>
      <c r="X45" s="82"/>
      <c r="Z45" s="292" t="s">
        <v>176</v>
      </c>
      <c r="AA45" s="293"/>
      <c r="AB45" s="294"/>
      <c r="AC45" s="290"/>
    </row>
    <row r="46" spans="2:29" ht="14.5" x14ac:dyDescent="0.3">
      <c r="B46" s="76"/>
      <c r="C46" s="100"/>
      <c r="D46" s="264" t="s">
        <v>113</v>
      </c>
      <c r="E46" s="264"/>
      <c r="F46" s="264"/>
      <c r="G46" s="273"/>
      <c r="H46" s="273"/>
      <c r="I46" s="274">
        <v>10</v>
      </c>
      <c r="J46" s="275">
        <f>+I46*I41/60</f>
        <v>60</v>
      </c>
      <c r="K46" s="268"/>
      <c r="L46" s="272"/>
      <c r="M46" s="286"/>
      <c r="N46" s="287"/>
      <c r="O46" s="287"/>
      <c r="P46" s="287"/>
      <c r="Q46" s="286"/>
      <c r="R46" s="287"/>
      <c r="S46" s="287"/>
      <c r="T46" s="287"/>
      <c r="U46" s="287"/>
      <c r="V46" s="272"/>
      <c r="W46" s="272"/>
      <c r="X46" s="82"/>
      <c r="Z46" s="292" t="s">
        <v>177</v>
      </c>
      <c r="AA46" s="293"/>
      <c r="AB46" s="294">
        <f>+AB44-AB45</f>
        <v>0</v>
      </c>
      <c r="AC46" s="290"/>
    </row>
    <row r="47" spans="2:29" ht="14.5" x14ac:dyDescent="0.3">
      <c r="B47" s="76"/>
      <c r="C47" s="100"/>
      <c r="D47" s="264" t="s">
        <v>114</v>
      </c>
      <c r="E47" s="264"/>
      <c r="F47" s="264"/>
      <c r="G47" s="273"/>
      <c r="H47" s="273"/>
      <c r="I47" s="266">
        <v>15</v>
      </c>
      <c r="J47" s="275">
        <f>+I47</f>
        <v>15</v>
      </c>
      <c r="K47" s="268"/>
      <c r="L47" s="295"/>
      <c r="M47" s="296" t="s">
        <v>125</v>
      </c>
      <c r="N47" s="272"/>
      <c r="O47" s="457" t="s">
        <v>126</v>
      </c>
      <c r="P47" s="457"/>
      <c r="Q47" s="457"/>
      <c r="R47" s="457"/>
      <c r="S47" s="457"/>
      <c r="T47" s="457"/>
      <c r="U47" s="457"/>
      <c r="V47" s="457"/>
      <c r="W47" s="272"/>
      <c r="X47" s="82"/>
      <c r="Z47" s="288"/>
      <c r="AA47" s="289"/>
      <c r="AB47" s="291"/>
      <c r="AC47" s="290"/>
    </row>
    <row r="48" spans="2:29" ht="19.5" customHeight="1" thickBot="1" x14ac:dyDescent="0.35">
      <c r="B48" s="76"/>
      <c r="C48" s="100"/>
      <c r="D48" s="264" t="s">
        <v>127</v>
      </c>
      <c r="E48" s="297"/>
      <c r="F48" s="297"/>
      <c r="G48" s="297"/>
      <c r="H48" s="297"/>
      <c r="I48" s="267"/>
      <c r="J48" s="298">
        <f>SUM(J42:J47)</f>
        <v>307.89999999999998</v>
      </c>
      <c r="K48" s="268"/>
      <c r="L48" s="295"/>
      <c r="M48" s="296" t="s">
        <v>128</v>
      </c>
      <c r="N48" s="272"/>
      <c r="O48" s="269"/>
      <c r="P48" s="272"/>
      <c r="Q48" s="299"/>
      <c r="R48" s="272"/>
      <c r="S48" s="272"/>
      <c r="T48" s="272"/>
      <c r="U48" s="300"/>
      <c r="V48" s="272"/>
      <c r="W48" s="272"/>
      <c r="X48" s="82"/>
      <c r="Z48" s="288" t="s">
        <v>178</v>
      </c>
      <c r="AA48" s="289"/>
      <c r="AB48" s="291"/>
      <c r="AC48" s="290"/>
    </row>
    <row r="49" spans="2:29" ht="14.5" thickTop="1" x14ac:dyDescent="0.3">
      <c r="B49" s="76"/>
      <c r="C49" s="100"/>
      <c r="D49" s="268"/>
      <c r="E49" s="268"/>
      <c r="F49" s="268"/>
      <c r="G49" s="268"/>
      <c r="H49" s="268"/>
      <c r="I49" s="268"/>
      <c r="J49" s="268"/>
      <c r="K49" s="268"/>
      <c r="L49" s="268"/>
      <c r="M49" s="268" t="s">
        <v>129</v>
      </c>
      <c r="N49" s="268"/>
      <c r="O49" s="268"/>
      <c r="P49" s="268"/>
      <c r="Q49" s="268"/>
      <c r="R49" s="268"/>
      <c r="S49" s="268"/>
      <c r="T49" s="268"/>
      <c r="U49" s="268"/>
      <c r="V49" s="272"/>
      <c r="W49" s="272"/>
      <c r="X49" s="82"/>
      <c r="Z49" s="288" t="s">
        <v>179</v>
      </c>
      <c r="AA49" s="289"/>
      <c r="AB49" s="294">
        <f>+AC16*30</f>
        <v>120</v>
      </c>
      <c r="AC49" s="290"/>
    </row>
    <row r="50" spans="2:29" ht="13.5" customHeight="1" thickBot="1" x14ac:dyDescent="0.35">
      <c r="B50" s="301"/>
      <c r="C50" s="302"/>
      <c r="D50" s="302"/>
      <c r="E50" s="302"/>
      <c r="F50" s="302"/>
      <c r="G50" s="303"/>
      <c r="H50" s="303"/>
      <c r="I50" s="304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6"/>
      <c r="Z50" s="288"/>
      <c r="AA50" s="289"/>
      <c r="AB50" s="291"/>
      <c r="AC50" s="290"/>
    </row>
    <row r="51" spans="2:29" ht="14.5" thickTop="1" x14ac:dyDescent="0.3">
      <c r="B51" s="307"/>
      <c r="C51" s="307"/>
      <c r="D51" s="307"/>
      <c r="E51" s="307"/>
      <c r="F51" s="307"/>
      <c r="G51" s="308"/>
      <c r="H51" s="308"/>
      <c r="I51" s="309"/>
      <c r="J51" s="310"/>
      <c r="K51" s="310"/>
      <c r="L51" s="310"/>
      <c r="M51" s="310"/>
      <c r="N51" s="310"/>
      <c r="O51" s="310"/>
      <c r="P51" s="310"/>
      <c r="Q51" s="310"/>
      <c r="R51" s="310"/>
      <c r="S51" s="310"/>
      <c r="T51" s="310"/>
      <c r="U51" s="310"/>
      <c r="V51" s="310"/>
      <c r="W51" s="310"/>
      <c r="X51" s="307"/>
      <c r="Z51" s="311" t="s">
        <v>180</v>
      </c>
      <c r="AA51" s="312"/>
      <c r="AB51" s="313">
        <f>+AB46-AB49</f>
        <v>-120</v>
      </c>
      <c r="AC51" s="290"/>
    </row>
    <row r="52" spans="2:29" x14ac:dyDescent="0.3">
      <c r="B52" s="307"/>
      <c r="C52" s="307"/>
      <c r="D52" s="307"/>
      <c r="E52" s="307"/>
      <c r="F52" s="307"/>
      <c r="G52" s="308"/>
      <c r="H52" s="308"/>
      <c r="I52" s="309"/>
      <c r="J52" s="310"/>
      <c r="K52" s="310"/>
      <c r="L52" s="310"/>
      <c r="M52" s="310"/>
      <c r="N52" s="310"/>
      <c r="O52" s="310"/>
      <c r="P52" s="310"/>
      <c r="Q52" s="310"/>
      <c r="R52" s="310"/>
      <c r="S52" s="310"/>
      <c r="T52" s="310"/>
      <c r="U52" s="310"/>
      <c r="V52" s="310"/>
      <c r="W52" s="310"/>
      <c r="X52" s="307"/>
      <c r="Z52" s="311"/>
      <c r="AA52" s="312"/>
      <c r="AB52" s="312"/>
      <c r="AC52" s="290"/>
    </row>
    <row r="53" spans="2:29" ht="19" x14ac:dyDescent="0.4">
      <c r="B53" s="307"/>
      <c r="C53" s="307"/>
      <c r="L53" s="314" t="s">
        <v>130</v>
      </c>
      <c r="Z53" s="311" t="s">
        <v>181</v>
      </c>
      <c r="AA53" s="312"/>
      <c r="AB53" s="312"/>
      <c r="AC53" s="290"/>
    </row>
    <row r="54" spans="2:29" ht="16.5" x14ac:dyDescent="0.35">
      <c r="B54" s="307"/>
      <c r="C54" s="307"/>
      <c r="L54" s="315" t="s">
        <v>131</v>
      </c>
      <c r="M54" s="295"/>
      <c r="N54" s="295"/>
      <c r="O54" s="295"/>
      <c r="P54" s="295"/>
      <c r="Q54" s="295"/>
      <c r="R54" s="295"/>
      <c r="S54" s="295"/>
      <c r="T54" s="295"/>
      <c r="U54" s="295"/>
      <c r="Z54" s="311" t="s">
        <v>182</v>
      </c>
      <c r="AA54" s="312"/>
      <c r="AB54" s="312"/>
      <c r="AC54" s="290"/>
    </row>
    <row r="55" spans="2:29" x14ac:dyDescent="0.3">
      <c r="B55" s="307"/>
      <c r="C55" s="307"/>
      <c r="L55" s="295"/>
      <c r="M55" s="295"/>
      <c r="N55" s="295"/>
      <c r="O55" s="295"/>
      <c r="P55" s="316" t="s">
        <v>25</v>
      </c>
      <c r="Q55" s="316" t="s">
        <v>26</v>
      </c>
      <c r="R55" s="316" t="s">
        <v>28</v>
      </c>
      <c r="S55" s="316" t="s">
        <v>30</v>
      </c>
      <c r="T55" s="316" t="s">
        <v>31</v>
      </c>
      <c r="U55" s="316" t="s">
        <v>32</v>
      </c>
      <c r="Z55" s="311" t="s">
        <v>183</v>
      </c>
      <c r="AA55" s="312"/>
      <c r="AB55" s="312"/>
      <c r="AC55" s="290"/>
    </row>
    <row r="56" spans="2:29" x14ac:dyDescent="0.3">
      <c r="B56" s="307"/>
      <c r="C56" s="307"/>
      <c r="L56" s="295" t="s">
        <v>132</v>
      </c>
      <c r="M56" s="295"/>
      <c r="N56" s="295"/>
      <c r="O56" s="295"/>
      <c r="P56" s="317">
        <f t="shared" ref="P56:U56" si="23">+N20/$U$42</f>
        <v>116.86752</v>
      </c>
      <c r="Q56" s="317">
        <f t="shared" si="23"/>
        <v>107.88624000000002</v>
      </c>
      <c r="R56" s="317">
        <f t="shared" si="23"/>
        <v>98.821800000000025</v>
      </c>
      <c r="S56" s="317">
        <f t="shared" si="23"/>
        <v>0</v>
      </c>
      <c r="T56" s="317">
        <f t="shared" si="23"/>
        <v>0</v>
      </c>
      <c r="U56" s="317">
        <f t="shared" si="23"/>
        <v>0</v>
      </c>
      <c r="Z56" s="288"/>
      <c r="AA56" s="289"/>
      <c r="AB56" s="289"/>
      <c r="AC56" s="290"/>
    </row>
    <row r="57" spans="2:29" x14ac:dyDescent="0.3">
      <c r="B57" s="307"/>
      <c r="C57" s="307"/>
      <c r="L57" s="295" t="s">
        <v>133</v>
      </c>
      <c r="M57" s="295"/>
      <c r="N57" s="295"/>
      <c r="O57" s="295"/>
      <c r="P57" s="317">
        <f>SUM(N30:N32)/$U$42</f>
        <v>0</v>
      </c>
      <c r="Q57" s="317">
        <f t="shared" ref="Q57:U57" si="24">SUM(O30:O32)/$U$42</f>
        <v>0</v>
      </c>
      <c r="R57" s="317">
        <f t="shared" si="24"/>
        <v>0</v>
      </c>
      <c r="S57" s="317">
        <f t="shared" si="24"/>
        <v>0</v>
      </c>
      <c r="T57" s="317">
        <f t="shared" si="24"/>
        <v>0</v>
      </c>
      <c r="U57" s="317">
        <f t="shared" si="24"/>
        <v>0</v>
      </c>
      <c r="Z57" s="288"/>
      <c r="AA57" s="289"/>
      <c r="AB57" s="289"/>
      <c r="AC57" s="290"/>
    </row>
    <row r="58" spans="2:29" ht="14.5" thickBot="1" x14ac:dyDescent="0.35">
      <c r="B58" s="307"/>
      <c r="C58" s="307"/>
      <c r="L58" s="295" t="s">
        <v>134</v>
      </c>
      <c r="M58" s="295"/>
      <c r="N58" s="295"/>
      <c r="O58" s="295"/>
      <c r="P58" s="317">
        <f>+N33/$U$42</f>
        <v>18</v>
      </c>
      <c r="Q58" s="317">
        <f t="shared" ref="Q58:U58" si="25">+O33/$U$42</f>
        <v>18</v>
      </c>
      <c r="R58" s="317">
        <f t="shared" si="25"/>
        <v>18</v>
      </c>
      <c r="S58" s="317">
        <f t="shared" si="25"/>
        <v>0</v>
      </c>
      <c r="T58" s="317">
        <f t="shared" si="25"/>
        <v>0</v>
      </c>
      <c r="U58" s="317">
        <f t="shared" si="25"/>
        <v>0</v>
      </c>
      <c r="Z58" s="318"/>
      <c r="AA58" s="319"/>
      <c r="AB58" s="319"/>
      <c r="AC58" s="320"/>
    </row>
    <row r="59" spans="2:29" x14ac:dyDescent="0.3">
      <c r="B59" s="307"/>
      <c r="C59" s="307"/>
      <c r="L59" s="295" t="s">
        <v>135</v>
      </c>
      <c r="M59" s="295"/>
      <c r="N59" s="295"/>
      <c r="O59" s="295"/>
      <c r="P59" s="317">
        <f>SUM(N34:N35)/$U$42</f>
        <v>0</v>
      </c>
      <c r="Q59" s="317">
        <f t="shared" ref="Q59:U59" si="26">SUM(O34:O35)/$U$42</f>
        <v>0</v>
      </c>
      <c r="R59" s="317">
        <f t="shared" si="26"/>
        <v>75</v>
      </c>
      <c r="S59" s="317">
        <f t="shared" si="26"/>
        <v>0</v>
      </c>
      <c r="T59" s="317">
        <f t="shared" si="26"/>
        <v>0</v>
      </c>
      <c r="U59" s="317">
        <f t="shared" si="26"/>
        <v>0</v>
      </c>
    </row>
    <row r="60" spans="2:29" ht="7.5" customHeight="1" x14ac:dyDescent="0.3">
      <c r="B60" s="307"/>
      <c r="C60" s="307"/>
      <c r="L60" s="295"/>
      <c r="M60" s="295"/>
      <c r="N60" s="295"/>
      <c r="O60" s="295"/>
      <c r="P60" s="295"/>
      <c r="Q60" s="295"/>
      <c r="R60" s="295"/>
      <c r="S60" s="295"/>
      <c r="T60" s="295"/>
      <c r="U60" s="295"/>
    </row>
    <row r="61" spans="2:29" x14ac:dyDescent="0.3">
      <c r="B61" s="307"/>
      <c r="C61" s="307"/>
      <c r="L61" s="295"/>
      <c r="M61" s="295"/>
      <c r="N61" s="295"/>
      <c r="O61" s="295"/>
      <c r="P61" s="316" t="s">
        <v>34</v>
      </c>
      <c r="Q61" s="316" t="s">
        <v>36</v>
      </c>
      <c r="R61" s="316" t="s">
        <v>17</v>
      </c>
      <c r="S61" s="316" t="s">
        <v>19</v>
      </c>
      <c r="T61" s="316" t="s">
        <v>20</v>
      </c>
      <c r="U61" s="316" t="s">
        <v>22</v>
      </c>
    </row>
    <row r="62" spans="2:29" x14ac:dyDescent="0.3">
      <c r="B62" s="307"/>
      <c r="C62" s="307"/>
      <c r="L62" s="295" t="s">
        <v>132</v>
      </c>
      <c r="M62" s="295"/>
      <c r="N62" s="295"/>
      <c r="O62" s="295"/>
      <c r="P62" s="317">
        <f>+T20/$U$42</f>
        <v>0</v>
      </c>
      <c r="Q62" s="317">
        <f t="shared" ref="Q62" si="27">+U20/$U$42</f>
        <v>0</v>
      </c>
      <c r="R62" s="317">
        <f>+J20/$U$42</f>
        <v>0</v>
      </c>
      <c r="S62" s="317">
        <f t="shared" ref="S62:U62" si="28">+K20/$U$42</f>
        <v>0</v>
      </c>
      <c r="T62" s="317">
        <f t="shared" si="28"/>
        <v>0</v>
      </c>
      <c r="U62" s="317">
        <f t="shared" si="28"/>
        <v>103.11840000000001</v>
      </c>
      <c r="W62" s="321">
        <f>SUM(P62:V62)+SUM(P56:U56)</f>
        <v>426.69396</v>
      </c>
    </row>
    <row r="63" spans="2:29" x14ac:dyDescent="0.3">
      <c r="B63" s="307"/>
      <c r="C63" s="307"/>
      <c r="L63" s="295" t="s">
        <v>133</v>
      </c>
      <c r="M63" s="295"/>
      <c r="N63" s="295"/>
      <c r="O63" s="295"/>
      <c r="P63" s="317">
        <f>SUM(T30:T32)/$U$42</f>
        <v>0</v>
      </c>
      <c r="Q63" s="317">
        <f>SUM(U30:U32)/$U$42</f>
        <v>0</v>
      </c>
      <c r="R63" s="317">
        <f>SUM(J30:J32)/$U$42</f>
        <v>0</v>
      </c>
      <c r="S63" s="317">
        <f t="shared" ref="S63:U63" si="29">SUM(K30:K32)/$U$42</f>
        <v>0</v>
      </c>
      <c r="T63" s="317">
        <f t="shared" si="29"/>
        <v>0</v>
      </c>
      <c r="U63" s="317">
        <f t="shared" si="29"/>
        <v>220.9</v>
      </c>
      <c r="W63" s="321">
        <f t="shared" ref="W63:W65" si="30">SUM(P63:V63)+SUM(P57:U57)</f>
        <v>220.9</v>
      </c>
    </row>
    <row r="64" spans="2:29" x14ac:dyDescent="0.3">
      <c r="B64" s="307"/>
      <c r="C64" s="307"/>
      <c r="L64" s="295" t="s">
        <v>134</v>
      </c>
      <c r="M64" s="295"/>
      <c r="N64" s="295"/>
      <c r="O64" s="295"/>
      <c r="P64" s="317">
        <f>+T33/$U$42</f>
        <v>0</v>
      </c>
      <c r="Q64" s="317">
        <f t="shared" ref="Q64" si="31">+U33/$U$42</f>
        <v>0</v>
      </c>
      <c r="R64" s="317">
        <f>+J33/$U$42</f>
        <v>0</v>
      </c>
      <c r="S64" s="317">
        <f t="shared" ref="S64:U64" si="32">+K33/$U$42</f>
        <v>0</v>
      </c>
      <c r="T64" s="317">
        <f t="shared" si="32"/>
        <v>0</v>
      </c>
      <c r="U64" s="317">
        <f t="shared" si="32"/>
        <v>0</v>
      </c>
      <c r="W64" s="321">
        <f t="shared" si="30"/>
        <v>54</v>
      </c>
    </row>
    <row r="65" spans="2:24" x14ac:dyDescent="0.3">
      <c r="B65" s="307"/>
      <c r="C65" s="307"/>
      <c r="L65" s="295" t="s">
        <v>135</v>
      </c>
      <c r="M65" s="295"/>
      <c r="N65" s="295"/>
      <c r="O65" s="295"/>
      <c r="P65" s="317">
        <f>SUM(T34:T35)/$U$42</f>
        <v>0</v>
      </c>
      <c r="Q65" s="317">
        <f>SUM(U34:U35)/$U$42</f>
        <v>0</v>
      </c>
      <c r="R65" s="317">
        <f>SUM(J34:J35)/$U$42</f>
        <v>0</v>
      </c>
      <c r="S65" s="317">
        <f t="shared" ref="S65:T65" si="33">SUM(K34:K35)/$U$42</f>
        <v>0</v>
      </c>
      <c r="T65" s="317">
        <f t="shared" si="33"/>
        <v>0</v>
      </c>
      <c r="U65" s="317">
        <f>SUM(M34:M35)/$U$42</f>
        <v>0</v>
      </c>
      <c r="W65" s="321">
        <f t="shared" si="30"/>
        <v>75</v>
      </c>
    </row>
    <row r="66" spans="2:24" ht="5.25" customHeight="1" x14ac:dyDescent="0.3">
      <c r="B66" s="307"/>
      <c r="C66" s="307"/>
    </row>
    <row r="67" spans="2:24" x14ac:dyDescent="0.3">
      <c r="B67" s="307"/>
      <c r="C67" s="307"/>
      <c r="Q67" s="295"/>
      <c r="R67" s="295"/>
      <c r="S67" s="295"/>
      <c r="T67" s="295"/>
      <c r="U67" s="322" t="s">
        <v>136</v>
      </c>
      <c r="W67" s="323">
        <f>SUM(W62:W66)</f>
        <v>776.59396000000004</v>
      </c>
    </row>
    <row r="68" spans="2:24" x14ac:dyDescent="0.3">
      <c r="B68" s="307"/>
      <c r="C68" s="307"/>
      <c r="Q68" s="295"/>
      <c r="R68" s="295"/>
      <c r="S68" s="295"/>
      <c r="T68" s="295"/>
      <c r="U68" s="322" t="s">
        <v>137</v>
      </c>
      <c r="W68" s="324"/>
    </row>
    <row r="69" spans="2:24" x14ac:dyDescent="0.3">
      <c r="B69" s="307"/>
      <c r="C69" s="307"/>
      <c r="Q69" s="295"/>
      <c r="R69" s="295"/>
      <c r="S69" s="295"/>
      <c r="T69" s="295"/>
      <c r="U69" s="325" t="s">
        <v>138</v>
      </c>
      <c r="W69" s="321">
        <f>+W67+W68</f>
        <v>776.59396000000004</v>
      </c>
    </row>
    <row r="70" spans="2:24" ht="5.25" customHeight="1" x14ac:dyDescent="0.3">
      <c r="B70" s="307"/>
      <c r="C70" s="307"/>
    </row>
    <row r="71" spans="2:24" x14ac:dyDescent="0.3">
      <c r="B71" s="307"/>
      <c r="C71" s="307"/>
      <c r="Q71" s="295"/>
      <c r="R71" s="295"/>
      <c r="S71" s="295"/>
      <c r="T71" s="295"/>
      <c r="U71" s="325" t="s">
        <v>139</v>
      </c>
      <c r="W71" s="321">
        <f>+W26/U42</f>
        <v>310.148275862069</v>
      </c>
      <c r="X71" s="66" t="s">
        <v>140</v>
      </c>
    </row>
    <row r="72" spans="2:24" x14ac:dyDescent="0.3">
      <c r="B72" s="307"/>
      <c r="C72" s="307"/>
      <c r="Q72" s="295"/>
      <c r="R72" s="295"/>
      <c r="S72" s="295"/>
      <c r="T72" s="295"/>
      <c r="U72" s="325" t="s">
        <v>139</v>
      </c>
      <c r="W72" s="321"/>
      <c r="X72" s="66" t="s">
        <v>141</v>
      </c>
    </row>
    <row r="73" spans="2:24" x14ac:dyDescent="0.3">
      <c r="B73" s="307"/>
      <c r="C73" s="307"/>
      <c r="W73" s="326" t="s">
        <v>142</v>
      </c>
    </row>
    <row r="74" spans="2:24" x14ac:dyDescent="0.3">
      <c r="B74" s="307"/>
      <c r="C74" s="307"/>
      <c r="Q74" s="488" t="s">
        <v>143</v>
      </c>
      <c r="R74" s="327" t="s">
        <v>144</v>
      </c>
      <c r="S74" s="328"/>
      <c r="T74" s="329">
        <f>+W72</f>
        <v>0</v>
      </c>
      <c r="U74" s="328" t="s">
        <v>145</v>
      </c>
      <c r="V74" s="328"/>
      <c r="W74" s="330"/>
    </row>
    <row r="75" spans="2:24" x14ac:dyDescent="0.3">
      <c r="B75" s="307"/>
      <c r="C75" s="307"/>
      <c r="Q75" s="488"/>
      <c r="R75" s="331" t="s">
        <v>132</v>
      </c>
      <c r="S75" s="295"/>
      <c r="T75" s="437">
        <f>-(+W62+W68)</f>
        <v>-426.69396</v>
      </c>
      <c r="U75" s="295" t="s">
        <v>146</v>
      </c>
      <c r="V75" s="295"/>
      <c r="W75" s="332"/>
    </row>
    <row r="76" spans="2:24" x14ac:dyDescent="0.3">
      <c r="B76" s="307"/>
      <c r="C76" s="307"/>
      <c r="Q76" s="488"/>
      <c r="R76" s="333" t="s">
        <v>147</v>
      </c>
      <c r="S76" s="334"/>
      <c r="T76" s="438">
        <f>-W63-W64-W65</f>
        <v>-349.9</v>
      </c>
      <c r="U76" s="334" t="s">
        <v>148</v>
      </c>
      <c r="V76" s="334"/>
      <c r="W76" s="335"/>
    </row>
    <row r="77" spans="2:24" x14ac:dyDescent="0.3">
      <c r="B77" s="307"/>
      <c r="C77" s="307"/>
      <c r="Q77" s="488"/>
      <c r="R77" s="333" t="s">
        <v>149</v>
      </c>
      <c r="S77" s="334"/>
      <c r="T77" s="334"/>
      <c r="U77" s="334"/>
      <c r="V77" s="334"/>
      <c r="W77" s="335"/>
    </row>
    <row r="78" spans="2:24" x14ac:dyDescent="0.3">
      <c r="B78" s="307"/>
      <c r="C78" s="307"/>
      <c r="J78" s="336" t="e">
        <f>1*J82</f>
        <v>#VALUE!</v>
      </c>
    </row>
    <row r="79" spans="2:24" ht="14.5" thickBot="1" x14ac:dyDescent="0.35">
      <c r="B79" s="307"/>
      <c r="C79" s="307"/>
    </row>
    <row r="80" spans="2:24" x14ac:dyDescent="0.3">
      <c r="B80" s="307"/>
      <c r="C80" s="307"/>
      <c r="E80" s="489" t="s">
        <v>150</v>
      </c>
      <c r="F80" s="490"/>
      <c r="G80" s="490"/>
      <c r="H80" s="490"/>
      <c r="I80" s="491"/>
      <c r="J80" s="337" t="str">
        <f>+J9</f>
        <v>Sep 
(30 Tage)</v>
      </c>
      <c r="K80" s="337" t="str">
        <f t="shared" ref="K80:U80" si="34">+K9</f>
        <v>Okt 
(31 Tage)</v>
      </c>
      <c r="L80" s="337" t="str">
        <f t="shared" si="34"/>
        <v>Nov 
(30 Tage)</v>
      </c>
      <c r="M80" s="337" t="str">
        <f t="shared" si="34"/>
        <v>Dez 
(31 Tage)</v>
      </c>
      <c r="N80" s="337" t="str">
        <f t="shared" si="34"/>
        <v>Jan 
(31 Tage)</v>
      </c>
      <c r="O80" s="337" t="str">
        <f t="shared" si="34"/>
        <v>Feb 
(28 Tage)</v>
      </c>
      <c r="P80" s="337" t="str">
        <f t="shared" si="34"/>
        <v>März 
(31 Tage)</v>
      </c>
      <c r="Q80" s="337" t="str">
        <f t="shared" si="34"/>
        <v>Apr 
(30 Tage)</v>
      </c>
      <c r="R80" s="337" t="str">
        <f t="shared" si="34"/>
        <v>Mai 
(31 Tage)</v>
      </c>
      <c r="S80" s="337" t="str">
        <f t="shared" si="34"/>
        <v>Jun 
(30 Tage)</v>
      </c>
      <c r="T80" s="337" t="str">
        <f t="shared" si="34"/>
        <v>Jul 
(31 Tage)</v>
      </c>
      <c r="U80" s="338" t="str">
        <f t="shared" si="34"/>
        <v>Aug 
(31 Tage)</v>
      </c>
    </row>
    <row r="81" spans="2:23" x14ac:dyDescent="0.3">
      <c r="B81" s="307"/>
      <c r="C81" s="307"/>
      <c r="E81" s="484" t="str">
        <f>+D13</f>
        <v>Eingesparte Energie pro m2  Fassadenabschluss pro Tag</v>
      </c>
      <c r="F81" s="485"/>
      <c r="G81" s="485"/>
      <c r="H81" s="485"/>
      <c r="I81" s="492"/>
      <c r="J81" s="339">
        <f t="shared" ref="J81:U81" si="35">+J13</f>
        <v>0.1310400000000001</v>
      </c>
      <c r="K81" s="339">
        <f t="shared" si="35"/>
        <v>0.52415999999999996</v>
      </c>
      <c r="L81" s="339">
        <f t="shared" si="35"/>
        <v>0.87696000000000007</v>
      </c>
      <c r="M81" s="339">
        <f t="shared" si="35"/>
        <v>1.2096000000000002</v>
      </c>
      <c r="N81" s="339">
        <f t="shared" si="35"/>
        <v>1.3708800000000001</v>
      </c>
      <c r="O81" s="339">
        <f t="shared" si="35"/>
        <v>1.4011200000000001</v>
      </c>
      <c r="P81" s="339">
        <f t="shared" si="35"/>
        <v>1.1592000000000002</v>
      </c>
      <c r="Q81" s="339">
        <f t="shared" si="35"/>
        <v>0.73584000000000005</v>
      </c>
      <c r="R81" s="339">
        <f t="shared" si="35"/>
        <v>0.37295999999999996</v>
      </c>
      <c r="S81" s="339">
        <f t="shared" si="35"/>
        <v>7.0559999999999942E-2</v>
      </c>
      <c r="T81" s="339">
        <f t="shared" si="35"/>
        <v>0</v>
      </c>
      <c r="U81" s="340">
        <f t="shared" si="35"/>
        <v>0</v>
      </c>
    </row>
    <row r="82" spans="2:23" x14ac:dyDescent="0.3">
      <c r="B82" s="307"/>
      <c r="C82" s="307"/>
      <c r="E82" s="484" t="s">
        <v>151</v>
      </c>
      <c r="F82" s="485"/>
      <c r="G82" s="485"/>
      <c r="H82" s="485"/>
      <c r="I82" s="492"/>
      <c r="J82" s="341" t="str">
        <f>+J16</f>
        <v/>
      </c>
      <c r="K82" s="341" t="str">
        <f t="shared" ref="K82:U82" si="36">+K16</f>
        <v/>
      </c>
      <c r="L82" s="341" t="str">
        <f t="shared" si="36"/>
        <v/>
      </c>
      <c r="M82" s="341" t="str">
        <f t="shared" si="36"/>
        <v>+</v>
      </c>
      <c r="N82" s="341" t="str">
        <f t="shared" si="36"/>
        <v>+</v>
      </c>
      <c r="O82" s="341" t="str">
        <f t="shared" si="36"/>
        <v>+</v>
      </c>
      <c r="P82" s="341" t="str">
        <f t="shared" si="36"/>
        <v>+</v>
      </c>
      <c r="Q82" s="341" t="str">
        <f t="shared" si="36"/>
        <v/>
      </c>
      <c r="R82" s="341" t="str">
        <f t="shared" si="36"/>
        <v/>
      </c>
      <c r="S82" s="341" t="str">
        <f t="shared" si="36"/>
        <v/>
      </c>
      <c r="T82" s="341" t="str">
        <f t="shared" si="36"/>
        <v/>
      </c>
      <c r="U82" s="341" t="str">
        <f t="shared" si="36"/>
        <v/>
      </c>
    </row>
    <row r="83" spans="2:23" ht="16.5" x14ac:dyDescent="0.3">
      <c r="B83" s="307"/>
      <c r="C83" s="307"/>
      <c r="E83" s="484" t="s">
        <v>152</v>
      </c>
      <c r="F83" s="485"/>
      <c r="G83" s="485"/>
      <c r="H83" s="485"/>
      <c r="I83" s="492"/>
      <c r="J83" s="342">
        <f t="shared" ref="J83" si="37">IF(J82="",0,J8*J81)</f>
        <v>0</v>
      </c>
      <c r="K83" s="342">
        <f>IF(K82="",0,K8*K81)</f>
        <v>0</v>
      </c>
      <c r="L83" s="342">
        <f t="shared" ref="L83:U83" si="38">IF(L82="",0,L8*L81)</f>
        <v>0</v>
      </c>
      <c r="M83" s="342">
        <f t="shared" si="38"/>
        <v>37.497600000000006</v>
      </c>
      <c r="N83" s="342">
        <f t="shared" si="38"/>
        <v>42.497280000000003</v>
      </c>
      <c r="O83" s="342">
        <f t="shared" si="38"/>
        <v>39.231360000000002</v>
      </c>
      <c r="P83" s="342">
        <f t="shared" si="38"/>
        <v>35.935200000000009</v>
      </c>
      <c r="Q83" s="342">
        <f t="shared" si="38"/>
        <v>0</v>
      </c>
      <c r="R83" s="342">
        <f t="shared" si="38"/>
        <v>0</v>
      </c>
      <c r="S83" s="342">
        <f t="shared" si="38"/>
        <v>0</v>
      </c>
      <c r="T83" s="342">
        <f t="shared" si="38"/>
        <v>0</v>
      </c>
      <c r="U83" s="342">
        <f t="shared" si="38"/>
        <v>0</v>
      </c>
      <c r="V83" s="343">
        <f t="shared" ref="V83" si="39">IF(V82=0,0,V8*V81)</f>
        <v>0</v>
      </c>
    </row>
    <row r="84" spans="2:23" ht="16.5" x14ac:dyDescent="0.35">
      <c r="B84" s="307"/>
      <c r="C84" s="307"/>
      <c r="D84" s="442" t="s">
        <v>153</v>
      </c>
      <c r="E84" s="493">
        <f>+U42</f>
        <v>1200</v>
      </c>
      <c r="F84" s="494"/>
      <c r="G84" s="494"/>
      <c r="H84" s="494"/>
      <c r="I84" s="495"/>
      <c r="J84" s="344">
        <f>+J83*$E$84</f>
        <v>0</v>
      </c>
      <c r="K84" s="344">
        <f t="shared" ref="K84:U84" si="40">+K83*$E$84</f>
        <v>0</v>
      </c>
      <c r="L84" s="344">
        <f t="shared" si="40"/>
        <v>0</v>
      </c>
      <c r="M84" s="344">
        <f t="shared" si="40"/>
        <v>44997.12000000001</v>
      </c>
      <c r="N84" s="344">
        <f t="shared" si="40"/>
        <v>50996.736000000004</v>
      </c>
      <c r="O84" s="344">
        <f t="shared" si="40"/>
        <v>47077.632000000005</v>
      </c>
      <c r="P84" s="344">
        <f t="shared" si="40"/>
        <v>43122.240000000013</v>
      </c>
      <c r="Q84" s="344">
        <f t="shared" si="40"/>
        <v>0</v>
      </c>
      <c r="R84" s="344">
        <f t="shared" si="40"/>
        <v>0</v>
      </c>
      <c r="S84" s="344">
        <f t="shared" si="40"/>
        <v>0</v>
      </c>
      <c r="T84" s="344">
        <f t="shared" si="40"/>
        <v>0</v>
      </c>
      <c r="U84" s="345">
        <f t="shared" si="40"/>
        <v>0</v>
      </c>
      <c r="W84" s="436">
        <f>SUM(J84:V84)</f>
        <v>186193.72800000003</v>
      </c>
    </row>
    <row r="85" spans="2:23" ht="14.5" thickBot="1" x14ac:dyDescent="0.35">
      <c r="B85" s="307"/>
      <c r="C85" s="307"/>
      <c r="E85" s="346"/>
      <c r="F85" s="347"/>
      <c r="G85" s="347"/>
      <c r="H85" s="347"/>
      <c r="I85" s="348"/>
      <c r="J85" s="349"/>
      <c r="K85" s="349"/>
      <c r="L85" s="349"/>
      <c r="M85" s="349"/>
      <c r="N85" s="349"/>
      <c r="O85" s="349"/>
      <c r="P85" s="349"/>
      <c r="Q85" s="349"/>
      <c r="R85" s="349"/>
      <c r="S85" s="349"/>
      <c r="T85" s="349"/>
      <c r="U85" s="350"/>
    </row>
    <row r="86" spans="2:23" ht="30.75" customHeight="1" x14ac:dyDescent="0.3">
      <c r="B86" s="307"/>
      <c r="C86" s="307"/>
      <c r="E86" s="496" t="s">
        <v>154</v>
      </c>
      <c r="F86" s="497"/>
      <c r="G86" s="497"/>
      <c r="H86" s="497"/>
      <c r="I86" s="498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2"/>
    </row>
    <row r="87" spans="2:23" x14ac:dyDescent="0.3">
      <c r="B87" s="307"/>
      <c r="C87" s="307"/>
      <c r="E87" s="484" t="s">
        <v>35</v>
      </c>
      <c r="F87" s="485"/>
      <c r="G87" s="353" t="s">
        <v>54</v>
      </c>
      <c r="H87" s="486">
        <f>SUM(J87:U87)</f>
        <v>7820.1365760000026</v>
      </c>
      <c r="I87" s="487"/>
      <c r="J87" s="354">
        <f t="shared" ref="J87:U92" si="41">+J$84*$H106</f>
        <v>0</v>
      </c>
      <c r="K87" s="354">
        <f t="shared" si="41"/>
        <v>0</v>
      </c>
      <c r="L87" s="354">
        <f>+L$84*$H106</f>
        <v>0</v>
      </c>
      <c r="M87" s="354">
        <f t="shared" si="41"/>
        <v>1889.8790400000005</v>
      </c>
      <c r="N87" s="354">
        <f t="shared" si="41"/>
        <v>2141.8629120000005</v>
      </c>
      <c r="O87" s="354">
        <f t="shared" si="41"/>
        <v>1977.2605440000004</v>
      </c>
      <c r="P87" s="354">
        <f t="shared" si="41"/>
        <v>1811.1340800000007</v>
      </c>
      <c r="Q87" s="354">
        <f t="shared" si="41"/>
        <v>0</v>
      </c>
      <c r="R87" s="354">
        <f t="shared" si="41"/>
        <v>0</v>
      </c>
      <c r="S87" s="354">
        <f t="shared" si="41"/>
        <v>0</v>
      </c>
      <c r="T87" s="354">
        <f t="shared" si="41"/>
        <v>0</v>
      </c>
      <c r="U87" s="355">
        <f t="shared" si="41"/>
        <v>0</v>
      </c>
    </row>
    <row r="88" spans="2:23" x14ac:dyDescent="0.3">
      <c r="B88" s="307"/>
      <c r="C88" s="307"/>
      <c r="E88" s="484" t="s">
        <v>37</v>
      </c>
      <c r="F88" s="485"/>
      <c r="G88" s="353" t="s">
        <v>54</v>
      </c>
      <c r="H88" s="486">
        <f t="shared" ref="H88:H92" si="42">SUM(J88:U88)</f>
        <v>6516.7804800000013</v>
      </c>
      <c r="I88" s="487"/>
      <c r="J88" s="354">
        <f t="shared" si="41"/>
        <v>0</v>
      </c>
      <c r="K88" s="354">
        <f t="shared" si="41"/>
        <v>0</v>
      </c>
      <c r="L88" s="354">
        <f>+L$84*$H107</f>
        <v>0</v>
      </c>
      <c r="M88" s="354">
        <f t="shared" si="41"/>
        <v>1574.8992000000005</v>
      </c>
      <c r="N88" s="354">
        <f t="shared" si="41"/>
        <v>1784.8857600000003</v>
      </c>
      <c r="O88" s="354">
        <f t="shared" si="41"/>
        <v>1647.7171200000003</v>
      </c>
      <c r="P88" s="354">
        <f t="shared" si="41"/>
        <v>1509.2784000000006</v>
      </c>
      <c r="Q88" s="354">
        <f t="shared" si="41"/>
        <v>0</v>
      </c>
      <c r="R88" s="354">
        <f t="shared" si="41"/>
        <v>0</v>
      </c>
      <c r="S88" s="354">
        <f t="shared" si="41"/>
        <v>0</v>
      </c>
      <c r="T88" s="354">
        <f t="shared" si="41"/>
        <v>0</v>
      </c>
      <c r="U88" s="355">
        <f t="shared" si="41"/>
        <v>0</v>
      </c>
    </row>
    <row r="89" spans="2:23" x14ac:dyDescent="0.3">
      <c r="B89" s="307"/>
      <c r="C89" s="307"/>
      <c r="E89" s="484" t="s">
        <v>39</v>
      </c>
      <c r="F89" s="485"/>
      <c r="G89" s="353" t="s">
        <v>54</v>
      </c>
      <c r="H89" s="486">
        <f t="shared" si="42"/>
        <v>38355.907968</v>
      </c>
      <c r="I89" s="487"/>
      <c r="J89" s="354">
        <f t="shared" si="41"/>
        <v>0</v>
      </c>
      <c r="K89" s="354">
        <f t="shared" si="41"/>
        <v>0</v>
      </c>
      <c r="L89" s="354">
        <f>+L$84*$H108</f>
        <v>0</v>
      </c>
      <c r="M89" s="354">
        <f t="shared" si="41"/>
        <v>9269.4067200000009</v>
      </c>
      <c r="N89" s="354">
        <f t="shared" si="41"/>
        <v>10505.327616</v>
      </c>
      <c r="O89" s="354">
        <f t="shared" si="41"/>
        <v>9697.9921919999997</v>
      </c>
      <c r="P89" s="354">
        <f t="shared" si="41"/>
        <v>8883.1814400000021</v>
      </c>
      <c r="Q89" s="354">
        <f t="shared" si="41"/>
        <v>0</v>
      </c>
      <c r="R89" s="354">
        <f t="shared" si="41"/>
        <v>0</v>
      </c>
      <c r="S89" s="354">
        <f t="shared" si="41"/>
        <v>0</v>
      </c>
      <c r="T89" s="354">
        <f t="shared" si="41"/>
        <v>0</v>
      </c>
      <c r="U89" s="355">
        <f t="shared" si="41"/>
        <v>0</v>
      </c>
    </row>
    <row r="90" spans="2:23" x14ac:dyDescent="0.3">
      <c r="B90" s="307"/>
      <c r="C90" s="307"/>
      <c r="E90" s="484" t="s">
        <v>41</v>
      </c>
      <c r="F90" s="485"/>
      <c r="G90" s="353" t="s">
        <v>54</v>
      </c>
      <c r="H90" s="486">
        <f t="shared" si="42"/>
        <v>52879.018752000011</v>
      </c>
      <c r="I90" s="487"/>
      <c r="J90" s="354">
        <f t="shared" si="41"/>
        <v>0</v>
      </c>
      <c r="K90" s="354">
        <f t="shared" si="41"/>
        <v>0</v>
      </c>
      <c r="L90" s="354">
        <f t="shared" si="41"/>
        <v>0</v>
      </c>
      <c r="M90" s="354">
        <f t="shared" si="41"/>
        <v>12779.182080000002</v>
      </c>
      <c r="N90" s="354">
        <f t="shared" si="41"/>
        <v>14483.073023999999</v>
      </c>
      <c r="O90" s="354">
        <f t="shared" si="41"/>
        <v>13370.047488</v>
      </c>
      <c r="P90" s="354">
        <f t="shared" si="41"/>
        <v>12246.716160000002</v>
      </c>
      <c r="Q90" s="354">
        <f t="shared" si="41"/>
        <v>0</v>
      </c>
      <c r="R90" s="354">
        <f t="shared" si="41"/>
        <v>0</v>
      </c>
      <c r="S90" s="354">
        <f t="shared" si="41"/>
        <v>0</v>
      </c>
      <c r="T90" s="354">
        <f t="shared" si="41"/>
        <v>0</v>
      </c>
      <c r="U90" s="355">
        <f t="shared" si="41"/>
        <v>0</v>
      </c>
    </row>
    <row r="91" spans="2:23" x14ac:dyDescent="0.3">
      <c r="B91" s="307"/>
      <c r="C91" s="307"/>
      <c r="E91" s="484" t="s">
        <v>42</v>
      </c>
      <c r="F91" s="485"/>
      <c r="G91" s="353" t="s">
        <v>54</v>
      </c>
      <c r="H91" s="486">
        <f t="shared" si="42"/>
        <v>49713.725376000009</v>
      </c>
      <c r="I91" s="487"/>
      <c r="J91" s="354">
        <f t="shared" si="41"/>
        <v>0</v>
      </c>
      <c r="K91" s="354">
        <f t="shared" si="41"/>
        <v>0</v>
      </c>
      <c r="L91" s="354">
        <f t="shared" si="41"/>
        <v>0</v>
      </c>
      <c r="M91" s="354">
        <f t="shared" si="41"/>
        <v>12014.231040000004</v>
      </c>
      <c r="N91" s="354">
        <f t="shared" si="41"/>
        <v>13616.128512000001</v>
      </c>
      <c r="O91" s="354">
        <f t="shared" si="41"/>
        <v>12569.727744000002</v>
      </c>
      <c r="P91" s="354">
        <f t="shared" si="41"/>
        <v>11513.638080000004</v>
      </c>
      <c r="Q91" s="354">
        <f t="shared" si="41"/>
        <v>0</v>
      </c>
      <c r="R91" s="354">
        <f t="shared" si="41"/>
        <v>0</v>
      </c>
      <c r="S91" s="354">
        <f t="shared" si="41"/>
        <v>0</v>
      </c>
      <c r="T91" s="354">
        <f t="shared" si="41"/>
        <v>0</v>
      </c>
      <c r="U91" s="355">
        <f t="shared" si="41"/>
        <v>0</v>
      </c>
    </row>
    <row r="92" spans="2:23" x14ac:dyDescent="0.3">
      <c r="B92" s="307"/>
      <c r="C92" s="307"/>
      <c r="E92" s="503" t="s">
        <v>155</v>
      </c>
      <c r="F92" s="504"/>
      <c r="G92" s="356" t="s">
        <v>54</v>
      </c>
      <c r="H92" s="505">
        <f t="shared" si="42"/>
        <v>31057.113830400005</v>
      </c>
      <c r="I92" s="506"/>
      <c r="J92" s="357">
        <f t="shared" si="41"/>
        <v>0</v>
      </c>
      <c r="K92" s="357">
        <f t="shared" si="41"/>
        <v>0</v>
      </c>
      <c r="L92" s="357">
        <f t="shared" si="41"/>
        <v>0</v>
      </c>
      <c r="M92" s="357">
        <f t="shared" si="41"/>
        <v>7505.5196160000014</v>
      </c>
      <c r="N92" s="357">
        <f t="shared" si="41"/>
        <v>8506.2555648000016</v>
      </c>
      <c r="O92" s="357">
        <f t="shared" si="41"/>
        <v>7852.5490176000012</v>
      </c>
      <c r="P92" s="357">
        <f t="shared" si="41"/>
        <v>7192.7896320000018</v>
      </c>
      <c r="Q92" s="357">
        <f t="shared" si="41"/>
        <v>0</v>
      </c>
      <c r="R92" s="357">
        <f t="shared" si="41"/>
        <v>0</v>
      </c>
      <c r="S92" s="357">
        <f t="shared" si="41"/>
        <v>0</v>
      </c>
      <c r="T92" s="357">
        <f t="shared" si="41"/>
        <v>0</v>
      </c>
      <c r="U92" s="358">
        <f t="shared" si="41"/>
        <v>0</v>
      </c>
    </row>
    <row r="93" spans="2:23" ht="14.5" thickBot="1" x14ac:dyDescent="0.35">
      <c r="B93" s="307"/>
      <c r="C93" s="307"/>
      <c r="E93" s="359"/>
      <c r="F93" s="360"/>
      <c r="G93" s="361"/>
      <c r="H93" s="362"/>
      <c r="I93" s="363"/>
      <c r="J93" s="364"/>
      <c r="K93" s="364"/>
      <c r="L93" s="364"/>
      <c r="M93" s="364"/>
      <c r="N93" s="364"/>
      <c r="O93" s="364"/>
      <c r="P93" s="364"/>
      <c r="Q93" s="364"/>
      <c r="R93" s="364"/>
      <c r="S93" s="364"/>
      <c r="T93" s="364"/>
      <c r="U93" s="365"/>
    </row>
    <row r="94" spans="2:23" x14ac:dyDescent="0.3">
      <c r="B94" s="307"/>
      <c r="C94" s="307"/>
      <c r="E94" s="366" t="s">
        <v>156</v>
      </c>
      <c r="F94" s="367"/>
      <c r="G94" s="368">
        <f>+'Varmeberegner til Den Hurtige'!AB46</f>
        <v>0</v>
      </c>
      <c r="H94" s="369" t="s">
        <v>157</v>
      </c>
      <c r="I94" s="370"/>
      <c r="J94" s="371"/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5"/>
    </row>
    <row r="95" spans="2:23" x14ac:dyDescent="0.3">
      <c r="B95" s="307"/>
      <c r="C95" s="307"/>
      <c r="E95" s="372" t="s">
        <v>158</v>
      </c>
      <c r="F95" s="373"/>
      <c r="G95" s="328">
        <f>+AB49</f>
        <v>120</v>
      </c>
      <c r="H95" s="374" t="s">
        <v>159</v>
      </c>
      <c r="I95" s="443"/>
      <c r="J95" s="371"/>
      <c r="K95" s="364"/>
      <c r="L95" s="364"/>
      <c r="M95" s="364"/>
      <c r="N95" s="364"/>
      <c r="O95" s="364"/>
      <c r="P95" s="364"/>
      <c r="Q95" s="364"/>
      <c r="R95" s="364"/>
      <c r="S95" s="364"/>
      <c r="T95" s="364"/>
      <c r="U95" s="365"/>
    </row>
    <row r="96" spans="2:23" x14ac:dyDescent="0.3">
      <c r="B96" s="307"/>
      <c r="C96" s="307"/>
      <c r="E96" s="372" t="s">
        <v>160</v>
      </c>
      <c r="F96" s="373"/>
      <c r="G96" s="328"/>
      <c r="H96" s="374"/>
      <c r="I96" s="375"/>
      <c r="J96" s="371"/>
      <c r="K96" s="364"/>
      <c r="L96" s="364"/>
      <c r="M96" s="364"/>
      <c r="N96" s="364"/>
      <c r="O96" s="364"/>
      <c r="P96" s="364"/>
      <c r="Q96" s="364"/>
      <c r="R96" s="364"/>
      <c r="S96" s="364"/>
      <c r="T96" s="364"/>
      <c r="U96" s="365"/>
    </row>
    <row r="97" spans="2:21" x14ac:dyDescent="0.3">
      <c r="B97" s="307"/>
      <c r="C97" s="307"/>
      <c r="E97" s="376" t="s">
        <v>35</v>
      </c>
      <c r="F97" s="377"/>
      <c r="G97" s="378" t="s">
        <v>54</v>
      </c>
      <c r="H97" s="486">
        <f>+$G$94/$G$95*H87</f>
        <v>0</v>
      </c>
      <c r="I97" s="508"/>
      <c r="J97" s="379"/>
      <c r="K97" s="364"/>
      <c r="L97" s="364"/>
      <c r="M97" s="364"/>
      <c r="N97" s="364"/>
      <c r="O97" s="364"/>
      <c r="P97" s="364"/>
      <c r="Q97" s="364"/>
      <c r="R97" s="364"/>
      <c r="S97" s="364"/>
      <c r="T97" s="364"/>
      <c r="U97" s="365"/>
    </row>
    <row r="98" spans="2:21" x14ac:dyDescent="0.3">
      <c r="B98" s="307"/>
      <c r="C98" s="307"/>
      <c r="E98" s="376" t="s">
        <v>37</v>
      </c>
      <c r="F98" s="377"/>
      <c r="G98" s="378" t="s">
        <v>54</v>
      </c>
      <c r="H98" s="486">
        <f t="shared" ref="H98:H102" si="43">+$G$94/$G$95*H88</f>
        <v>0</v>
      </c>
      <c r="I98" s="508"/>
      <c r="J98" s="379"/>
      <c r="K98" s="364"/>
      <c r="L98" s="364"/>
      <c r="M98" s="364"/>
      <c r="N98" s="364"/>
      <c r="O98" s="364"/>
      <c r="P98" s="364"/>
      <c r="Q98" s="364"/>
      <c r="R98" s="364"/>
      <c r="S98" s="364"/>
      <c r="T98" s="364"/>
      <c r="U98" s="365"/>
    </row>
    <row r="99" spans="2:21" x14ac:dyDescent="0.3">
      <c r="B99" s="307"/>
      <c r="C99" s="307"/>
      <c r="E99" s="376" t="s">
        <v>39</v>
      </c>
      <c r="F99" s="377"/>
      <c r="G99" s="378" t="s">
        <v>54</v>
      </c>
      <c r="H99" s="486">
        <f t="shared" si="43"/>
        <v>0</v>
      </c>
      <c r="I99" s="508"/>
      <c r="J99" s="379"/>
      <c r="K99" s="364"/>
      <c r="L99" s="364"/>
      <c r="M99" s="364"/>
      <c r="N99" s="364"/>
      <c r="O99" s="364"/>
      <c r="P99" s="364"/>
      <c r="Q99" s="364"/>
      <c r="R99" s="364"/>
      <c r="S99" s="364"/>
      <c r="T99" s="364"/>
      <c r="U99" s="365"/>
    </row>
    <row r="100" spans="2:21" x14ac:dyDescent="0.3">
      <c r="B100" s="307"/>
      <c r="C100" s="307"/>
      <c r="E100" s="376" t="s">
        <v>41</v>
      </c>
      <c r="F100" s="377"/>
      <c r="G100" s="378" t="s">
        <v>54</v>
      </c>
      <c r="H100" s="486">
        <f t="shared" si="43"/>
        <v>0</v>
      </c>
      <c r="I100" s="508"/>
      <c r="J100" s="379"/>
      <c r="K100" s="364"/>
      <c r="L100" s="364"/>
      <c r="M100" s="364"/>
      <c r="N100" s="364"/>
      <c r="O100" s="364"/>
      <c r="P100" s="364"/>
      <c r="Q100" s="364"/>
      <c r="R100" s="364"/>
      <c r="S100" s="364"/>
      <c r="T100" s="364"/>
      <c r="U100" s="365"/>
    </row>
    <row r="101" spans="2:21" x14ac:dyDescent="0.3">
      <c r="B101" s="307"/>
      <c r="C101" s="307"/>
      <c r="E101" s="376" t="s">
        <v>42</v>
      </c>
      <c r="F101" s="377"/>
      <c r="G101" s="378" t="s">
        <v>54</v>
      </c>
      <c r="H101" s="486">
        <f t="shared" si="43"/>
        <v>0</v>
      </c>
      <c r="I101" s="508"/>
      <c r="J101" s="379"/>
      <c r="K101" s="364"/>
      <c r="L101" s="364"/>
      <c r="M101" s="364"/>
      <c r="N101" s="364"/>
      <c r="O101" s="364"/>
      <c r="P101" s="364"/>
      <c r="Q101" s="364"/>
      <c r="R101" s="364"/>
      <c r="S101" s="364"/>
      <c r="T101" s="364"/>
      <c r="U101" s="365"/>
    </row>
    <row r="102" spans="2:21" ht="14.5" thickBot="1" x14ac:dyDescent="0.35">
      <c r="B102" s="307"/>
      <c r="C102" s="307"/>
      <c r="E102" s="499" t="s">
        <v>155</v>
      </c>
      <c r="F102" s="500"/>
      <c r="G102" s="380" t="s">
        <v>54</v>
      </c>
      <c r="H102" s="501">
        <f t="shared" si="43"/>
        <v>0</v>
      </c>
      <c r="I102" s="502"/>
      <c r="J102" s="379"/>
      <c r="K102" s="364"/>
      <c r="L102" s="364"/>
      <c r="M102" s="364"/>
      <c r="N102" s="364"/>
      <c r="O102" s="364"/>
      <c r="P102" s="364"/>
      <c r="Q102" s="364"/>
      <c r="R102" s="364"/>
      <c r="S102" s="364"/>
      <c r="T102" s="364"/>
      <c r="U102" s="365"/>
    </row>
    <row r="103" spans="2:21" ht="14.5" thickBot="1" x14ac:dyDescent="0.35">
      <c r="B103" s="307"/>
      <c r="C103" s="307"/>
      <c r="E103" s="381"/>
      <c r="F103" s="382"/>
      <c r="G103" s="382"/>
      <c r="H103" s="382"/>
      <c r="I103" s="383"/>
      <c r="J103" s="349"/>
      <c r="K103" s="349"/>
      <c r="L103" s="349"/>
      <c r="M103" s="349"/>
      <c r="N103" s="349"/>
      <c r="O103" s="349"/>
      <c r="P103" s="349"/>
      <c r="Q103" s="349"/>
      <c r="R103" s="349"/>
      <c r="S103" s="349"/>
      <c r="T103" s="349"/>
      <c r="U103" s="350"/>
    </row>
    <row r="104" spans="2:21" x14ac:dyDescent="0.3">
      <c r="B104" s="307"/>
      <c r="C104" s="307"/>
      <c r="E104" s="384" t="s">
        <v>161</v>
      </c>
      <c r="G104" s="385"/>
      <c r="H104" s="385"/>
    </row>
    <row r="105" spans="2:21" ht="16.5" x14ac:dyDescent="0.45">
      <c r="B105" s="307"/>
      <c r="C105" s="307"/>
      <c r="E105" s="386" t="s">
        <v>162</v>
      </c>
      <c r="G105" s="385"/>
      <c r="H105" s="386" t="s">
        <v>163</v>
      </c>
    </row>
    <row r="106" spans="2:21" x14ac:dyDescent="0.3">
      <c r="B106" s="307"/>
      <c r="C106" s="307"/>
      <c r="E106" s="66" t="s">
        <v>35</v>
      </c>
      <c r="G106" s="385"/>
      <c r="H106" s="509">
        <v>4.2000000000000003E-2</v>
      </c>
      <c r="I106" s="509"/>
      <c r="J106" s="387"/>
    </row>
    <row r="107" spans="2:21" x14ac:dyDescent="0.3">
      <c r="B107" s="307"/>
      <c r="C107" s="307"/>
      <c r="E107" s="66" t="s">
        <v>37</v>
      </c>
      <c r="G107" s="385"/>
      <c r="H107" s="509">
        <v>3.5000000000000003E-2</v>
      </c>
      <c r="I107" s="509"/>
    </row>
    <row r="108" spans="2:21" x14ac:dyDescent="0.3">
      <c r="B108" s="307"/>
      <c r="C108" s="307"/>
      <c r="E108" s="66" t="s">
        <v>39</v>
      </c>
      <c r="G108" s="385"/>
      <c r="H108" s="509">
        <v>0.20599999999999999</v>
      </c>
      <c r="I108" s="509"/>
    </row>
    <row r="109" spans="2:21" x14ac:dyDescent="0.3">
      <c r="B109" s="307"/>
      <c r="C109" s="307"/>
      <c r="E109" s="66" t="s">
        <v>41</v>
      </c>
      <c r="G109" s="385"/>
      <c r="H109" s="509">
        <v>0.28399999999999997</v>
      </c>
      <c r="I109" s="509"/>
    </row>
    <row r="110" spans="2:21" x14ac:dyDescent="0.3">
      <c r="B110" s="307"/>
      <c r="C110" s="307"/>
      <c r="E110" s="388" t="s">
        <v>42</v>
      </c>
      <c r="F110" s="388"/>
      <c r="G110" s="389"/>
      <c r="H110" s="507">
        <v>0.26700000000000002</v>
      </c>
      <c r="I110" s="507"/>
    </row>
    <row r="111" spans="2:21" x14ac:dyDescent="0.3">
      <c r="B111" s="307"/>
      <c r="C111" s="307"/>
      <c r="E111" s="388" t="s">
        <v>155</v>
      </c>
      <c r="F111" s="388"/>
      <c r="G111" s="389"/>
      <c r="H111" s="507">
        <f>AVERAGE(H106:I110)</f>
        <v>0.1668</v>
      </c>
      <c r="I111" s="507"/>
    </row>
    <row r="112" spans="2:21" x14ac:dyDescent="0.3">
      <c r="B112" s="307"/>
      <c r="C112" s="307"/>
      <c r="G112" s="385"/>
      <c r="H112" s="385"/>
    </row>
    <row r="113" spans="2:26" x14ac:dyDescent="0.3">
      <c r="B113" s="307"/>
      <c r="C113" s="307"/>
      <c r="G113" s="385"/>
      <c r="H113" s="385"/>
      <c r="Z113" s="390"/>
    </row>
    <row r="114" spans="2:26" x14ac:dyDescent="0.3">
      <c r="B114" s="307"/>
      <c r="C114" s="307"/>
      <c r="G114" s="385"/>
      <c r="H114" s="385"/>
    </row>
    <row r="115" spans="2:26" x14ac:dyDescent="0.3">
      <c r="B115" s="307"/>
      <c r="C115" s="307"/>
      <c r="G115" s="385"/>
      <c r="H115" s="385"/>
      <c r="Z115" s="391"/>
    </row>
    <row r="116" spans="2:26" x14ac:dyDescent="0.3">
      <c r="B116" s="307"/>
      <c r="C116" s="307"/>
      <c r="G116" s="385"/>
      <c r="H116" s="385"/>
    </row>
    <row r="117" spans="2:26" x14ac:dyDescent="0.3">
      <c r="B117" s="307"/>
      <c r="C117" s="307"/>
      <c r="G117" s="385"/>
      <c r="H117" s="385"/>
    </row>
    <row r="118" spans="2:26" x14ac:dyDescent="0.3">
      <c r="B118" s="307"/>
      <c r="C118" s="307"/>
      <c r="G118" s="385"/>
      <c r="H118" s="385"/>
    </row>
    <row r="119" spans="2:26" x14ac:dyDescent="0.3">
      <c r="B119" s="307"/>
      <c r="C119" s="307"/>
      <c r="G119" s="385"/>
      <c r="H119" s="385"/>
    </row>
    <row r="120" spans="2:26" x14ac:dyDescent="0.3">
      <c r="B120" s="307"/>
      <c r="C120" s="307"/>
      <c r="G120" s="385"/>
      <c r="H120" s="385"/>
    </row>
    <row r="121" spans="2:26" x14ac:dyDescent="0.3">
      <c r="B121" s="307"/>
      <c r="C121" s="307"/>
      <c r="G121" s="385"/>
      <c r="H121" s="385"/>
    </row>
    <row r="122" spans="2:26" x14ac:dyDescent="0.3">
      <c r="B122" s="307"/>
      <c r="C122" s="307"/>
      <c r="G122" s="385"/>
      <c r="H122" s="385"/>
    </row>
    <row r="123" spans="2:26" x14ac:dyDescent="0.3">
      <c r="B123" s="307"/>
      <c r="C123" s="307"/>
      <c r="G123" s="385"/>
      <c r="H123" s="385"/>
    </row>
    <row r="124" spans="2:26" x14ac:dyDescent="0.3">
      <c r="B124" s="307"/>
      <c r="C124" s="307"/>
      <c r="G124" s="385"/>
      <c r="H124" s="385"/>
    </row>
    <row r="125" spans="2:26" x14ac:dyDescent="0.3">
      <c r="B125" s="307"/>
      <c r="C125" s="307"/>
      <c r="E125" s="307"/>
      <c r="F125" s="307"/>
      <c r="G125" s="392"/>
      <c r="H125" s="392"/>
      <c r="I125" s="309"/>
      <c r="J125" s="310"/>
      <c r="K125" s="310"/>
      <c r="L125" s="310"/>
      <c r="M125" s="310"/>
      <c r="N125" s="310"/>
      <c r="O125" s="310"/>
      <c r="P125" s="310"/>
      <c r="Q125" s="310"/>
      <c r="R125" s="310"/>
      <c r="S125" s="310"/>
      <c r="T125" s="310"/>
      <c r="U125" s="310"/>
      <c r="V125" s="310"/>
      <c r="W125" s="310"/>
      <c r="X125" s="307"/>
    </row>
    <row r="126" spans="2:26" x14ac:dyDescent="0.3">
      <c r="B126" s="307"/>
      <c r="C126" s="307"/>
      <c r="E126" s="307"/>
      <c r="F126" s="307"/>
      <c r="G126" s="392"/>
      <c r="H126" s="392"/>
      <c r="I126" s="309"/>
      <c r="J126" s="310"/>
      <c r="K126" s="310"/>
      <c r="L126" s="310"/>
      <c r="M126" s="310"/>
      <c r="N126" s="310"/>
      <c r="O126" s="310"/>
      <c r="P126" s="310"/>
      <c r="Q126" s="310"/>
      <c r="R126" s="310"/>
      <c r="S126" s="310"/>
      <c r="T126" s="310"/>
      <c r="U126" s="310"/>
      <c r="V126" s="310"/>
      <c r="W126" s="310"/>
      <c r="X126" s="307"/>
    </row>
    <row r="127" spans="2:26" x14ac:dyDescent="0.3">
      <c r="B127" s="307"/>
      <c r="C127" s="307"/>
      <c r="E127" s="307"/>
      <c r="F127" s="307"/>
      <c r="G127" s="392"/>
      <c r="H127" s="392"/>
      <c r="I127" s="309"/>
      <c r="J127" s="310"/>
      <c r="K127" s="310"/>
      <c r="L127" s="310"/>
      <c r="M127" s="310"/>
      <c r="N127" s="310"/>
      <c r="O127" s="310"/>
      <c r="P127" s="310"/>
      <c r="Q127" s="310"/>
      <c r="R127" s="310"/>
      <c r="S127" s="310"/>
      <c r="T127" s="310"/>
      <c r="U127" s="310"/>
      <c r="V127" s="310"/>
      <c r="W127" s="310"/>
      <c r="X127" s="307"/>
    </row>
    <row r="128" spans="2:26" x14ac:dyDescent="0.3">
      <c r="B128" s="307"/>
      <c r="C128" s="307"/>
      <c r="E128" s="307"/>
      <c r="F128" s="307"/>
      <c r="G128" s="392"/>
      <c r="H128" s="392"/>
      <c r="I128" s="309"/>
      <c r="J128" s="310"/>
      <c r="K128" s="310"/>
      <c r="L128" s="310"/>
      <c r="M128" s="310"/>
      <c r="N128" s="310"/>
      <c r="O128" s="310"/>
      <c r="P128" s="310"/>
      <c r="Q128" s="310"/>
      <c r="R128" s="310"/>
      <c r="S128" s="310"/>
      <c r="T128" s="310"/>
      <c r="U128" s="310"/>
      <c r="V128" s="310"/>
      <c r="W128" s="310"/>
      <c r="X128" s="307"/>
    </row>
    <row r="129" spans="2:24" x14ac:dyDescent="0.3">
      <c r="B129" s="307"/>
      <c r="C129" s="307"/>
      <c r="E129" s="307"/>
      <c r="F129" s="307"/>
      <c r="G129" s="392"/>
      <c r="H129" s="392"/>
      <c r="I129" s="309"/>
      <c r="J129" s="310"/>
      <c r="K129" s="310"/>
      <c r="L129" s="310"/>
      <c r="M129" s="310"/>
      <c r="N129" s="310"/>
      <c r="O129" s="310"/>
      <c r="P129" s="310"/>
      <c r="Q129" s="310"/>
      <c r="R129" s="310"/>
      <c r="S129" s="310"/>
      <c r="T129" s="310"/>
      <c r="U129" s="310"/>
      <c r="V129" s="310"/>
      <c r="W129" s="310"/>
      <c r="X129" s="307"/>
    </row>
    <row r="130" spans="2:24" x14ac:dyDescent="0.3">
      <c r="B130" s="307"/>
      <c r="C130" s="307"/>
      <c r="E130" s="307"/>
      <c r="F130" s="307"/>
      <c r="G130" s="392"/>
      <c r="H130" s="392"/>
      <c r="I130" s="309"/>
      <c r="J130" s="310"/>
      <c r="K130" s="310"/>
      <c r="L130" s="310"/>
      <c r="M130" s="310"/>
      <c r="N130" s="310"/>
      <c r="O130" s="310"/>
      <c r="P130" s="310"/>
      <c r="Q130" s="310"/>
      <c r="R130" s="310"/>
      <c r="S130" s="310"/>
      <c r="T130" s="310"/>
      <c r="U130" s="310"/>
      <c r="V130" s="310"/>
      <c r="W130" s="310"/>
      <c r="X130" s="307"/>
    </row>
    <row r="131" spans="2:24" x14ac:dyDescent="0.3">
      <c r="B131" s="307"/>
      <c r="C131" s="307"/>
      <c r="E131" s="307"/>
      <c r="F131" s="307"/>
      <c r="G131" s="392"/>
      <c r="H131" s="392"/>
      <c r="I131" s="309"/>
      <c r="J131" s="310"/>
      <c r="K131" s="310"/>
      <c r="L131" s="310"/>
      <c r="M131" s="310"/>
      <c r="N131" s="310"/>
      <c r="O131" s="310"/>
      <c r="P131" s="310"/>
      <c r="Q131" s="310"/>
      <c r="R131" s="310"/>
      <c r="S131" s="310"/>
      <c r="T131" s="310"/>
      <c r="U131" s="310"/>
      <c r="V131" s="310"/>
      <c r="W131" s="310"/>
      <c r="X131" s="307"/>
    </row>
    <row r="132" spans="2:24" x14ac:dyDescent="0.3">
      <c r="B132" s="307"/>
      <c r="C132" s="307"/>
      <c r="D132" s="307"/>
      <c r="E132" s="307"/>
      <c r="F132" s="307"/>
      <c r="G132" s="392"/>
      <c r="H132" s="392"/>
      <c r="I132" s="309"/>
      <c r="J132" s="310"/>
      <c r="K132" s="310"/>
      <c r="L132" s="310"/>
      <c r="M132" s="310"/>
      <c r="N132" s="310"/>
      <c r="O132" s="310"/>
      <c r="P132" s="310"/>
      <c r="Q132" s="310"/>
      <c r="R132" s="310"/>
      <c r="S132" s="310"/>
      <c r="T132" s="310"/>
      <c r="U132" s="310"/>
      <c r="V132" s="310"/>
      <c r="W132" s="310"/>
      <c r="X132" s="307"/>
    </row>
    <row r="133" spans="2:24" x14ac:dyDescent="0.3">
      <c r="B133" s="307"/>
      <c r="C133" s="307"/>
      <c r="D133" s="307"/>
      <c r="E133" s="307"/>
      <c r="F133" s="307"/>
      <c r="G133" s="392"/>
      <c r="H133" s="392"/>
      <c r="I133" s="309"/>
      <c r="J133" s="310"/>
      <c r="K133" s="310"/>
      <c r="L133" s="310"/>
      <c r="M133" s="310"/>
      <c r="N133" s="310"/>
      <c r="O133" s="310"/>
      <c r="P133" s="310"/>
      <c r="Q133" s="310"/>
      <c r="R133" s="310"/>
      <c r="S133" s="310"/>
      <c r="T133" s="310"/>
      <c r="U133" s="310"/>
      <c r="V133" s="310"/>
      <c r="W133" s="310"/>
      <c r="X133" s="307"/>
    </row>
    <row r="134" spans="2:24" x14ac:dyDescent="0.3">
      <c r="B134" s="307"/>
      <c r="C134" s="307"/>
      <c r="D134" s="307"/>
      <c r="E134" s="307"/>
      <c r="F134" s="307"/>
      <c r="G134" s="392"/>
      <c r="H134" s="392"/>
      <c r="I134" s="309"/>
      <c r="J134" s="310"/>
      <c r="K134" s="310"/>
      <c r="L134" s="310"/>
      <c r="M134" s="310"/>
      <c r="N134" s="310"/>
      <c r="O134" s="310"/>
      <c r="P134" s="310"/>
      <c r="Q134" s="310"/>
      <c r="R134" s="310"/>
      <c r="S134" s="310"/>
      <c r="T134" s="310"/>
      <c r="U134" s="310"/>
      <c r="V134" s="310"/>
      <c r="W134" s="310"/>
      <c r="X134" s="307"/>
    </row>
    <row r="135" spans="2:24" x14ac:dyDescent="0.3">
      <c r="B135" s="307"/>
      <c r="C135" s="307"/>
      <c r="D135" s="307"/>
      <c r="E135" s="307"/>
      <c r="F135" s="307"/>
      <c r="G135" s="392"/>
      <c r="H135" s="392"/>
      <c r="I135" s="309"/>
      <c r="J135" s="310"/>
      <c r="K135" s="310"/>
      <c r="L135" s="310"/>
      <c r="M135" s="310"/>
      <c r="N135" s="310"/>
      <c r="O135" s="310"/>
      <c r="P135" s="310"/>
      <c r="Q135" s="310"/>
      <c r="R135" s="310"/>
      <c r="S135" s="310"/>
      <c r="T135" s="310"/>
      <c r="U135" s="310"/>
      <c r="V135" s="310"/>
      <c r="W135" s="310"/>
      <c r="X135" s="307"/>
    </row>
    <row r="136" spans="2:24" x14ac:dyDescent="0.3">
      <c r="B136" s="307"/>
      <c r="C136" s="307"/>
      <c r="D136" s="307"/>
      <c r="E136" s="307"/>
      <c r="F136" s="307"/>
      <c r="G136" s="392"/>
      <c r="H136" s="392"/>
      <c r="I136" s="309"/>
      <c r="J136" s="310"/>
      <c r="K136" s="310"/>
      <c r="L136" s="310"/>
      <c r="M136" s="310"/>
      <c r="N136" s="310"/>
      <c r="O136" s="310"/>
      <c r="P136" s="310"/>
      <c r="Q136" s="310"/>
      <c r="R136" s="310"/>
      <c r="S136" s="310"/>
      <c r="T136" s="310"/>
      <c r="U136" s="310"/>
      <c r="V136" s="310"/>
      <c r="W136" s="310"/>
      <c r="X136" s="307"/>
    </row>
    <row r="137" spans="2:24" x14ac:dyDescent="0.3">
      <c r="B137" s="307"/>
      <c r="C137" s="307"/>
      <c r="D137" s="307"/>
      <c r="E137" s="307"/>
      <c r="F137" s="307"/>
      <c r="G137" s="392"/>
      <c r="H137" s="392"/>
      <c r="I137" s="309"/>
      <c r="J137" s="310"/>
      <c r="K137" s="310"/>
      <c r="L137" s="310"/>
      <c r="M137" s="310"/>
      <c r="N137" s="310"/>
      <c r="O137" s="310"/>
      <c r="P137" s="310"/>
      <c r="Q137" s="310"/>
      <c r="R137" s="310"/>
      <c r="S137" s="310"/>
      <c r="T137" s="310"/>
      <c r="U137" s="310"/>
      <c r="V137" s="310"/>
      <c r="W137" s="310"/>
      <c r="X137" s="307"/>
    </row>
    <row r="138" spans="2:24" x14ac:dyDescent="0.3">
      <c r="B138" s="307"/>
      <c r="C138" s="307"/>
      <c r="D138" s="307"/>
      <c r="E138" s="307"/>
      <c r="F138" s="307"/>
      <c r="G138" s="392"/>
      <c r="H138" s="392"/>
      <c r="I138" s="309"/>
      <c r="J138" s="310"/>
      <c r="K138" s="310"/>
      <c r="L138" s="310"/>
      <c r="M138" s="310"/>
      <c r="N138" s="310"/>
      <c r="O138" s="310"/>
      <c r="P138" s="310"/>
      <c r="Q138" s="310"/>
      <c r="R138" s="310"/>
      <c r="S138" s="310"/>
      <c r="T138" s="310"/>
      <c r="U138" s="310"/>
      <c r="V138" s="310"/>
      <c r="W138" s="310"/>
      <c r="X138" s="307"/>
    </row>
    <row r="139" spans="2:24" x14ac:dyDescent="0.3">
      <c r="B139" s="307"/>
      <c r="C139" s="307"/>
      <c r="D139" s="307"/>
      <c r="E139" s="307"/>
      <c r="F139" s="307"/>
      <c r="G139" s="392"/>
      <c r="H139" s="392"/>
      <c r="I139" s="309"/>
      <c r="J139" s="310"/>
      <c r="K139" s="310"/>
      <c r="L139" s="310"/>
      <c r="M139" s="310"/>
      <c r="N139" s="310"/>
      <c r="O139" s="310"/>
      <c r="P139" s="310"/>
      <c r="Q139" s="310"/>
      <c r="R139" s="310"/>
      <c r="S139" s="310"/>
      <c r="T139" s="310"/>
      <c r="U139" s="310"/>
      <c r="V139" s="310"/>
      <c r="W139" s="310"/>
      <c r="X139" s="307"/>
    </row>
    <row r="140" spans="2:24" x14ac:dyDescent="0.3">
      <c r="B140" s="307"/>
      <c r="C140" s="307"/>
      <c r="D140" s="307"/>
      <c r="E140" s="307"/>
      <c r="F140" s="307"/>
      <c r="G140" s="308"/>
      <c r="H140" s="308"/>
      <c r="I140" s="309"/>
      <c r="J140" s="310"/>
      <c r="K140" s="310"/>
      <c r="L140" s="310"/>
      <c r="M140" s="310"/>
      <c r="N140" s="310"/>
      <c r="O140" s="310"/>
      <c r="P140" s="310"/>
      <c r="Q140" s="310"/>
      <c r="R140" s="310"/>
      <c r="S140" s="310"/>
      <c r="T140" s="310"/>
      <c r="U140" s="310"/>
      <c r="V140" s="310"/>
      <c r="W140" s="310"/>
      <c r="X140" s="307"/>
    </row>
    <row r="141" spans="2:24" x14ac:dyDescent="0.3">
      <c r="B141" s="307"/>
      <c r="C141" s="307"/>
      <c r="D141" s="307"/>
      <c r="E141" s="307"/>
      <c r="F141" s="307"/>
      <c r="G141" s="308"/>
      <c r="H141" s="308"/>
      <c r="I141" s="309"/>
      <c r="J141" s="310"/>
      <c r="K141" s="310"/>
      <c r="L141" s="310"/>
      <c r="M141" s="310"/>
      <c r="N141" s="310"/>
      <c r="O141" s="310"/>
      <c r="P141" s="310"/>
      <c r="Q141" s="310"/>
      <c r="R141" s="310"/>
      <c r="S141" s="310"/>
      <c r="T141" s="310"/>
      <c r="U141" s="310"/>
      <c r="V141" s="310"/>
      <c r="W141" s="310"/>
      <c r="X141" s="307"/>
    </row>
    <row r="142" spans="2:24" x14ac:dyDescent="0.3">
      <c r="B142" s="307"/>
      <c r="C142" s="307"/>
      <c r="D142" s="307"/>
      <c r="E142" s="307"/>
      <c r="F142" s="307"/>
      <c r="G142" s="308"/>
      <c r="H142" s="308"/>
      <c r="I142" s="309"/>
      <c r="J142" s="310"/>
      <c r="K142" s="310"/>
      <c r="L142" s="310"/>
      <c r="M142" s="310"/>
      <c r="N142" s="310"/>
      <c r="O142" s="310"/>
      <c r="P142" s="310"/>
      <c r="Q142" s="310"/>
      <c r="R142" s="310"/>
      <c r="S142" s="310"/>
      <c r="T142" s="310"/>
      <c r="U142" s="310"/>
      <c r="V142" s="310"/>
      <c r="W142" s="310"/>
      <c r="X142" s="307"/>
    </row>
    <row r="143" spans="2:24" x14ac:dyDescent="0.3">
      <c r="B143" s="307"/>
      <c r="C143" s="307"/>
      <c r="D143" s="307"/>
      <c r="E143" s="307"/>
      <c r="F143" s="307"/>
      <c r="G143" s="308"/>
      <c r="H143" s="308"/>
      <c r="I143" s="309"/>
      <c r="J143" s="310"/>
      <c r="K143" s="310"/>
      <c r="L143" s="310"/>
      <c r="M143" s="310"/>
      <c r="N143" s="310"/>
      <c r="O143" s="310"/>
      <c r="P143" s="310"/>
      <c r="Q143" s="310"/>
      <c r="R143" s="310"/>
      <c r="S143" s="310"/>
      <c r="T143" s="310"/>
      <c r="U143" s="310"/>
      <c r="V143" s="310"/>
      <c r="W143" s="310"/>
      <c r="X143" s="307"/>
    </row>
    <row r="144" spans="2:24" x14ac:dyDescent="0.3">
      <c r="B144" s="307"/>
      <c r="C144" s="307"/>
      <c r="D144" s="307"/>
      <c r="E144" s="307"/>
      <c r="F144" s="307"/>
      <c r="G144" s="308"/>
      <c r="H144" s="308"/>
      <c r="I144" s="309"/>
      <c r="J144" s="310"/>
      <c r="K144" s="310"/>
      <c r="L144" s="310"/>
      <c r="M144" s="310"/>
      <c r="N144" s="310"/>
      <c r="O144" s="310"/>
      <c r="P144" s="310"/>
      <c r="Q144" s="310"/>
      <c r="R144" s="310"/>
      <c r="S144" s="310"/>
      <c r="T144" s="310"/>
      <c r="U144" s="310"/>
      <c r="V144" s="310"/>
      <c r="W144" s="310"/>
      <c r="X144" s="307"/>
    </row>
    <row r="145" spans="2:24" x14ac:dyDescent="0.3">
      <c r="B145" s="307"/>
      <c r="C145" s="307"/>
      <c r="D145" s="307"/>
      <c r="E145" s="307"/>
      <c r="F145" s="307"/>
      <c r="G145" s="308"/>
      <c r="H145" s="308"/>
      <c r="I145" s="309"/>
      <c r="J145" s="310"/>
      <c r="K145" s="310"/>
      <c r="L145" s="310"/>
      <c r="M145" s="310"/>
      <c r="N145" s="310"/>
      <c r="O145" s="310"/>
      <c r="P145" s="310"/>
      <c r="Q145" s="310"/>
      <c r="R145" s="310"/>
      <c r="S145" s="310"/>
      <c r="T145" s="310"/>
      <c r="U145" s="310"/>
      <c r="V145" s="310"/>
      <c r="W145" s="310"/>
      <c r="X145" s="307"/>
    </row>
    <row r="146" spans="2:24" x14ac:dyDescent="0.3">
      <c r="B146" s="307"/>
      <c r="C146" s="307"/>
      <c r="D146" s="307"/>
      <c r="E146" s="307"/>
      <c r="F146" s="307"/>
      <c r="G146" s="308"/>
      <c r="H146" s="308"/>
      <c r="I146" s="309"/>
      <c r="J146" s="310"/>
      <c r="K146" s="310"/>
      <c r="L146" s="310"/>
      <c r="M146" s="310"/>
      <c r="N146" s="310"/>
      <c r="O146" s="310"/>
      <c r="P146" s="310"/>
      <c r="Q146" s="310"/>
      <c r="R146" s="310"/>
      <c r="S146" s="310"/>
      <c r="T146" s="310"/>
      <c r="U146" s="310"/>
      <c r="V146" s="310"/>
      <c r="W146" s="310"/>
      <c r="X146" s="307"/>
    </row>
    <row r="147" spans="2:24" x14ac:dyDescent="0.3">
      <c r="B147" s="307"/>
      <c r="C147" s="307"/>
      <c r="D147" s="307"/>
      <c r="E147" s="307"/>
      <c r="F147" s="307"/>
      <c r="G147" s="308"/>
      <c r="H147" s="308"/>
      <c r="I147" s="309"/>
      <c r="J147" s="310"/>
      <c r="K147" s="310"/>
      <c r="L147" s="310"/>
      <c r="M147" s="310"/>
      <c r="N147" s="310"/>
      <c r="O147" s="310"/>
      <c r="P147" s="310"/>
      <c r="Q147" s="310"/>
      <c r="R147" s="310"/>
      <c r="S147" s="310"/>
      <c r="T147" s="310"/>
      <c r="U147" s="310"/>
      <c r="V147" s="310"/>
      <c r="W147" s="310"/>
      <c r="X147" s="307"/>
    </row>
    <row r="148" spans="2:24" x14ac:dyDescent="0.3">
      <c r="B148" s="307"/>
      <c r="C148" s="307"/>
      <c r="D148" s="307"/>
      <c r="E148" s="307"/>
      <c r="F148" s="307"/>
      <c r="G148" s="308"/>
      <c r="H148" s="308"/>
      <c r="I148" s="309"/>
      <c r="J148" s="310"/>
      <c r="K148" s="310"/>
      <c r="L148" s="310"/>
      <c r="M148" s="310"/>
      <c r="N148" s="310"/>
      <c r="O148" s="310"/>
      <c r="P148" s="310"/>
      <c r="Q148" s="310"/>
      <c r="R148" s="310"/>
      <c r="S148" s="310"/>
      <c r="T148" s="310"/>
      <c r="U148" s="310"/>
      <c r="V148" s="310"/>
      <c r="W148" s="310"/>
      <c r="X148" s="307"/>
    </row>
    <row r="149" spans="2:24" x14ac:dyDescent="0.3">
      <c r="B149" s="307"/>
      <c r="C149" s="307"/>
      <c r="D149" s="307"/>
      <c r="E149" s="307"/>
      <c r="F149" s="307"/>
      <c r="G149" s="308"/>
      <c r="H149" s="308"/>
      <c r="I149" s="309"/>
      <c r="J149" s="310"/>
      <c r="K149" s="310"/>
      <c r="L149" s="310"/>
      <c r="M149" s="310"/>
      <c r="N149" s="310"/>
      <c r="O149" s="310"/>
      <c r="P149" s="310"/>
      <c r="Q149" s="310"/>
      <c r="R149" s="310"/>
      <c r="S149" s="310"/>
      <c r="T149" s="310"/>
      <c r="U149" s="310"/>
      <c r="V149" s="310"/>
      <c r="W149" s="310"/>
      <c r="X149" s="307"/>
    </row>
    <row r="150" spans="2:24" x14ac:dyDescent="0.3">
      <c r="B150" s="307"/>
      <c r="C150" s="307"/>
      <c r="D150" s="307"/>
      <c r="E150" s="307"/>
      <c r="F150" s="307"/>
      <c r="G150" s="308"/>
      <c r="H150" s="308"/>
      <c r="I150" s="309"/>
      <c r="J150" s="310"/>
      <c r="K150" s="310"/>
      <c r="L150" s="310"/>
      <c r="M150" s="310"/>
      <c r="N150" s="310"/>
      <c r="O150" s="310"/>
      <c r="P150" s="310"/>
      <c r="Q150" s="310"/>
      <c r="R150" s="310"/>
      <c r="S150" s="310"/>
      <c r="T150" s="310"/>
      <c r="U150" s="310"/>
      <c r="V150" s="310"/>
      <c r="W150" s="310"/>
      <c r="X150" s="307"/>
    </row>
    <row r="151" spans="2:24" x14ac:dyDescent="0.3">
      <c r="B151" s="307"/>
      <c r="C151" s="307"/>
      <c r="D151" s="307"/>
      <c r="E151" s="307"/>
      <c r="F151" s="307"/>
      <c r="G151" s="308"/>
      <c r="H151" s="308"/>
      <c r="I151" s="309"/>
      <c r="J151" s="310"/>
      <c r="K151" s="310"/>
      <c r="L151" s="310"/>
      <c r="M151" s="310"/>
      <c r="N151" s="310"/>
      <c r="O151" s="310"/>
      <c r="P151" s="310"/>
      <c r="Q151" s="310"/>
      <c r="R151" s="310"/>
      <c r="S151" s="310"/>
      <c r="T151" s="310"/>
      <c r="U151" s="310"/>
      <c r="V151" s="310"/>
      <c r="W151" s="310"/>
      <c r="X151" s="307"/>
    </row>
    <row r="152" spans="2:24" x14ac:dyDescent="0.3">
      <c r="B152" s="307"/>
      <c r="C152" s="307"/>
      <c r="D152" s="307"/>
      <c r="E152" s="307"/>
      <c r="F152" s="307"/>
      <c r="G152" s="308"/>
      <c r="H152" s="308"/>
      <c r="I152" s="309"/>
      <c r="J152" s="310"/>
      <c r="K152" s="310"/>
      <c r="L152" s="310"/>
      <c r="M152" s="310"/>
      <c r="N152" s="310"/>
      <c r="O152" s="310"/>
      <c r="P152" s="310"/>
      <c r="Q152" s="310"/>
      <c r="R152" s="310"/>
      <c r="S152" s="310"/>
      <c r="T152" s="310"/>
      <c r="U152" s="310"/>
      <c r="V152" s="310"/>
      <c r="W152" s="310"/>
      <c r="X152" s="307"/>
    </row>
    <row r="153" spans="2:24" x14ac:dyDescent="0.3">
      <c r="B153" s="307"/>
      <c r="C153" s="307"/>
      <c r="D153" s="307"/>
      <c r="E153" s="307"/>
      <c r="F153" s="307"/>
      <c r="G153" s="308"/>
      <c r="H153" s="308"/>
      <c r="I153" s="309"/>
      <c r="J153" s="310"/>
      <c r="K153" s="310"/>
      <c r="L153" s="310"/>
      <c r="M153" s="310"/>
      <c r="N153" s="310"/>
      <c r="O153" s="310"/>
      <c r="P153" s="310"/>
      <c r="Q153" s="310"/>
      <c r="R153" s="310"/>
      <c r="S153" s="310"/>
      <c r="T153" s="310"/>
      <c r="U153" s="310"/>
      <c r="V153" s="310"/>
      <c r="W153" s="310"/>
      <c r="X153" s="307"/>
    </row>
    <row r="154" spans="2:24" x14ac:dyDescent="0.3">
      <c r="B154" s="307"/>
      <c r="C154" s="307"/>
      <c r="D154" s="307"/>
      <c r="E154" s="307"/>
      <c r="F154" s="307"/>
      <c r="G154" s="308"/>
      <c r="H154" s="308"/>
      <c r="I154" s="309"/>
      <c r="J154" s="310"/>
      <c r="K154" s="310"/>
      <c r="L154" s="310"/>
      <c r="M154" s="310"/>
      <c r="N154" s="310"/>
      <c r="O154" s="310"/>
      <c r="P154" s="310"/>
      <c r="Q154" s="310"/>
      <c r="R154" s="310"/>
      <c r="S154" s="310"/>
      <c r="T154" s="310"/>
      <c r="U154" s="310"/>
      <c r="V154" s="310"/>
      <c r="W154" s="310"/>
      <c r="X154" s="307"/>
    </row>
    <row r="155" spans="2:24" x14ac:dyDescent="0.3">
      <c r="B155" s="307"/>
      <c r="C155" s="307"/>
      <c r="D155" s="307"/>
      <c r="E155" s="307"/>
      <c r="F155" s="307"/>
      <c r="G155" s="308"/>
      <c r="H155" s="308"/>
      <c r="I155" s="309"/>
      <c r="J155" s="310"/>
      <c r="K155" s="310"/>
      <c r="L155" s="310"/>
      <c r="M155" s="310"/>
      <c r="N155" s="310"/>
      <c r="O155" s="310"/>
      <c r="P155" s="310"/>
      <c r="Q155" s="310"/>
      <c r="R155" s="310"/>
      <c r="S155" s="310"/>
      <c r="T155" s="310"/>
      <c r="U155" s="310"/>
      <c r="V155" s="310"/>
      <c r="W155" s="310"/>
      <c r="X155" s="307"/>
    </row>
    <row r="156" spans="2:24" x14ac:dyDescent="0.3">
      <c r="B156" s="307"/>
      <c r="C156" s="307"/>
      <c r="D156" s="307"/>
      <c r="E156" s="307"/>
      <c r="F156" s="307"/>
      <c r="G156" s="308"/>
      <c r="H156" s="308"/>
      <c r="I156" s="309"/>
      <c r="J156" s="310"/>
      <c r="K156" s="310"/>
      <c r="L156" s="310"/>
      <c r="M156" s="310"/>
      <c r="N156" s="310"/>
      <c r="O156" s="310"/>
      <c r="P156" s="310"/>
      <c r="Q156" s="310"/>
      <c r="R156" s="310"/>
      <c r="S156" s="310"/>
      <c r="T156" s="310"/>
      <c r="U156" s="310"/>
      <c r="V156" s="310"/>
      <c r="W156" s="310"/>
      <c r="X156" s="307"/>
    </row>
    <row r="157" spans="2:24" x14ac:dyDescent="0.3">
      <c r="B157" s="307"/>
      <c r="C157" s="307"/>
      <c r="D157" s="307"/>
      <c r="E157" s="307"/>
      <c r="F157" s="307"/>
      <c r="G157" s="308"/>
      <c r="H157" s="308"/>
      <c r="I157" s="309"/>
      <c r="J157" s="310"/>
      <c r="K157" s="310"/>
      <c r="L157" s="310"/>
      <c r="M157" s="310"/>
      <c r="N157" s="310"/>
      <c r="O157" s="310"/>
      <c r="P157" s="310"/>
      <c r="Q157" s="310"/>
      <c r="R157" s="310"/>
      <c r="S157" s="310"/>
      <c r="T157" s="310"/>
      <c r="U157" s="310"/>
      <c r="V157" s="310"/>
      <c r="W157" s="310"/>
      <c r="X157" s="307"/>
    </row>
    <row r="158" spans="2:24" x14ac:dyDescent="0.3">
      <c r="B158" s="307"/>
      <c r="C158" s="307"/>
      <c r="D158" s="307"/>
      <c r="E158" s="307"/>
      <c r="F158" s="307"/>
      <c r="G158" s="308"/>
      <c r="H158" s="308"/>
      <c r="I158" s="309"/>
      <c r="J158" s="310"/>
      <c r="K158" s="310"/>
      <c r="L158" s="310"/>
      <c r="M158" s="310"/>
      <c r="N158" s="310"/>
      <c r="O158" s="310"/>
      <c r="P158" s="310"/>
      <c r="Q158" s="310"/>
      <c r="R158" s="310"/>
      <c r="S158" s="310"/>
      <c r="T158" s="310"/>
      <c r="U158" s="310"/>
      <c r="V158" s="310"/>
      <c r="W158" s="310"/>
      <c r="X158" s="307"/>
    </row>
    <row r="159" spans="2:24" x14ac:dyDescent="0.3">
      <c r="B159" s="307"/>
      <c r="C159" s="307"/>
      <c r="D159" s="307"/>
      <c r="E159" s="307"/>
      <c r="F159" s="307"/>
      <c r="G159" s="308"/>
      <c r="H159" s="308"/>
      <c r="I159" s="309"/>
      <c r="J159" s="310"/>
      <c r="K159" s="310"/>
      <c r="L159" s="310"/>
      <c r="M159" s="310"/>
      <c r="N159" s="310"/>
      <c r="O159" s="310"/>
      <c r="P159" s="310"/>
      <c r="Q159" s="310"/>
      <c r="R159" s="310"/>
      <c r="S159" s="310"/>
      <c r="T159" s="310"/>
      <c r="U159" s="310"/>
      <c r="V159" s="310"/>
      <c r="W159" s="310"/>
      <c r="X159" s="307"/>
    </row>
    <row r="160" spans="2:24" x14ac:dyDescent="0.3">
      <c r="B160" s="307"/>
      <c r="C160" s="307"/>
      <c r="D160" s="307"/>
      <c r="E160" s="307"/>
      <c r="F160" s="307"/>
      <c r="G160" s="308"/>
      <c r="H160" s="308"/>
      <c r="I160" s="309"/>
      <c r="J160" s="310"/>
      <c r="K160" s="310"/>
      <c r="L160" s="310"/>
      <c r="M160" s="310"/>
      <c r="N160" s="310"/>
      <c r="O160" s="310"/>
      <c r="P160" s="310"/>
      <c r="Q160" s="310"/>
      <c r="R160" s="310"/>
      <c r="S160" s="310"/>
      <c r="T160" s="310"/>
      <c r="U160" s="310"/>
      <c r="V160" s="310"/>
      <c r="W160" s="310"/>
      <c r="X160" s="307"/>
    </row>
    <row r="161" spans="2:24" x14ac:dyDescent="0.3">
      <c r="B161" s="307"/>
      <c r="C161" s="307"/>
      <c r="D161" s="307"/>
      <c r="E161" s="307"/>
      <c r="F161" s="307"/>
      <c r="G161" s="308"/>
      <c r="H161" s="308"/>
      <c r="I161" s="309"/>
      <c r="J161" s="310"/>
      <c r="K161" s="310"/>
      <c r="L161" s="310"/>
      <c r="M161" s="310"/>
      <c r="N161" s="310"/>
      <c r="O161" s="310"/>
      <c r="P161" s="310"/>
      <c r="Q161" s="310"/>
      <c r="R161" s="310"/>
      <c r="S161" s="310"/>
      <c r="T161" s="310"/>
      <c r="U161" s="310"/>
      <c r="V161" s="310"/>
      <c r="W161" s="310"/>
      <c r="X161" s="307"/>
    </row>
    <row r="162" spans="2:24" x14ac:dyDescent="0.3">
      <c r="B162" s="307"/>
      <c r="C162" s="307"/>
      <c r="D162" s="307"/>
      <c r="E162" s="307"/>
      <c r="F162" s="307"/>
      <c r="G162" s="308"/>
      <c r="H162" s="308"/>
      <c r="I162" s="309"/>
      <c r="J162" s="310"/>
      <c r="K162" s="310"/>
      <c r="L162" s="310"/>
      <c r="M162" s="310"/>
      <c r="N162" s="310"/>
      <c r="O162" s="310"/>
      <c r="P162" s="310"/>
      <c r="Q162" s="310"/>
      <c r="R162" s="310"/>
      <c r="S162" s="310"/>
      <c r="T162" s="310"/>
      <c r="U162" s="310"/>
      <c r="V162" s="310"/>
      <c r="W162" s="310"/>
      <c r="X162" s="307"/>
    </row>
    <row r="163" spans="2:24" x14ac:dyDescent="0.3">
      <c r="B163" s="307"/>
      <c r="C163" s="307"/>
      <c r="D163" s="307"/>
      <c r="E163" s="307"/>
      <c r="F163" s="307"/>
      <c r="G163" s="308"/>
      <c r="H163" s="308"/>
      <c r="I163" s="309"/>
      <c r="J163" s="310"/>
      <c r="K163" s="310"/>
      <c r="L163" s="310"/>
      <c r="M163" s="310"/>
      <c r="N163" s="310"/>
      <c r="O163" s="310"/>
      <c r="P163" s="310"/>
      <c r="Q163" s="310"/>
      <c r="R163" s="310"/>
      <c r="S163" s="310"/>
      <c r="T163" s="310"/>
      <c r="U163" s="310"/>
      <c r="V163" s="310"/>
      <c r="W163" s="310"/>
      <c r="X163" s="307"/>
    </row>
    <row r="164" spans="2:24" x14ac:dyDescent="0.3">
      <c r="B164" s="307"/>
      <c r="C164" s="307"/>
      <c r="D164" s="307"/>
      <c r="E164" s="307"/>
      <c r="F164" s="307"/>
      <c r="G164" s="308"/>
      <c r="H164" s="308"/>
      <c r="I164" s="309"/>
      <c r="J164" s="310"/>
      <c r="K164" s="310"/>
      <c r="L164" s="310"/>
      <c r="M164" s="310"/>
      <c r="N164" s="310"/>
      <c r="O164" s="310"/>
      <c r="P164" s="310"/>
      <c r="Q164" s="310"/>
      <c r="R164" s="310"/>
      <c r="S164" s="310"/>
      <c r="T164" s="310"/>
      <c r="U164" s="310"/>
      <c r="V164" s="310"/>
      <c r="W164" s="310"/>
      <c r="X164" s="307"/>
    </row>
    <row r="165" spans="2:24" x14ac:dyDescent="0.3">
      <c r="B165" s="307"/>
      <c r="C165" s="307"/>
      <c r="D165" s="307"/>
      <c r="E165" s="307"/>
      <c r="F165" s="307"/>
      <c r="G165" s="308"/>
      <c r="H165" s="308"/>
      <c r="I165" s="309"/>
      <c r="J165" s="310"/>
      <c r="K165" s="310"/>
      <c r="L165" s="310"/>
      <c r="M165" s="310"/>
      <c r="N165" s="310"/>
      <c r="O165" s="310"/>
      <c r="P165" s="310"/>
      <c r="Q165" s="310"/>
      <c r="R165" s="310"/>
      <c r="S165" s="310"/>
      <c r="T165" s="310"/>
      <c r="U165" s="310"/>
      <c r="V165" s="310"/>
      <c r="W165" s="310"/>
      <c r="X165" s="307"/>
    </row>
    <row r="166" spans="2:24" x14ac:dyDescent="0.3">
      <c r="B166" s="307"/>
      <c r="C166" s="307"/>
      <c r="D166" s="307"/>
      <c r="E166" s="307"/>
      <c r="F166" s="307"/>
      <c r="G166" s="308"/>
      <c r="H166" s="308"/>
      <c r="I166" s="309"/>
      <c r="J166" s="310"/>
      <c r="K166" s="310"/>
      <c r="L166" s="310"/>
      <c r="M166" s="310"/>
      <c r="N166" s="310"/>
      <c r="O166" s="310"/>
      <c r="P166" s="310"/>
      <c r="Q166" s="310"/>
      <c r="R166" s="310"/>
      <c r="S166" s="310"/>
      <c r="T166" s="310"/>
      <c r="U166" s="310"/>
      <c r="V166" s="310"/>
      <c r="W166" s="310"/>
      <c r="X166" s="307"/>
    </row>
    <row r="167" spans="2:24" x14ac:dyDescent="0.3">
      <c r="B167" s="307"/>
      <c r="C167" s="307"/>
      <c r="D167" s="307"/>
      <c r="E167" s="307"/>
      <c r="F167" s="307"/>
      <c r="G167" s="308"/>
      <c r="H167" s="308"/>
      <c r="I167" s="309"/>
      <c r="J167" s="310"/>
      <c r="K167" s="310"/>
      <c r="L167" s="310"/>
      <c r="M167" s="310"/>
      <c r="N167" s="310"/>
      <c r="O167" s="310"/>
      <c r="P167" s="310"/>
      <c r="Q167" s="310"/>
      <c r="R167" s="310"/>
      <c r="S167" s="310"/>
      <c r="T167" s="310"/>
      <c r="U167" s="310"/>
      <c r="V167" s="310"/>
      <c r="W167" s="310"/>
      <c r="X167" s="307"/>
    </row>
    <row r="168" spans="2:24" x14ac:dyDescent="0.3">
      <c r="B168" s="307"/>
      <c r="C168" s="307"/>
      <c r="D168" s="307"/>
      <c r="E168" s="307"/>
      <c r="F168" s="307"/>
      <c r="G168" s="308"/>
      <c r="H168" s="308"/>
      <c r="I168" s="309"/>
      <c r="J168" s="310"/>
      <c r="K168" s="310"/>
      <c r="L168" s="310"/>
      <c r="M168" s="310"/>
      <c r="N168" s="310"/>
      <c r="O168" s="310"/>
      <c r="P168" s="310"/>
      <c r="Q168" s="310"/>
      <c r="R168" s="310"/>
      <c r="S168" s="310"/>
      <c r="T168" s="310"/>
      <c r="U168" s="310"/>
      <c r="V168" s="310"/>
      <c r="W168" s="310"/>
      <c r="X168" s="307"/>
    </row>
    <row r="169" spans="2:24" x14ac:dyDescent="0.3">
      <c r="B169" s="307"/>
      <c r="C169" s="307"/>
      <c r="D169" s="307"/>
      <c r="E169" s="307"/>
      <c r="F169" s="307"/>
      <c r="G169" s="308"/>
      <c r="H169" s="308"/>
      <c r="I169" s="309"/>
      <c r="J169" s="310"/>
      <c r="K169" s="310"/>
      <c r="L169" s="310"/>
      <c r="M169" s="310"/>
      <c r="N169" s="310"/>
      <c r="O169" s="310"/>
      <c r="P169" s="310"/>
      <c r="Q169" s="310"/>
      <c r="R169" s="310"/>
      <c r="S169" s="310"/>
      <c r="T169" s="310"/>
      <c r="U169" s="310"/>
      <c r="V169" s="310"/>
      <c r="W169" s="310"/>
      <c r="X169" s="307"/>
    </row>
    <row r="170" spans="2:24" x14ac:dyDescent="0.3">
      <c r="B170" s="307"/>
      <c r="C170" s="307"/>
      <c r="D170" s="307"/>
      <c r="E170" s="307"/>
      <c r="F170" s="307"/>
      <c r="G170" s="308"/>
      <c r="H170" s="308"/>
      <c r="I170" s="309"/>
      <c r="J170" s="310"/>
      <c r="K170" s="310"/>
      <c r="L170" s="310"/>
      <c r="M170" s="310"/>
      <c r="N170" s="310"/>
      <c r="O170" s="310"/>
      <c r="P170" s="310"/>
      <c r="Q170" s="310"/>
      <c r="R170" s="310"/>
      <c r="S170" s="310"/>
      <c r="T170" s="310"/>
      <c r="U170" s="310"/>
      <c r="V170" s="310"/>
      <c r="W170" s="310"/>
      <c r="X170" s="307"/>
    </row>
    <row r="171" spans="2:24" x14ac:dyDescent="0.3">
      <c r="B171" s="307"/>
      <c r="C171" s="307"/>
      <c r="D171" s="307"/>
      <c r="E171" s="307"/>
      <c r="F171" s="307"/>
      <c r="G171" s="308"/>
      <c r="H171" s="308"/>
      <c r="I171" s="309"/>
      <c r="J171" s="310"/>
      <c r="K171" s="310"/>
      <c r="L171" s="310"/>
      <c r="M171" s="310"/>
      <c r="N171" s="310"/>
      <c r="O171" s="310"/>
      <c r="P171" s="310"/>
      <c r="Q171" s="310"/>
      <c r="R171" s="310"/>
      <c r="S171" s="310"/>
      <c r="T171" s="310"/>
      <c r="U171" s="310"/>
      <c r="V171" s="310"/>
      <c r="W171" s="310"/>
      <c r="X171" s="307"/>
    </row>
    <row r="172" spans="2:24" x14ac:dyDescent="0.3">
      <c r="B172" s="307"/>
      <c r="C172" s="307"/>
      <c r="D172" s="307"/>
      <c r="E172" s="307"/>
      <c r="F172" s="307"/>
      <c r="G172" s="308"/>
      <c r="H172" s="308"/>
      <c r="I172" s="309"/>
      <c r="J172" s="310"/>
      <c r="K172" s="310"/>
      <c r="L172" s="310"/>
      <c r="M172" s="310"/>
      <c r="N172" s="310"/>
      <c r="O172" s="310"/>
      <c r="P172" s="310"/>
      <c r="Q172" s="310"/>
      <c r="R172" s="310"/>
      <c r="S172" s="310"/>
      <c r="T172" s="310"/>
      <c r="U172" s="310"/>
      <c r="V172" s="310"/>
      <c r="W172" s="310"/>
      <c r="X172" s="307"/>
    </row>
    <row r="173" spans="2:24" x14ac:dyDescent="0.3">
      <c r="B173" s="307"/>
      <c r="C173" s="307"/>
      <c r="D173" s="307"/>
      <c r="E173" s="307"/>
      <c r="F173" s="307"/>
      <c r="G173" s="308"/>
      <c r="H173" s="308"/>
      <c r="I173" s="309"/>
      <c r="J173" s="310"/>
      <c r="K173" s="310"/>
      <c r="L173" s="310"/>
      <c r="M173" s="310"/>
      <c r="N173" s="310"/>
      <c r="O173" s="310"/>
      <c r="P173" s="310"/>
      <c r="Q173" s="310"/>
      <c r="R173" s="310"/>
      <c r="S173" s="310"/>
      <c r="T173" s="310"/>
      <c r="U173" s="310"/>
      <c r="V173" s="310"/>
      <c r="W173" s="310"/>
      <c r="X173" s="307"/>
    </row>
    <row r="174" spans="2:24" x14ac:dyDescent="0.3">
      <c r="B174" s="307"/>
      <c r="C174" s="307"/>
      <c r="D174" s="307"/>
      <c r="E174" s="307"/>
      <c r="F174" s="307"/>
      <c r="G174" s="308"/>
      <c r="H174" s="308"/>
      <c r="I174" s="309"/>
      <c r="J174" s="310"/>
      <c r="K174" s="310"/>
      <c r="L174" s="310"/>
      <c r="M174" s="310"/>
      <c r="N174" s="310"/>
      <c r="O174" s="310"/>
      <c r="P174" s="310"/>
      <c r="Q174" s="310"/>
      <c r="R174" s="310"/>
      <c r="S174" s="310"/>
      <c r="T174" s="310"/>
      <c r="U174" s="310"/>
      <c r="V174" s="310"/>
      <c r="W174" s="310"/>
      <c r="X174" s="307"/>
    </row>
    <row r="175" spans="2:24" x14ac:dyDescent="0.3">
      <c r="B175" s="307"/>
      <c r="C175" s="307"/>
      <c r="D175" s="307"/>
      <c r="E175" s="307"/>
      <c r="F175" s="307"/>
      <c r="G175" s="308"/>
      <c r="H175" s="308"/>
      <c r="I175" s="309"/>
      <c r="J175" s="310"/>
      <c r="K175" s="310"/>
      <c r="L175" s="310"/>
      <c r="M175" s="310"/>
      <c r="N175" s="310"/>
      <c r="O175" s="310"/>
      <c r="P175" s="310"/>
      <c r="Q175" s="310"/>
      <c r="R175" s="310"/>
      <c r="S175" s="310"/>
      <c r="T175" s="310"/>
      <c r="U175" s="310"/>
      <c r="V175" s="310"/>
      <c r="W175" s="310"/>
      <c r="X175" s="307"/>
    </row>
    <row r="176" spans="2:24" x14ac:dyDescent="0.3">
      <c r="B176" s="307"/>
      <c r="C176" s="307"/>
      <c r="D176" s="307"/>
      <c r="E176" s="307"/>
      <c r="F176" s="307"/>
      <c r="G176" s="308"/>
      <c r="H176" s="308"/>
      <c r="I176" s="309"/>
      <c r="J176" s="310"/>
      <c r="K176" s="310"/>
      <c r="L176" s="310"/>
      <c r="M176" s="310"/>
      <c r="N176" s="310"/>
      <c r="O176" s="310"/>
      <c r="P176" s="310"/>
      <c r="Q176" s="310"/>
      <c r="R176" s="310"/>
      <c r="S176" s="310"/>
      <c r="T176" s="310"/>
      <c r="U176" s="310"/>
      <c r="V176" s="310"/>
      <c r="W176" s="310"/>
      <c r="X176" s="307"/>
    </row>
    <row r="177" spans="2:24" x14ac:dyDescent="0.3">
      <c r="B177" s="307"/>
      <c r="C177" s="307"/>
      <c r="D177" s="307"/>
      <c r="E177" s="307"/>
      <c r="F177" s="307"/>
      <c r="G177" s="308"/>
      <c r="H177" s="308"/>
      <c r="I177" s="309"/>
      <c r="J177" s="310"/>
      <c r="K177" s="310"/>
      <c r="L177" s="310"/>
      <c r="M177" s="310"/>
      <c r="N177" s="310"/>
      <c r="O177" s="310"/>
      <c r="P177" s="310"/>
      <c r="Q177" s="310"/>
      <c r="R177" s="310"/>
      <c r="S177" s="310"/>
      <c r="T177" s="310"/>
      <c r="U177" s="310"/>
      <c r="V177" s="310"/>
      <c r="W177" s="310"/>
      <c r="X177" s="307"/>
    </row>
    <row r="178" spans="2:24" x14ac:dyDescent="0.3">
      <c r="B178" s="307"/>
      <c r="C178" s="307"/>
      <c r="D178" s="307"/>
      <c r="E178" s="307"/>
      <c r="F178" s="307"/>
      <c r="G178" s="308"/>
      <c r="H178" s="308"/>
      <c r="I178" s="309"/>
      <c r="J178" s="310"/>
      <c r="K178" s="310"/>
      <c r="L178" s="310"/>
      <c r="M178" s="310"/>
      <c r="N178" s="310"/>
      <c r="O178" s="310"/>
      <c r="P178" s="310"/>
      <c r="Q178" s="310"/>
      <c r="R178" s="310"/>
      <c r="S178" s="310"/>
      <c r="T178" s="310"/>
      <c r="U178" s="310"/>
      <c r="V178" s="310"/>
      <c r="W178" s="310"/>
      <c r="X178" s="307"/>
    </row>
    <row r="179" spans="2:24" x14ac:dyDescent="0.3">
      <c r="B179" s="307"/>
      <c r="C179" s="307"/>
      <c r="D179" s="307"/>
      <c r="E179" s="307"/>
      <c r="F179" s="307"/>
      <c r="G179" s="308"/>
      <c r="H179" s="308"/>
      <c r="I179" s="309"/>
      <c r="J179" s="310"/>
      <c r="K179" s="310"/>
      <c r="L179" s="310"/>
      <c r="M179" s="310"/>
      <c r="N179" s="310"/>
      <c r="O179" s="310"/>
      <c r="P179" s="310"/>
      <c r="Q179" s="310"/>
      <c r="R179" s="310"/>
      <c r="S179" s="310"/>
      <c r="T179" s="310"/>
      <c r="U179" s="310"/>
      <c r="V179" s="310"/>
      <c r="W179" s="310"/>
      <c r="X179" s="307"/>
    </row>
    <row r="180" spans="2:24" x14ac:dyDescent="0.3">
      <c r="B180" s="307"/>
      <c r="C180" s="307"/>
      <c r="D180" s="307"/>
      <c r="E180" s="307"/>
      <c r="F180" s="307"/>
      <c r="G180" s="308"/>
      <c r="H180" s="308"/>
      <c r="I180" s="309"/>
      <c r="J180" s="310"/>
      <c r="K180" s="310"/>
      <c r="L180" s="310"/>
      <c r="M180" s="310"/>
      <c r="N180" s="310"/>
      <c r="O180" s="310"/>
      <c r="P180" s="310"/>
      <c r="Q180" s="310"/>
      <c r="R180" s="310"/>
      <c r="S180" s="310"/>
      <c r="T180" s="310"/>
      <c r="U180" s="310"/>
      <c r="V180" s="310"/>
      <c r="W180" s="310"/>
      <c r="X180" s="307"/>
    </row>
    <row r="181" spans="2:24" x14ac:dyDescent="0.3">
      <c r="B181" s="307"/>
      <c r="C181" s="307"/>
      <c r="D181" s="307"/>
      <c r="E181" s="307"/>
      <c r="F181" s="307"/>
      <c r="G181" s="308"/>
      <c r="H181" s="308"/>
      <c r="I181" s="309"/>
      <c r="J181" s="310"/>
      <c r="K181" s="310"/>
      <c r="L181" s="310"/>
      <c r="M181" s="310"/>
      <c r="N181" s="310"/>
      <c r="O181" s="310"/>
      <c r="P181" s="310"/>
      <c r="Q181" s="310"/>
      <c r="R181" s="310"/>
      <c r="S181" s="310"/>
      <c r="T181" s="310"/>
      <c r="U181" s="310"/>
      <c r="V181" s="310"/>
      <c r="W181" s="310"/>
      <c r="X181" s="307"/>
    </row>
    <row r="182" spans="2:24" x14ac:dyDescent="0.3">
      <c r="B182" s="307"/>
      <c r="C182" s="307"/>
      <c r="D182" s="307"/>
      <c r="E182" s="307"/>
      <c r="F182" s="307"/>
      <c r="G182" s="308"/>
      <c r="H182" s="308"/>
      <c r="I182" s="309"/>
      <c r="J182" s="310"/>
      <c r="K182" s="310"/>
      <c r="L182" s="310"/>
      <c r="M182" s="310"/>
      <c r="N182" s="310"/>
      <c r="O182" s="310"/>
      <c r="P182" s="310"/>
      <c r="Q182" s="310"/>
      <c r="R182" s="310"/>
      <c r="S182" s="310"/>
      <c r="T182" s="310"/>
      <c r="U182" s="310"/>
      <c r="V182" s="310"/>
      <c r="W182" s="310"/>
      <c r="X182" s="307"/>
    </row>
    <row r="183" spans="2:24" x14ac:dyDescent="0.3">
      <c r="B183" s="307"/>
      <c r="C183" s="307"/>
      <c r="D183" s="307"/>
      <c r="E183" s="307"/>
      <c r="F183" s="307"/>
      <c r="G183" s="308"/>
      <c r="H183" s="308"/>
      <c r="I183" s="309"/>
      <c r="J183" s="310"/>
      <c r="K183" s="310"/>
      <c r="L183" s="310"/>
      <c r="M183" s="310"/>
      <c r="N183" s="310"/>
      <c r="O183" s="310"/>
      <c r="P183" s="310"/>
      <c r="Q183" s="310"/>
      <c r="R183" s="310"/>
      <c r="S183" s="310"/>
      <c r="T183" s="310"/>
      <c r="U183" s="310"/>
      <c r="V183" s="310"/>
      <c r="W183" s="310"/>
      <c r="X183" s="307"/>
    </row>
    <row r="184" spans="2:24" x14ac:dyDescent="0.3">
      <c r="B184" s="307"/>
      <c r="C184" s="307"/>
      <c r="D184" s="307"/>
      <c r="E184" s="307"/>
      <c r="F184" s="307"/>
      <c r="G184" s="308"/>
      <c r="H184" s="308"/>
      <c r="I184" s="309"/>
      <c r="J184" s="310"/>
      <c r="K184" s="310"/>
      <c r="L184" s="310"/>
      <c r="M184" s="310"/>
      <c r="N184" s="310"/>
      <c r="O184" s="310"/>
      <c r="P184" s="310"/>
      <c r="Q184" s="310"/>
      <c r="R184" s="310"/>
      <c r="S184" s="310"/>
      <c r="T184" s="310"/>
      <c r="U184" s="310"/>
      <c r="V184" s="310"/>
      <c r="W184" s="310"/>
      <c r="X184" s="307"/>
    </row>
    <row r="185" spans="2:24" x14ac:dyDescent="0.3">
      <c r="B185" s="307"/>
      <c r="C185" s="307"/>
      <c r="D185" s="307"/>
      <c r="E185" s="307"/>
      <c r="F185" s="307"/>
      <c r="G185" s="308"/>
      <c r="H185" s="308"/>
      <c r="I185" s="309"/>
      <c r="J185" s="310"/>
      <c r="K185" s="310"/>
      <c r="L185" s="310"/>
      <c r="M185" s="310"/>
      <c r="N185" s="310"/>
      <c r="O185" s="310"/>
      <c r="P185" s="310"/>
      <c r="Q185" s="310"/>
      <c r="R185" s="310"/>
      <c r="S185" s="310"/>
      <c r="T185" s="310"/>
      <c r="U185" s="310"/>
      <c r="V185" s="310"/>
      <c r="W185" s="310"/>
      <c r="X185" s="307"/>
    </row>
    <row r="186" spans="2:24" x14ac:dyDescent="0.3">
      <c r="B186" s="307"/>
      <c r="C186" s="307"/>
      <c r="D186" s="307"/>
      <c r="E186" s="307"/>
      <c r="F186" s="307"/>
      <c r="G186" s="308"/>
      <c r="H186" s="308"/>
      <c r="I186" s="309"/>
      <c r="J186" s="310"/>
      <c r="K186" s="310"/>
      <c r="L186" s="310"/>
      <c r="M186" s="310"/>
      <c r="N186" s="310"/>
      <c r="O186" s="310"/>
      <c r="P186" s="310"/>
      <c r="Q186" s="310"/>
      <c r="R186" s="310"/>
      <c r="S186" s="310"/>
      <c r="T186" s="310"/>
      <c r="U186" s="310"/>
      <c r="V186" s="310"/>
      <c r="W186" s="310"/>
      <c r="X186" s="307"/>
    </row>
    <row r="187" spans="2:24" x14ac:dyDescent="0.3">
      <c r="B187" s="307"/>
      <c r="C187" s="307"/>
      <c r="D187" s="307"/>
      <c r="E187" s="307"/>
      <c r="F187" s="307"/>
      <c r="G187" s="308"/>
      <c r="H187" s="308"/>
      <c r="I187" s="309"/>
      <c r="J187" s="310"/>
      <c r="K187" s="310"/>
      <c r="L187" s="310"/>
      <c r="M187" s="310"/>
      <c r="N187" s="310"/>
      <c r="O187" s="310"/>
      <c r="P187" s="310"/>
      <c r="Q187" s="310"/>
      <c r="R187" s="310"/>
      <c r="S187" s="310"/>
      <c r="T187" s="310"/>
      <c r="U187" s="310"/>
      <c r="V187" s="310"/>
      <c r="W187" s="310"/>
      <c r="X187" s="307"/>
    </row>
    <row r="188" spans="2:24" x14ac:dyDescent="0.3">
      <c r="B188" s="307"/>
      <c r="C188" s="307"/>
      <c r="D188" s="307"/>
      <c r="E188" s="307"/>
      <c r="F188" s="307"/>
      <c r="G188" s="308"/>
      <c r="H188" s="308"/>
      <c r="I188" s="309"/>
      <c r="J188" s="310"/>
      <c r="K188" s="310"/>
      <c r="L188" s="310"/>
      <c r="M188" s="310"/>
      <c r="N188" s="310"/>
      <c r="O188" s="310"/>
      <c r="P188" s="310"/>
      <c r="Q188" s="310"/>
      <c r="R188" s="310"/>
      <c r="S188" s="310"/>
      <c r="T188" s="310"/>
      <c r="U188" s="310"/>
      <c r="V188" s="310"/>
      <c r="W188" s="310"/>
      <c r="X188" s="307"/>
    </row>
    <row r="189" spans="2:24" x14ac:dyDescent="0.3">
      <c r="B189" s="307"/>
      <c r="C189" s="307"/>
      <c r="D189" s="307"/>
      <c r="E189" s="307"/>
      <c r="F189" s="307"/>
      <c r="G189" s="308"/>
      <c r="H189" s="308"/>
      <c r="I189" s="309"/>
      <c r="J189" s="310"/>
      <c r="K189" s="310"/>
      <c r="L189" s="310"/>
      <c r="M189" s="310"/>
      <c r="N189" s="310"/>
      <c r="O189" s="310"/>
      <c r="P189" s="310"/>
      <c r="Q189" s="310"/>
      <c r="R189" s="310"/>
      <c r="S189" s="310"/>
      <c r="T189" s="310"/>
      <c r="U189" s="310"/>
      <c r="V189" s="310"/>
      <c r="W189" s="310"/>
      <c r="X189" s="307"/>
    </row>
    <row r="190" spans="2:24" x14ac:dyDescent="0.3">
      <c r="B190" s="307"/>
      <c r="C190" s="307"/>
      <c r="D190" s="307"/>
      <c r="E190" s="307"/>
      <c r="F190" s="307"/>
      <c r="G190" s="308"/>
      <c r="H190" s="308"/>
      <c r="I190" s="309"/>
      <c r="J190" s="310"/>
      <c r="K190" s="310"/>
      <c r="L190" s="310"/>
      <c r="M190" s="310"/>
      <c r="N190" s="310"/>
      <c r="O190" s="310"/>
      <c r="P190" s="310"/>
      <c r="Q190" s="310"/>
      <c r="R190" s="310"/>
      <c r="S190" s="310"/>
      <c r="T190" s="310"/>
      <c r="U190" s="310"/>
      <c r="V190" s="310"/>
      <c r="W190" s="310"/>
      <c r="X190" s="307"/>
    </row>
    <row r="191" spans="2:24" x14ac:dyDescent="0.3">
      <c r="B191" s="307"/>
      <c r="C191" s="307"/>
      <c r="D191" s="307"/>
      <c r="E191" s="307"/>
      <c r="F191" s="307"/>
      <c r="G191" s="308"/>
      <c r="H191" s="308"/>
      <c r="I191" s="309"/>
      <c r="J191" s="310"/>
      <c r="K191" s="310"/>
      <c r="L191" s="310"/>
      <c r="M191" s="310"/>
      <c r="N191" s="310"/>
      <c r="O191" s="310"/>
      <c r="P191" s="310"/>
      <c r="Q191" s="310"/>
      <c r="R191" s="310"/>
      <c r="S191" s="310"/>
      <c r="T191" s="310"/>
      <c r="U191" s="310"/>
      <c r="V191" s="310"/>
      <c r="W191" s="310"/>
      <c r="X191" s="307"/>
    </row>
    <row r="192" spans="2:24" x14ac:dyDescent="0.3">
      <c r="B192" s="307"/>
      <c r="C192" s="307"/>
      <c r="D192" s="307"/>
      <c r="E192" s="307"/>
      <c r="F192" s="307"/>
      <c r="G192" s="308"/>
      <c r="H192" s="308"/>
      <c r="I192" s="309"/>
      <c r="J192" s="310"/>
      <c r="K192" s="310"/>
      <c r="L192" s="310"/>
      <c r="M192" s="310"/>
      <c r="N192" s="310"/>
      <c r="O192" s="310"/>
      <c r="P192" s="310"/>
      <c r="Q192" s="310"/>
      <c r="R192" s="310"/>
      <c r="S192" s="310"/>
      <c r="T192" s="310"/>
      <c r="U192" s="310"/>
      <c r="V192" s="310"/>
      <c r="W192" s="310"/>
      <c r="X192" s="307"/>
    </row>
    <row r="193" spans="2:24" x14ac:dyDescent="0.3">
      <c r="B193" s="307"/>
      <c r="C193" s="307"/>
      <c r="D193" s="307"/>
      <c r="E193" s="307"/>
      <c r="F193" s="307"/>
      <c r="G193" s="308"/>
      <c r="H193" s="308"/>
      <c r="I193" s="309"/>
      <c r="J193" s="310"/>
      <c r="K193" s="310"/>
      <c r="L193" s="310"/>
      <c r="M193" s="310"/>
      <c r="N193" s="310"/>
      <c r="O193" s="310"/>
      <c r="P193" s="310"/>
      <c r="Q193" s="310"/>
      <c r="R193" s="310"/>
      <c r="S193" s="310"/>
      <c r="T193" s="310"/>
      <c r="U193" s="310"/>
      <c r="V193" s="310"/>
      <c r="W193" s="310"/>
      <c r="X193" s="307"/>
    </row>
    <row r="194" spans="2:24" x14ac:dyDescent="0.3">
      <c r="B194" s="307"/>
      <c r="C194" s="307"/>
      <c r="D194" s="307"/>
      <c r="E194" s="307"/>
      <c r="F194" s="307"/>
      <c r="G194" s="308"/>
      <c r="H194" s="308"/>
      <c r="I194" s="309"/>
      <c r="J194" s="310"/>
      <c r="K194" s="310"/>
      <c r="L194" s="310"/>
      <c r="M194" s="310"/>
      <c r="N194" s="310"/>
      <c r="O194" s="310"/>
      <c r="P194" s="310"/>
      <c r="Q194" s="310"/>
      <c r="R194" s="310"/>
      <c r="S194" s="310"/>
      <c r="T194" s="310"/>
      <c r="U194" s="310"/>
      <c r="V194" s="310"/>
      <c r="W194" s="310"/>
      <c r="X194" s="307"/>
    </row>
    <row r="195" spans="2:24" x14ac:dyDescent="0.3">
      <c r="B195" s="307"/>
      <c r="C195" s="307"/>
      <c r="D195" s="307"/>
      <c r="E195" s="307"/>
      <c r="F195" s="307"/>
      <c r="G195" s="308"/>
      <c r="H195" s="308"/>
      <c r="I195" s="309"/>
      <c r="J195" s="310"/>
      <c r="K195" s="310"/>
      <c r="L195" s="310"/>
      <c r="M195" s="310"/>
      <c r="N195" s="310"/>
      <c r="O195" s="310"/>
      <c r="P195" s="310"/>
      <c r="Q195" s="310"/>
      <c r="R195" s="310"/>
      <c r="S195" s="310"/>
      <c r="T195" s="310"/>
      <c r="U195" s="310"/>
      <c r="V195" s="310"/>
      <c r="W195" s="310"/>
      <c r="X195" s="307"/>
    </row>
    <row r="196" spans="2:24" x14ac:dyDescent="0.3">
      <c r="B196" s="307"/>
      <c r="C196" s="307"/>
      <c r="D196" s="307"/>
      <c r="E196" s="307"/>
      <c r="F196" s="307"/>
      <c r="G196" s="308"/>
      <c r="H196" s="308"/>
      <c r="I196" s="309"/>
      <c r="J196" s="310"/>
      <c r="K196" s="310"/>
      <c r="L196" s="310"/>
      <c r="M196" s="310"/>
      <c r="N196" s="310"/>
      <c r="O196" s="310"/>
      <c r="P196" s="310"/>
      <c r="Q196" s="310"/>
      <c r="R196" s="310"/>
      <c r="S196" s="310"/>
      <c r="T196" s="310"/>
      <c r="U196" s="310"/>
      <c r="V196" s="310"/>
      <c r="W196" s="310"/>
      <c r="X196" s="307"/>
    </row>
    <row r="197" spans="2:24" x14ac:dyDescent="0.3">
      <c r="B197" s="307"/>
      <c r="C197" s="307"/>
      <c r="D197" s="307"/>
      <c r="E197" s="307"/>
      <c r="F197" s="307"/>
      <c r="G197" s="308"/>
      <c r="H197" s="308"/>
      <c r="I197" s="309"/>
      <c r="J197" s="310"/>
      <c r="K197" s="310"/>
      <c r="L197" s="310"/>
      <c r="M197" s="310"/>
      <c r="N197" s="310"/>
      <c r="O197" s="310"/>
      <c r="P197" s="310"/>
      <c r="Q197" s="310"/>
      <c r="R197" s="310"/>
      <c r="S197" s="310"/>
      <c r="T197" s="310"/>
      <c r="U197" s="310"/>
      <c r="V197" s="310"/>
      <c r="W197" s="310"/>
      <c r="X197" s="307"/>
    </row>
    <row r="198" spans="2:24" x14ac:dyDescent="0.3">
      <c r="B198" s="307"/>
      <c r="C198" s="307"/>
      <c r="D198" s="307"/>
      <c r="E198" s="307"/>
      <c r="F198" s="307"/>
      <c r="G198" s="308"/>
      <c r="H198" s="308"/>
      <c r="I198" s="309"/>
      <c r="J198" s="310"/>
      <c r="K198" s="310"/>
      <c r="L198" s="310"/>
      <c r="M198" s="310"/>
      <c r="N198" s="310"/>
      <c r="O198" s="310"/>
      <c r="P198" s="310"/>
      <c r="Q198" s="310"/>
      <c r="R198" s="310"/>
      <c r="S198" s="310"/>
      <c r="T198" s="310"/>
      <c r="U198" s="310"/>
      <c r="V198" s="310"/>
      <c r="W198" s="310"/>
      <c r="X198" s="307"/>
    </row>
    <row r="199" spans="2:24" x14ac:dyDescent="0.3">
      <c r="B199" s="307"/>
      <c r="C199" s="307"/>
      <c r="D199" s="307"/>
      <c r="E199" s="307"/>
      <c r="F199" s="307"/>
      <c r="G199" s="308"/>
      <c r="H199" s="308"/>
      <c r="I199" s="309"/>
      <c r="J199" s="310"/>
      <c r="K199" s="310"/>
      <c r="L199" s="310"/>
      <c r="M199" s="310"/>
      <c r="N199" s="310"/>
      <c r="O199" s="310"/>
      <c r="P199" s="310"/>
      <c r="Q199" s="310"/>
      <c r="R199" s="310"/>
      <c r="S199" s="310"/>
      <c r="T199" s="310"/>
      <c r="U199" s="310"/>
      <c r="V199" s="310"/>
      <c r="W199" s="310"/>
      <c r="X199" s="307"/>
    </row>
    <row r="200" spans="2:24" x14ac:dyDescent="0.3">
      <c r="B200" s="307"/>
      <c r="C200" s="307"/>
      <c r="D200" s="307"/>
      <c r="E200" s="307"/>
      <c r="F200" s="307"/>
      <c r="G200" s="308"/>
      <c r="H200" s="308"/>
      <c r="I200" s="309"/>
      <c r="J200" s="310"/>
      <c r="K200" s="310"/>
      <c r="L200" s="310"/>
      <c r="M200" s="310"/>
      <c r="N200" s="310"/>
      <c r="O200" s="310"/>
      <c r="P200" s="310"/>
      <c r="Q200" s="310"/>
      <c r="R200" s="310"/>
      <c r="S200" s="310"/>
      <c r="T200" s="310"/>
      <c r="U200" s="310"/>
      <c r="V200" s="310"/>
      <c r="W200" s="310"/>
      <c r="X200" s="307"/>
    </row>
    <row r="201" spans="2:24" x14ac:dyDescent="0.3">
      <c r="B201" s="307"/>
      <c r="C201" s="307"/>
      <c r="D201" s="307"/>
      <c r="E201" s="307"/>
      <c r="F201" s="307"/>
      <c r="G201" s="308"/>
      <c r="H201" s="308"/>
      <c r="I201" s="309"/>
      <c r="J201" s="310"/>
      <c r="K201" s="310"/>
      <c r="L201" s="310"/>
      <c r="M201" s="310"/>
      <c r="N201" s="310"/>
      <c r="O201" s="310"/>
      <c r="P201" s="310"/>
      <c r="Q201" s="310"/>
      <c r="R201" s="310"/>
      <c r="S201" s="310"/>
      <c r="T201" s="310"/>
      <c r="U201" s="310"/>
      <c r="V201" s="310"/>
      <c r="W201" s="310"/>
      <c r="X201" s="307"/>
    </row>
    <row r="202" spans="2:24" x14ac:dyDescent="0.3">
      <c r="B202" s="307"/>
      <c r="C202" s="307"/>
      <c r="D202" s="307"/>
      <c r="E202" s="307"/>
      <c r="F202" s="307"/>
      <c r="G202" s="308"/>
      <c r="H202" s="308"/>
      <c r="I202" s="309"/>
      <c r="J202" s="310"/>
      <c r="K202" s="310"/>
      <c r="L202" s="310"/>
      <c r="M202" s="310"/>
      <c r="N202" s="310"/>
      <c r="O202" s="310"/>
      <c r="P202" s="310"/>
      <c r="Q202" s="310"/>
      <c r="R202" s="310"/>
      <c r="S202" s="310"/>
      <c r="T202" s="310"/>
      <c r="U202" s="310"/>
      <c r="V202" s="310"/>
      <c r="W202" s="310"/>
      <c r="X202" s="307"/>
    </row>
    <row r="203" spans="2:24" x14ac:dyDescent="0.3">
      <c r="B203" s="307"/>
      <c r="C203" s="307"/>
      <c r="D203" s="307"/>
      <c r="E203" s="307"/>
      <c r="F203" s="307"/>
      <c r="G203" s="308"/>
      <c r="H203" s="308"/>
      <c r="I203" s="309"/>
      <c r="J203" s="310"/>
      <c r="K203" s="310"/>
      <c r="L203" s="310"/>
      <c r="M203" s="310"/>
      <c r="N203" s="310"/>
      <c r="O203" s="310"/>
      <c r="P203" s="310"/>
      <c r="Q203" s="310"/>
      <c r="R203" s="310"/>
      <c r="S203" s="310"/>
      <c r="T203" s="310"/>
      <c r="U203" s="310"/>
      <c r="V203" s="310"/>
      <c r="W203" s="310"/>
      <c r="X203" s="307"/>
    </row>
    <row r="204" spans="2:24" x14ac:dyDescent="0.3">
      <c r="B204" s="307"/>
      <c r="C204" s="307"/>
      <c r="D204" s="307"/>
      <c r="E204" s="307"/>
      <c r="F204" s="307"/>
      <c r="G204" s="308"/>
      <c r="H204" s="308"/>
      <c r="I204" s="309"/>
      <c r="J204" s="310"/>
      <c r="K204" s="310"/>
      <c r="L204" s="310"/>
      <c r="M204" s="310"/>
      <c r="N204" s="310"/>
      <c r="O204" s="310"/>
      <c r="P204" s="310"/>
      <c r="Q204" s="310"/>
      <c r="R204" s="310"/>
      <c r="S204" s="310"/>
      <c r="T204" s="310"/>
      <c r="U204" s="310"/>
      <c r="V204" s="310"/>
      <c r="W204" s="310"/>
      <c r="X204" s="307"/>
    </row>
    <row r="205" spans="2:24" x14ac:dyDescent="0.3">
      <c r="B205" s="307"/>
      <c r="C205" s="307"/>
      <c r="D205" s="307"/>
      <c r="E205" s="307"/>
      <c r="F205" s="307"/>
      <c r="G205" s="308"/>
      <c r="H205" s="308"/>
      <c r="I205" s="309"/>
      <c r="J205" s="310"/>
      <c r="K205" s="310"/>
      <c r="L205" s="310"/>
      <c r="M205" s="310"/>
      <c r="N205" s="310"/>
      <c r="O205" s="310"/>
      <c r="P205" s="310"/>
      <c r="Q205" s="310"/>
      <c r="R205" s="310"/>
      <c r="S205" s="310"/>
      <c r="T205" s="310"/>
      <c r="U205" s="310"/>
      <c r="V205" s="310"/>
      <c r="W205" s="310"/>
      <c r="X205" s="307"/>
    </row>
    <row r="206" spans="2:24" x14ac:dyDescent="0.3">
      <c r="B206" s="307"/>
      <c r="C206" s="307"/>
      <c r="D206" s="307"/>
      <c r="E206" s="307"/>
      <c r="F206" s="307"/>
      <c r="G206" s="308"/>
      <c r="H206" s="308"/>
      <c r="I206" s="309"/>
      <c r="J206" s="310"/>
      <c r="K206" s="310"/>
      <c r="L206" s="310"/>
      <c r="M206" s="310"/>
      <c r="N206" s="310"/>
      <c r="O206" s="310"/>
      <c r="P206" s="310"/>
      <c r="Q206" s="310"/>
      <c r="R206" s="310"/>
      <c r="S206" s="310"/>
      <c r="T206" s="310"/>
      <c r="U206" s="310"/>
      <c r="V206" s="310"/>
      <c r="W206" s="310"/>
      <c r="X206" s="307"/>
    </row>
    <row r="207" spans="2:24" x14ac:dyDescent="0.3">
      <c r="B207" s="307"/>
      <c r="C207" s="307"/>
      <c r="D207" s="307"/>
      <c r="E207" s="307"/>
      <c r="F207" s="307"/>
      <c r="G207" s="308"/>
      <c r="H207" s="308"/>
      <c r="I207" s="309"/>
      <c r="J207" s="310"/>
      <c r="K207" s="310"/>
      <c r="L207" s="310"/>
      <c r="M207" s="310"/>
      <c r="N207" s="310"/>
      <c r="O207" s="310"/>
      <c r="P207" s="310"/>
      <c r="Q207" s="310"/>
      <c r="R207" s="310"/>
      <c r="S207" s="310"/>
      <c r="T207" s="310"/>
      <c r="U207" s="310"/>
      <c r="V207" s="310"/>
      <c r="W207" s="310"/>
      <c r="X207" s="307"/>
    </row>
    <row r="208" spans="2:24" x14ac:dyDescent="0.3">
      <c r="B208" s="307"/>
      <c r="C208" s="307"/>
      <c r="D208" s="307"/>
      <c r="E208" s="307"/>
      <c r="F208" s="307"/>
      <c r="G208" s="308"/>
      <c r="H208" s="308"/>
      <c r="I208" s="309"/>
      <c r="J208" s="310"/>
      <c r="K208" s="310"/>
      <c r="L208" s="310"/>
      <c r="M208" s="310"/>
      <c r="N208" s="310"/>
      <c r="O208" s="310"/>
      <c r="P208" s="310"/>
      <c r="Q208" s="310"/>
      <c r="R208" s="310"/>
      <c r="S208" s="310"/>
      <c r="T208" s="310"/>
      <c r="U208" s="310"/>
      <c r="V208" s="310"/>
      <c r="W208" s="310"/>
      <c r="X208" s="307"/>
    </row>
    <row r="209" spans="2:24" x14ac:dyDescent="0.3">
      <c r="B209" s="307"/>
      <c r="C209" s="307"/>
      <c r="D209" s="307"/>
      <c r="E209" s="307"/>
      <c r="F209" s="307"/>
      <c r="G209" s="308"/>
      <c r="H209" s="308"/>
      <c r="I209" s="309"/>
      <c r="J209" s="310"/>
      <c r="K209" s="310"/>
      <c r="L209" s="310"/>
      <c r="M209" s="310"/>
      <c r="N209" s="310"/>
      <c r="O209" s="310"/>
      <c r="P209" s="310"/>
      <c r="Q209" s="310"/>
      <c r="R209" s="310"/>
      <c r="S209" s="310"/>
      <c r="T209" s="310"/>
      <c r="U209" s="310"/>
      <c r="V209" s="310"/>
      <c r="W209" s="310"/>
      <c r="X209" s="307"/>
    </row>
    <row r="210" spans="2:24" x14ac:dyDescent="0.3">
      <c r="B210" s="307"/>
      <c r="C210" s="307"/>
      <c r="D210" s="307"/>
      <c r="E210" s="307"/>
      <c r="F210" s="307"/>
      <c r="G210" s="308"/>
      <c r="H210" s="308"/>
      <c r="I210" s="309"/>
      <c r="J210" s="310"/>
      <c r="K210" s="310"/>
      <c r="L210" s="310"/>
      <c r="M210" s="310"/>
      <c r="N210" s="310"/>
      <c r="O210" s="310"/>
      <c r="P210" s="310"/>
      <c r="Q210" s="310"/>
      <c r="R210" s="310"/>
      <c r="S210" s="310"/>
      <c r="T210" s="310"/>
      <c r="U210" s="310"/>
      <c r="V210" s="310"/>
      <c r="W210" s="310"/>
      <c r="X210" s="307"/>
    </row>
    <row r="211" spans="2:24" x14ac:dyDescent="0.3">
      <c r="B211" s="307"/>
      <c r="C211" s="307"/>
      <c r="D211" s="307"/>
      <c r="E211" s="307"/>
      <c r="F211" s="307"/>
      <c r="G211" s="308"/>
      <c r="H211" s="308"/>
      <c r="I211" s="309"/>
      <c r="J211" s="310"/>
      <c r="K211" s="310"/>
      <c r="L211" s="310"/>
      <c r="M211" s="310"/>
      <c r="N211" s="310"/>
      <c r="O211" s="310"/>
      <c r="P211" s="310"/>
      <c r="Q211" s="310"/>
      <c r="R211" s="310"/>
      <c r="S211" s="310"/>
      <c r="T211" s="310"/>
      <c r="U211" s="310"/>
      <c r="V211" s="310"/>
      <c r="W211" s="310"/>
      <c r="X211" s="307"/>
    </row>
    <row r="212" spans="2:24" x14ac:dyDescent="0.3">
      <c r="B212" s="307"/>
      <c r="C212" s="307"/>
      <c r="D212" s="307"/>
      <c r="E212" s="307"/>
      <c r="F212" s="307"/>
      <c r="G212" s="308"/>
      <c r="H212" s="308"/>
      <c r="I212" s="309"/>
      <c r="J212" s="310"/>
      <c r="K212" s="310"/>
      <c r="L212" s="310"/>
      <c r="M212" s="310"/>
      <c r="N212" s="310"/>
      <c r="O212" s="310"/>
      <c r="P212" s="310"/>
      <c r="Q212" s="310"/>
      <c r="R212" s="310"/>
      <c r="S212" s="310"/>
      <c r="T212" s="310"/>
      <c r="U212" s="310"/>
      <c r="V212" s="310"/>
      <c r="W212" s="310"/>
      <c r="X212" s="307"/>
    </row>
    <row r="213" spans="2:24" x14ac:dyDescent="0.3">
      <c r="B213" s="307"/>
      <c r="C213" s="307"/>
      <c r="D213" s="307"/>
      <c r="E213" s="307"/>
      <c r="F213" s="307"/>
      <c r="G213" s="308"/>
      <c r="H213" s="308"/>
      <c r="I213" s="309"/>
      <c r="J213" s="310"/>
      <c r="K213" s="310"/>
      <c r="L213" s="310"/>
      <c r="M213" s="310"/>
      <c r="N213" s="310"/>
      <c r="O213" s="310"/>
      <c r="P213" s="310"/>
      <c r="Q213" s="310"/>
      <c r="R213" s="310"/>
      <c r="S213" s="310"/>
      <c r="T213" s="310"/>
      <c r="U213" s="310"/>
      <c r="V213" s="310"/>
      <c r="W213" s="310"/>
      <c r="X213" s="307"/>
    </row>
    <row r="214" spans="2:24" x14ac:dyDescent="0.3">
      <c r="B214" s="307"/>
      <c r="C214" s="307"/>
      <c r="D214" s="307"/>
      <c r="E214" s="307"/>
      <c r="F214" s="307"/>
      <c r="G214" s="308"/>
      <c r="H214" s="308"/>
      <c r="I214" s="309"/>
      <c r="J214" s="310"/>
      <c r="K214" s="310"/>
      <c r="L214" s="310"/>
      <c r="M214" s="310"/>
      <c r="N214" s="310"/>
      <c r="O214" s="310"/>
      <c r="P214" s="310"/>
      <c r="Q214" s="310"/>
      <c r="R214" s="310"/>
      <c r="S214" s="310"/>
      <c r="T214" s="310"/>
      <c r="U214" s="310"/>
      <c r="V214" s="310"/>
      <c r="W214" s="310"/>
      <c r="X214" s="307"/>
    </row>
    <row r="215" spans="2:24" x14ac:dyDescent="0.3">
      <c r="B215" s="307"/>
      <c r="C215" s="307"/>
      <c r="D215" s="307"/>
      <c r="E215" s="307"/>
      <c r="F215" s="307"/>
      <c r="G215" s="308"/>
      <c r="H215" s="308"/>
      <c r="I215" s="309"/>
      <c r="J215" s="310"/>
      <c r="K215" s="310"/>
      <c r="L215" s="310"/>
      <c r="M215" s="310"/>
      <c r="N215" s="310"/>
      <c r="O215" s="310"/>
      <c r="P215" s="310"/>
      <c r="Q215" s="310"/>
      <c r="R215" s="310"/>
      <c r="S215" s="310"/>
      <c r="T215" s="310"/>
      <c r="U215" s="310"/>
      <c r="V215" s="310"/>
      <c r="W215" s="310"/>
      <c r="X215" s="307"/>
    </row>
    <row r="216" spans="2:24" x14ac:dyDescent="0.3">
      <c r="B216" s="307"/>
      <c r="C216" s="307"/>
      <c r="D216" s="307"/>
      <c r="E216" s="307"/>
      <c r="F216" s="307"/>
      <c r="G216" s="308"/>
      <c r="H216" s="308"/>
      <c r="I216" s="309"/>
      <c r="J216" s="310"/>
      <c r="K216" s="310"/>
      <c r="L216" s="310"/>
      <c r="M216" s="310"/>
      <c r="N216" s="310"/>
      <c r="O216" s="310"/>
      <c r="P216" s="310"/>
      <c r="Q216" s="310"/>
      <c r="R216" s="310"/>
      <c r="S216" s="310"/>
      <c r="T216" s="310"/>
      <c r="U216" s="310"/>
      <c r="V216" s="310"/>
      <c r="W216" s="310"/>
      <c r="X216" s="307"/>
    </row>
    <row r="217" spans="2:24" x14ac:dyDescent="0.3">
      <c r="B217" s="307"/>
      <c r="C217" s="307"/>
      <c r="D217" s="307"/>
      <c r="E217" s="307"/>
      <c r="F217" s="307"/>
      <c r="G217" s="308"/>
      <c r="H217" s="308"/>
      <c r="I217" s="309"/>
      <c r="J217" s="310"/>
      <c r="K217" s="310"/>
      <c r="L217" s="310"/>
      <c r="M217" s="310"/>
      <c r="N217" s="310"/>
      <c r="O217" s="310"/>
      <c r="P217" s="310"/>
      <c r="Q217" s="310"/>
      <c r="R217" s="310"/>
      <c r="S217" s="310"/>
      <c r="T217" s="310"/>
      <c r="U217" s="310"/>
      <c r="V217" s="310"/>
      <c r="W217" s="310"/>
      <c r="X217" s="307"/>
    </row>
    <row r="218" spans="2:24" x14ac:dyDescent="0.3">
      <c r="B218" s="307"/>
      <c r="C218" s="307"/>
      <c r="D218" s="307"/>
      <c r="E218" s="307"/>
      <c r="F218" s="307"/>
      <c r="G218" s="308"/>
      <c r="H218" s="308"/>
      <c r="I218" s="309"/>
      <c r="J218" s="310"/>
      <c r="K218" s="310"/>
      <c r="L218" s="310"/>
      <c r="M218" s="310"/>
      <c r="N218" s="310"/>
      <c r="O218" s="310"/>
      <c r="P218" s="310"/>
      <c r="Q218" s="310"/>
      <c r="R218" s="310"/>
      <c r="S218" s="310"/>
      <c r="T218" s="310"/>
      <c r="U218" s="310"/>
      <c r="V218" s="310"/>
      <c r="W218" s="310"/>
      <c r="X218" s="307"/>
    </row>
    <row r="219" spans="2:24" x14ac:dyDescent="0.3">
      <c r="B219" s="307"/>
      <c r="C219" s="307"/>
      <c r="D219" s="307"/>
      <c r="E219" s="307"/>
      <c r="F219" s="307"/>
      <c r="G219" s="308"/>
      <c r="H219" s="308"/>
      <c r="I219" s="309"/>
      <c r="J219" s="310"/>
      <c r="K219" s="310"/>
      <c r="L219" s="310"/>
      <c r="M219" s="310"/>
      <c r="N219" s="310"/>
      <c r="O219" s="310"/>
      <c r="P219" s="310"/>
      <c r="Q219" s="310"/>
      <c r="R219" s="310"/>
      <c r="S219" s="310"/>
      <c r="T219" s="310"/>
      <c r="U219" s="310"/>
      <c r="V219" s="310"/>
      <c r="W219" s="310"/>
      <c r="X219" s="307"/>
    </row>
    <row r="220" spans="2:24" x14ac:dyDescent="0.3">
      <c r="B220" s="307"/>
      <c r="C220" s="307"/>
      <c r="D220" s="307"/>
      <c r="E220" s="307"/>
      <c r="F220" s="307"/>
      <c r="G220" s="308"/>
      <c r="H220" s="308"/>
      <c r="I220" s="309"/>
      <c r="J220" s="310"/>
      <c r="K220" s="310"/>
      <c r="L220" s="310"/>
      <c r="M220" s="310"/>
      <c r="N220" s="310"/>
      <c r="O220" s="310"/>
      <c r="P220" s="310"/>
      <c r="Q220" s="310"/>
      <c r="R220" s="310"/>
      <c r="S220" s="310"/>
      <c r="T220" s="310"/>
      <c r="U220" s="310"/>
      <c r="V220" s="310"/>
      <c r="W220" s="310"/>
      <c r="X220" s="307"/>
    </row>
    <row r="221" spans="2:24" x14ac:dyDescent="0.3">
      <c r="B221" s="307"/>
      <c r="C221" s="307"/>
      <c r="D221" s="307"/>
      <c r="E221" s="307"/>
      <c r="F221" s="307"/>
      <c r="G221" s="308"/>
      <c r="H221" s="308"/>
      <c r="I221" s="309"/>
      <c r="J221" s="310"/>
      <c r="K221" s="310"/>
      <c r="L221" s="310"/>
      <c r="M221" s="310"/>
      <c r="N221" s="310"/>
      <c r="O221" s="310"/>
      <c r="P221" s="310"/>
      <c r="Q221" s="310"/>
      <c r="R221" s="310"/>
      <c r="S221" s="310"/>
      <c r="T221" s="310"/>
      <c r="U221" s="310"/>
      <c r="V221" s="310"/>
      <c r="W221" s="310"/>
      <c r="X221" s="307"/>
    </row>
    <row r="222" spans="2:24" x14ac:dyDescent="0.3">
      <c r="B222" s="307"/>
      <c r="C222" s="307"/>
      <c r="D222" s="307"/>
      <c r="E222" s="307"/>
      <c r="F222" s="307"/>
      <c r="G222" s="308"/>
      <c r="H222" s="308"/>
      <c r="I222" s="309"/>
      <c r="J222" s="310"/>
      <c r="K222" s="310"/>
      <c r="L222" s="310"/>
      <c r="M222" s="310"/>
      <c r="N222" s="310"/>
      <c r="O222" s="310"/>
      <c r="P222" s="310"/>
      <c r="Q222" s="310"/>
      <c r="R222" s="310"/>
      <c r="S222" s="310"/>
      <c r="T222" s="310"/>
      <c r="U222" s="310"/>
      <c r="V222" s="310"/>
      <c r="W222" s="310"/>
      <c r="X222" s="307"/>
    </row>
    <row r="223" spans="2:24" x14ac:dyDescent="0.3">
      <c r="B223" s="307"/>
      <c r="C223" s="307"/>
      <c r="D223" s="307"/>
      <c r="E223" s="307"/>
      <c r="F223" s="307"/>
      <c r="G223" s="308"/>
      <c r="H223" s="308"/>
      <c r="I223" s="309"/>
      <c r="J223" s="310"/>
      <c r="K223" s="310"/>
      <c r="L223" s="310"/>
      <c r="M223" s="310"/>
      <c r="N223" s="310"/>
      <c r="O223" s="310"/>
      <c r="P223" s="310"/>
      <c r="Q223" s="310"/>
      <c r="R223" s="310"/>
      <c r="S223" s="310"/>
      <c r="T223" s="310"/>
      <c r="U223" s="310"/>
      <c r="V223" s="310"/>
      <c r="W223" s="310"/>
      <c r="X223" s="307"/>
    </row>
    <row r="224" spans="2:24" x14ac:dyDescent="0.3">
      <c r="B224" s="307"/>
      <c r="C224" s="307"/>
      <c r="D224" s="307"/>
      <c r="E224" s="307"/>
      <c r="F224" s="307"/>
      <c r="G224" s="308"/>
      <c r="H224" s="308"/>
      <c r="I224" s="309"/>
      <c r="J224" s="310"/>
      <c r="K224" s="310"/>
      <c r="L224" s="310"/>
      <c r="M224" s="310"/>
      <c r="N224" s="310"/>
      <c r="O224" s="310"/>
      <c r="P224" s="310"/>
      <c r="Q224" s="310"/>
      <c r="R224" s="310"/>
      <c r="S224" s="310"/>
      <c r="T224" s="310"/>
      <c r="U224" s="310"/>
      <c r="V224" s="310"/>
      <c r="W224" s="310"/>
      <c r="X224" s="307"/>
    </row>
    <row r="225" spans="2:24" x14ac:dyDescent="0.3">
      <c r="B225" s="307"/>
      <c r="C225" s="307"/>
      <c r="D225" s="307"/>
      <c r="E225" s="307"/>
      <c r="F225" s="307"/>
      <c r="G225" s="308"/>
      <c r="H225" s="308"/>
      <c r="I225" s="309"/>
      <c r="J225" s="310"/>
      <c r="K225" s="310"/>
      <c r="L225" s="310"/>
      <c r="M225" s="310"/>
      <c r="N225" s="310"/>
      <c r="O225" s="310"/>
      <c r="P225" s="310"/>
      <c r="Q225" s="310"/>
      <c r="R225" s="310"/>
      <c r="S225" s="310"/>
      <c r="T225" s="310"/>
      <c r="U225" s="310"/>
      <c r="V225" s="310"/>
      <c r="W225" s="310"/>
      <c r="X225" s="307"/>
    </row>
    <row r="226" spans="2:24" x14ac:dyDescent="0.3">
      <c r="B226" s="307"/>
      <c r="C226" s="307"/>
      <c r="D226" s="307"/>
      <c r="E226" s="307"/>
      <c r="F226" s="307"/>
      <c r="G226" s="308"/>
      <c r="H226" s="308"/>
      <c r="I226" s="309"/>
      <c r="J226" s="310"/>
      <c r="K226" s="310"/>
      <c r="L226" s="310"/>
      <c r="M226" s="310"/>
      <c r="N226" s="310"/>
      <c r="O226" s="310"/>
      <c r="P226" s="310"/>
      <c r="Q226" s="310"/>
      <c r="R226" s="310"/>
      <c r="S226" s="310"/>
      <c r="T226" s="310"/>
      <c r="U226" s="310"/>
      <c r="V226" s="310"/>
      <c r="W226" s="310"/>
      <c r="X226" s="307"/>
    </row>
    <row r="227" spans="2:24" x14ac:dyDescent="0.3">
      <c r="B227" s="307"/>
      <c r="C227" s="307"/>
      <c r="D227" s="307"/>
      <c r="E227" s="307"/>
      <c r="F227" s="307"/>
      <c r="G227" s="308"/>
      <c r="H227" s="308"/>
      <c r="I227" s="309"/>
      <c r="J227" s="310"/>
      <c r="K227" s="310"/>
      <c r="L227" s="310"/>
      <c r="M227" s="310"/>
      <c r="N227" s="310"/>
      <c r="O227" s="310"/>
      <c r="P227" s="310"/>
      <c r="Q227" s="310"/>
      <c r="R227" s="310"/>
      <c r="S227" s="310"/>
      <c r="T227" s="310"/>
      <c r="U227" s="310"/>
      <c r="V227" s="310"/>
      <c r="W227" s="310"/>
      <c r="X227" s="307"/>
    </row>
    <row r="228" spans="2:24" x14ac:dyDescent="0.3">
      <c r="B228" s="307"/>
      <c r="C228" s="307"/>
      <c r="D228" s="307"/>
      <c r="E228" s="307"/>
      <c r="F228" s="307"/>
      <c r="G228" s="308"/>
      <c r="H228" s="308"/>
      <c r="I228" s="309"/>
      <c r="J228" s="310"/>
      <c r="K228" s="310"/>
      <c r="L228" s="310"/>
      <c r="M228" s="310"/>
      <c r="N228" s="310"/>
      <c r="O228" s="310"/>
      <c r="P228" s="310"/>
      <c r="Q228" s="310"/>
      <c r="R228" s="310"/>
      <c r="S228" s="310"/>
      <c r="T228" s="310"/>
      <c r="U228" s="310"/>
      <c r="V228" s="310"/>
      <c r="W228" s="310"/>
      <c r="X228" s="307"/>
    </row>
    <row r="229" spans="2:24" x14ac:dyDescent="0.3">
      <c r="B229" s="307"/>
      <c r="C229" s="307"/>
      <c r="D229" s="307"/>
      <c r="E229" s="307"/>
      <c r="F229" s="307"/>
      <c r="G229" s="308"/>
      <c r="H229" s="308"/>
      <c r="I229" s="309"/>
      <c r="J229" s="310"/>
      <c r="K229" s="310"/>
      <c r="L229" s="310"/>
      <c r="M229" s="310"/>
      <c r="N229" s="310"/>
      <c r="O229" s="310"/>
      <c r="P229" s="310"/>
      <c r="Q229" s="310"/>
      <c r="R229" s="310"/>
      <c r="S229" s="310"/>
      <c r="T229" s="310"/>
      <c r="U229" s="310"/>
      <c r="V229" s="310"/>
      <c r="W229" s="310"/>
      <c r="X229" s="307"/>
    </row>
    <row r="230" spans="2:24" x14ac:dyDescent="0.3">
      <c r="B230" s="307"/>
      <c r="C230" s="307"/>
      <c r="D230" s="307"/>
      <c r="E230" s="307"/>
      <c r="F230" s="307"/>
      <c r="G230" s="308"/>
      <c r="H230" s="308"/>
      <c r="I230" s="309"/>
      <c r="J230" s="310"/>
      <c r="K230" s="310"/>
      <c r="L230" s="310"/>
      <c r="M230" s="310"/>
      <c r="N230" s="310"/>
      <c r="O230" s="310"/>
      <c r="P230" s="310"/>
      <c r="Q230" s="310"/>
      <c r="R230" s="310"/>
      <c r="S230" s="310"/>
      <c r="T230" s="310"/>
      <c r="U230" s="310"/>
      <c r="V230" s="310"/>
      <c r="W230" s="310"/>
      <c r="X230" s="307"/>
    </row>
    <row r="231" spans="2:24" x14ac:dyDescent="0.3">
      <c r="B231" s="307"/>
      <c r="C231" s="307"/>
      <c r="D231" s="307"/>
      <c r="E231" s="307"/>
      <c r="F231" s="307"/>
      <c r="G231" s="308"/>
      <c r="H231" s="308"/>
      <c r="I231" s="309"/>
      <c r="J231" s="310"/>
      <c r="K231" s="310"/>
      <c r="L231" s="310"/>
      <c r="M231" s="310"/>
      <c r="N231" s="310"/>
      <c r="O231" s="310"/>
      <c r="P231" s="310"/>
      <c r="Q231" s="310"/>
      <c r="R231" s="310"/>
      <c r="S231" s="310"/>
      <c r="T231" s="310"/>
      <c r="U231" s="310"/>
      <c r="V231" s="310"/>
      <c r="W231" s="310"/>
      <c r="X231" s="307"/>
    </row>
    <row r="232" spans="2:24" x14ac:dyDescent="0.3">
      <c r="B232" s="307"/>
      <c r="C232" s="307"/>
      <c r="D232" s="307"/>
      <c r="E232" s="307"/>
      <c r="F232" s="307"/>
      <c r="G232" s="308"/>
      <c r="H232" s="308"/>
      <c r="I232" s="309"/>
      <c r="J232" s="310"/>
      <c r="K232" s="310"/>
      <c r="L232" s="310"/>
      <c r="M232" s="310"/>
      <c r="N232" s="310"/>
      <c r="O232" s="310"/>
      <c r="P232" s="310"/>
      <c r="Q232" s="310"/>
      <c r="R232" s="310"/>
      <c r="S232" s="310"/>
      <c r="T232" s="310"/>
      <c r="U232" s="310"/>
      <c r="V232" s="310"/>
      <c r="W232" s="310"/>
      <c r="X232" s="307"/>
    </row>
    <row r="233" spans="2:24" x14ac:dyDescent="0.3">
      <c r="B233" s="307"/>
      <c r="C233" s="307"/>
      <c r="D233" s="307"/>
      <c r="E233" s="307"/>
      <c r="F233" s="307"/>
      <c r="G233" s="308"/>
      <c r="H233" s="308"/>
      <c r="I233" s="309"/>
      <c r="J233" s="310"/>
      <c r="K233" s="310"/>
      <c r="L233" s="310"/>
      <c r="M233" s="310"/>
      <c r="N233" s="310"/>
      <c r="O233" s="310"/>
      <c r="P233" s="310"/>
      <c r="Q233" s="310"/>
      <c r="R233" s="310"/>
      <c r="S233" s="310"/>
      <c r="T233" s="310"/>
      <c r="U233" s="310"/>
      <c r="V233" s="310"/>
      <c r="W233" s="310"/>
      <c r="X233" s="307"/>
    </row>
    <row r="234" spans="2:24" x14ac:dyDescent="0.3">
      <c r="B234" s="307"/>
      <c r="C234" s="307"/>
      <c r="D234" s="307"/>
      <c r="E234" s="307"/>
      <c r="F234" s="307"/>
      <c r="G234" s="308"/>
      <c r="H234" s="308"/>
      <c r="I234" s="309"/>
      <c r="J234" s="310"/>
      <c r="K234" s="310"/>
      <c r="L234" s="310"/>
      <c r="M234" s="310"/>
      <c r="N234" s="310"/>
      <c r="O234" s="310"/>
      <c r="P234" s="310"/>
      <c r="Q234" s="310"/>
      <c r="R234" s="310"/>
      <c r="S234" s="310"/>
      <c r="T234" s="310"/>
      <c r="U234" s="310"/>
      <c r="V234" s="310"/>
      <c r="W234" s="310"/>
      <c r="X234" s="307"/>
    </row>
    <row r="235" spans="2:24" x14ac:dyDescent="0.3">
      <c r="B235" s="307"/>
      <c r="C235" s="307"/>
      <c r="D235" s="307"/>
      <c r="E235" s="307"/>
      <c r="F235" s="307"/>
      <c r="G235" s="308"/>
      <c r="H235" s="308"/>
      <c r="I235" s="309"/>
      <c r="J235" s="310"/>
      <c r="K235" s="310"/>
      <c r="L235" s="310"/>
      <c r="M235" s="310"/>
      <c r="N235" s="310"/>
      <c r="O235" s="310"/>
      <c r="P235" s="310"/>
      <c r="Q235" s="310"/>
      <c r="R235" s="310"/>
      <c r="S235" s="310"/>
      <c r="T235" s="310"/>
      <c r="U235" s="310"/>
      <c r="V235" s="310"/>
      <c r="W235" s="310"/>
      <c r="X235" s="307"/>
    </row>
    <row r="236" spans="2:24" x14ac:dyDescent="0.3">
      <c r="B236" s="307"/>
      <c r="C236" s="307"/>
      <c r="D236" s="307"/>
      <c r="E236" s="307"/>
      <c r="F236" s="307"/>
      <c r="G236" s="308"/>
      <c r="H236" s="308"/>
      <c r="I236" s="309"/>
      <c r="J236" s="310"/>
      <c r="K236" s="310"/>
      <c r="L236" s="310"/>
      <c r="M236" s="310"/>
      <c r="N236" s="310"/>
      <c r="O236" s="310"/>
      <c r="P236" s="310"/>
      <c r="Q236" s="310"/>
      <c r="R236" s="310"/>
      <c r="S236" s="310"/>
      <c r="T236" s="310"/>
      <c r="U236" s="310"/>
      <c r="V236" s="310"/>
      <c r="W236" s="310"/>
      <c r="X236" s="307"/>
    </row>
    <row r="237" spans="2:24" x14ac:dyDescent="0.3">
      <c r="B237" s="307"/>
      <c r="C237" s="307"/>
      <c r="D237" s="307"/>
      <c r="E237" s="307"/>
      <c r="F237" s="307"/>
      <c r="G237" s="308"/>
      <c r="H237" s="308"/>
      <c r="I237" s="309"/>
      <c r="J237" s="310"/>
      <c r="K237" s="310"/>
      <c r="L237" s="310"/>
      <c r="M237" s="310"/>
      <c r="N237" s="310"/>
      <c r="O237" s="310"/>
      <c r="P237" s="310"/>
      <c r="Q237" s="310"/>
      <c r="R237" s="310"/>
      <c r="S237" s="310"/>
      <c r="T237" s="310"/>
      <c r="U237" s="310"/>
      <c r="V237" s="310"/>
      <c r="W237" s="310"/>
      <c r="X237" s="307"/>
    </row>
    <row r="238" spans="2:24" x14ac:dyDescent="0.3">
      <c r="B238" s="307"/>
      <c r="C238" s="307"/>
      <c r="D238" s="307"/>
      <c r="E238" s="307"/>
      <c r="F238" s="307"/>
      <c r="G238" s="308"/>
      <c r="H238" s="308"/>
      <c r="I238" s="309"/>
      <c r="J238" s="310"/>
      <c r="K238" s="310"/>
      <c r="L238" s="310"/>
      <c r="M238" s="310"/>
      <c r="N238" s="310"/>
      <c r="O238" s="310"/>
      <c r="P238" s="310"/>
      <c r="Q238" s="310"/>
      <c r="R238" s="310"/>
      <c r="S238" s="310"/>
      <c r="T238" s="310"/>
      <c r="U238" s="310"/>
      <c r="V238" s="310"/>
      <c r="W238" s="310"/>
      <c r="X238" s="307"/>
    </row>
    <row r="239" spans="2:24" x14ac:dyDescent="0.3">
      <c r="B239" s="307"/>
      <c r="C239" s="307"/>
      <c r="D239" s="307"/>
      <c r="E239" s="307"/>
      <c r="F239" s="307"/>
      <c r="G239" s="308"/>
      <c r="H239" s="308"/>
      <c r="I239" s="309"/>
      <c r="J239" s="310"/>
      <c r="K239" s="310"/>
      <c r="L239" s="310"/>
      <c r="M239" s="310"/>
      <c r="N239" s="310"/>
      <c r="O239" s="310"/>
      <c r="P239" s="310"/>
      <c r="Q239" s="310"/>
      <c r="R239" s="310"/>
      <c r="S239" s="310"/>
      <c r="T239" s="310"/>
      <c r="U239" s="310"/>
      <c r="V239" s="310"/>
      <c r="W239" s="310"/>
      <c r="X239" s="307"/>
    </row>
    <row r="240" spans="2:24" x14ac:dyDescent="0.3">
      <c r="B240" s="307"/>
      <c r="C240" s="307"/>
      <c r="D240" s="307"/>
      <c r="E240" s="307"/>
      <c r="F240" s="307"/>
      <c r="G240" s="308"/>
      <c r="H240" s="308"/>
      <c r="I240" s="309"/>
      <c r="J240" s="310"/>
      <c r="K240" s="310"/>
      <c r="L240" s="310"/>
      <c r="M240" s="310"/>
      <c r="N240" s="310"/>
      <c r="O240" s="310"/>
      <c r="P240" s="310"/>
      <c r="Q240" s="310"/>
      <c r="R240" s="310"/>
      <c r="S240" s="310"/>
      <c r="T240" s="310"/>
      <c r="U240" s="310"/>
      <c r="V240" s="310"/>
      <c r="W240" s="310"/>
      <c r="X240" s="307"/>
    </row>
    <row r="241" spans="2:24" x14ac:dyDescent="0.3">
      <c r="B241" s="307"/>
      <c r="C241" s="307"/>
      <c r="D241" s="307"/>
      <c r="E241" s="307"/>
      <c r="F241" s="307"/>
      <c r="G241" s="308"/>
      <c r="H241" s="308"/>
      <c r="I241" s="309"/>
      <c r="J241" s="310"/>
      <c r="K241" s="310"/>
      <c r="L241" s="310"/>
      <c r="M241" s="310"/>
      <c r="N241" s="310"/>
      <c r="O241" s="310"/>
      <c r="P241" s="310"/>
      <c r="Q241" s="310"/>
      <c r="R241" s="310"/>
      <c r="S241" s="310"/>
      <c r="T241" s="310"/>
      <c r="U241" s="310"/>
      <c r="V241" s="310"/>
      <c r="W241" s="310"/>
      <c r="X241" s="307"/>
    </row>
    <row r="242" spans="2:24" x14ac:dyDescent="0.3">
      <c r="B242" s="307"/>
      <c r="C242" s="307"/>
      <c r="D242" s="307"/>
      <c r="E242" s="307"/>
      <c r="F242" s="307"/>
      <c r="G242" s="308"/>
      <c r="H242" s="308"/>
      <c r="I242" s="309"/>
      <c r="J242" s="310"/>
      <c r="K242" s="310"/>
      <c r="L242" s="310"/>
      <c r="M242" s="310"/>
      <c r="N242" s="310"/>
      <c r="O242" s="310"/>
      <c r="P242" s="310"/>
      <c r="Q242" s="310"/>
      <c r="R242" s="310"/>
      <c r="S242" s="310"/>
      <c r="T242" s="310"/>
      <c r="U242" s="310"/>
      <c r="V242" s="310"/>
      <c r="W242" s="310"/>
      <c r="X242" s="307"/>
    </row>
    <row r="243" spans="2:24" x14ac:dyDescent="0.3">
      <c r="B243" s="307"/>
      <c r="C243" s="307"/>
      <c r="D243" s="307"/>
      <c r="E243" s="307"/>
      <c r="F243" s="307"/>
      <c r="G243" s="308"/>
      <c r="H243" s="308"/>
      <c r="I243" s="309"/>
      <c r="J243" s="310"/>
      <c r="K243" s="310"/>
      <c r="L243" s="310"/>
      <c r="M243" s="310"/>
      <c r="N243" s="310"/>
      <c r="O243" s="310"/>
      <c r="P243" s="310"/>
      <c r="Q243" s="310"/>
      <c r="R243" s="310"/>
      <c r="S243" s="310"/>
      <c r="T243" s="310"/>
      <c r="U243" s="310"/>
      <c r="V243" s="310"/>
      <c r="W243" s="310"/>
      <c r="X243" s="307"/>
    </row>
    <row r="244" spans="2:24" x14ac:dyDescent="0.3">
      <c r="B244" s="307"/>
      <c r="C244" s="307"/>
      <c r="D244" s="307"/>
      <c r="E244" s="307"/>
      <c r="F244" s="307"/>
      <c r="G244" s="308"/>
      <c r="H244" s="308"/>
      <c r="I244" s="309"/>
      <c r="J244" s="310"/>
      <c r="K244" s="310"/>
      <c r="L244" s="310"/>
      <c r="M244" s="310"/>
      <c r="N244" s="310"/>
      <c r="O244" s="310"/>
      <c r="P244" s="310"/>
      <c r="Q244" s="310"/>
      <c r="R244" s="310"/>
      <c r="S244" s="310"/>
      <c r="T244" s="310"/>
      <c r="U244" s="310"/>
      <c r="V244" s="310"/>
      <c r="W244" s="310"/>
      <c r="X244" s="307"/>
    </row>
    <row r="245" spans="2:24" x14ac:dyDescent="0.3">
      <c r="B245" s="307"/>
      <c r="C245" s="307"/>
      <c r="D245" s="307"/>
      <c r="E245" s="307"/>
      <c r="F245" s="307"/>
      <c r="G245" s="308"/>
      <c r="H245" s="308"/>
      <c r="I245" s="309"/>
      <c r="J245" s="310"/>
      <c r="K245" s="310"/>
      <c r="L245" s="310"/>
      <c r="M245" s="310"/>
      <c r="N245" s="310"/>
      <c r="O245" s="310"/>
      <c r="P245" s="310"/>
      <c r="Q245" s="310"/>
      <c r="R245" s="310"/>
      <c r="S245" s="310"/>
      <c r="T245" s="310"/>
      <c r="U245" s="310"/>
      <c r="V245" s="310"/>
      <c r="W245" s="310"/>
      <c r="X245" s="307"/>
    </row>
    <row r="246" spans="2:24" x14ac:dyDescent="0.3">
      <c r="B246" s="307"/>
      <c r="C246" s="307"/>
      <c r="D246" s="307"/>
      <c r="E246" s="307"/>
      <c r="F246" s="307"/>
      <c r="G246" s="308"/>
      <c r="H246" s="308"/>
      <c r="I246" s="309"/>
      <c r="J246" s="310"/>
      <c r="K246" s="310"/>
      <c r="L246" s="310"/>
      <c r="M246" s="310"/>
      <c r="N246" s="310"/>
      <c r="O246" s="310"/>
      <c r="P246" s="310"/>
      <c r="Q246" s="310"/>
      <c r="R246" s="310"/>
      <c r="S246" s="310"/>
      <c r="T246" s="310"/>
      <c r="U246" s="310"/>
      <c r="V246" s="310"/>
      <c r="W246" s="310"/>
      <c r="X246" s="307"/>
    </row>
    <row r="247" spans="2:24" x14ac:dyDescent="0.3">
      <c r="B247" s="307"/>
      <c r="C247" s="307"/>
      <c r="D247" s="307"/>
      <c r="E247" s="307"/>
      <c r="F247" s="307"/>
      <c r="G247" s="308"/>
      <c r="H247" s="308"/>
      <c r="I247" s="309"/>
      <c r="J247" s="310"/>
      <c r="K247" s="310"/>
      <c r="L247" s="310"/>
      <c r="M247" s="310"/>
      <c r="N247" s="310"/>
      <c r="O247" s="310"/>
      <c r="P247" s="310"/>
      <c r="Q247" s="310"/>
      <c r="R247" s="310"/>
      <c r="S247" s="310"/>
      <c r="T247" s="310"/>
      <c r="U247" s="310"/>
      <c r="V247" s="310"/>
      <c r="W247" s="310"/>
      <c r="X247" s="307"/>
    </row>
    <row r="248" spans="2:24" x14ac:dyDescent="0.3">
      <c r="B248" s="307"/>
      <c r="C248" s="307"/>
      <c r="D248" s="307"/>
      <c r="E248" s="307"/>
      <c r="F248" s="307"/>
      <c r="G248" s="308"/>
      <c r="H248" s="308"/>
      <c r="I248" s="309"/>
      <c r="J248" s="310"/>
      <c r="K248" s="310"/>
      <c r="L248" s="310"/>
      <c r="M248" s="310"/>
      <c r="N248" s="310"/>
      <c r="O248" s="310"/>
      <c r="P248" s="310"/>
      <c r="Q248" s="310"/>
      <c r="R248" s="310"/>
      <c r="S248" s="310"/>
      <c r="T248" s="310"/>
      <c r="U248" s="310"/>
      <c r="V248" s="310"/>
      <c r="W248" s="310"/>
      <c r="X248" s="307"/>
    </row>
    <row r="249" spans="2:24" x14ac:dyDescent="0.3">
      <c r="B249" s="307"/>
      <c r="C249" s="307"/>
      <c r="D249" s="307"/>
      <c r="E249" s="307"/>
      <c r="F249" s="307"/>
      <c r="G249" s="308"/>
      <c r="H249" s="308"/>
      <c r="I249" s="309"/>
      <c r="J249" s="310"/>
      <c r="K249" s="310"/>
      <c r="L249" s="310"/>
      <c r="M249" s="310"/>
      <c r="N249" s="310"/>
      <c r="O249" s="310"/>
      <c r="P249" s="310"/>
      <c r="Q249" s="310"/>
      <c r="R249" s="310"/>
      <c r="S249" s="310"/>
      <c r="T249" s="310"/>
      <c r="U249" s="310"/>
      <c r="V249" s="310"/>
      <c r="W249" s="310"/>
      <c r="X249" s="307"/>
    </row>
    <row r="250" spans="2:24" x14ac:dyDescent="0.3">
      <c r="B250" s="307"/>
      <c r="C250" s="307"/>
      <c r="D250" s="307"/>
      <c r="E250" s="307"/>
      <c r="F250" s="307"/>
      <c r="G250" s="308"/>
      <c r="H250" s="308"/>
      <c r="I250" s="309"/>
      <c r="J250" s="310"/>
      <c r="K250" s="310"/>
      <c r="L250" s="310"/>
      <c r="M250" s="310"/>
      <c r="N250" s="310"/>
      <c r="O250" s="310"/>
      <c r="P250" s="310"/>
      <c r="Q250" s="310"/>
      <c r="R250" s="310"/>
      <c r="S250" s="310"/>
      <c r="T250" s="310"/>
      <c r="U250" s="310"/>
      <c r="V250" s="310"/>
      <c r="W250" s="310"/>
      <c r="X250" s="307"/>
    </row>
    <row r="251" spans="2:24" x14ac:dyDescent="0.3">
      <c r="B251" s="307"/>
      <c r="C251" s="307"/>
      <c r="D251" s="307"/>
      <c r="E251" s="307"/>
      <c r="F251" s="307"/>
      <c r="G251" s="308"/>
      <c r="H251" s="308"/>
      <c r="I251" s="309"/>
      <c r="J251" s="310"/>
      <c r="K251" s="310"/>
      <c r="L251" s="310"/>
      <c r="M251" s="310"/>
      <c r="N251" s="310"/>
      <c r="O251" s="310"/>
      <c r="P251" s="310"/>
      <c r="Q251" s="310"/>
      <c r="R251" s="310"/>
      <c r="S251" s="310"/>
      <c r="T251" s="310"/>
      <c r="U251" s="310"/>
      <c r="V251" s="310"/>
      <c r="W251" s="310"/>
      <c r="X251" s="307"/>
    </row>
    <row r="252" spans="2:24" x14ac:dyDescent="0.3">
      <c r="B252" s="307"/>
      <c r="C252" s="307"/>
      <c r="D252" s="307"/>
      <c r="E252" s="307"/>
      <c r="F252" s="307"/>
      <c r="G252" s="308"/>
      <c r="H252" s="308"/>
      <c r="I252" s="309"/>
      <c r="J252" s="310"/>
      <c r="K252" s="310"/>
      <c r="L252" s="310"/>
      <c r="M252" s="310"/>
      <c r="N252" s="310"/>
      <c r="O252" s="310"/>
      <c r="P252" s="310"/>
      <c r="Q252" s="310"/>
      <c r="R252" s="310"/>
      <c r="S252" s="310"/>
      <c r="T252" s="310"/>
      <c r="U252" s="310"/>
      <c r="V252" s="310"/>
      <c r="W252" s="310"/>
      <c r="X252" s="307"/>
    </row>
    <row r="253" spans="2:24" x14ac:dyDescent="0.3">
      <c r="B253" s="307"/>
      <c r="C253" s="307"/>
      <c r="D253" s="307"/>
      <c r="E253" s="307"/>
      <c r="F253" s="307"/>
      <c r="G253" s="308"/>
      <c r="H253" s="308"/>
      <c r="I253" s="309"/>
      <c r="J253" s="310"/>
      <c r="K253" s="310"/>
      <c r="L253" s="310"/>
      <c r="M253" s="310"/>
      <c r="N253" s="310"/>
      <c r="O253" s="310"/>
      <c r="P253" s="310"/>
      <c r="Q253" s="310"/>
      <c r="R253" s="310"/>
      <c r="S253" s="310"/>
      <c r="T253" s="310"/>
      <c r="U253" s="310"/>
      <c r="V253" s="310"/>
      <c r="W253" s="310"/>
      <c r="X253" s="307"/>
    </row>
    <row r="254" spans="2:24" x14ac:dyDescent="0.3">
      <c r="B254" s="307"/>
      <c r="C254" s="307"/>
      <c r="D254" s="307"/>
      <c r="E254" s="307"/>
      <c r="F254" s="307"/>
      <c r="G254" s="308"/>
      <c r="H254" s="308"/>
      <c r="I254" s="309"/>
      <c r="J254" s="310"/>
      <c r="K254" s="310"/>
      <c r="L254" s="310"/>
      <c r="M254" s="310"/>
      <c r="N254" s="310"/>
      <c r="O254" s="310"/>
      <c r="P254" s="310"/>
      <c r="Q254" s="310"/>
      <c r="R254" s="310"/>
      <c r="S254" s="310"/>
      <c r="T254" s="310"/>
      <c r="U254" s="310"/>
      <c r="V254" s="310"/>
      <c r="W254" s="310"/>
      <c r="X254" s="307"/>
    </row>
    <row r="255" spans="2:24" x14ac:dyDescent="0.3">
      <c r="B255" s="307"/>
      <c r="C255" s="307"/>
      <c r="D255" s="307"/>
      <c r="E255" s="307"/>
      <c r="F255" s="307"/>
      <c r="G255" s="308"/>
      <c r="H255" s="308"/>
      <c r="I255" s="309"/>
      <c r="J255" s="310"/>
      <c r="K255" s="310"/>
      <c r="L255" s="310"/>
      <c r="M255" s="310"/>
      <c r="N255" s="310"/>
      <c r="O255" s="310"/>
      <c r="P255" s="310"/>
      <c r="Q255" s="310"/>
      <c r="R255" s="310"/>
      <c r="S255" s="310"/>
      <c r="T255" s="310"/>
      <c r="U255" s="310"/>
      <c r="V255" s="310"/>
      <c r="W255" s="310"/>
      <c r="X255" s="307"/>
    </row>
    <row r="256" spans="2:24" x14ac:dyDescent="0.3">
      <c r="B256" s="307"/>
      <c r="C256" s="307"/>
      <c r="D256" s="307"/>
      <c r="E256" s="307"/>
      <c r="F256" s="307"/>
      <c r="G256" s="308"/>
      <c r="H256" s="308"/>
      <c r="I256" s="309"/>
      <c r="J256" s="310"/>
      <c r="K256" s="310"/>
      <c r="L256" s="310"/>
      <c r="M256" s="310"/>
      <c r="N256" s="310"/>
      <c r="O256" s="310"/>
      <c r="P256" s="310"/>
      <c r="Q256" s="310"/>
      <c r="R256" s="310"/>
      <c r="S256" s="310"/>
      <c r="T256" s="310"/>
      <c r="U256" s="310"/>
      <c r="V256" s="310"/>
      <c r="W256" s="310"/>
      <c r="X256" s="307"/>
    </row>
    <row r="257" spans="2:24" x14ac:dyDescent="0.3">
      <c r="B257" s="307"/>
      <c r="C257" s="307"/>
      <c r="D257" s="307"/>
      <c r="E257" s="307"/>
      <c r="F257" s="307"/>
      <c r="G257" s="308"/>
      <c r="H257" s="308"/>
      <c r="I257" s="309"/>
      <c r="J257" s="310"/>
      <c r="K257" s="310"/>
      <c r="L257" s="310"/>
      <c r="M257" s="310"/>
      <c r="N257" s="310"/>
      <c r="O257" s="310"/>
      <c r="P257" s="310"/>
      <c r="Q257" s="310"/>
      <c r="R257" s="310"/>
      <c r="S257" s="310"/>
      <c r="T257" s="310"/>
      <c r="U257" s="310"/>
      <c r="V257" s="310"/>
      <c r="W257" s="310"/>
      <c r="X257" s="307"/>
    </row>
    <row r="258" spans="2:24" x14ac:dyDescent="0.3">
      <c r="B258" s="307"/>
      <c r="C258" s="307"/>
      <c r="D258" s="307"/>
      <c r="E258" s="307"/>
      <c r="F258" s="307"/>
      <c r="G258" s="308"/>
      <c r="H258" s="308"/>
      <c r="I258" s="309"/>
      <c r="J258" s="310"/>
      <c r="K258" s="310"/>
      <c r="L258" s="310"/>
      <c r="M258" s="310"/>
      <c r="N258" s="310"/>
      <c r="O258" s="310"/>
      <c r="P258" s="310"/>
      <c r="Q258" s="310"/>
      <c r="R258" s="310"/>
      <c r="S258" s="310"/>
      <c r="T258" s="310"/>
      <c r="U258" s="310"/>
      <c r="V258" s="310"/>
      <c r="W258" s="310"/>
      <c r="X258" s="307"/>
    </row>
    <row r="259" spans="2:24" x14ac:dyDescent="0.3">
      <c r="B259" s="307"/>
      <c r="C259" s="307"/>
      <c r="D259" s="307"/>
      <c r="E259" s="307"/>
      <c r="F259" s="307"/>
      <c r="G259" s="308"/>
      <c r="H259" s="308"/>
      <c r="I259" s="309"/>
      <c r="J259" s="310"/>
      <c r="K259" s="310"/>
      <c r="L259" s="310"/>
      <c r="M259" s="310"/>
      <c r="N259" s="310"/>
      <c r="O259" s="310"/>
      <c r="P259" s="310"/>
      <c r="Q259" s="310"/>
      <c r="R259" s="310"/>
      <c r="S259" s="310"/>
      <c r="T259" s="310"/>
      <c r="U259" s="310"/>
      <c r="V259" s="310"/>
      <c r="W259" s="310"/>
      <c r="X259" s="307"/>
    </row>
    <row r="260" spans="2:24" x14ac:dyDescent="0.3">
      <c r="B260" s="307"/>
      <c r="C260" s="307"/>
      <c r="D260" s="307"/>
      <c r="E260" s="307"/>
      <c r="F260" s="307"/>
      <c r="G260" s="308"/>
      <c r="H260" s="308"/>
      <c r="I260" s="309"/>
      <c r="J260" s="310"/>
      <c r="K260" s="310"/>
      <c r="L260" s="310"/>
      <c r="M260" s="310"/>
      <c r="N260" s="310"/>
      <c r="O260" s="310"/>
      <c r="P260" s="310"/>
      <c r="Q260" s="310"/>
      <c r="R260" s="310"/>
      <c r="S260" s="310"/>
      <c r="T260" s="310"/>
      <c r="U260" s="310"/>
      <c r="V260" s="310"/>
      <c r="W260" s="310"/>
      <c r="X260" s="307"/>
    </row>
    <row r="261" spans="2:24" x14ac:dyDescent="0.3">
      <c r="B261" s="307"/>
      <c r="C261" s="307"/>
      <c r="D261" s="307"/>
      <c r="E261" s="307"/>
      <c r="F261" s="307"/>
      <c r="G261" s="308"/>
      <c r="H261" s="308"/>
      <c r="I261" s="309"/>
      <c r="J261" s="310"/>
      <c r="K261" s="310"/>
      <c r="L261" s="310"/>
      <c r="M261" s="310"/>
      <c r="N261" s="310"/>
      <c r="O261" s="310"/>
      <c r="P261" s="310"/>
      <c r="Q261" s="310"/>
      <c r="R261" s="310"/>
      <c r="S261" s="310"/>
      <c r="T261" s="310"/>
      <c r="U261" s="310"/>
      <c r="V261" s="310"/>
      <c r="W261" s="310"/>
      <c r="X261" s="307"/>
    </row>
    <row r="262" spans="2:24" x14ac:dyDescent="0.3">
      <c r="B262" s="307"/>
      <c r="C262" s="307"/>
      <c r="D262" s="307"/>
      <c r="E262" s="307"/>
      <c r="F262" s="307"/>
      <c r="G262" s="308"/>
      <c r="H262" s="308"/>
      <c r="I262" s="309"/>
      <c r="J262" s="310"/>
      <c r="K262" s="310"/>
      <c r="L262" s="310"/>
      <c r="M262" s="310"/>
      <c r="N262" s="310"/>
      <c r="O262" s="310"/>
      <c r="P262" s="310"/>
      <c r="Q262" s="310"/>
      <c r="R262" s="310"/>
      <c r="S262" s="310"/>
      <c r="T262" s="310"/>
      <c r="U262" s="310"/>
      <c r="V262" s="310"/>
      <c r="W262" s="310"/>
      <c r="X262" s="307"/>
    </row>
    <row r="263" spans="2:24" x14ac:dyDescent="0.3">
      <c r="B263" s="307"/>
      <c r="C263" s="307"/>
      <c r="D263" s="307"/>
      <c r="E263" s="307"/>
      <c r="F263" s="307"/>
      <c r="G263" s="308"/>
      <c r="H263" s="308"/>
      <c r="I263" s="309"/>
      <c r="J263" s="310"/>
      <c r="K263" s="310"/>
      <c r="L263" s="310"/>
      <c r="M263" s="310"/>
      <c r="N263" s="310"/>
      <c r="O263" s="310"/>
      <c r="P263" s="310"/>
      <c r="Q263" s="310"/>
      <c r="R263" s="310"/>
      <c r="S263" s="310"/>
      <c r="T263" s="310"/>
      <c r="U263" s="310"/>
      <c r="V263" s="310"/>
      <c r="W263" s="310"/>
      <c r="X263" s="307"/>
    </row>
    <row r="264" spans="2:24" x14ac:dyDescent="0.3">
      <c r="B264" s="307"/>
      <c r="C264" s="307"/>
      <c r="D264" s="307"/>
      <c r="E264" s="307"/>
      <c r="F264" s="307"/>
      <c r="G264" s="308"/>
      <c r="H264" s="308"/>
      <c r="I264" s="309"/>
      <c r="J264" s="310"/>
      <c r="K264" s="310"/>
      <c r="L264" s="310"/>
      <c r="M264" s="310"/>
      <c r="N264" s="310"/>
      <c r="O264" s="310"/>
      <c r="P264" s="310"/>
      <c r="Q264" s="310"/>
      <c r="R264" s="310"/>
      <c r="S264" s="310"/>
      <c r="T264" s="310"/>
      <c r="U264" s="310"/>
      <c r="V264" s="310"/>
      <c r="W264" s="310"/>
      <c r="X264" s="307"/>
    </row>
    <row r="265" spans="2:24" x14ac:dyDescent="0.3">
      <c r="B265" s="307"/>
      <c r="C265" s="307"/>
      <c r="D265" s="307"/>
      <c r="E265" s="307"/>
      <c r="F265" s="307"/>
      <c r="G265" s="308"/>
      <c r="H265" s="308"/>
      <c r="I265" s="309"/>
      <c r="J265" s="310"/>
      <c r="K265" s="310"/>
      <c r="L265" s="310"/>
      <c r="M265" s="310"/>
      <c r="N265" s="310"/>
      <c r="O265" s="310"/>
      <c r="P265" s="310"/>
      <c r="Q265" s="310"/>
      <c r="R265" s="310"/>
      <c r="S265" s="310"/>
      <c r="T265" s="310"/>
      <c r="U265" s="310"/>
      <c r="V265" s="310"/>
      <c r="W265" s="310"/>
      <c r="X265" s="307"/>
    </row>
    <row r="266" spans="2:24" x14ac:dyDescent="0.3">
      <c r="B266" s="307"/>
      <c r="C266" s="307"/>
      <c r="D266" s="307"/>
      <c r="E266" s="307"/>
      <c r="F266" s="307"/>
      <c r="G266" s="308"/>
      <c r="H266" s="308"/>
      <c r="I266" s="309"/>
      <c r="J266" s="310"/>
      <c r="K266" s="310"/>
      <c r="L266" s="310"/>
      <c r="M266" s="310"/>
      <c r="N266" s="310"/>
      <c r="O266" s="310"/>
      <c r="P266" s="310"/>
      <c r="Q266" s="310"/>
      <c r="R266" s="310"/>
      <c r="S266" s="310"/>
      <c r="T266" s="310"/>
      <c r="U266" s="310"/>
      <c r="V266" s="310"/>
      <c r="W266" s="310"/>
      <c r="X266" s="307"/>
    </row>
    <row r="267" spans="2:24" x14ac:dyDescent="0.3">
      <c r="B267" s="307"/>
      <c r="C267" s="307"/>
      <c r="D267" s="307"/>
      <c r="E267" s="307"/>
      <c r="F267" s="307"/>
      <c r="G267" s="308"/>
      <c r="H267" s="308"/>
      <c r="I267" s="309"/>
      <c r="J267" s="310"/>
      <c r="K267" s="310"/>
      <c r="L267" s="310"/>
      <c r="M267" s="310"/>
      <c r="N267" s="310"/>
      <c r="O267" s="310"/>
      <c r="P267" s="310"/>
      <c r="Q267" s="310"/>
      <c r="R267" s="310"/>
      <c r="S267" s="310"/>
      <c r="T267" s="310"/>
      <c r="U267" s="310"/>
      <c r="V267" s="310"/>
      <c r="W267" s="310"/>
      <c r="X267" s="307"/>
    </row>
    <row r="268" spans="2:24" x14ac:dyDescent="0.3">
      <c r="B268" s="307"/>
      <c r="C268" s="307"/>
      <c r="D268" s="307"/>
      <c r="E268" s="307"/>
      <c r="F268" s="307"/>
      <c r="G268" s="308"/>
      <c r="H268" s="308"/>
      <c r="I268" s="309"/>
      <c r="J268" s="310"/>
      <c r="K268" s="310"/>
      <c r="L268" s="310"/>
      <c r="M268" s="310"/>
      <c r="N268" s="310"/>
      <c r="O268" s="310"/>
      <c r="P268" s="310"/>
      <c r="Q268" s="310"/>
      <c r="R268" s="310"/>
      <c r="S268" s="310"/>
      <c r="T268" s="310"/>
      <c r="U268" s="310"/>
      <c r="V268" s="310"/>
      <c r="W268" s="310"/>
      <c r="X268" s="307"/>
    </row>
    <row r="269" spans="2:24" x14ac:dyDescent="0.3">
      <c r="B269" s="307"/>
      <c r="C269" s="307"/>
      <c r="D269" s="307"/>
      <c r="E269" s="307"/>
      <c r="F269" s="307"/>
      <c r="G269" s="308"/>
      <c r="H269" s="308"/>
      <c r="I269" s="309"/>
      <c r="J269" s="310"/>
      <c r="K269" s="310"/>
      <c r="L269" s="310"/>
      <c r="M269" s="310"/>
      <c r="N269" s="310"/>
      <c r="O269" s="310"/>
      <c r="P269" s="310"/>
      <c r="Q269" s="310"/>
      <c r="R269" s="310"/>
      <c r="S269" s="310"/>
      <c r="T269" s="310"/>
      <c r="U269" s="310"/>
      <c r="V269" s="310"/>
      <c r="W269" s="310"/>
      <c r="X269" s="307"/>
    </row>
    <row r="270" spans="2:24" x14ac:dyDescent="0.3">
      <c r="B270" s="307"/>
      <c r="C270" s="307"/>
      <c r="D270" s="307"/>
      <c r="E270" s="307"/>
      <c r="F270" s="307"/>
      <c r="G270" s="308"/>
      <c r="H270" s="308"/>
      <c r="I270" s="309"/>
      <c r="J270" s="310"/>
      <c r="K270" s="310"/>
      <c r="L270" s="310"/>
      <c r="M270" s="310"/>
      <c r="N270" s="310"/>
      <c r="O270" s="310"/>
      <c r="P270" s="310"/>
      <c r="Q270" s="310"/>
      <c r="R270" s="310"/>
      <c r="S270" s="310"/>
      <c r="T270" s="310"/>
      <c r="U270" s="310"/>
      <c r="V270" s="310"/>
      <c r="W270" s="310"/>
      <c r="X270" s="307"/>
    </row>
    <row r="271" spans="2:24" x14ac:dyDescent="0.3">
      <c r="B271" s="307"/>
      <c r="C271" s="307"/>
      <c r="D271" s="307"/>
      <c r="E271" s="307"/>
      <c r="F271" s="307"/>
      <c r="G271" s="308"/>
      <c r="H271" s="308"/>
      <c r="I271" s="309"/>
      <c r="J271" s="310"/>
      <c r="K271" s="310"/>
      <c r="L271" s="310"/>
      <c r="M271" s="310"/>
      <c r="N271" s="310"/>
      <c r="O271" s="310"/>
      <c r="P271" s="310"/>
      <c r="Q271" s="310"/>
      <c r="R271" s="310"/>
      <c r="S271" s="310"/>
      <c r="T271" s="310"/>
      <c r="U271" s="310"/>
      <c r="V271" s="310"/>
      <c r="W271" s="310"/>
      <c r="X271" s="307"/>
    </row>
    <row r="272" spans="2:24" x14ac:dyDescent="0.3">
      <c r="B272" s="307"/>
      <c r="C272" s="307"/>
      <c r="D272" s="307"/>
      <c r="E272" s="307"/>
      <c r="F272" s="307"/>
      <c r="G272" s="308"/>
      <c r="H272" s="308"/>
      <c r="I272" s="309"/>
      <c r="J272" s="310"/>
      <c r="K272" s="310"/>
      <c r="L272" s="310"/>
      <c r="M272" s="310"/>
      <c r="N272" s="310"/>
      <c r="O272" s="310"/>
      <c r="P272" s="310"/>
      <c r="Q272" s="310"/>
      <c r="R272" s="310"/>
      <c r="S272" s="310"/>
      <c r="T272" s="310"/>
      <c r="U272" s="310"/>
      <c r="V272" s="310"/>
      <c r="W272" s="310"/>
      <c r="X272" s="307"/>
    </row>
    <row r="273" spans="2:24" x14ac:dyDescent="0.3">
      <c r="B273" s="307"/>
      <c r="C273" s="307"/>
      <c r="D273" s="307"/>
      <c r="E273" s="307"/>
      <c r="F273" s="307"/>
      <c r="G273" s="308"/>
      <c r="H273" s="308"/>
      <c r="I273" s="309"/>
      <c r="J273" s="310"/>
      <c r="K273" s="310"/>
      <c r="L273" s="310"/>
      <c r="M273" s="310"/>
      <c r="N273" s="310"/>
      <c r="O273" s="310"/>
      <c r="P273" s="310"/>
      <c r="Q273" s="310"/>
      <c r="R273" s="310"/>
      <c r="S273" s="310"/>
      <c r="T273" s="310"/>
      <c r="U273" s="310"/>
      <c r="V273" s="310"/>
      <c r="W273" s="310"/>
      <c r="X273" s="307"/>
    </row>
    <row r="274" spans="2:24" x14ac:dyDescent="0.3">
      <c r="B274" s="307"/>
      <c r="C274" s="307"/>
      <c r="D274" s="307"/>
      <c r="E274" s="307"/>
      <c r="F274" s="307"/>
      <c r="G274" s="308"/>
      <c r="H274" s="308"/>
      <c r="I274" s="309"/>
      <c r="J274" s="310"/>
      <c r="K274" s="310"/>
      <c r="L274" s="310"/>
      <c r="M274" s="310"/>
      <c r="N274" s="310"/>
      <c r="O274" s="310"/>
      <c r="P274" s="310"/>
      <c r="Q274" s="310"/>
      <c r="R274" s="310"/>
      <c r="S274" s="310"/>
      <c r="T274" s="310"/>
      <c r="U274" s="310"/>
      <c r="V274" s="310"/>
      <c r="W274" s="310"/>
      <c r="X274" s="307"/>
    </row>
    <row r="275" spans="2:24" x14ac:dyDescent="0.3">
      <c r="B275" s="307"/>
      <c r="C275" s="307"/>
      <c r="D275" s="307"/>
      <c r="E275" s="307"/>
      <c r="F275" s="307"/>
      <c r="G275" s="308"/>
      <c r="H275" s="308"/>
      <c r="I275" s="309"/>
      <c r="J275" s="310"/>
      <c r="K275" s="310"/>
      <c r="L275" s="310"/>
      <c r="M275" s="310"/>
      <c r="N275" s="310"/>
      <c r="O275" s="310"/>
      <c r="P275" s="310"/>
      <c r="Q275" s="310"/>
      <c r="R275" s="310"/>
      <c r="S275" s="310"/>
      <c r="T275" s="310"/>
      <c r="U275" s="310"/>
      <c r="V275" s="310"/>
      <c r="W275" s="310"/>
      <c r="X275" s="307"/>
    </row>
    <row r="276" spans="2:24" x14ac:dyDescent="0.3">
      <c r="B276" s="307"/>
      <c r="C276" s="307"/>
      <c r="D276" s="307"/>
      <c r="E276" s="307"/>
      <c r="F276" s="307"/>
      <c r="G276" s="308"/>
      <c r="H276" s="308"/>
      <c r="I276" s="309"/>
      <c r="J276" s="310"/>
      <c r="K276" s="310"/>
      <c r="L276" s="310"/>
      <c r="M276" s="310"/>
      <c r="N276" s="310"/>
      <c r="O276" s="310"/>
      <c r="P276" s="310"/>
      <c r="Q276" s="310"/>
      <c r="R276" s="310"/>
      <c r="S276" s="310"/>
      <c r="T276" s="310"/>
      <c r="U276" s="310"/>
      <c r="V276" s="310"/>
      <c r="W276" s="310"/>
      <c r="X276" s="307"/>
    </row>
    <row r="277" spans="2:24" x14ac:dyDescent="0.3">
      <c r="B277" s="307"/>
      <c r="C277" s="307"/>
      <c r="D277" s="307"/>
      <c r="E277" s="307"/>
      <c r="F277" s="307"/>
      <c r="G277" s="308"/>
      <c r="H277" s="308"/>
      <c r="I277" s="309"/>
      <c r="J277" s="310"/>
      <c r="K277" s="310"/>
      <c r="L277" s="310"/>
      <c r="M277" s="310"/>
      <c r="N277" s="310"/>
      <c r="O277" s="310"/>
      <c r="P277" s="310"/>
      <c r="Q277" s="310"/>
      <c r="R277" s="310"/>
      <c r="S277" s="310"/>
      <c r="T277" s="310"/>
      <c r="U277" s="310"/>
      <c r="V277" s="310"/>
      <c r="W277" s="310"/>
      <c r="X277" s="307"/>
    </row>
    <row r="278" spans="2:24" x14ac:dyDescent="0.3">
      <c r="B278" s="307"/>
      <c r="C278" s="307"/>
      <c r="D278" s="307"/>
      <c r="E278" s="307"/>
      <c r="F278" s="307"/>
      <c r="G278" s="308"/>
      <c r="H278" s="308"/>
      <c r="I278" s="309"/>
      <c r="J278" s="310"/>
      <c r="K278" s="310"/>
      <c r="L278" s="310"/>
      <c r="M278" s="310"/>
      <c r="N278" s="310"/>
      <c r="O278" s="310"/>
      <c r="P278" s="310"/>
      <c r="Q278" s="310"/>
      <c r="R278" s="310"/>
      <c r="S278" s="310"/>
      <c r="T278" s="310"/>
      <c r="U278" s="310"/>
      <c r="V278" s="310"/>
      <c r="W278" s="310"/>
      <c r="X278" s="307"/>
    </row>
    <row r="279" spans="2:24" x14ac:dyDescent="0.3">
      <c r="B279" s="307"/>
      <c r="C279" s="307"/>
      <c r="D279" s="307"/>
      <c r="E279" s="307"/>
      <c r="F279" s="307"/>
      <c r="G279" s="308"/>
      <c r="H279" s="308"/>
      <c r="I279" s="309"/>
      <c r="J279" s="310"/>
      <c r="K279" s="310"/>
      <c r="L279" s="310"/>
      <c r="M279" s="310"/>
      <c r="N279" s="310"/>
      <c r="O279" s="310"/>
      <c r="P279" s="310"/>
      <c r="Q279" s="310"/>
      <c r="R279" s="310"/>
      <c r="S279" s="310"/>
      <c r="T279" s="310"/>
      <c r="U279" s="310"/>
      <c r="V279" s="310"/>
      <c r="W279" s="310"/>
      <c r="X279" s="307"/>
    </row>
    <row r="280" spans="2:24" x14ac:dyDescent="0.3">
      <c r="B280" s="307"/>
      <c r="C280" s="307"/>
      <c r="D280" s="307"/>
      <c r="E280" s="307"/>
      <c r="F280" s="307"/>
      <c r="G280" s="308"/>
      <c r="H280" s="308"/>
      <c r="I280" s="309"/>
      <c r="J280" s="310"/>
      <c r="K280" s="310"/>
      <c r="L280" s="310"/>
      <c r="M280" s="310"/>
      <c r="N280" s="310"/>
      <c r="O280" s="310"/>
      <c r="P280" s="310"/>
      <c r="Q280" s="310"/>
      <c r="R280" s="310"/>
      <c r="S280" s="310"/>
      <c r="T280" s="310"/>
      <c r="U280" s="310"/>
      <c r="V280" s="310"/>
      <c r="W280" s="310"/>
      <c r="X280" s="307"/>
    </row>
    <row r="281" spans="2:24" x14ac:dyDescent="0.3">
      <c r="B281" s="307"/>
      <c r="C281" s="307"/>
      <c r="D281" s="307"/>
      <c r="E281" s="307"/>
      <c r="F281" s="307"/>
      <c r="G281" s="308"/>
      <c r="H281" s="308"/>
      <c r="I281" s="309"/>
      <c r="J281" s="310"/>
      <c r="K281" s="310"/>
      <c r="L281" s="310"/>
      <c r="M281" s="310"/>
      <c r="N281" s="310"/>
      <c r="O281" s="310"/>
      <c r="P281" s="310"/>
      <c r="Q281" s="310"/>
      <c r="R281" s="310"/>
      <c r="S281" s="310"/>
      <c r="T281" s="310"/>
      <c r="U281" s="310"/>
      <c r="V281" s="310"/>
      <c r="W281" s="310"/>
      <c r="X281" s="307"/>
    </row>
    <row r="282" spans="2:24" x14ac:dyDescent="0.3">
      <c r="B282" s="307"/>
      <c r="C282" s="307"/>
      <c r="D282" s="307"/>
      <c r="E282" s="307"/>
      <c r="F282" s="307"/>
      <c r="G282" s="308"/>
      <c r="H282" s="308"/>
      <c r="I282" s="309"/>
      <c r="J282" s="310"/>
      <c r="K282" s="310"/>
      <c r="L282" s="310"/>
      <c r="M282" s="310"/>
      <c r="N282" s="310"/>
      <c r="O282" s="310"/>
      <c r="P282" s="310"/>
      <c r="Q282" s="310"/>
      <c r="R282" s="310"/>
      <c r="S282" s="310"/>
      <c r="T282" s="310"/>
      <c r="U282" s="310"/>
      <c r="V282" s="310"/>
      <c r="W282" s="310"/>
      <c r="X282" s="307"/>
    </row>
    <row r="283" spans="2:24" x14ac:dyDescent="0.3">
      <c r="B283" s="307"/>
      <c r="C283" s="307"/>
      <c r="D283" s="307"/>
      <c r="E283" s="307"/>
      <c r="F283" s="307"/>
      <c r="G283" s="308"/>
      <c r="H283" s="308"/>
      <c r="I283" s="309"/>
      <c r="J283" s="310"/>
      <c r="K283" s="310"/>
      <c r="L283" s="310"/>
      <c r="M283" s="310"/>
      <c r="N283" s="310"/>
      <c r="O283" s="310"/>
      <c r="P283" s="310"/>
      <c r="Q283" s="310"/>
      <c r="R283" s="310"/>
      <c r="S283" s="310"/>
      <c r="T283" s="310"/>
      <c r="U283" s="310"/>
      <c r="V283" s="310"/>
      <c r="W283" s="310"/>
      <c r="X283" s="307"/>
    </row>
    <row r="284" spans="2:24" x14ac:dyDescent="0.3">
      <c r="B284" s="307"/>
      <c r="C284" s="307"/>
      <c r="D284" s="307"/>
      <c r="E284" s="307"/>
      <c r="F284" s="307"/>
      <c r="G284" s="308"/>
      <c r="H284" s="308"/>
      <c r="I284" s="309"/>
      <c r="J284" s="310"/>
      <c r="K284" s="310"/>
      <c r="L284" s="310"/>
      <c r="M284" s="310"/>
      <c r="N284" s="310"/>
      <c r="O284" s="310"/>
      <c r="P284" s="310"/>
      <c r="Q284" s="310"/>
      <c r="R284" s="310"/>
      <c r="S284" s="310"/>
      <c r="T284" s="310"/>
      <c r="U284" s="310"/>
      <c r="V284" s="310"/>
      <c r="W284" s="310"/>
      <c r="X284" s="307"/>
    </row>
    <row r="285" spans="2:24" x14ac:dyDescent="0.3">
      <c r="B285" s="307"/>
      <c r="C285" s="307"/>
      <c r="D285" s="307"/>
      <c r="E285" s="307"/>
      <c r="F285" s="307"/>
      <c r="G285" s="308"/>
      <c r="H285" s="308"/>
      <c r="I285" s="309"/>
      <c r="J285" s="310"/>
      <c r="K285" s="310"/>
      <c r="L285" s="310"/>
      <c r="M285" s="310"/>
      <c r="N285" s="310"/>
      <c r="O285" s="310"/>
      <c r="P285" s="310"/>
      <c r="Q285" s="310"/>
      <c r="R285" s="310"/>
      <c r="S285" s="310"/>
      <c r="T285" s="310"/>
      <c r="U285" s="310"/>
      <c r="V285" s="310"/>
      <c r="W285" s="310"/>
      <c r="X285" s="307"/>
    </row>
    <row r="286" spans="2:24" x14ac:dyDescent="0.3">
      <c r="B286" s="307"/>
      <c r="C286" s="307"/>
      <c r="D286" s="307"/>
      <c r="E286" s="307"/>
      <c r="F286" s="307"/>
      <c r="G286" s="308"/>
      <c r="H286" s="308"/>
      <c r="I286" s="309"/>
      <c r="J286" s="310"/>
      <c r="K286" s="310"/>
      <c r="L286" s="310"/>
      <c r="M286" s="310"/>
      <c r="N286" s="310"/>
      <c r="O286" s="310"/>
      <c r="P286" s="310"/>
      <c r="Q286" s="310"/>
      <c r="R286" s="310"/>
      <c r="S286" s="310"/>
      <c r="T286" s="310"/>
      <c r="U286" s="310"/>
      <c r="V286" s="310"/>
      <c r="W286" s="310"/>
      <c r="X286" s="307"/>
    </row>
    <row r="287" spans="2:24" x14ac:dyDescent="0.3">
      <c r="B287" s="307"/>
      <c r="C287" s="307"/>
      <c r="D287" s="307"/>
      <c r="E287" s="307"/>
      <c r="F287" s="307"/>
      <c r="G287" s="308"/>
      <c r="H287" s="308"/>
      <c r="I287" s="309"/>
      <c r="J287" s="310"/>
      <c r="K287" s="310"/>
      <c r="L287" s="310"/>
      <c r="M287" s="310"/>
      <c r="N287" s="310"/>
      <c r="O287" s="310"/>
      <c r="P287" s="310"/>
      <c r="Q287" s="310"/>
      <c r="R287" s="310"/>
      <c r="S287" s="310"/>
      <c r="T287" s="310"/>
      <c r="U287" s="310"/>
      <c r="V287" s="310"/>
      <c r="W287" s="310"/>
      <c r="X287" s="307"/>
    </row>
    <row r="288" spans="2:24" x14ac:dyDescent="0.3">
      <c r="B288" s="307"/>
      <c r="C288" s="307"/>
      <c r="D288" s="307"/>
      <c r="E288" s="307"/>
      <c r="F288" s="307"/>
      <c r="G288" s="308"/>
      <c r="H288" s="308"/>
      <c r="I288" s="309"/>
      <c r="J288" s="310"/>
      <c r="K288" s="310"/>
      <c r="L288" s="310"/>
      <c r="M288" s="310"/>
      <c r="N288" s="310"/>
      <c r="O288" s="310"/>
      <c r="P288" s="310"/>
      <c r="Q288" s="310"/>
      <c r="R288" s="310"/>
      <c r="S288" s="310"/>
      <c r="T288" s="310"/>
      <c r="U288" s="310"/>
      <c r="V288" s="310"/>
      <c r="W288" s="310"/>
      <c r="X288" s="307"/>
    </row>
    <row r="289" spans="2:24" x14ac:dyDescent="0.3">
      <c r="B289" s="307"/>
      <c r="C289" s="307"/>
      <c r="D289" s="307"/>
      <c r="E289" s="307"/>
      <c r="F289" s="307"/>
      <c r="G289" s="308"/>
      <c r="H289" s="308"/>
      <c r="I289" s="309"/>
      <c r="J289" s="310"/>
      <c r="K289" s="310"/>
      <c r="L289" s="310"/>
      <c r="M289" s="310"/>
      <c r="N289" s="310"/>
      <c r="O289" s="310"/>
      <c r="P289" s="310"/>
      <c r="Q289" s="310"/>
      <c r="R289" s="310"/>
      <c r="S289" s="310"/>
      <c r="T289" s="310"/>
      <c r="U289" s="310"/>
      <c r="V289" s="310"/>
      <c r="W289" s="310"/>
      <c r="X289" s="307"/>
    </row>
    <row r="290" spans="2:24" x14ac:dyDescent="0.3">
      <c r="B290" s="307"/>
      <c r="C290" s="307"/>
      <c r="D290" s="307"/>
      <c r="E290" s="307"/>
      <c r="F290" s="307"/>
      <c r="G290" s="308"/>
      <c r="H290" s="308"/>
      <c r="I290" s="309"/>
      <c r="J290" s="310"/>
      <c r="K290" s="310"/>
      <c r="L290" s="310"/>
      <c r="M290" s="310"/>
      <c r="N290" s="310"/>
      <c r="O290" s="310"/>
      <c r="P290" s="310"/>
      <c r="Q290" s="310"/>
      <c r="R290" s="310"/>
      <c r="S290" s="310"/>
      <c r="T290" s="310"/>
      <c r="U290" s="310"/>
      <c r="V290" s="310"/>
      <c r="W290" s="310"/>
      <c r="X290" s="307"/>
    </row>
    <row r="291" spans="2:24" x14ac:dyDescent="0.3">
      <c r="B291" s="307"/>
      <c r="C291" s="307"/>
      <c r="D291" s="307"/>
      <c r="E291" s="307"/>
      <c r="F291" s="307"/>
      <c r="G291" s="308"/>
      <c r="H291" s="308"/>
      <c r="I291" s="309"/>
      <c r="J291" s="310"/>
      <c r="K291" s="310"/>
      <c r="L291" s="310"/>
      <c r="M291" s="310"/>
      <c r="N291" s="310"/>
      <c r="O291" s="310"/>
      <c r="P291" s="310"/>
      <c r="Q291" s="310"/>
      <c r="R291" s="310"/>
      <c r="S291" s="310"/>
      <c r="T291" s="310"/>
      <c r="U291" s="310"/>
      <c r="V291" s="310"/>
      <c r="W291" s="310"/>
      <c r="X291" s="307"/>
    </row>
    <row r="292" spans="2:24" x14ac:dyDescent="0.3">
      <c r="B292" s="307"/>
      <c r="C292" s="307"/>
      <c r="D292" s="307"/>
      <c r="E292" s="307"/>
      <c r="F292" s="307"/>
      <c r="G292" s="308"/>
      <c r="H292" s="308"/>
      <c r="I292" s="309"/>
      <c r="J292" s="310"/>
      <c r="K292" s="310"/>
      <c r="L292" s="310"/>
      <c r="M292" s="310"/>
      <c r="N292" s="310"/>
      <c r="O292" s="310"/>
      <c r="P292" s="310"/>
      <c r="Q292" s="310"/>
      <c r="R292" s="310"/>
      <c r="S292" s="310"/>
      <c r="T292" s="310"/>
      <c r="U292" s="310"/>
      <c r="V292" s="310"/>
      <c r="W292" s="310"/>
      <c r="X292" s="307"/>
    </row>
    <row r="293" spans="2:24" x14ac:dyDescent="0.3">
      <c r="B293" s="307"/>
      <c r="C293" s="307"/>
      <c r="D293" s="307"/>
      <c r="E293" s="307"/>
      <c r="F293" s="307"/>
      <c r="G293" s="308"/>
      <c r="H293" s="308"/>
      <c r="I293" s="309"/>
      <c r="J293" s="310"/>
      <c r="K293" s="310"/>
      <c r="L293" s="310"/>
      <c r="M293" s="310"/>
      <c r="N293" s="310"/>
      <c r="O293" s="310"/>
      <c r="P293" s="310"/>
      <c r="Q293" s="310"/>
      <c r="R293" s="310"/>
      <c r="S293" s="310"/>
      <c r="T293" s="310"/>
      <c r="U293" s="310"/>
      <c r="V293" s="310"/>
      <c r="W293" s="310"/>
      <c r="X293" s="307"/>
    </row>
    <row r="294" spans="2:24" x14ac:dyDescent="0.3">
      <c r="B294" s="307"/>
      <c r="C294" s="307"/>
      <c r="D294" s="307"/>
      <c r="E294" s="307"/>
      <c r="F294" s="307"/>
      <c r="G294" s="308"/>
      <c r="H294" s="308"/>
      <c r="I294" s="309"/>
      <c r="J294" s="310"/>
      <c r="K294" s="310"/>
      <c r="L294" s="310"/>
      <c r="M294" s="310"/>
      <c r="N294" s="310"/>
      <c r="O294" s="310"/>
      <c r="P294" s="310"/>
      <c r="Q294" s="310"/>
      <c r="R294" s="310"/>
      <c r="S294" s="310"/>
      <c r="T294" s="310"/>
      <c r="U294" s="310"/>
      <c r="V294" s="310"/>
      <c r="W294" s="310"/>
      <c r="X294" s="307"/>
    </row>
    <row r="295" spans="2:24" x14ac:dyDescent="0.3">
      <c r="B295" s="307"/>
      <c r="C295" s="307"/>
      <c r="D295" s="307"/>
      <c r="E295" s="307"/>
      <c r="F295" s="307"/>
      <c r="G295" s="308"/>
      <c r="H295" s="308"/>
      <c r="I295" s="309"/>
      <c r="J295" s="310"/>
      <c r="K295" s="310"/>
      <c r="L295" s="310"/>
      <c r="M295" s="310"/>
      <c r="N295" s="310"/>
      <c r="O295" s="310"/>
      <c r="P295" s="310"/>
      <c r="Q295" s="310"/>
      <c r="R295" s="310"/>
      <c r="S295" s="310"/>
      <c r="T295" s="310"/>
      <c r="U295" s="310"/>
      <c r="V295" s="310"/>
      <c r="W295" s="310"/>
      <c r="X295" s="307"/>
    </row>
    <row r="296" spans="2:24" x14ac:dyDescent="0.3">
      <c r="B296" s="307"/>
      <c r="C296" s="307"/>
      <c r="D296" s="307"/>
      <c r="E296" s="307"/>
      <c r="F296" s="307"/>
      <c r="G296" s="308"/>
      <c r="H296" s="308"/>
      <c r="I296" s="309"/>
      <c r="J296" s="310"/>
      <c r="K296" s="310"/>
      <c r="L296" s="310"/>
      <c r="M296" s="310"/>
      <c r="N296" s="310"/>
      <c r="O296" s="310"/>
      <c r="P296" s="310"/>
      <c r="Q296" s="310"/>
      <c r="R296" s="310"/>
      <c r="S296" s="310"/>
      <c r="T296" s="310"/>
      <c r="U296" s="310"/>
      <c r="V296" s="310"/>
      <c r="W296" s="310"/>
      <c r="X296" s="307"/>
    </row>
    <row r="297" spans="2:24" x14ac:dyDescent="0.3">
      <c r="B297" s="307"/>
      <c r="C297" s="307"/>
      <c r="D297" s="307"/>
      <c r="E297" s="307"/>
      <c r="F297" s="307"/>
      <c r="G297" s="308"/>
      <c r="H297" s="308"/>
      <c r="I297" s="309"/>
      <c r="J297" s="310"/>
      <c r="K297" s="310"/>
      <c r="L297" s="310"/>
      <c r="M297" s="310"/>
      <c r="N297" s="310"/>
      <c r="O297" s="310"/>
      <c r="P297" s="310"/>
      <c r="Q297" s="310"/>
      <c r="R297" s="310"/>
      <c r="S297" s="310"/>
      <c r="T297" s="310"/>
      <c r="U297" s="310"/>
      <c r="V297" s="310"/>
      <c r="W297" s="310"/>
      <c r="X297" s="307"/>
    </row>
    <row r="298" spans="2:24" x14ac:dyDescent="0.3">
      <c r="B298" s="307"/>
      <c r="C298" s="307"/>
      <c r="D298" s="307"/>
      <c r="E298" s="307"/>
      <c r="F298" s="307"/>
      <c r="G298" s="308"/>
      <c r="H298" s="308"/>
      <c r="I298" s="309"/>
      <c r="J298" s="310"/>
      <c r="K298" s="310"/>
      <c r="L298" s="310"/>
      <c r="M298" s="310"/>
      <c r="N298" s="310"/>
      <c r="O298" s="310"/>
      <c r="P298" s="310"/>
      <c r="Q298" s="310"/>
      <c r="R298" s="310"/>
      <c r="S298" s="310"/>
      <c r="T298" s="310"/>
      <c r="U298" s="310"/>
      <c r="V298" s="310"/>
      <c r="W298" s="310"/>
      <c r="X298" s="307"/>
    </row>
    <row r="299" spans="2:24" x14ac:dyDescent="0.3">
      <c r="B299" s="307"/>
      <c r="C299" s="307"/>
      <c r="D299" s="307"/>
      <c r="E299" s="307"/>
      <c r="F299" s="307"/>
      <c r="G299" s="308"/>
      <c r="H299" s="308"/>
      <c r="I299" s="309"/>
      <c r="J299" s="310"/>
      <c r="K299" s="310"/>
      <c r="L299" s="310"/>
      <c r="M299" s="310"/>
      <c r="N299" s="310"/>
      <c r="O299" s="310"/>
      <c r="P299" s="310"/>
      <c r="Q299" s="310"/>
      <c r="R299" s="310"/>
      <c r="S299" s="310"/>
      <c r="T299" s="310"/>
      <c r="U299" s="310"/>
      <c r="V299" s="310"/>
      <c r="W299" s="310"/>
      <c r="X299" s="307"/>
    </row>
    <row r="300" spans="2:24" x14ac:dyDescent="0.3">
      <c r="B300" s="307"/>
      <c r="C300" s="307"/>
      <c r="D300" s="307"/>
      <c r="E300" s="307"/>
      <c r="F300" s="307"/>
      <c r="G300" s="308"/>
      <c r="H300" s="308"/>
      <c r="I300" s="309"/>
      <c r="J300" s="310"/>
      <c r="K300" s="310"/>
      <c r="L300" s="310"/>
      <c r="M300" s="310"/>
      <c r="N300" s="310"/>
      <c r="O300" s="310"/>
      <c r="P300" s="310"/>
      <c r="Q300" s="310"/>
      <c r="R300" s="310"/>
      <c r="S300" s="310"/>
      <c r="T300" s="310"/>
      <c r="U300" s="310"/>
      <c r="V300" s="310"/>
      <c r="W300" s="310"/>
      <c r="X300" s="307"/>
    </row>
    <row r="301" spans="2:24" x14ac:dyDescent="0.3">
      <c r="B301" s="307"/>
      <c r="C301" s="307"/>
      <c r="D301" s="307"/>
      <c r="E301" s="307"/>
      <c r="F301" s="307"/>
      <c r="G301" s="308"/>
      <c r="H301" s="308"/>
      <c r="I301" s="309"/>
      <c r="J301" s="310"/>
      <c r="K301" s="310"/>
      <c r="L301" s="310"/>
      <c r="M301" s="310"/>
      <c r="N301" s="310"/>
      <c r="O301" s="310"/>
      <c r="P301" s="310"/>
      <c r="Q301" s="310"/>
      <c r="R301" s="310"/>
      <c r="S301" s="310"/>
      <c r="T301" s="310"/>
      <c r="U301" s="310"/>
      <c r="V301" s="310"/>
      <c r="W301" s="310"/>
      <c r="X301" s="307"/>
    </row>
    <row r="302" spans="2:24" x14ac:dyDescent="0.3">
      <c r="B302" s="307"/>
      <c r="C302" s="307"/>
      <c r="D302" s="307"/>
      <c r="E302" s="307"/>
      <c r="F302" s="307"/>
      <c r="G302" s="308"/>
      <c r="H302" s="308"/>
      <c r="I302" s="309"/>
      <c r="J302" s="310"/>
      <c r="K302" s="310"/>
      <c r="L302" s="310"/>
      <c r="M302" s="310"/>
      <c r="N302" s="310"/>
      <c r="O302" s="310"/>
      <c r="P302" s="310"/>
      <c r="Q302" s="310"/>
      <c r="R302" s="310"/>
      <c r="S302" s="310"/>
      <c r="T302" s="310"/>
      <c r="U302" s="310"/>
      <c r="V302" s="310"/>
      <c r="W302" s="310"/>
      <c r="X302" s="307"/>
    </row>
    <row r="303" spans="2:24" x14ac:dyDescent="0.3">
      <c r="B303" s="307"/>
      <c r="C303" s="307"/>
      <c r="D303" s="307"/>
      <c r="E303" s="307"/>
      <c r="F303" s="307"/>
      <c r="G303" s="308"/>
      <c r="H303" s="308"/>
      <c r="I303" s="309"/>
      <c r="J303" s="310"/>
      <c r="K303" s="310"/>
      <c r="L303" s="310"/>
      <c r="M303" s="310"/>
      <c r="N303" s="310"/>
      <c r="O303" s="310"/>
      <c r="P303" s="310"/>
      <c r="Q303" s="310"/>
      <c r="R303" s="310"/>
      <c r="S303" s="310"/>
      <c r="T303" s="310"/>
      <c r="U303" s="310"/>
      <c r="V303" s="310"/>
      <c r="W303" s="310"/>
      <c r="X303" s="307"/>
    </row>
    <row r="304" spans="2:24" x14ac:dyDescent="0.3">
      <c r="B304" s="307"/>
      <c r="C304" s="307"/>
      <c r="D304" s="307"/>
      <c r="E304" s="307"/>
      <c r="F304" s="307"/>
      <c r="G304" s="308"/>
      <c r="H304" s="308"/>
      <c r="I304" s="309"/>
      <c r="J304" s="310"/>
      <c r="K304" s="310"/>
      <c r="L304" s="310"/>
      <c r="M304" s="310"/>
      <c r="N304" s="310"/>
      <c r="O304" s="310"/>
      <c r="P304" s="310"/>
      <c r="Q304" s="310"/>
      <c r="R304" s="310"/>
      <c r="S304" s="310"/>
      <c r="T304" s="310"/>
      <c r="U304" s="310"/>
      <c r="V304" s="310"/>
      <c r="W304" s="310"/>
      <c r="X304" s="307"/>
    </row>
    <row r="305" spans="2:24" x14ac:dyDescent="0.3">
      <c r="B305" s="307"/>
      <c r="C305" s="307"/>
      <c r="D305" s="307"/>
      <c r="E305" s="307"/>
      <c r="F305" s="307"/>
      <c r="G305" s="308"/>
      <c r="H305" s="308"/>
      <c r="I305" s="309"/>
      <c r="J305" s="310"/>
      <c r="K305" s="310"/>
      <c r="L305" s="310"/>
      <c r="M305" s="310"/>
      <c r="N305" s="310"/>
      <c r="O305" s="310"/>
      <c r="P305" s="310"/>
      <c r="Q305" s="310"/>
      <c r="R305" s="310"/>
      <c r="S305" s="310"/>
      <c r="T305" s="310"/>
      <c r="U305" s="310"/>
      <c r="V305" s="310"/>
      <c r="W305" s="310"/>
      <c r="X305" s="307"/>
    </row>
    <row r="306" spans="2:24" x14ac:dyDescent="0.3">
      <c r="B306" s="307"/>
      <c r="C306" s="307"/>
      <c r="D306" s="307"/>
      <c r="E306" s="307"/>
      <c r="F306" s="307"/>
      <c r="G306" s="308"/>
      <c r="H306" s="308"/>
      <c r="I306" s="309"/>
      <c r="J306" s="310"/>
      <c r="K306" s="310"/>
      <c r="L306" s="310"/>
      <c r="M306" s="310"/>
      <c r="N306" s="310"/>
      <c r="O306" s="310"/>
      <c r="P306" s="310"/>
      <c r="Q306" s="310"/>
      <c r="R306" s="310"/>
      <c r="S306" s="310"/>
      <c r="T306" s="310"/>
      <c r="U306" s="310"/>
      <c r="V306" s="310"/>
      <c r="W306" s="310"/>
      <c r="X306" s="307"/>
    </row>
    <row r="307" spans="2:24" x14ac:dyDescent="0.3">
      <c r="B307" s="307"/>
      <c r="C307" s="307"/>
      <c r="D307" s="307"/>
      <c r="E307" s="307"/>
      <c r="F307" s="307"/>
      <c r="G307" s="308"/>
      <c r="H307" s="308"/>
      <c r="I307" s="309"/>
      <c r="J307" s="310"/>
      <c r="K307" s="310"/>
      <c r="L307" s="310"/>
      <c r="M307" s="310"/>
      <c r="N307" s="310"/>
      <c r="O307" s="310"/>
      <c r="P307" s="310"/>
      <c r="Q307" s="310"/>
      <c r="R307" s="310"/>
      <c r="S307" s="310"/>
      <c r="T307" s="310"/>
      <c r="U307" s="310"/>
      <c r="V307" s="310"/>
      <c r="W307" s="310"/>
      <c r="X307" s="307"/>
    </row>
    <row r="308" spans="2:24" x14ac:dyDescent="0.3">
      <c r="B308" s="307"/>
      <c r="C308" s="307"/>
      <c r="D308" s="307"/>
      <c r="E308" s="307"/>
      <c r="F308" s="307"/>
      <c r="G308" s="308"/>
      <c r="H308" s="308"/>
      <c r="I308" s="309"/>
      <c r="J308" s="310"/>
      <c r="K308" s="310"/>
      <c r="L308" s="310"/>
      <c r="M308" s="310"/>
      <c r="N308" s="310"/>
      <c r="O308" s="310"/>
      <c r="P308" s="310"/>
      <c r="Q308" s="310"/>
      <c r="R308" s="310"/>
      <c r="S308" s="310"/>
      <c r="T308" s="310"/>
      <c r="U308" s="310"/>
      <c r="V308" s="310"/>
      <c r="W308" s="310"/>
      <c r="X308" s="307"/>
    </row>
    <row r="309" spans="2:24" x14ac:dyDescent="0.3">
      <c r="B309" s="307"/>
      <c r="C309" s="307"/>
      <c r="D309" s="307"/>
      <c r="E309" s="307"/>
      <c r="F309" s="307"/>
      <c r="G309" s="308"/>
      <c r="H309" s="308"/>
      <c r="I309" s="309"/>
      <c r="J309" s="310"/>
      <c r="K309" s="310"/>
      <c r="L309" s="310"/>
      <c r="M309" s="310"/>
      <c r="N309" s="310"/>
      <c r="O309" s="310"/>
      <c r="P309" s="310"/>
      <c r="Q309" s="310"/>
      <c r="R309" s="310"/>
      <c r="S309" s="310"/>
      <c r="T309" s="310"/>
      <c r="U309" s="310"/>
      <c r="V309" s="310"/>
      <c r="W309" s="310"/>
      <c r="X309" s="307"/>
    </row>
    <row r="310" spans="2:24" x14ac:dyDescent="0.3">
      <c r="B310" s="307"/>
      <c r="C310" s="307"/>
      <c r="D310" s="307"/>
      <c r="E310" s="307"/>
      <c r="F310" s="307"/>
      <c r="G310" s="308"/>
      <c r="H310" s="308"/>
      <c r="I310" s="309"/>
      <c r="J310" s="310"/>
      <c r="K310" s="310"/>
      <c r="L310" s="310"/>
      <c r="M310" s="310"/>
      <c r="N310" s="310"/>
      <c r="O310" s="310"/>
      <c r="P310" s="310"/>
      <c r="Q310" s="310"/>
      <c r="R310" s="310"/>
      <c r="S310" s="310"/>
      <c r="T310" s="310"/>
      <c r="U310" s="310"/>
      <c r="V310" s="310"/>
      <c r="W310" s="310"/>
      <c r="X310" s="307"/>
    </row>
    <row r="311" spans="2:24" x14ac:dyDescent="0.3">
      <c r="B311" s="307"/>
      <c r="C311" s="307"/>
      <c r="D311" s="307"/>
      <c r="E311" s="307"/>
      <c r="F311" s="307"/>
      <c r="G311" s="308"/>
      <c r="H311" s="308"/>
      <c r="I311" s="309"/>
      <c r="J311" s="310"/>
      <c r="K311" s="310"/>
      <c r="L311" s="310"/>
      <c r="M311" s="310"/>
      <c r="N311" s="310"/>
      <c r="O311" s="310"/>
      <c r="P311" s="310"/>
      <c r="Q311" s="310"/>
      <c r="R311" s="310"/>
      <c r="S311" s="310"/>
      <c r="T311" s="310"/>
      <c r="U311" s="310"/>
      <c r="V311" s="310"/>
      <c r="W311" s="310"/>
      <c r="X311" s="307"/>
    </row>
    <row r="312" spans="2:24" x14ac:dyDescent="0.3">
      <c r="B312" s="307"/>
      <c r="C312" s="307"/>
      <c r="D312" s="307"/>
      <c r="E312" s="307"/>
      <c r="F312" s="307"/>
      <c r="G312" s="308"/>
      <c r="H312" s="308"/>
      <c r="I312" s="309"/>
      <c r="J312" s="310"/>
      <c r="K312" s="310"/>
      <c r="L312" s="310"/>
      <c r="M312" s="310"/>
      <c r="N312" s="310"/>
      <c r="O312" s="310"/>
      <c r="P312" s="310"/>
      <c r="Q312" s="310"/>
      <c r="R312" s="310"/>
      <c r="S312" s="310"/>
      <c r="T312" s="310"/>
      <c r="U312" s="310"/>
      <c r="V312" s="310"/>
      <c r="W312" s="310"/>
      <c r="X312" s="307"/>
    </row>
    <row r="313" spans="2:24" x14ac:dyDescent="0.3">
      <c r="B313" s="307"/>
      <c r="C313" s="307"/>
      <c r="D313" s="307"/>
      <c r="E313" s="307"/>
      <c r="F313" s="307"/>
      <c r="G313" s="308"/>
      <c r="H313" s="308"/>
      <c r="I313" s="309"/>
      <c r="J313" s="310"/>
      <c r="K313" s="310"/>
      <c r="L313" s="310"/>
      <c r="M313" s="310"/>
      <c r="N313" s="310"/>
      <c r="O313" s="310"/>
      <c r="P313" s="310"/>
      <c r="Q313" s="310"/>
      <c r="R313" s="310"/>
      <c r="S313" s="310"/>
      <c r="T313" s="310"/>
      <c r="U313" s="310"/>
      <c r="V313" s="310"/>
      <c r="W313" s="310"/>
      <c r="X313" s="307"/>
    </row>
    <row r="314" spans="2:24" x14ac:dyDescent="0.3">
      <c r="B314" s="307"/>
      <c r="C314" s="307"/>
      <c r="D314" s="307"/>
      <c r="E314" s="307"/>
      <c r="F314" s="307"/>
      <c r="G314" s="308"/>
      <c r="H314" s="308"/>
      <c r="I314" s="309"/>
      <c r="J314" s="310"/>
      <c r="K314" s="310"/>
      <c r="L314" s="310"/>
      <c r="M314" s="310"/>
      <c r="N314" s="310"/>
      <c r="O314" s="310"/>
      <c r="P314" s="310"/>
      <c r="Q314" s="310"/>
      <c r="R314" s="310"/>
      <c r="S314" s="310"/>
      <c r="T314" s="310"/>
      <c r="U314" s="310"/>
      <c r="V314" s="310"/>
      <c r="W314" s="310"/>
      <c r="X314" s="307"/>
    </row>
    <row r="315" spans="2:24" x14ac:dyDescent="0.3">
      <c r="B315" s="307"/>
      <c r="C315" s="307"/>
      <c r="D315" s="307"/>
      <c r="E315" s="307"/>
      <c r="F315" s="307"/>
      <c r="G315" s="308"/>
      <c r="H315" s="308"/>
      <c r="I315" s="309"/>
      <c r="J315" s="310"/>
      <c r="K315" s="310"/>
      <c r="L315" s="310"/>
      <c r="M315" s="310"/>
      <c r="N315" s="310"/>
      <c r="O315" s="310"/>
      <c r="P315" s="310"/>
      <c r="Q315" s="310"/>
      <c r="R315" s="310"/>
      <c r="S315" s="310"/>
      <c r="T315" s="310"/>
      <c r="U315" s="310"/>
      <c r="V315" s="310"/>
      <c r="W315" s="310"/>
      <c r="X315" s="307"/>
    </row>
    <row r="316" spans="2:24" x14ac:dyDescent="0.3">
      <c r="B316" s="307"/>
      <c r="C316" s="307"/>
      <c r="D316" s="307"/>
      <c r="E316" s="307"/>
      <c r="F316" s="307"/>
      <c r="G316" s="308"/>
      <c r="H316" s="308"/>
      <c r="I316" s="309"/>
      <c r="J316" s="310"/>
      <c r="K316" s="310"/>
      <c r="L316" s="310"/>
      <c r="M316" s="310"/>
      <c r="N316" s="310"/>
      <c r="O316" s="310"/>
      <c r="P316" s="310"/>
      <c r="Q316" s="310"/>
      <c r="R316" s="310"/>
      <c r="S316" s="310"/>
      <c r="T316" s="310"/>
      <c r="U316" s="310"/>
      <c r="V316" s="310"/>
      <c r="W316" s="310"/>
      <c r="X316" s="307"/>
    </row>
    <row r="317" spans="2:24" x14ac:dyDescent="0.3">
      <c r="B317" s="307"/>
      <c r="C317" s="307"/>
      <c r="D317" s="307"/>
      <c r="E317" s="307"/>
      <c r="F317" s="307"/>
      <c r="G317" s="308"/>
      <c r="H317" s="308"/>
      <c r="I317" s="309"/>
      <c r="J317" s="310"/>
      <c r="K317" s="310"/>
      <c r="L317" s="310"/>
      <c r="M317" s="310"/>
      <c r="N317" s="310"/>
      <c r="O317" s="310"/>
      <c r="P317" s="310"/>
      <c r="Q317" s="310"/>
      <c r="R317" s="310"/>
      <c r="S317" s="310"/>
      <c r="T317" s="310"/>
      <c r="U317" s="310"/>
      <c r="V317" s="310"/>
      <c r="W317" s="310"/>
      <c r="X317" s="307"/>
    </row>
    <row r="318" spans="2:24" x14ac:dyDescent="0.3">
      <c r="B318" s="307"/>
      <c r="C318" s="307"/>
      <c r="D318" s="307"/>
      <c r="E318" s="307"/>
      <c r="F318" s="307"/>
      <c r="G318" s="308"/>
      <c r="H318" s="308"/>
      <c r="I318" s="309"/>
      <c r="J318" s="310"/>
      <c r="K318" s="310"/>
      <c r="L318" s="310"/>
      <c r="M318" s="310"/>
      <c r="N318" s="310"/>
      <c r="O318" s="310"/>
      <c r="P318" s="310"/>
      <c r="Q318" s="310"/>
      <c r="R318" s="310"/>
      <c r="S318" s="310"/>
      <c r="T318" s="310"/>
      <c r="U318" s="310"/>
      <c r="V318" s="310"/>
      <c r="W318" s="310"/>
      <c r="X318" s="307"/>
    </row>
    <row r="319" spans="2:24" x14ac:dyDescent="0.3">
      <c r="B319" s="307"/>
      <c r="C319" s="307"/>
      <c r="D319" s="307"/>
      <c r="E319" s="307"/>
      <c r="F319" s="307"/>
      <c r="G319" s="308"/>
      <c r="H319" s="308"/>
      <c r="I319" s="309"/>
      <c r="J319" s="310"/>
      <c r="K319" s="310"/>
      <c r="L319" s="310"/>
      <c r="M319" s="310"/>
      <c r="N319" s="310"/>
      <c r="O319" s="310"/>
      <c r="P319" s="310"/>
      <c r="Q319" s="310"/>
      <c r="R319" s="310"/>
      <c r="S319" s="310"/>
      <c r="T319" s="310"/>
      <c r="U319" s="310"/>
      <c r="V319" s="310"/>
      <c r="W319" s="310"/>
      <c r="X319" s="307"/>
    </row>
    <row r="320" spans="2:24" x14ac:dyDescent="0.3">
      <c r="B320" s="307"/>
      <c r="C320" s="307"/>
      <c r="D320" s="307"/>
      <c r="E320" s="307"/>
      <c r="F320" s="307"/>
      <c r="G320" s="308"/>
      <c r="H320" s="308"/>
      <c r="I320" s="309"/>
      <c r="J320" s="310"/>
      <c r="K320" s="310"/>
      <c r="L320" s="310"/>
      <c r="M320" s="310"/>
      <c r="N320" s="310"/>
      <c r="O320" s="310"/>
      <c r="P320" s="310"/>
      <c r="Q320" s="310"/>
      <c r="R320" s="310"/>
      <c r="S320" s="310"/>
      <c r="T320" s="310"/>
      <c r="U320" s="310"/>
      <c r="V320" s="310"/>
      <c r="W320" s="310"/>
      <c r="X320" s="307"/>
    </row>
    <row r="321" spans="2:24" x14ac:dyDescent="0.3">
      <c r="B321" s="307"/>
      <c r="C321" s="307"/>
      <c r="D321" s="307"/>
      <c r="E321" s="307"/>
      <c r="F321" s="307"/>
      <c r="G321" s="308"/>
      <c r="H321" s="308"/>
      <c r="I321" s="309"/>
      <c r="J321" s="310"/>
      <c r="K321" s="310"/>
      <c r="L321" s="310"/>
      <c r="M321" s="310"/>
      <c r="N321" s="310"/>
      <c r="O321" s="310"/>
      <c r="P321" s="310"/>
      <c r="Q321" s="310"/>
      <c r="R321" s="310"/>
      <c r="S321" s="310"/>
      <c r="T321" s="310"/>
      <c r="U321" s="310"/>
      <c r="V321" s="310"/>
      <c r="W321" s="310"/>
      <c r="X321" s="307"/>
    </row>
    <row r="322" spans="2:24" x14ac:dyDescent="0.3">
      <c r="B322" s="307"/>
      <c r="C322" s="307"/>
      <c r="D322" s="307"/>
      <c r="E322" s="307"/>
      <c r="F322" s="307"/>
      <c r="G322" s="308"/>
      <c r="H322" s="308"/>
      <c r="I322" s="309"/>
      <c r="J322" s="310"/>
      <c r="K322" s="310"/>
      <c r="L322" s="310"/>
      <c r="M322" s="310"/>
      <c r="N322" s="310"/>
      <c r="O322" s="310"/>
      <c r="P322" s="310"/>
      <c r="Q322" s="310"/>
      <c r="R322" s="310"/>
      <c r="S322" s="310"/>
      <c r="T322" s="310"/>
      <c r="U322" s="310"/>
      <c r="V322" s="310"/>
      <c r="W322" s="310"/>
      <c r="X322" s="307"/>
    </row>
    <row r="323" spans="2:24" x14ac:dyDescent="0.3">
      <c r="B323" s="307"/>
      <c r="C323" s="307"/>
      <c r="D323" s="307"/>
      <c r="E323" s="307"/>
      <c r="F323" s="307"/>
      <c r="G323" s="308"/>
      <c r="H323" s="308"/>
      <c r="I323" s="309"/>
      <c r="J323" s="310"/>
      <c r="K323" s="310"/>
      <c r="L323" s="310"/>
      <c r="M323" s="310"/>
      <c r="N323" s="310"/>
      <c r="O323" s="310"/>
      <c r="P323" s="310"/>
      <c r="Q323" s="310"/>
      <c r="R323" s="310"/>
      <c r="S323" s="310"/>
      <c r="T323" s="310"/>
      <c r="U323" s="310"/>
      <c r="V323" s="310"/>
      <c r="W323" s="310"/>
      <c r="X323" s="307"/>
    </row>
    <row r="324" spans="2:24" x14ac:dyDescent="0.3">
      <c r="B324" s="307"/>
      <c r="C324" s="307"/>
      <c r="D324" s="307"/>
      <c r="E324" s="307"/>
      <c r="F324" s="307"/>
      <c r="G324" s="308"/>
      <c r="H324" s="308"/>
      <c r="I324" s="309"/>
      <c r="J324" s="310"/>
      <c r="K324" s="310"/>
      <c r="L324" s="310"/>
      <c r="M324" s="310"/>
      <c r="N324" s="310"/>
      <c r="O324" s="310"/>
      <c r="P324" s="310"/>
      <c r="Q324" s="310"/>
      <c r="R324" s="310"/>
      <c r="S324" s="310"/>
      <c r="T324" s="310"/>
      <c r="U324" s="310"/>
      <c r="V324" s="310"/>
      <c r="W324" s="310"/>
      <c r="X324" s="307"/>
    </row>
    <row r="325" spans="2:24" x14ac:dyDescent="0.3">
      <c r="B325" s="307"/>
      <c r="C325" s="307"/>
      <c r="D325" s="307"/>
      <c r="E325" s="307"/>
      <c r="F325" s="307"/>
      <c r="G325" s="308"/>
      <c r="H325" s="308"/>
      <c r="I325" s="309"/>
      <c r="J325" s="310"/>
      <c r="K325" s="310"/>
      <c r="L325" s="310"/>
      <c r="M325" s="310"/>
      <c r="N325" s="310"/>
      <c r="O325" s="310"/>
      <c r="P325" s="310"/>
      <c r="Q325" s="310"/>
      <c r="R325" s="310"/>
      <c r="S325" s="310"/>
      <c r="T325" s="310"/>
      <c r="U325" s="310"/>
      <c r="V325" s="310"/>
      <c r="W325" s="310"/>
      <c r="X325" s="307"/>
    </row>
    <row r="326" spans="2:24" x14ac:dyDescent="0.3">
      <c r="B326" s="307"/>
      <c r="C326" s="307"/>
      <c r="D326" s="307"/>
      <c r="E326" s="307"/>
      <c r="F326" s="307"/>
      <c r="G326" s="308"/>
      <c r="H326" s="308"/>
      <c r="I326" s="309"/>
      <c r="J326" s="310"/>
      <c r="K326" s="310"/>
      <c r="L326" s="310"/>
      <c r="M326" s="310"/>
      <c r="N326" s="310"/>
      <c r="O326" s="310"/>
      <c r="P326" s="310"/>
      <c r="Q326" s="310"/>
      <c r="R326" s="310"/>
      <c r="S326" s="310"/>
      <c r="T326" s="310"/>
      <c r="U326" s="310"/>
      <c r="V326" s="310"/>
      <c r="W326" s="310"/>
      <c r="X326" s="307"/>
    </row>
    <row r="327" spans="2:24" x14ac:dyDescent="0.3">
      <c r="B327" s="307"/>
      <c r="C327" s="307"/>
      <c r="D327" s="307"/>
      <c r="E327" s="307"/>
      <c r="F327" s="307"/>
      <c r="G327" s="308"/>
      <c r="H327" s="308"/>
      <c r="I327" s="309"/>
      <c r="J327" s="310"/>
      <c r="K327" s="310"/>
      <c r="L327" s="310"/>
      <c r="M327" s="310"/>
      <c r="N327" s="310"/>
      <c r="O327" s="310"/>
      <c r="P327" s="310"/>
      <c r="Q327" s="310"/>
      <c r="R327" s="310"/>
      <c r="S327" s="310"/>
      <c r="T327" s="310"/>
      <c r="U327" s="310"/>
      <c r="V327" s="310"/>
      <c r="W327" s="310"/>
      <c r="X327" s="307"/>
    </row>
    <row r="328" spans="2:24" x14ac:dyDescent="0.3">
      <c r="B328" s="307"/>
      <c r="C328" s="307"/>
      <c r="D328" s="307"/>
      <c r="E328" s="307"/>
      <c r="F328" s="307"/>
      <c r="G328" s="308"/>
      <c r="H328" s="308"/>
      <c r="I328" s="309"/>
      <c r="J328" s="310"/>
      <c r="K328" s="310"/>
      <c r="L328" s="310"/>
      <c r="M328" s="310"/>
      <c r="N328" s="310"/>
      <c r="O328" s="310"/>
      <c r="P328" s="310"/>
      <c r="Q328" s="310"/>
      <c r="R328" s="310"/>
      <c r="S328" s="310"/>
      <c r="T328" s="310"/>
      <c r="U328" s="310"/>
      <c r="V328" s="310"/>
      <c r="W328" s="310"/>
      <c r="X328" s="307"/>
    </row>
    <row r="329" spans="2:24" x14ac:dyDescent="0.3">
      <c r="B329" s="307"/>
      <c r="C329" s="307"/>
      <c r="D329" s="307"/>
      <c r="E329" s="307"/>
      <c r="F329" s="307"/>
      <c r="G329" s="308"/>
      <c r="H329" s="308"/>
      <c r="I329" s="309"/>
      <c r="J329" s="310"/>
      <c r="K329" s="310"/>
      <c r="L329" s="310"/>
      <c r="M329" s="310"/>
      <c r="N329" s="310"/>
      <c r="O329" s="310"/>
      <c r="P329" s="310"/>
      <c r="Q329" s="310"/>
      <c r="R329" s="310"/>
      <c r="S329" s="310"/>
      <c r="T329" s="310"/>
      <c r="U329" s="310"/>
      <c r="V329" s="310"/>
      <c r="W329" s="310"/>
      <c r="X329" s="307"/>
    </row>
    <row r="330" spans="2:24" x14ac:dyDescent="0.3">
      <c r="B330" s="307"/>
      <c r="C330" s="307"/>
      <c r="D330" s="307"/>
      <c r="E330" s="307"/>
      <c r="F330" s="307"/>
      <c r="G330" s="308"/>
      <c r="H330" s="308"/>
      <c r="I330" s="309"/>
      <c r="J330" s="310"/>
      <c r="K330" s="310"/>
      <c r="L330" s="310"/>
      <c r="M330" s="310"/>
      <c r="N330" s="310"/>
      <c r="O330" s="310"/>
      <c r="P330" s="310"/>
      <c r="Q330" s="310"/>
      <c r="R330" s="310"/>
      <c r="S330" s="310"/>
      <c r="T330" s="310"/>
      <c r="U330" s="310"/>
      <c r="V330" s="310"/>
      <c r="W330" s="310"/>
      <c r="X330" s="307"/>
    </row>
    <row r="331" spans="2:24" x14ac:dyDescent="0.3">
      <c r="B331" s="307"/>
      <c r="C331" s="307"/>
      <c r="D331" s="307"/>
      <c r="E331" s="307"/>
      <c r="F331" s="307"/>
      <c r="G331" s="308"/>
      <c r="H331" s="308"/>
      <c r="I331" s="309"/>
      <c r="J331" s="310"/>
      <c r="K331" s="310"/>
      <c r="L331" s="310"/>
      <c r="M331" s="310"/>
      <c r="N331" s="310"/>
      <c r="O331" s="310"/>
      <c r="P331" s="310"/>
      <c r="Q331" s="310"/>
      <c r="R331" s="310"/>
      <c r="S331" s="310"/>
      <c r="T331" s="310"/>
      <c r="U331" s="310"/>
      <c r="V331" s="310"/>
      <c r="W331" s="310"/>
      <c r="X331" s="307"/>
    </row>
    <row r="332" spans="2:24" x14ac:dyDescent="0.3">
      <c r="B332" s="307"/>
      <c r="C332" s="307"/>
      <c r="D332" s="307"/>
      <c r="E332" s="307"/>
      <c r="F332" s="307"/>
      <c r="G332" s="308"/>
      <c r="H332" s="308"/>
      <c r="I332" s="309"/>
      <c r="J332" s="310"/>
      <c r="K332" s="310"/>
      <c r="L332" s="310"/>
      <c r="M332" s="310"/>
      <c r="N332" s="310"/>
      <c r="O332" s="310"/>
      <c r="P332" s="310"/>
      <c r="Q332" s="310"/>
      <c r="R332" s="310"/>
      <c r="S332" s="310"/>
      <c r="T332" s="310"/>
      <c r="U332" s="310"/>
      <c r="V332" s="310"/>
      <c r="W332" s="310"/>
      <c r="X332" s="307"/>
    </row>
    <row r="333" spans="2:24" x14ac:dyDescent="0.3">
      <c r="B333" s="307"/>
      <c r="C333" s="307"/>
      <c r="D333" s="307"/>
      <c r="E333" s="307"/>
      <c r="F333" s="307"/>
      <c r="G333" s="308"/>
      <c r="H333" s="308"/>
      <c r="I333" s="309"/>
      <c r="J333" s="310"/>
      <c r="K333" s="310"/>
      <c r="L333" s="310"/>
      <c r="M333" s="310"/>
      <c r="N333" s="310"/>
      <c r="O333" s="310"/>
      <c r="P333" s="310"/>
      <c r="Q333" s="310"/>
      <c r="R333" s="310"/>
      <c r="S333" s="310"/>
      <c r="T333" s="310"/>
      <c r="U333" s="310"/>
      <c r="V333" s="310"/>
      <c r="W333" s="310"/>
      <c r="X333" s="307"/>
    </row>
    <row r="334" spans="2:24" x14ac:dyDescent="0.3">
      <c r="B334" s="307"/>
      <c r="C334" s="307"/>
      <c r="D334" s="307"/>
      <c r="E334" s="307"/>
      <c r="F334" s="307"/>
      <c r="G334" s="308"/>
      <c r="H334" s="308"/>
      <c r="I334" s="309"/>
      <c r="J334" s="310"/>
      <c r="K334" s="310"/>
      <c r="L334" s="310"/>
      <c r="M334" s="310"/>
      <c r="N334" s="310"/>
      <c r="O334" s="310"/>
      <c r="P334" s="310"/>
      <c r="Q334" s="310"/>
      <c r="R334" s="310"/>
      <c r="S334" s="310"/>
      <c r="T334" s="310"/>
      <c r="U334" s="310"/>
      <c r="V334" s="310"/>
      <c r="W334" s="310"/>
      <c r="X334" s="307"/>
    </row>
    <row r="335" spans="2:24" x14ac:dyDescent="0.3">
      <c r="B335" s="307"/>
      <c r="C335" s="307"/>
      <c r="D335" s="307"/>
      <c r="E335" s="307"/>
      <c r="F335" s="307"/>
      <c r="G335" s="308"/>
      <c r="H335" s="308"/>
      <c r="I335" s="309"/>
      <c r="J335" s="310"/>
      <c r="K335" s="310"/>
      <c r="L335" s="310"/>
      <c r="M335" s="310"/>
      <c r="N335" s="310"/>
      <c r="O335" s="310"/>
      <c r="P335" s="310"/>
      <c r="Q335" s="310"/>
      <c r="R335" s="310"/>
      <c r="S335" s="310"/>
      <c r="T335" s="310"/>
      <c r="U335" s="310"/>
      <c r="V335" s="310"/>
      <c r="W335" s="310"/>
      <c r="X335" s="307"/>
    </row>
    <row r="336" spans="2:24" x14ac:dyDescent="0.3">
      <c r="B336" s="307"/>
      <c r="C336" s="307"/>
      <c r="D336" s="307"/>
      <c r="E336" s="307"/>
      <c r="F336" s="307"/>
      <c r="G336" s="308"/>
      <c r="H336" s="308"/>
      <c r="I336" s="309"/>
      <c r="J336" s="310"/>
      <c r="K336" s="310"/>
      <c r="L336" s="310"/>
      <c r="M336" s="310"/>
      <c r="N336" s="310"/>
      <c r="O336" s="310"/>
      <c r="P336" s="310"/>
      <c r="Q336" s="310"/>
      <c r="R336" s="310"/>
      <c r="S336" s="310"/>
      <c r="T336" s="310"/>
      <c r="U336" s="310"/>
      <c r="V336" s="310"/>
      <c r="W336" s="310"/>
      <c r="X336" s="307"/>
    </row>
    <row r="337" spans="2:24" x14ac:dyDescent="0.3">
      <c r="B337" s="307"/>
      <c r="C337" s="307"/>
      <c r="D337" s="307"/>
      <c r="E337" s="307"/>
      <c r="F337" s="307"/>
      <c r="G337" s="308"/>
      <c r="H337" s="308"/>
      <c r="I337" s="309"/>
      <c r="J337" s="310"/>
      <c r="K337" s="310"/>
      <c r="L337" s="310"/>
      <c r="M337" s="310"/>
      <c r="N337" s="310"/>
      <c r="O337" s="310"/>
      <c r="P337" s="310"/>
      <c r="Q337" s="310"/>
      <c r="R337" s="310"/>
      <c r="S337" s="310"/>
      <c r="T337" s="310"/>
      <c r="U337" s="310"/>
      <c r="V337" s="310"/>
      <c r="W337" s="310"/>
      <c r="X337" s="307"/>
    </row>
    <row r="338" spans="2:24" x14ac:dyDescent="0.3">
      <c r="B338" s="307"/>
      <c r="C338" s="307"/>
      <c r="D338" s="307"/>
      <c r="E338" s="307"/>
      <c r="F338" s="307"/>
      <c r="G338" s="308"/>
      <c r="H338" s="308"/>
      <c r="I338" s="309"/>
      <c r="J338" s="310"/>
      <c r="K338" s="310"/>
      <c r="L338" s="310"/>
      <c r="M338" s="310"/>
      <c r="N338" s="310"/>
      <c r="O338" s="310"/>
      <c r="P338" s="310"/>
      <c r="Q338" s="310"/>
      <c r="R338" s="310"/>
      <c r="S338" s="310"/>
      <c r="T338" s="310"/>
      <c r="U338" s="310"/>
      <c r="V338" s="310"/>
      <c r="W338" s="310"/>
      <c r="X338" s="307"/>
    </row>
    <row r="339" spans="2:24" x14ac:dyDescent="0.3">
      <c r="B339" s="307"/>
      <c r="C339" s="307"/>
      <c r="D339" s="307"/>
      <c r="E339" s="307"/>
      <c r="F339" s="307"/>
      <c r="G339" s="308"/>
      <c r="H339" s="308"/>
      <c r="I339" s="309"/>
      <c r="J339" s="310"/>
      <c r="K339" s="310"/>
      <c r="L339" s="310"/>
      <c r="M339" s="310"/>
      <c r="N339" s="310"/>
      <c r="O339" s="310"/>
      <c r="P339" s="310"/>
      <c r="Q339" s="310"/>
      <c r="R339" s="310"/>
      <c r="S339" s="310"/>
      <c r="T339" s="310"/>
      <c r="U339" s="310"/>
      <c r="V339" s="310"/>
      <c r="W339" s="310"/>
      <c r="X339" s="307"/>
    </row>
    <row r="340" spans="2:24" x14ac:dyDescent="0.3">
      <c r="B340" s="307"/>
      <c r="C340" s="307"/>
      <c r="D340" s="307"/>
      <c r="E340" s="307"/>
      <c r="F340" s="307"/>
      <c r="G340" s="308"/>
      <c r="H340" s="308"/>
      <c r="I340" s="309"/>
      <c r="J340" s="310"/>
      <c r="K340" s="310"/>
      <c r="L340" s="310"/>
      <c r="M340" s="310"/>
      <c r="N340" s="310"/>
      <c r="O340" s="310"/>
      <c r="P340" s="310"/>
      <c r="Q340" s="310"/>
      <c r="R340" s="310"/>
      <c r="S340" s="310"/>
      <c r="T340" s="310"/>
      <c r="U340" s="310"/>
      <c r="V340" s="310"/>
      <c r="W340" s="310"/>
      <c r="X340" s="307"/>
    </row>
    <row r="341" spans="2:24" x14ac:dyDescent="0.3">
      <c r="B341" s="307"/>
      <c r="C341" s="307"/>
      <c r="D341" s="307"/>
      <c r="E341" s="307"/>
      <c r="F341" s="307"/>
      <c r="G341" s="308"/>
      <c r="H341" s="308"/>
      <c r="I341" s="309"/>
      <c r="J341" s="310"/>
      <c r="K341" s="310"/>
      <c r="L341" s="310"/>
      <c r="M341" s="310"/>
      <c r="N341" s="310"/>
      <c r="O341" s="310"/>
      <c r="P341" s="310"/>
      <c r="Q341" s="310"/>
      <c r="R341" s="310"/>
      <c r="S341" s="310"/>
      <c r="T341" s="310"/>
      <c r="U341" s="310"/>
      <c r="V341" s="310"/>
      <c r="W341" s="310"/>
      <c r="X341" s="307"/>
    </row>
    <row r="342" spans="2:24" x14ac:dyDescent="0.3">
      <c r="B342" s="307"/>
      <c r="C342" s="307"/>
      <c r="D342" s="307"/>
      <c r="E342" s="307"/>
      <c r="F342" s="307"/>
      <c r="G342" s="308"/>
      <c r="H342" s="308"/>
      <c r="I342" s="309"/>
      <c r="J342" s="310"/>
      <c r="K342" s="310"/>
      <c r="L342" s="310"/>
      <c r="M342" s="310"/>
      <c r="N342" s="310"/>
      <c r="O342" s="310"/>
      <c r="P342" s="310"/>
      <c r="Q342" s="310"/>
      <c r="R342" s="310"/>
      <c r="S342" s="310"/>
      <c r="T342" s="310"/>
      <c r="U342" s="310"/>
      <c r="V342" s="310"/>
      <c r="W342" s="310"/>
      <c r="X342" s="307"/>
    </row>
    <row r="343" spans="2:24" x14ac:dyDescent="0.3">
      <c r="B343" s="307"/>
      <c r="C343" s="307"/>
      <c r="D343" s="307"/>
      <c r="E343" s="307"/>
      <c r="F343" s="307"/>
      <c r="G343" s="308"/>
      <c r="H343" s="308"/>
      <c r="I343" s="309"/>
      <c r="J343" s="310"/>
      <c r="K343" s="310"/>
      <c r="L343" s="310"/>
      <c r="M343" s="310"/>
      <c r="N343" s="310"/>
      <c r="O343" s="310"/>
      <c r="P343" s="310"/>
      <c r="Q343" s="310"/>
      <c r="R343" s="310"/>
      <c r="S343" s="310"/>
      <c r="T343" s="310"/>
      <c r="U343" s="310"/>
      <c r="V343" s="310"/>
      <c r="W343" s="310"/>
      <c r="X343" s="307"/>
    </row>
    <row r="344" spans="2:24" x14ac:dyDescent="0.3">
      <c r="B344" s="307"/>
      <c r="C344" s="307"/>
      <c r="D344" s="307"/>
      <c r="E344" s="307"/>
      <c r="F344" s="307"/>
      <c r="G344" s="308"/>
      <c r="H344" s="308"/>
      <c r="I344" s="309"/>
      <c r="J344" s="310"/>
      <c r="K344" s="310"/>
      <c r="L344" s="310"/>
      <c r="M344" s="310"/>
      <c r="N344" s="310"/>
      <c r="O344" s="310"/>
      <c r="P344" s="310"/>
      <c r="Q344" s="310"/>
      <c r="R344" s="310"/>
      <c r="S344" s="310"/>
      <c r="T344" s="310"/>
      <c r="U344" s="310"/>
      <c r="V344" s="310"/>
      <c r="W344" s="310"/>
      <c r="X344" s="307"/>
    </row>
    <row r="345" spans="2:24" x14ac:dyDescent="0.3">
      <c r="B345" s="307"/>
      <c r="C345" s="307"/>
      <c r="D345" s="307"/>
      <c r="E345" s="307"/>
      <c r="F345" s="307"/>
      <c r="G345" s="308"/>
      <c r="H345" s="308"/>
      <c r="I345" s="309"/>
      <c r="J345" s="310"/>
      <c r="K345" s="310"/>
      <c r="L345" s="310"/>
      <c r="M345" s="310"/>
      <c r="N345" s="310"/>
      <c r="O345" s="310"/>
      <c r="P345" s="310"/>
      <c r="Q345" s="310"/>
      <c r="R345" s="310"/>
      <c r="S345" s="310"/>
      <c r="T345" s="310"/>
      <c r="U345" s="310"/>
      <c r="V345" s="310"/>
      <c r="W345" s="310"/>
      <c r="X345" s="307"/>
    </row>
    <row r="346" spans="2:24" x14ac:dyDescent="0.3">
      <c r="B346" s="307"/>
      <c r="C346" s="307"/>
      <c r="D346" s="307"/>
      <c r="E346" s="307"/>
      <c r="F346" s="307"/>
      <c r="G346" s="308"/>
      <c r="H346" s="308"/>
      <c r="I346" s="309"/>
      <c r="J346" s="310"/>
      <c r="K346" s="310"/>
      <c r="L346" s="310"/>
      <c r="M346" s="310"/>
      <c r="N346" s="310"/>
      <c r="O346" s="310"/>
      <c r="P346" s="310"/>
      <c r="Q346" s="310"/>
      <c r="R346" s="310"/>
      <c r="S346" s="310"/>
      <c r="T346" s="310"/>
      <c r="U346" s="310"/>
      <c r="V346" s="310"/>
      <c r="W346" s="310"/>
      <c r="X346" s="307"/>
    </row>
    <row r="347" spans="2:24" x14ac:dyDescent="0.3">
      <c r="B347" s="307"/>
      <c r="C347" s="307"/>
      <c r="D347" s="307"/>
      <c r="E347" s="307"/>
      <c r="F347" s="307"/>
      <c r="G347" s="308"/>
      <c r="H347" s="308"/>
      <c r="I347" s="309"/>
      <c r="J347" s="310"/>
      <c r="K347" s="310"/>
      <c r="L347" s="310"/>
      <c r="M347" s="310"/>
      <c r="N347" s="310"/>
      <c r="O347" s="310"/>
      <c r="P347" s="310"/>
      <c r="Q347" s="310"/>
      <c r="R347" s="310"/>
      <c r="S347" s="310"/>
      <c r="T347" s="310"/>
      <c r="U347" s="310"/>
      <c r="V347" s="310"/>
      <c r="W347" s="310"/>
      <c r="X347" s="307"/>
    </row>
    <row r="348" spans="2:24" x14ac:dyDescent="0.3">
      <c r="B348" s="307"/>
      <c r="C348" s="307"/>
      <c r="D348" s="307"/>
      <c r="E348" s="307"/>
      <c r="F348" s="307"/>
      <c r="G348" s="308"/>
      <c r="H348" s="308"/>
      <c r="I348" s="309"/>
      <c r="J348" s="310"/>
      <c r="K348" s="310"/>
      <c r="L348" s="310"/>
      <c r="M348" s="310"/>
      <c r="N348" s="310"/>
      <c r="O348" s="310"/>
      <c r="P348" s="310"/>
      <c r="Q348" s="310"/>
      <c r="R348" s="310"/>
      <c r="S348" s="310"/>
      <c r="T348" s="310"/>
      <c r="U348" s="310"/>
      <c r="V348" s="310"/>
      <c r="W348" s="310"/>
      <c r="X348" s="307"/>
    </row>
    <row r="349" spans="2:24" x14ac:dyDescent="0.3">
      <c r="B349" s="307"/>
      <c r="C349" s="307"/>
      <c r="D349" s="307"/>
      <c r="E349" s="307"/>
      <c r="F349" s="307"/>
      <c r="G349" s="308"/>
      <c r="H349" s="308"/>
      <c r="I349" s="309"/>
      <c r="J349" s="310"/>
      <c r="K349" s="310"/>
      <c r="L349" s="310"/>
      <c r="M349" s="310"/>
      <c r="N349" s="310"/>
      <c r="O349" s="310"/>
      <c r="P349" s="310"/>
      <c r="Q349" s="310"/>
      <c r="R349" s="310"/>
      <c r="S349" s="310"/>
      <c r="T349" s="310"/>
      <c r="U349" s="310"/>
      <c r="V349" s="310"/>
      <c r="W349" s="310"/>
      <c r="X349" s="307"/>
    </row>
    <row r="350" spans="2:24" x14ac:dyDescent="0.3">
      <c r="B350" s="307"/>
      <c r="C350" s="307"/>
      <c r="D350" s="307"/>
      <c r="E350" s="307"/>
      <c r="F350" s="307"/>
      <c r="G350" s="308"/>
      <c r="H350" s="308"/>
      <c r="I350" s="309"/>
      <c r="J350" s="310"/>
      <c r="K350" s="310"/>
      <c r="L350" s="310"/>
      <c r="M350" s="310"/>
      <c r="N350" s="310"/>
      <c r="O350" s="310"/>
      <c r="P350" s="310"/>
      <c r="Q350" s="310"/>
      <c r="R350" s="310"/>
      <c r="S350" s="310"/>
      <c r="T350" s="310"/>
      <c r="U350" s="310"/>
      <c r="V350" s="310"/>
      <c r="W350" s="310"/>
      <c r="X350" s="307"/>
    </row>
    <row r="351" spans="2:24" x14ac:dyDescent="0.3">
      <c r="B351" s="307"/>
      <c r="C351" s="307"/>
      <c r="D351" s="307"/>
      <c r="E351" s="307"/>
      <c r="F351" s="307"/>
      <c r="G351" s="308"/>
      <c r="H351" s="308"/>
      <c r="I351" s="309"/>
      <c r="J351" s="310"/>
      <c r="K351" s="310"/>
      <c r="L351" s="310"/>
      <c r="M351" s="310"/>
      <c r="N351" s="310"/>
      <c r="O351" s="310"/>
      <c r="P351" s="310"/>
      <c r="Q351" s="310"/>
      <c r="R351" s="310"/>
      <c r="S351" s="310"/>
      <c r="T351" s="310"/>
      <c r="U351" s="310"/>
      <c r="V351" s="310"/>
      <c r="W351" s="310"/>
      <c r="X351" s="307"/>
    </row>
    <row r="352" spans="2:24" x14ac:dyDescent="0.3">
      <c r="B352" s="307"/>
      <c r="C352" s="307"/>
      <c r="D352" s="307"/>
      <c r="E352" s="307"/>
      <c r="F352" s="307"/>
      <c r="G352" s="308"/>
      <c r="H352" s="308"/>
      <c r="I352" s="309"/>
      <c r="J352" s="310"/>
      <c r="K352" s="310"/>
      <c r="L352" s="310"/>
      <c r="M352" s="310"/>
      <c r="N352" s="310"/>
      <c r="O352" s="310"/>
      <c r="P352" s="310"/>
      <c r="Q352" s="310"/>
      <c r="R352" s="310"/>
      <c r="S352" s="310"/>
      <c r="T352" s="310"/>
      <c r="U352" s="310"/>
      <c r="V352" s="310"/>
      <c r="W352" s="310"/>
      <c r="X352" s="307"/>
    </row>
    <row r="353" spans="2:24" x14ac:dyDescent="0.3">
      <c r="B353" s="307"/>
      <c r="C353" s="307"/>
      <c r="D353" s="307"/>
      <c r="E353" s="307"/>
      <c r="F353" s="307"/>
      <c r="G353" s="308"/>
      <c r="H353" s="308"/>
      <c r="I353" s="309"/>
      <c r="J353" s="310"/>
      <c r="K353" s="310"/>
      <c r="L353" s="310"/>
      <c r="M353" s="310"/>
      <c r="N353" s="310"/>
      <c r="O353" s="310"/>
      <c r="P353" s="310"/>
      <c r="Q353" s="310"/>
      <c r="R353" s="310"/>
      <c r="S353" s="310"/>
      <c r="T353" s="310"/>
      <c r="U353" s="310"/>
      <c r="V353" s="310"/>
      <c r="W353" s="310"/>
      <c r="X353" s="307"/>
    </row>
    <row r="354" spans="2:24" x14ac:dyDescent="0.3">
      <c r="B354" s="307"/>
      <c r="C354" s="307"/>
      <c r="D354" s="307"/>
      <c r="E354" s="307"/>
      <c r="F354" s="307"/>
      <c r="G354" s="308"/>
      <c r="H354" s="308"/>
      <c r="I354" s="309"/>
      <c r="J354" s="310"/>
      <c r="K354" s="310"/>
      <c r="L354" s="310"/>
      <c r="M354" s="310"/>
      <c r="N354" s="310"/>
      <c r="O354" s="310"/>
      <c r="P354" s="310"/>
      <c r="Q354" s="310"/>
      <c r="R354" s="310"/>
      <c r="S354" s="310"/>
      <c r="T354" s="310"/>
      <c r="U354" s="310"/>
      <c r="V354" s="310"/>
      <c r="W354" s="310"/>
      <c r="X354" s="307"/>
    </row>
    <row r="355" spans="2:24" x14ac:dyDescent="0.3">
      <c r="B355" s="307"/>
      <c r="C355" s="307"/>
      <c r="D355" s="307"/>
      <c r="E355" s="307"/>
      <c r="F355" s="307"/>
      <c r="G355" s="308"/>
      <c r="H355" s="308"/>
      <c r="I355" s="309"/>
      <c r="J355" s="310"/>
      <c r="K355" s="310"/>
      <c r="L355" s="310"/>
      <c r="M355" s="310"/>
      <c r="N355" s="310"/>
      <c r="O355" s="310"/>
      <c r="P355" s="310"/>
      <c r="Q355" s="310"/>
      <c r="R355" s="310"/>
      <c r="S355" s="310"/>
      <c r="T355" s="310"/>
      <c r="U355" s="310"/>
      <c r="V355" s="310"/>
      <c r="W355" s="310"/>
      <c r="X355" s="307"/>
    </row>
    <row r="356" spans="2:24" x14ac:dyDescent="0.3">
      <c r="B356" s="307"/>
      <c r="C356" s="307"/>
      <c r="D356" s="307"/>
      <c r="E356" s="307"/>
      <c r="F356" s="307"/>
      <c r="G356" s="308"/>
      <c r="H356" s="308"/>
      <c r="I356" s="309"/>
      <c r="J356" s="310"/>
      <c r="K356" s="310"/>
      <c r="L356" s="310"/>
      <c r="M356" s="310"/>
      <c r="N356" s="310"/>
      <c r="O356" s="310"/>
      <c r="P356" s="310"/>
      <c r="Q356" s="310"/>
      <c r="R356" s="310"/>
      <c r="S356" s="310"/>
      <c r="T356" s="310"/>
      <c r="U356" s="310"/>
      <c r="V356" s="310"/>
      <c r="W356" s="310"/>
      <c r="X356" s="307"/>
    </row>
    <row r="357" spans="2:24" x14ac:dyDescent="0.3">
      <c r="B357" s="307"/>
      <c r="C357" s="307"/>
      <c r="D357" s="307"/>
      <c r="E357" s="307"/>
      <c r="F357" s="307"/>
      <c r="G357" s="308"/>
      <c r="H357" s="308"/>
      <c r="I357" s="309"/>
      <c r="J357" s="310"/>
      <c r="K357" s="310"/>
      <c r="L357" s="310"/>
      <c r="M357" s="310"/>
      <c r="N357" s="310"/>
      <c r="O357" s="310"/>
      <c r="P357" s="310"/>
      <c r="Q357" s="310"/>
      <c r="R357" s="310"/>
      <c r="S357" s="310"/>
      <c r="T357" s="310"/>
      <c r="U357" s="310"/>
      <c r="V357" s="310"/>
      <c r="W357" s="310"/>
      <c r="X357" s="307"/>
    </row>
    <row r="358" spans="2:24" x14ac:dyDescent="0.3">
      <c r="B358" s="307"/>
      <c r="C358" s="307"/>
      <c r="D358" s="307"/>
      <c r="E358" s="307"/>
      <c r="F358" s="307"/>
      <c r="G358" s="308"/>
      <c r="H358" s="308"/>
      <c r="I358" s="309"/>
      <c r="J358" s="310"/>
      <c r="K358" s="310"/>
      <c r="L358" s="310"/>
      <c r="M358" s="310"/>
      <c r="N358" s="310"/>
      <c r="O358" s="310"/>
      <c r="P358" s="310"/>
      <c r="Q358" s="310"/>
      <c r="R358" s="310"/>
      <c r="S358" s="310"/>
      <c r="T358" s="310"/>
      <c r="U358" s="310"/>
      <c r="V358" s="310"/>
      <c r="W358" s="310"/>
      <c r="X358" s="307"/>
    </row>
    <row r="359" spans="2:24" x14ac:dyDescent="0.3">
      <c r="B359" s="307"/>
      <c r="C359" s="307"/>
      <c r="D359" s="307"/>
      <c r="E359" s="307"/>
      <c r="F359" s="307"/>
      <c r="G359" s="308"/>
      <c r="H359" s="308"/>
      <c r="I359" s="309"/>
      <c r="J359" s="310"/>
      <c r="K359" s="310"/>
      <c r="L359" s="310"/>
      <c r="M359" s="310"/>
      <c r="N359" s="310"/>
      <c r="O359" s="310"/>
      <c r="P359" s="310"/>
      <c r="Q359" s="310"/>
      <c r="R359" s="310"/>
      <c r="S359" s="310"/>
      <c r="T359" s="310"/>
      <c r="U359" s="310"/>
      <c r="V359" s="310"/>
      <c r="W359" s="310"/>
      <c r="X359" s="307"/>
    </row>
    <row r="360" spans="2:24" x14ac:dyDescent="0.3">
      <c r="B360" s="307"/>
      <c r="C360" s="307"/>
      <c r="D360" s="307"/>
      <c r="E360" s="307"/>
      <c r="F360" s="307"/>
      <c r="G360" s="308"/>
      <c r="H360" s="308"/>
      <c r="I360" s="309"/>
      <c r="J360" s="310"/>
      <c r="K360" s="310"/>
      <c r="L360" s="310"/>
      <c r="M360" s="310"/>
      <c r="N360" s="310"/>
      <c r="O360" s="310"/>
      <c r="P360" s="310"/>
      <c r="Q360" s="310"/>
      <c r="R360" s="310"/>
      <c r="S360" s="310"/>
      <c r="T360" s="310"/>
      <c r="U360" s="310"/>
      <c r="V360" s="310"/>
      <c r="W360" s="310"/>
      <c r="X360" s="307"/>
    </row>
  </sheetData>
  <mergeCells count="45">
    <mergeCell ref="H111:I111"/>
    <mergeCell ref="H97:I97"/>
    <mergeCell ref="H98:I98"/>
    <mergeCell ref="H99:I99"/>
    <mergeCell ref="H100:I100"/>
    <mergeCell ref="H101:I101"/>
    <mergeCell ref="H106:I106"/>
    <mergeCell ref="H107:I107"/>
    <mergeCell ref="H108:I108"/>
    <mergeCell ref="H109:I109"/>
    <mergeCell ref="H110:I110"/>
    <mergeCell ref="E102:F102"/>
    <mergeCell ref="H102:I102"/>
    <mergeCell ref="E90:F90"/>
    <mergeCell ref="H90:I90"/>
    <mergeCell ref="E91:F91"/>
    <mergeCell ref="H91:I91"/>
    <mergeCell ref="E92:F92"/>
    <mergeCell ref="H92:I92"/>
    <mergeCell ref="E89:F89"/>
    <mergeCell ref="H89:I89"/>
    <mergeCell ref="Q74:Q77"/>
    <mergeCell ref="E80:I80"/>
    <mergeCell ref="E81:I81"/>
    <mergeCell ref="E82:I82"/>
    <mergeCell ref="E83:I83"/>
    <mergeCell ref="E84:I84"/>
    <mergeCell ref="E86:I86"/>
    <mergeCell ref="E87:F87"/>
    <mergeCell ref="H87:I87"/>
    <mergeCell ref="E88:F88"/>
    <mergeCell ref="H88:I88"/>
    <mergeCell ref="O47:V47"/>
    <mergeCell ref="C5:G6"/>
    <mergeCell ref="V5:W5"/>
    <mergeCell ref="Q6:W6"/>
    <mergeCell ref="I3:P5"/>
    <mergeCell ref="Q3:R5"/>
    <mergeCell ref="V3:W3"/>
    <mergeCell ref="V4:W4"/>
    <mergeCell ref="Q7:W7"/>
    <mergeCell ref="E9:H9"/>
    <mergeCell ref="D25:G25"/>
    <mergeCell ref="D38:I38"/>
    <mergeCell ref="U42:U44"/>
  </mergeCells>
  <conditionalFormatting sqref="E31">
    <cfRule type="cellIs" dxfId="35" priority="22" operator="equal">
      <formula>0</formula>
    </cfRule>
  </conditionalFormatting>
  <conditionalFormatting sqref="E43">
    <cfRule type="cellIs" dxfId="34" priority="26" operator="equal">
      <formula>0</formula>
    </cfRule>
  </conditionalFormatting>
  <conditionalFormatting sqref="G31">
    <cfRule type="cellIs" dxfId="33" priority="32" operator="equal">
      <formula>0</formula>
    </cfRule>
  </conditionalFormatting>
  <conditionalFormatting sqref="G43">
    <cfRule type="cellIs" dxfId="32" priority="27" operator="equal">
      <formula>0</formula>
    </cfRule>
  </conditionalFormatting>
  <conditionalFormatting sqref="H87:H102">
    <cfRule type="cellIs" dxfId="31" priority="1" operator="equal">
      <formula>0</formula>
    </cfRule>
  </conditionalFormatting>
  <conditionalFormatting sqref="I17 W17">
    <cfRule type="cellIs" dxfId="30" priority="34" operator="equal">
      <formula>0</formula>
    </cfRule>
  </conditionalFormatting>
  <conditionalFormatting sqref="I23:I35">
    <cfRule type="cellIs" dxfId="29" priority="21" operator="equal">
      <formula>0</formula>
    </cfRule>
  </conditionalFormatting>
  <conditionalFormatting sqref="I40:I47">
    <cfRule type="cellIs" dxfId="28" priority="24" operator="equal">
      <formula>0</formula>
    </cfRule>
  </conditionalFormatting>
  <conditionalFormatting sqref="J42:J48">
    <cfRule type="cellIs" dxfId="27" priority="25" operator="equal">
      <formula>0</formula>
    </cfRule>
  </conditionalFormatting>
  <conditionalFormatting sqref="J82:U82">
    <cfRule type="cellIs" dxfId="26" priority="4" operator="equal">
      <formula>0</formula>
    </cfRule>
  </conditionalFormatting>
  <conditionalFormatting sqref="J84:U84">
    <cfRule type="cellIs" dxfId="25" priority="2" operator="equal">
      <formula>0</formula>
    </cfRule>
  </conditionalFormatting>
  <conditionalFormatting sqref="J17:V19">
    <cfRule type="cellIs" dxfId="24" priority="33" operator="equal">
      <formula>0</formula>
    </cfRule>
  </conditionalFormatting>
  <conditionalFormatting sqref="J21:V39">
    <cfRule type="cellIs" dxfId="23" priority="19" operator="equal">
      <formula>0</formula>
    </cfRule>
  </conditionalFormatting>
  <conditionalFormatting sqref="J83:V83">
    <cfRule type="cellIs" dxfId="22" priority="3" operator="equal">
      <formula>0</formula>
    </cfRule>
  </conditionalFormatting>
  <conditionalFormatting sqref="J13:W15">
    <cfRule type="cellIs" dxfId="21" priority="35" operator="equal">
      <formula>0</formula>
    </cfRule>
  </conditionalFormatting>
  <conditionalFormatting sqref="J20:W20">
    <cfRule type="cellIs" dxfId="20" priority="20" operator="equal">
      <formula>0</formula>
    </cfRule>
  </conditionalFormatting>
  <conditionalFormatting sqref="J27:W27">
    <cfRule type="cellIs" dxfId="19" priority="17" operator="lessThan">
      <formula>0</formula>
    </cfRule>
  </conditionalFormatting>
  <conditionalFormatting sqref="J38:W38">
    <cfRule type="cellIs" dxfId="18" priority="16" operator="greaterThan">
      <formula>0</formula>
    </cfRule>
  </conditionalFormatting>
  <conditionalFormatting sqref="P63:P64">
    <cfRule type="cellIs" dxfId="17" priority="13" operator="equal">
      <formula>0</formula>
    </cfRule>
  </conditionalFormatting>
  <conditionalFormatting sqref="P56:U59">
    <cfRule type="cellIs" dxfId="16" priority="15" operator="equal">
      <formula>0</formula>
    </cfRule>
  </conditionalFormatting>
  <conditionalFormatting sqref="P62:U62">
    <cfRule type="cellIs" dxfId="15" priority="11" operator="equal">
      <formula>0</formula>
    </cfRule>
  </conditionalFormatting>
  <conditionalFormatting sqref="P65:U65">
    <cfRule type="cellIs" dxfId="14" priority="12" operator="equal">
      <formula>0</formula>
    </cfRule>
  </conditionalFormatting>
  <conditionalFormatting sqref="Q62:Q63">
    <cfRule type="cellIs" dxfId="13" priority="10" operator="equal">
      <formula>0</formula>
    </cfRule>
  </conditionalFormatting>
  <conditionalFormatting sqref="Q64:U64">
    <cfRule type="cellIs" dxfId="12" priority="9" operator="equal">
      <formula>0</formula>
    </cfRule>
  </conditionalFormatting>
  <conditionalFormatting sqref="R63:U63">
    <cfRule type="cellIs" dxfId="11" priority="14" operator="equal">
      <formula>0</formula>
    </cfRule>
  </conditionalFormatting>
  <conditionalFormatting sqref="S41">
    <cfRule type="cellIs" dxfId="10" priority="29" operator="equal">
      <formula>0</formula>
    </cfRule>
  </conditionalFormatting>
  <conditionalFormatting sqref="T40:T42">
    <cfRule type="cellIs" dxfId="9" priority="31" operator="equal">
      <formula>0</formula>
    </cfRule>
  </conditionalFormatting>
  <conditionalFormatting sqref="U42">
    <cfRule type="cellIs" dxfId="8" priority="30" operator="equal">
      <formula>0</formula>
    </cfRule>
  </conditionalFormatting>
  <conditionalFormatting sqref="U48">
    <cfRule type="cellIs" dxfId="7" priority="28" operator="equal">
      <formula>0</formula>
    </cfRule>
  </conditionalFormatting>
  <conditionalFormatting sqref="V12:W12 V16:W16 J87:U102">
    <cfRule type="cellIs" dxfId="6" priority="36" operator="equal">
      <formula>0</formula>
    </cfRule>
  </conditionalFormatting>
  <conditionalFormatting sqref="W26:W27">
    <cfRule type="cellIs" dxfId="5" priority="18" operator="equal">
      <formula>0</formula>
    </cfRule>
  </conditionalFormatting>
  <conditionalFormatting sqref="W38:W39">
    <cfRule type="cellIs" dxfId="4" priority="23" operator="equal">
      <formula>0</formula>
    </cfRule>
  </conditionalFormatting>
  <conditionalFormatting sqref="W56:W59">
    <cfRule type="cellIs" dxfId="3" priority="8" operator="equal">
      <formula>0</formula>
    </cfRule>
  </conditionalFormatting>
  <conditionalFormatting sqref="W62:W65">
    <cfRule type="cellIs" dxfId="2" priority="7" operator="equal">
      <formula>0</formula>
    </cfRule>
  </conditionalFormatting>
  <conditionalFormatting sqref="W67:W69">
    <cfRule type="cellIs" dxfId="1" priority="6" operator="equal">
      <formula>0</formula>
    </cfRule>
  </conditionalFormatting>
  <conditionalFormatting sqref="W71:W72">
    <cfRule type="cellIs" dxfId="0" priority="5" operator="equal">
      <formula>0</formula>
    </cfRule>
  </conditionalFormatting>
  <hyperlinks>
    <hyperlink ref="O47" r:id="rId1" xr:uid="{00000000-0004-0000-0100-000000000000}"/>
  </hyperlinks>
  <printOptions horizontalCentered="1" verticalCentered="1"/>
  <pageMargins left="0" right="0" top="0.39370078740157483" bottom="0.31496062992125984" header="0" footer="0"/>
  <pageSetup paperSize="8" scale="79" orientation="landscape"/>
  <headerFooter>
    <oddFooter>&amp;L&amp;8&amp;D&amp;R&amp;8&amp;F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Den Hurtige Analyse</vt:lpstr>
      <vt:lpstr>Varmeberegner til Den Hurtige</vt:lpstr>
      <vt:lpstr>'Varmeberegner til Den Hurtige'!Udskriftsområde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 ramskov</dc:creator>
  <cp:lastModifiedBy>Henrik Lüneborg</cp:lastModifiedBy>
  <dcterms:created xsi:type="dcterms:W3CDTF">2024-06-18T09:36:05Z</dcterms:created>
  <dcterms:modified xsi:type="dcterms:W3CDTF">2025-09-10T12:36:40Z</dcterms:modified>
</cp:coreProperties>
</file>