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xr:revisionPtr revIDLastSave="0" documentId="8_{8B8EB85C-6CF4-4899-B874-27E82ECCB992}" xr6:coauthVersionLast="47" xr6:coauthVersionMax="47" xr10:uidLastSave="{00000000-0000-0000-0000-000000000000}"/>
  <bookViews>
    <workbookView xWindow="0" yWindow="0" windowWidth="16384" windowHeight="8192" xr2:uid="{00000000-000D-0000-FFFF-FFFF00000000}"/>
  </bookViews>
  <sheets>
    <sheet name="Instructions" sheetId="1" r:id="rId1"/>
    <sheet name="Contribution Calculator" sheetId="2" r:id="rId2"/>
    <sheet name="2026 Payroll Calendar" sheetId="3"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3" i="3" l="1"/>
  <c r="G32" i="3"/>
  <c r="G31" i="3"/>
  <c r="C31" i="3"/>
  <c r="G30" i="3"/>
  <c r="C30" i="3"/>
  <c r="G29" i="3"/>
  <c r="C29" i="3"/>
  <c r="G28" i="3"/>
  <c r="C28" i="3"/>
  <c r="G27" i="3"/>
  <c r="C27" i="3"/>
  <c r="G26" i="3"/>
  <c r="C26" i="3"/>
  <c r="G25" i="3"/>
  <c r="C25" i="3"/>
  <c r="G24" i="3"/>
  <c r="C24" i="3"/>
  <c r="G23" i="3"/>
  <c r="C23" i="3"/>
  <c r="G22" i="3"/>
  <c r="C22" i="3"/>
  <c r="G21" i="3"/>
  <c r="C21" i="3"/>
  <c r="G20" i="3"/>
  <c r="C20" i="3"/>
  <c r="G19" i="3"/>
  <c r="C19" i="3"/>
  <c r="G18" i="3"/>
  <c r="C18" i="3"/>
  <c r="G17" i="3"/>
  <c r="C17" i="3"/>
  <c r="G16" i="3"/>
  <c r="C16" i="3"/>
  <c r="G15" i="3"/>
  <c r="C15" i="3"/>
  <c r="G14" i="3"/>
  <c r="C14" i="3"/>
  <c r="G13" i="3"/>
  <c r="C13" i="3"/>
  <c r="G12" i="3"/>
  <c r="C12" i="3"/>
  <c r="G11" i="3"/>
  <c r="C11" i="3"/>
  <c r="G10" i="3"/>
  <c r="C10" i="3"/>
  <c r="G9" i="3"/>
  <c r="C9" i="3"/>
  <c r="G8" i="3"/>
  <c r="C8" i="3"/>
  <c r="K21" i="2"/>
  <c r="L17" i="2"/>
  <c r="L15" i="2"/>
  <c r="L14" i="2"/>
  <c r="L16" i="2" s="1"/>
  <c r="A13" i="2"/>
  <c r="L11" i="2"/>
  <c r="L10" i="2"/>
  <c r="L6" i="2"/>
  <c r="L4" i="2"/>
  <c r="L3" i="2"/>
  <c r="L5" i="2" s="1"/>
  <c r="L7" i="2" s="1"/>
  <c r="L9" i="2" l="1"/>
  <c r="L13" i="2" s="1"/>
  <c r="L8" i="2"/>
  <c r="L12" i="2" s="1"/>
  <c r="A26" i="2"/>
  <c r="L18" i="2"/>
  <c r="D2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Copilot</author>
  </authors>
  <commentList>
    <comment ref="B7" authorId="0" shapeId="0" xr:uid="{00000000-0006-0000-0100-000004000000}">
      <text>
        <r>
          <rPr>
            <sz val="10"/>
            <rFont val="Arial"/>
            <family val="2"/>
          </rPr>
          <t>Refer to the 2026 Payroll Calendar on Tab 3. Locate the first paycheck expected to reflect your new contribution election and enter its Count From This Date value.</t>
        </r>
      </text>
    </comment>
    <comment ref="A9" authorId="0" shapeId="0" xr:uid="{00000000-0006-0000-0100-000001000000}">
      <text>
        <r>
          <rPr>
            <sz val="10"/>
            <rFont val="Arial"/>
            <family val="2"/>
          </rPr>
          <t>Enter the total amount you would like to contribute from your pay during 2026. Do not include National University matching contributions or other employer contributions. Complete this field only when you select No above.</t>
        </r>
      </text>
    </comment>
    <comment ref="B9" authorId="0" shapeId="0" xr:uid="{00000000-0006-0000-0100-000005000000}">
      <text>
        <r>
          <rPr>
            <sz val="10"/>
            <rFont val="Arial"/>
            <family val="2"/>
          </rPr>
          <t>Enter the total amount you would like to contribute from your pay during 2026. Do not include National University matching contributions or other employer contributions. Complete this field only when you select No above.</t>
        </r>
      </text>
    </comment>
    <comment ref="A12" authorId="0" shapeId="0" xr:uid="{00000000-0006-0000-0100-000002000000}">
      <text>
        <r>
          <rPr>
            <sz val="10"/>
            <rFont val="Arial"/>
            <family val="2"/>
          </rPr>
          <t>Enter the total amount of regular 403(b) contributions you have already made during 2026. Include both Pre-Tax and Roth (Post-Tax) contributions.</t>
        </r>
      </text>
    </comment>
    <comment ref="B12" authorId="0" shapeId="0" xr:uid="{00000000-0006-0000-0100-000006000000}">
      <text>
        <r>
          <rPr>
            <sz val="10"/>
            <rFont val="Arial"/>
            <family val="2"/>
          </rPr>
          <t>Enter the total amount of regular 403(b) contributions you have already made during 2026. Include both Pre-Tax and Roth (Post-Tax) contributions.</t>
        </r>
      </text>
    </comment>
    <comment ref="A13" authorId="0" shapeId="0" xr:uid="{00000000-0006-0000-0100-000003000000}">
      <text>
        <r>
          <rPr>
            <sz val="10"/>
            <rFont val="Arial"/>
            <family val="2"/>
          </rPr>
          <t>Enter Catch-Up contributions already made in 2026, if applicable. Catch-Up contributions are generally available to employees who will be age 50 or older by December 31, 2026. If the age entered is younger than 50, leave this field at $0.</t>
        </r>
      </text>
    </comment>
    <comment ref="B13" authorId="0" shapeId="0" xr:uid="{00000000-0006-0000-0100-000007000000}">
      <text>
        <r>
          <rPr>
            <sz val="10"/>
            <rFont val="Arial"/>
            <family val="2"/>
          </rPr>
          <t>Enter Catch-Up contributions already made in 2026, if applicable. Catch-Up contributions are generally available to employees who will be age 50 or older by December 31, 2026. If the age entered is younger than 50, leave this field at $0.</t>
        </r>
      </text>
    </comment>
  </commentList>
</comments>
</file>

<file path=xl/sharedStrings.xml><?xml version="1.0" encoding="utf-8"?>
<sst xmlns="http://schemas.openxmlformats.org/spreadsheetml/2006/main" count="73" uniqueCount="68">
  <si>
    <t>2026 403(b) Contribution Planner</t>
  </si>
  <si>
    <t>Use one calculator for either payroll schedule. Refer to Tab 3 to determine how many 2026 pay periods remain, then enter that number in the calculator.</t>
  </si>
  <si>
    <t>How to use the planner</t>
  </si>
  <si>
    <t>1. Complete only the pink cells on the Contribution Calculator tab.</t>
  </si>
  <si>
    <t>2. On Tab 3, locate the first paycheck expected to reflect the new election.</t>
  </si>
  <si>
    <t>3. Enter its Count From This Date as Number of Pay Periods Remaining in 2026.</t>
  </si>
  <si>
    <t>4. Select the maximum eligible amount or enter a custom employee contribution goal and contributions made so far.</t>
  </si>
  <si>
    <t>5. Review the recommended contribution amount, estimated election percentage, Catch-Up contribution type, and status.</t>
  </si>
  <si>
    <t>2026 IRS Limits Used</t>
  </si>
  <si>
    <t>Regular employee contribution limit</t>
  </si>
  <si>
    <t>$24,500</t>
  </si>
  <si>
    <t>Catch-Up, ages 50-59 and 64+</t>
  </si>
  <si>
    <t>$8,000, total $32,500</t>
  </si>
  <si>
    <t>Catch-Up, ages 60-63</t>
  </si>
  <si>
    <t>$11,250, total $35,750</t>
  </si>
  <si>
    <t>Catch-Up contribution type</t>
  </si>
  <si>
    <t>If age 50+ and 2025 NU wages exceeded $150,000, Catch-Up contributions must be Roth (Post-Tax).</t>
  </si>
  <si>
    <t>Important</t>
  </si>
  <si>
    <t>• Regular Pre-Tax and Roth (Post-Tax) contributions share the regular employee limit.</t>
  </si>
  <si>
    <t>• The $150,000 question only determines Catch-Up contribution type. It does not change the contribution limit or recommended dollar amount.</t>
  </si>
  <si>
    <t>• The recommended contribution amount may be elected as Pre-Tax, Roth (Post-Tax), or a combination. Employer contributions are not included.</t>
  </si>
  <si>
    <t>• This planner is not financial, investment, tax, or legal advice. Actual deductions are governed by payroll processing and plan terms.</t>
  </si>
  <si>
    <t>2026 403(b) Employee Contribution Calculator</t>
  </si>
  <si>
    <t>Your Planning Summary</t>
  </si>
  <si>
    <t>Enter Your Information</t>
  </si>
  <si>
    <t>Regular contribution limit</t>
  </si>
  <si>
    <t>Age as of 12/31/2026</t>
  </si>
  <si>
    <t>Eligible Catch-Up limit</t>
  </si>
  <si>
    <t>Were your 2025 NU wages more than $150,000?</t>
  </si>
  <si>
    <t>Not Sure</t>
  </si>
  <si>
    <t>Your total eligible maximum</t>
  </si>
  <si>
    <t>Estimated 2026 Annual Gross Pay</t>
  </si>
  <si>
    <t>Number of Pay Periods Remaining in 2026 (Payroll Calendars on Tab 3)</t>
  </si>
  <si>
    <t>Selected annual employee goal</t>
  </si>
  <si>
    <t>Would you like to maximize your eligible 2026 contribution?</t>
  </si>
  <si>
    <t>Yes</t>
  </si>
  <si>
    <t>Regular contribution goal</t>
  </si>
  <si>
    <t>Custom Annual Employee Contribution Goal</t>
  </si>
  <si>
    <t>Catch-Up contribution goal</t>
  </si>
  <si>
    <t>Regular contributions made so far</t>
  </si>
  <si>
    <t>Contributions Made So Far in 2026</t>
  </si>
  <si>
    <t>Catch-Up contributions made so far</t>
  </si>
  <si>
    <t>Regular 403(b) Contributions Made So Far in 2026</t>
  </si>
  <si>
    <t>Remaining regular amount</t>
  </si>
  <si>
    <t>Remaining Catch-Up amount</t>
  </si>
  <si>
    <t>Regular amount per paycheck</t>
  </si>
  <si>
    <t>Pink cells are the only editable cells. Employees younger than age 50 should leave the Catch-Up field at $0.</t>
  </si>
  <si>
    <t>Catch-Up amount per paycheck</t>
  </si>
  <si>
    <t>Total recommended amount per paycheck</t>
  </si>
  <si>
    <t>2026 IRS Limit Assumptions</t>
  </si>
  <si>
    <t>Estimated gross pay per paycheck</t>
  </si>
  <si>
    <t>Estimated election percentage</t>
  </si>
  <si>
    <t>Age 50+ Catch-Up limit</t>
  </si>
  <si>
    <t>Age 60-63 Catch-Up limit</t>
  </si>
  <si>
    <t>Status</t>
  </si>
  <si>
    <t>Roth Catch-Up wage threshold</t>
  </si>
  <si>
    <t>Recommended Election for Each Remaining Paycheck</t>
  </si>
  <si>
    <t>Recommended Contribution Amount</t>
  </si>
  <si>
    <t>Estimated Election Percentage</t>
  </si>
  <si>
    <t>The recommended contribution amount may be elected as Pre-Tax, Roth (Post-Tax), or a combination of both. If Catch-Up contributions apply, follow the Catch-Up Contribution Type shown in the Planning Summary. Workday may display regular and Catch-Up elections separately.</t>
  </si>
  <si>
    <t>2026 Payroll Calendars</t>
  </si>
  <si>
    <t>Locate the first paycheck expected to reflect your new election. Enter its Count From This Date value in the calculator as Number of Pay Periods Remaining in 2026.</t>
  </si>
  <si>
    <t>Semi-Monthly (Salaried)</t>
  </si>
  <si>
    <t>Biweekly (Hourly)</t>
  </si>
  <si>
    <t>#</t>
  </si>
  <si>
    <t>Pay Date</t>
  </si>
  <si>
    <t>Count From This Date</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</si>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</sst>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
    <numFmt numFmtId="166" formatCode="0.0%"/>
    <numFmt numFmtId="167" formatCode="ddd&quot;, &quot;mm/dd/yyyy"/>
  </numFmts>
  <fonts count="17">
    <font>
      <sz val="11"/>
      <color theme="1"/>
      <name val="Calibri"/>
      <family val="2"/>
      <charset val="1"/>
    </font>
    <font>
      <b/>
      <sz val="20"/>
      <color rgb="FFFFFFFF"/>
      <name val="Cambria"/>
      <charset val="1"/>
    </font>
    <font>
      <b/>
      <sz val="14"/>
      <color rgb="FFFFFFFF"/>
      <name val="Cambria"/>
      <charset val="1"/>
    </font>
    <font>
      <b/>
      <sz val="11"/>
      <name val="Cambria"/>
      <charset val="1"/>
    </font>
    <font>
      <b/>
      <sz val="17"/>
      <color rgb="FFFFFFFF"/>
      <name val="Cambria"/>
      <charset val="1"/>
    </font>
    <font>
      <b/>
      <sz val="16"/>
      <color rgb="FFFFFFFF"/>
      <name val="Cambria"/>
      <charset val="1"/>
    </font>
    <font>
      <b/>
      <sz val="13"/>
      <color rgb="FFFFFFFF"/>
      <name val="Cambria"/>
      <charset val="1"/>
    </font>
    <font>
      <b/>
      <sz val="11"/>
      <color rgb="FF333333"/>
      <name val="Cambria"/>
      <charset val="1"/>
    </font>
    <font>
      <sz val="11"/>
      <color rgb="FF0000FF"/>
      <name val="Cambria"/>
      <charset val="1"/>
    </font>
    <font>
      <b/>
      <sz val="12"/>
      <color rgb="FFFFFFFF"/>
      <name val="Cambria"/>
      <charset val="1"/>
    </font>
    <font>
      <i/>
      <sz val="9"/>
      <color rgb="FF003A92"/>
      <name val="Cambria"/>
      <charset val="1"/>
    </font>
    <font>
      <b/>
      <sz val="12"/>
      <name val="Cambria"/>
      <charset val="1"/>
    </font>
    <font>
      <b/>
      <sz val="13"/>
      <color rgb="FF003A92"/>
      <name val="Cambria"/>
      <charset val="1"/>
    </font>
    <font>
      <i/>
      <sz val="11"/>
      <color rgb="FF333333"/>
      <name val="Cambria"/>
      <charset val="1"/>
    </font>
    <font>
      <sz val="10"/>
      <name val="Arial"/>
      <family val="2"/>
    </font>
    <font>
      <b/>
      <sz val="18"/>
      <color rgb="FFFFFFFF"/>
      <name val="Cambria"/>
      <charset val="1"/>
    </font>
    <font>
      <b/>
      <sz val="11"/>
      <color rgb="FFFFFFFF"/>
      <name val="Cambria"/>
      <charset val="1"/>
    </font>
  </fonts>
  <fills count="10">
    <fill>
      <patternFill patternType="none"/>
    </fill>
    <fill>
      <patternFill patternType="gray125"/>
    </fill>
    <fill>
      <patternFill patternType="solid">
        <fgColor rgb="FF003A92"/>
        <bgColor rgb="FF333399"/>
      </patternFill>
    </fill>
    <fill>
      <patternFill patternType="solid">
        <fgColor rgb="FFF2EDE9"/>
        <bgColor rgb="FFE7E6E6"/>
      </patternFill>
    </fill>
    <fill>
      <patternFill patternType="solid">
        <fgColor rgb="FF23BDC1"/>
        <bgColor rgb="FF00CCFF"/>
      </patternFill>
    </fill>
    <fill>
      <patternFill patternType="solid">
        <fgColor rgb="FF827B6E"/>
        <bgColor rgb="FF7F7F7F"/>
      </patternFill>
    </fill>
    <fill>
      <patternFill patternType="solid">
        <fgColor rgb="FFFCE4EC"/>
        <bgColor rgb="FFFCE4D6"/>
      </patternFill>
    </fill>
    <fill>
      <patternFill patternType="solid">
        <fgColor rgb="FFE7E6E6"/>
        <bgColor rgb="FFF2EDE9"/>
      </patternFill>
    </fill>
    <fill>
      <patternFill patternType="solid">
        <fgColor rgb="FFDDF5F4"/>
        <bgColor rgb="FFE2F0D9"/>
      </patternFill>
    </fill>
    <fill>
      <patternFill patternType="solid">
        <fgColor rgb="FFF7F9FC"/>
        <bgColor rgb="FFFFFFFF"/>
      </patternFill>
    </fill>
  </fills>
  <borders count="1">
    <border>
      <left/>
      <right/>
      <top/>
      <bottom/>
      <diagonal/>
    </border>
  </borders>
  <cellStyleXfs count="1">
    <xf numFmtId="0" fontId="0" fillId="0" borderId="0"/>
  </cellStyleXfs>
  <cellXfs count="31">
    <xf numFmtId="0" fontId="0" fillId="0" borderId="0" xfId="0"/>
    <xf numFmtId="0" fontId="11" fillId="8" borderId="0" xfId="0" applyFont="1" applyFill="1" applyAlignment="1">
      <alignment vertical="center" wrapText="1"/>
    </xf>
    <xf numFmtId="0" fontId="5" fillId="4" borderId="0" xfId="0" applyFont="1" applyFill="1" applyAlignment="1">
      <alignment horizontal="center"/>
    </xf>
    <xf numFmtId="0" fontId="4" fillId="2" borderId="0" xfId="0" applyFont="1" applyFill="1" applyAlignment="1">
      <alignment horizontal="center"/>
    </xf>
    <xf numFmtId="0" fontId="0" fillId="0" borderId="0" xfId="0" applyAlignment="1">
      <alignment wrapText="1"/>
    </xf>
    <xf numFmtId="0" fontId="0" fillId="3" borderId="0" xfId="0" applyFill="1" applyAlignment="1">
      <alignment vertical="center" wrapText="1"/>
    </xf>
    <xf numFmtId="0" fontId="1" fillId="2" borderId="0" xfId="0" applyFont="1" applyFill="1" applyAlignment="1">
      <alignment horizontal="center"/>
    </xf>
    <xf numFmtId="0" fontId="7" fillId="0" borderId="0" xfId="0" applyFont="1"/>
    <xf numFmtId="164" fontId="0" fillId="0" borderId="0" xfId="0" applyNumberFormat="1"/>
    <xf numFmtId="1" fontId="8" fillId="6" borderId="0" xfId="0" applyNumberFormat="1" applyFont="1" applyFill="1" applyProtection="1">
      <protection locked="0"/>
    </xf>
    <xf numFmtId="0" fontId="8" fillId="6" borderId="0" xfId="0" applyFont="1" applyFill="1" applyProtection="1">
      <protection locked="0"/>
    </xf>
    <xf numFmtId="164" fontId="8" fillId="6" borderId="0" xfId="0" applyNumberFormat="1" applyFont="1" applyFill="1" applyProtection="1">
      <protection locked="0"/>
    </xf>
    <xf numFmtId="165" fontId="0" fillId="7" borderId="0" xfId="0" applyNumberFormat="1" applyFill="1"/>
    <xf numFmtId="166" fontId="0" fillId="0" borderId="0" xfId="0" applyNumberFormat="1"/>
    <xf numFmtId="164" fontId="12" fillId="8" borderId="0" xfId="0" applyNumberFormat="1" applyFont="1" applyFill="1"/>
    <xf numFmtId="166" fontId="12" fillId="8" borderId="0" xfId="0" applyNumberFormat="1" applyFont="1" applyFill="1"/>
    <xf numFmtId="0" fontId="16" fillId="2" borderId="0" xfId="0" applyFont="1" applyFill="1" applyAlignment="1">
      <alignment horizontal="center" wrapText="1"/>
    </xf>
    <xf numFmtId="167" fontId="0" fillId="0" borderId="0" xfId="0" applyNumberFormat="1"/>
    <xf numFmtId="0" fontId="0" fillId="9" borderId="0" xfId="0" applyFill="1"/>
    <xf numFmtId="167" fontId="0" fillId="9" borderId="0" xfId="0" applyNumberFormat="1" applyFill="1"/>
    <xf numFmtId="0" fontId="13" fillId="3" borderId="0" xfId="0" applyFont="1" applyFill="1" applyAlignment="1">
      <alignment vertical="center" wrapText="1"/>
    </xf>
    <xf numFmtId="0" fontId="15" fillId="2" borderId="0" xfId="0" applyFont="1" applyFill="1" applyAlignment="1">
      <alignment horizontal="center"/>
    </xf>
    <xf numFmtId="0" fontId="2" fillId="4" borderId="0" xfId="0" applyFont="1" applyFill="1" applyAlignment="1"/>
    <xf numFmtId="0" fontId="2" fillId="2" borderId="0" xfId="0" applyFont="1" applyFill="1" applyAlignment="1"/>
    <xf numFmtId="0" fontId="3" fillId="0" borderId="0" xfId="0" applyFont="1" applyAlignment="1"/>
    <xf numFmtId="0" fontId="2" fillId="5" borderId="0" xfId="0" applyFont="1" applyFill="1" applyAlignment="1"/>
    <xf numFmtId="0" fontId="6" fillId="4" borderId="0" xfId="0" applyFont="1" applyFill="1" applyAlignment="1"/>
    <xf numFmtId="0" fontId="9" fillId="5" borderId="0" xfId="0" applyFont="1" applyFill="1" applyAlignment="1"/>
    <xf numFmtId="0" fontId="10" fillId="0" borderId="0" xfId="0" applyFont="1" applyAlignment="1"/>
    <xf numFmtId="0" fontId="6" fillId="5" borderId="0" xfId="0" applyFont="1" applyFill="1" applyAlignment="1"/>
    <xf numFmtId="0" fontId="6" fillId="2" borderId="0" xfId="0" applyFont="1" applyFill="1" applyAlignment="1"/>
  </cellXfs>
  <cellStyles count="1">
    <cellStyle name="Normal" xfId="0" builtinId="0"/>
  </cellStyles>
  <dxfs count="5">
    <dxf>
      <fill>
        <patternFill>
          <bgColor rgb="FFE2F0D9"/>
        </patternFill>
      </fill>
    </dxf>
    <dxf>
      <fill>
        <patternFill>
          <bgColor rgb="FFFCE4D6"/>
        </patternFill>
      </fill>
    </dxf>
    <dxf>
      <fill>
        <patternFill>
          <bgColor rgb="FFF4CCCC"/>
        </patternFill>
      </fill>
    </dxf>
    <dxf>
      <font>
        <color rgb="FF7F7F7F"/>
      </font>
      <fill>
        <patternFill>
          <bgColor rgb="FFE7E6E6"/>
        </patternFill>
      </fill>
    </dxf>
    <dxf>
      <font>
        <color rgb="FF7F7F7F"/>
      </font>
      <fill>
        <patternFill>
          <bgColor rgb="FFE7E6E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2EDE9"/>
      <rgbColor rgb="FF7F7F7F"/>
      <rgbColor rgb="FF9999FF"/>
      <rgbColor rgb="FF993366"/>
      <rgbColor rgb="FFF7F9FC"/>
      <rgbColor rgb="FFDDF5F4"/>
      <rgbColor rgb="FF660066"/>
      <rgbColor rgb="FFFF8080"/>
      <rgbColor rgb="FF0066CC"/>
      <rgbColor rgb="FFFCE4EC"/>
      <rgbColor rgb="FF000080"/>
      <rgbColor rgb="FFFF00FF"/>
      <rgbColor rgb="FFFFFF00"/>
      <rgbColor rgb="FF00FFFF"/>
      <rgbColor rgb="FF800080"/>
      <rgbColor rgb="FF800000"/>
      <rgbColor rgb="FF008080"/>
      <rgbColor rgb="FF0000FF"/>
      <rgbColor rgb="FF00CCFF"/>
      <rgbColor rgb="FFE7E6E6"/>
      <rgbColor rgb="FFE2F0D9"/>
      <rgbColor rgb="FFFCE4D6"/>
      <rgbColor rgb="FF99CCFF"/>
      <rgbColor rgb="FFFF99CC"/>
      <rgbColor rgb="FFCC99FF"/>
      <rgbColor rgb="FFF4CCCC"/>
      <rgbColor rgb="FF3366FF"/>
      <rgbColor rgb="FF23BDC1"/>
      <rgbColor rgb="FF99CC00"/>
      <rgbColor rgb="FFFFCC00"/>
      <rgbColor rgb="FFFF9900"/>
      <rgbColor rgb="FFFF6600"/>
      <rgbColor rgb="FF827B6E"/>
      <rgbColor rgb="FF969696"/>
      <rgbColor rgb="FF003A92"/>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0"/>
  <sheetViews>
    <sheetView showGridLines="0" tabSelected="1" zoomScaleNormal="100" workbookViewId="0"/>
  </sheetViews>
  <sheetFormatPr defaultColWidth="8.7109375" defaultRowHeight="15"/>
  <cols>
    <col min="1" max="1" width="3" customWidth="1"/>
    <col min="2" max="8" width="23" customWidth="1"/>
    <col min="9" max="9" width="3" customWidth="1"/>
  </cols>
  <sheetData>
    <row r="2" spans="2:8" ht="37.5" customHeight="1">
      <c r="B2" s="6" t="s">
        <v>0</v>
      </c>
      <c r="C2" s="6"/>
      <c r="D2" s="6"/>
      <c r="E2" s="6"/>
      <c r="F2" s="6"/>
      <c r="G2" s="6"/>
      <c r="H2" s="6"/>
    </row>
    <row r="5" spans="2:8" ht="15" customHeight="1">
      <c r="B5" s="5" t="s">
        <v>1</v>
      </c>
      <c r="C5" s="5"/>
      <c r="D5" s="5"/>
      <c r="E5" s="5"/>
      <c r="F5" s="5"/>
      <c r="G5" s="5"/>
      <c r="H5" s="5"/>
    </row>
    <row r="6" spans="2:8">
      <c r="B6" s="5"/>
      <c r="C6" s="5"/>
      <c r="D6" s="5"/>
      <c r="E6" s="5"/>
      <c r="F6" s="5"/>
      <c r="G6" s="5"/>
      <c r="H6" s="5"/>
    </row>
    <row r="8" spans="2:8" ht="17.45">
      <c r="B8" s="22" t="s">
        <v>2</v>
      </c>
      <c r="C8" s="22"/>
      <c r="D8" s="22"/>
      <c r="E8" s="22"/>
      <c r="F8" s="22"/>
      <c r="G8" s="22"/>
      <c r="H8" s="22"/>
    </row>
    <row r="10" spans="2:8" ht="27" customHeight="1">
      <c r="B10" s="4" t="s">
        <v>3</v>
      </c>
      <c r="C10" s="4"/>
      <c r="D10" s="4"/>
      <c r="E10" s="4"/>
      <c r="F10" s="4"/>
      <c r="G10" s="4"/>
      <c r="H10" s="4"/>
    </row>
    <row r="11" spans="2:8" ht="27" customHeight="1">
      <c r="B11" s="4" t="s">
        <v>4</v>
      </c>
      <c r="C11" s="4"/>
      <c r="D11" s="4"/>
      <c r="E11" s="4"/>
      <c r="F11" s="4"/>
      <c r="G11" s="4"/>
      <c r="H11" s="4"/>
    </row>
    <row r="12" spans="2:8" ht="27" customHeight="1">
      <c r="B12" s="4" t="s">
        <v>5</v>
      </c>
      <c r="C12" s="4"/>
      <c r="D12" s="4"/>
      <c r="E12" s="4"/>
      <c r="F12" s="4"/>
      <c r="G12" s="4"/>
      <c r="H12" s="4"/>
    </row>
    <row r="13" spans="2:8" ht="27" customHeight="1">
      <c r="B13" s="4" t="s">
        <v>6</v>
      </c>
      <c r="C13" s="4"/>
      <c r="D13" s="4"/>
      <c r="E13" s="4"/>
      <c r="F13" s="4"/>
      <c r="G13" s="4"/>
      <c r="H13" s="4"/>
    </row>
    <row r="14" spans="2:8" ht="27" customHeight="1">
      <c r="B14" s="4" t="s">
        <v>7</v>
      </c>
      <c r="C14" s="4"/>
      <c r="D14" s="4"/>
      <c r="E14" s="4"/>
      <c r="F14" s="4"/>
      <c r="G14" s="4"/>
      <c r="H14" s="4"/>
    </row>
    <row r="17" spans="2:8" ht="17.45">
      <c r="B17" s="23" t="s">
        <v>8</v>
      </c>
      <c r="C17" s="23"/>
      <c r="D17" s="23"/>
      <c r="E17" s="23"/>
      <c r="F17" s="23"/>
      <c r="G17" s="23"/>
      <c r="H17" s="23"/>
    </row>
    <row r="19" spans="2:8" ht="15" customHeight="1">
      <c r="B19" s="24" t="s">
        <v>9</v>
      </c>
      <c r="C19" s="24"/>
      <c r="D19" s="24"/>
      <c r="E19" s="4" t="s">
        <v>10</v>
      </c>
      <c r="F19" s="4"/>
      <c r="G19" s="4"/>
      <c r="H19" s="4"/>
    </row>
    <row r="20" spans="2:8" ht="15" customHeight="1">
      <c r="B20" s="24" t="s">
        <v>11</v>
      </c>
      <c r="C20" s="24"/>
      <c r="D20" s="24"/>
      <c r="E20" s="4" t="s">
        <v>12</v>
      </c>
      <c r="F20" s="4"/>
      <c r="G20" s="4"/>
      <c r="H20" s="4"/>
    </row>
    <row r="21" spans="2:8" ht="15" customHeight="1">
      <c r="B21" s="24" t="s">
        <v>13</v>
      </c>
      <c r="C21" s="24"/>
      <c r="D21" s="24"/>
      <c r="E21" s="4" t="s">
        <v>14</v>
      </c>
      <c r="F21" s="4"/>
      <c r="G21" s="4"/>
      <c r="H21" s="4"/>
    </row>
    <row r="22" spans="2:8" ht="15" customHeight="1">
      <c r="B22" s="24" t="s">
        <v>15</v>
      </c>
      <c r="C22" s="24"/>
      <c r="D22" s="24"/>
      <c r="E22" s="4" t="s">
        <v>16</v>
      </c>
      <c r="F22" s="4"/>
      <c r="G22" s="4"/>
      <c r="H22" s="4"/>
    </row>
    <row r="25" spans="2:8" ht="17.45">
      <c r="B25" s="25" t="s">
        <v>17</v>
      </c>
      <c r="C25" s="25"/>
      <c r="D25" s="25"/>
      <c r="E25" s="25"/>
      <c r="F25" s="25"/>
      <c r="G25" s="25"/>
      <c r="H25" s="25"/>
    </row>
    <row r="27" spans="2:8" ht="30" customHeight="1">
      <c r="B27" s="4" t="s">
        <v>18</v>
      </c>
      <c r="C27" s="4"/>
      <c r="D27" s="4"/>
      <c r="E27" s="4"/>
      <c r="F27" s="4"/>
      <c r="G27" s="4"/>
      <c r="H27" s="4"/>
    </row>
    <row r="28" spans="2:8" ht="30" customHeight="1">
      <c r="B28" s="4" t="s">
        <v>19</v>
      </c>
      <c r="C28" s="4"/>
      <c r="D28" s="4"/>
      <c r="E28" s="4"/>
      <c r="F28" s="4"/>
      <c r="G28" s="4"/>
      <c r="H28" s="4"/>
    </row>
    <row r="29" spans="2:8" ht="30" customHeight="1">
      <c r="B29" s="4" t="s">
        <v>20</v>
      </c>
      <c r="C29" s="4"/>
      <c r="D29" s="4"/>
      <c r="E29" s="4"/>
      <c r="F29" s="4"/>
      <c r="G29" s="4"/>
      <c r="H29" s="4"/>
    </row>
    <row r="30" spans="2:8" ht="30" customHeight="1">
      <c r="B30" s="4" t="s">
        <v>21</v>
      </c>
      <c r="C30" s="4"/>
      <c r="D30" s="4"/>
      <c r="E30" s="4"/>
      <c r="F30" s="4"/>
      <c r="G30" s="4"/>
      <c r="H30" s="4"/>
    </row>
  </sheetData>
  <sheetProtection password="C6C8" sheet="1" selectLockedCells="1"/>
  <mergeCells count="22">
    <mergeCell ref="B25:H25"/>
    <mergeCell ref="B27:H27"/>
    <mergeCell ref="B28:H28"/>
    <mergeCell ref="B29:H29"/>
    <mergeCell ref="B30:H30"/>
    <mergeCell ref="B20:D20"/>
    <mergeCell ref="E20:H20"/>
    <mergeCell ref="B21:D21"/>
    <mergeCell ref="E21:H21"/>
    <mergeCell ref="B22:D22"/>
    <mergeCell ref="E22:H22"/>
    <mergeCell ref="B12:H12"/>
    <mergeCell ref="B13:H13"/>
    <mergeCell ref="B14:H14"/>
    <mergeCell ref="B17:H17"/>
    <mergeCell ref="B19:D19"/>
    <mergeCell ref="E19:H19"/>
    <mergeCell ref="B2:H2"/>
    <mergeCell ref="B5:H6"/>
    <mergeCell ref="B8:H8"/>
    <mergeCell ref="B10:H10"/>
    <mergeCell ref="B11:H1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
  <sheetViews>
    <sheetView showGridLines="0" zoomScaleNormal="100" workbookViewId="0">
      <pane ySplit="3" topLeftCell="A4" activePane="bottomLeft" state="frozen"/>
      <selection pane="bottomLeft"/>
    </sheetView>
  </sheetViews>
  <sheetFormatPr defaultColWidth="8.7109375" defaultRowHeight="15"/>
  <cols>
    <col min="1" max="1" width="42" customWidth="1"/>
    <col min="2" max="2" width="23" customWidth="1"/>
    <col min="3" max="8" width="5" customWidth="1"/>
    <col min="9" max="10" width="3" customWidth="1"/>
    <col min="11" max="11" width="38" customWidth="1"/>
    <col min="12" max="12" width="23" customWidth="1"/>
    <col min="13" max="14" width="16" customWidth="1"/>
  </cols>
  <sheetData>
    <row r="1" spans="1:14" ht="20.85">
      <c r="A1" s="3" t="s">
        <v>22</v>
      </c>
      <c r="B1" s="3"/>
      <c r="C1" s="3"/>
      <c r="D1" s="3"/>
      <c r="E1" s="3"/>
      <c r="F1" s="3"/>
      <c r="G1" s="3"/>
      <c r="H1" s="3"/>
      <c r="K1" s="2" t="s">
        <v>23</v>
      </c>
      <c r="L1" s="2"/>
      <c r="M1" s="2"/>
      <c r="N1" s="2"/>
    </row>
    <row r="3" spans="1:14" ht="16.149999999999999">
      <c r="A3" s="26" t="s">
        <v>24</v>
      </c>
      <c r="B3" s="26"/>
      <c r="K3" s="7" t="s">
        <v>25</v>
      </c>
      <c r="L3" s="8">
        <f>B18</f>
        <v>24500</v>
      </c>
    </row>
    <row r="4" spans="1:14">
      <c r="A4" s="7" t="s">
        <v>26</v>
      </c>
      <c r="B4" s="9">
        <v>0</v>
      </c>
      <c r="K4" s="7" t="s">
        <v>27</v>
      </c>
      <c r="L4" s="8">
        <f>IF($B$4&lt;50,0,IF($B$4&lt;=59,$B$19,IF($B$4&lt;=63,$B$20,$B$19)))</f>
        <v>0</v>
      </c>
    </row>
    <row r="5" spans="1:14">
      <c r="A5" s="7" t="s">
        <v>28</v>
      </c>
      <c r="B5" s="10" t="s">
        <v>29</v>
      </c>
      <c r="K5" s="7" t="s">
        <v>30</v>
      </c>
      <c r="L5" s="8">
        <f>L3+L4</f>
        <v>24500</v>
      </c>
    </row>
    <row r="6" spans="1:14">
      <c r="A6" s="7" t="s">
        <v>31</v>
      </c>
      <c r="B6" s="11">
        <v>0</v>
      </c>
      <c r="K6" s="7" t="s">
        <v>15</v>
      </c>
      <c r="L6" t="str">
        <f>IF($B$4&lt;50,"Not eligible",IF($B$5="Yes","Roth (Post-Tax)",IF($B$5="No","Pre-Tax","Confirm with Benefits")))</f>
        <v>Not eligible</v>
      </c>
    </row>
    <row r="7" spans="1:14">
      <c r="A7" s="7" t="s">
        <v>32</v>
      </c>
      <c r="B7" s="9">
        <v>0</v>
      </c>
      <c r="K7" s="7" t="s">
        <v>33</v>
      </c>
      <c r="L7" s="8">
        <f>IF($B$8="Yes",L5,MIN(MAX($B$9,0),L5))</f>
        <v>24500</v>
      </c>
    </row>
    <row r="8" spans="1:14">
      <c r="A8" s="7" t="s">
        <v>34</v>
      </c>
      <c r="B8" s="10" t="s">
        <v>35</v>
      </c>
      <c r="K8" s="7" t="s">
        <v>36</v>
      </c>
      <c r="L8" s="8">
        <f>MIN(L7,L3)</f>
        <v>24500</v>
      </c>
    </row>
    <row r="9" spans="1:14">
      <c r="A9" s="7" t="s">
        <v>37</v>
      </c>
      <c r="B9" s="11">
        <v>0</v>
      </c>
      <c r="K9" s="7" t="s">
        <v>38</v>
      </c>
      <c r="L9" s="8">
        <f>MAX(0,L7-L3)</f>
        <v>0</v>
      </c>
    </row>
    <row r="10" spans="1:14">
      <c r="K10" s="7" t="s">
        <v>39</v>
      </c>
      <c r="L10" s="8">
        <f>$B$12</f>
        <v>0</v>
      </c>
    </row>
    <row r="11" spans="1:14">
      <c r="A11" s="27" t="s">
        <v>40</v>
      </c>
      <c r="B11" s="27"/>
      <c r="K11" s="7" t="s">
        <v>41</v>
      </c>
      <c r="L11" s="8">
        <f>IF($B$4&lt;50,0,$B$13)</f>
        <v>0</v>
      </c>
    </row>
    <row r="12" spans="1:14">
      <c r="A12" t="s">
        <v>42</v>
      </c>
      <c r="B12" s="11">
        <v>0</v>
      </c>
      <c r="K12" s="7" t="s">
        <v>43</v>
      </c>
      <c r="L12" s="8">
        <f>MAX(0,L8-L10)</f>
        <v>24500</v>
      </c>
    </row>
    <row r="13" spans="1:14">
      <c r="A13" t="str">
        <f>IF($B$4&lt;50,"Catch-Up Contributions Made So Far in 2026 (Not Applicable Based on Age Entered)","Catch-Up Contributions Made So Far in 2026 (if applicable)")</f>
        <v>Catch-Up Contributions Made So Far in 2026 (Not Applicable Based on Age Entered)</v>
      </c>
      <c r="B13" s="11">
        <v>0</v>
      </c>
      <c r="K13" s="7" t="s">
        <v>44</v>
      </c>
      <c r="L13" s="8">
        <f>MAX(0,L9-L11)</f>
        <v>0</v>
      </c>
    </row>
    <row r="14" spans="1:14">
      <c r="K14" s="7" t="s">
        <v>45</v>
      </c>
      <c r="L14" s="8">
        <f>IF($B$7=0,0,L12/$B$7)</f>
        <v>0</v>
      </c>
    </row>
    <row r="15" spans="1:14">
      <c r="A15" s="28" t="s">
        <v>46</v>
      </c>
      <c r="B15" s="28"/>
      <c r="K15" s="7" t="s">
        <v>47</v>
      </c>
      <c r="L15" s="8">
        <f>IF($B$7=0,0,L13/$B$7)</f>
        <v>0</v>
      </c>
    </row>
    <row r="16" spans="1:14">
      <c r="K16" s="7" t="s">
        <v>48</v>
      </c>
      <c r="L16" s="8">
        <f>SUM(L14:L15)</f>
        <v>0</v>
      </c>
    </row>
    <row r="17" spans="1:14">
      <c r="A17" s="27" t="s">
        <v>49</v>
      </c>
      <c r="B17" s="27"/>
      <c r="K17" s="7" t="s">
        <v>50</v>
      </c>
      <c r="L17" s="8">
        <f>IF($B$7=0,0,$B$6/$B$7)</f>
        <v>0</v>
      </c>
    </row>
    <row r="18" spans="1:14">
      <c r="A18" t="s">
        <v>25</v>
      </c>
      <c r="B18" s="12">
        <v>24500</v>
      </c>
      <c r="K18" s="7" t="s">
        <v>51</v>
      </c>
      <c r="L18" s="13">
        <f>IFERROR(L16/L17,0)</f>
        <v>0</v>
      </c>
    </row>
    <row r="19" spans="1:14">
      <c r="A19" t="s">
        <v>52</v>
      </c>
      <c r="B19" s="12">
        <v>8000</v>
      </c>
    </row>
    <row r="20" spans="1:14" ht="16.149999999999999">
      <c r="A20" t="s">
        <v>53</v>
      </c>
      <c r="B20" s="12">
        <v>11250</v>
      </c>
      <c r="K20" s="29" t="s">
        <v>54</v>
      </c>
      <c r="L20" s="29"/>
      <c r="M20" s="29"/>
      <c r="N20" s="29"/>
    </row>
    <row r="21" spans="1:14">
      <c r="A21" t="s">
        <v>55</v>
      </c>
      <c r="B21" s="12">
        <v>150000</v>
      </c>
      <c r="K21" s="1" t="str">
        <f>IF(OR($B$6&lt;=0,$B$7&lt;=0),"Enter annual pay and remaining pay periods to begin.",IF(SUM(L10,L11)&gt;L5,"EXCEEDS LIMIT: Review contributions entered.",IF(AND($B$4&gt;=50,$B$5="Not Sure"),"ACTION NEEDED: Confirm whether 2025 NU wages exceeded $150,000.",IF(L16&gt;L17,"REVIEW: Suggested contribution exceeds estimated gross pay.","ON TRACK: Recommendation is within the information entered."))))</f>
        <v>Enter annual pay and remaining pay periods to begin.</v>
      </c>
      <c r="L21" s="1"/>
      <c r="M21" s="1"/>
      <c r="N21" s="1"/>
    </row>
    <row r="22" spans="1:14">
      <c r="K22" s="1"/>
      <c r="L22" s="1"/>
      <c r="M22" s="1"/>
      <c r="N22" s="1"/>
    </row>
    <row r="23" spans="1:14">
      <c r="K23" s="1"/>
      <c r="L23" s="1"/>
      <c r="M23" s="1"/>
      <c r="N23" s="1"/>
    </row>
    <row r="24" spans="1:14" ht="16.149999999999999">
      <c r="A24" s="30" t="s">
        <v>56</v>
      </c>
      <c r="B24" s="30"/>
      <c r="C24" s="30"/>
      <c r="D24" s="30"/>
      <c r="E24" s="30"/>
      <c r="F24" s="30"/>
      <c r="G24" s="30"/>
      <c r="H24" s="30"/>
      <c r="K24" s="1"/>
      <c r="L24" s="1"/>
      <c r="M24" s="1"/>
      <c r="N24" s="1"/>
    </row>
    <row r="25" spans="1:14">
      <c r="A25" t="s">
        <v>57</v>
      </c>
      <c r="D25" t="s">
        <v>58</v>
      </c>
    </row>
    <row r="26" spans="1:14" ht="16.149999999999999">
      <c r="A26" s="14">
        <f>L16</f>
        <v>0</v>
      </c>
      <c r="D26" s="15">
        <f>L18</f>
        <v>0</v>
      </c>
    </row>
    <row r="28" spans="1:14" ht="15" customHeight="1">
      <c r="A28" s="20" t="s">
        <v>59</v>
      </c>
      <c r="B28" s="20"/>
      <c r="C28" s="20"/>
      <c r="D28" s="20"/>
      <c r="E28" s="20"/>
      <c r="F28" s="20"/>
      <c r="G28" s="20"/>
      <c r="H28" s="20"/>
    </row>
    <row r="29" spans="1:14">
      <c r="A29" s="20"/>
      <c r="B29" s="20"/>
      <c r="C29" s="20"/>
      <c r="D29" s="20"/>
      <c r="E29" s="20"/>
      <c r="F29" s="20"/>
      <c r="G29" s="20"/>
      <c r="H29" s="20"/>
    </row>
    <row r="30" spans="1:14">
      <c r="A30" s="20"/>
      <c r="B30" s="20"/>
      <c r="C30" s="20"/>
      <c r="D30" s="20"/>
      <c r="E30" s="20"/>
      <c r="F30" s="20"/>
      <c r="G30" s="20"/>
      <c r="H30" s="20"/>
    </row>
  </sheetData>
  <sheetProtection password="C6C8" sheet="1" selectLockedCells="1"/>
  <mergeCells count="10">
    <mergeCell ref="A17:B17"/>
    <mergeCell ref="K20:N20"/>
    <mergeCell ref="K21:N24"/>
    <mergeCell ref="A24:H24"/>
    <mergeCell ref="A28:H30"/>
    <mergeCell ref="A1:H1"/>
    <mergeCell ref="K1:N1"/>
    <mergeCell ref="A3:B3"/>
    <mergeCell ref="A11:B11"/>
    <mergeCell ref="A15:B15"/>
  </mergeCells>
  <conditionalFormatting sqref="A9:B9">
    <cfRule type="expression" dxfId="4" priority="2">
      <formula>$B$8="Yes"</formula>
    </cfRule>
  </conditionalFormatting>
  <conditionalFormatting sqref="A13:B13">
    <cfRule type="expression" dxfId="3" priority="3">
      <formula>$B$4&lt;50</formula>
    </cfRule>
  </conditionalFormatting>
  <conditionalFormatting sqref="K21:N24">
    <cfRule type="expression" dxfId="2" priority="4">
      <formula>ISNUMBER(SEARCH("EXCEEDS",$K$21))</formula>
    </cfRule>
    <cfRule type="expression" dxfId="1" priority="5">
      <formula>ISNUMBER(SEARCH("ACTION",$K$21))+ISNUMBER(SEARCH("REVIEW",$K$21))</formula>
    </cfRule>
    <cfRule type="expression" dxfId="0" priority="6">
      <formula>ISNUMBER(SEARCH("ON TRACK",$K$21))</formula>
    </cfRule>
  </conditionalFormatting>
  <dataValidations count="4">
    <dataValidation type="list" sqref="B5" xr:uid="{00000000-0002-0000-0100-000000000000}">
      <formula1>"Yes,No,Not Sure"</formula1>
      <formula2>0</formula2>
    </dataValidation>
    <dataValidation type="list" sqref="B8" xr:uid="{00000000-0002-0000-0100-000001000000}">
      <formula1>"Yes,No"</formula1>
      <formula2>0</formula2>
    </dataValidation>
    <dataValidation type="whole" sqref="B4" xr:uid="{00000000-0002-0000-0100-000002000000}">
      <formula1>0</formula1>
      <formula2>125</formula2>
    </dataValidation>
    <dataValidation type="whole" sqref="B7" xr:uid="{00000000-0002-0000-0100-000003000000}">
      <formula1>0</formula1>
      <formula2>53</formula2>
    </dataValidation>
  </dataValidations>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showGridLines="0" zoomScaleNormal="100" workbookViewId="0">
      <pane ySplit="7" topLeftCell="A8" activePane="bottomLeft" state="frozen"/>
      <selection pane="bottomLeft"/>
    </sheetView>
  </sheetViews>
  <sheetFormatPr defaultColWidth="8.7109375" defaultRowHeight="15"/>
  <cols>
    <col min="1" max="1" width="5" customWidth="1"/>
    <col min="2" max="2" width="20" customWidth="1"/>
    <col min="3" max="3" width="19" customWidth="1"/>
    <col min="4" max="4" width="4" customWidth="1"/>
    <col min="5" max="5" width="5" customWidth="1"/>
    <col min="6" max="6" width="20" customWidth="1"/>
    <col min="7" max="7" width="19" customWidth="1"/>
    <col min="8" max="8" width="18" customWidth="1"/>
  </cols>
  <sheetData>
    <row r="1" spans="1:8" ht="22.15">
      <c r="A1" s="21" t="s">
        <v>60</v>
      </c>
      <c r="B1" s="21"/>
      <c r="C1" s="21"/>
      <c r="D1" s="21"/>
      <c r="E1" s="21"/>
      <c r="F1" s="21"/>
      <c r="G1" s="21"/>
      <c r="H1" s="21"/>
    </row>
    <row r="3" spans="1:8" ht="15" customHeight="1">
      <c r="A3" s="5" t="s">
        <v>61</v>
      </c>
      <c r="B3" s="5"/>
      <c r="C3" s="5"/>
      <c r="D3" s="5"/>
      <c r="E3" s="5"/>
      <c r="F3" s="5"/>
      <c r="G3" s="5"/>
      <c r="H3" s="5"/>
    </row>
    <row r="4" spans="1:8">
      <c r="A4" s="5"/>
      <c r="B4" s="5"/>
      <c r="C4" s="5"/>
      <c r="D4" s="5"/>
      <c r="E4" s="5"/>
      <c r="F4" s="5"/>
      <c r="G4" s="5"/>
      <c r="H4" s="5"/>
    </row>
    <row r="6" spans="1:8" ht="16.149999999999999">
      <c r="A6" s="26" t="s">
        <v>62</v>
      </c>
      <c r="B6" s="26"/>
      <c r="C6" s="26"/>
      <c r="E6" s="26" t="s">
        <v>63</v>
      </c>
      <c r="F6" s="26"/>
      <c r="G6" s="26"/>
      <c r="H6" s="26"/>
    </row>
    <row r="7" spans="1:8" ht="26.85">
      <c r="A7" s="16" t="s">
        <v>64</v>
      </c>
      <c r="B7" s="16" t="s">
        <v>65</v>
      </c>
      <c r="C7" s="16" t="s">
        <v>66</v>
      </c>
      <c r="E7" s="16" t="s">
        <v>64</v>
      </c>
      <c r="F7" s="16" t="s">
        <v>65</v>
      </c>
      <c r="G7" s="16" t="s">
        <v>66</v>
      </c>
      <c r="H7" s="16" t="s">
        <v>67</v>
      </c>
    </row>
    <row r="8" spans="1:8">
      <c r="A8">
        <v>1</v>
      </c>
      <c r="B8" s="17">
        <v>46037</v>
      </c>
      <c r="C8">
        <f>COUNT($B$8:$B$31)</f>
        <v>24</v>
      </c>
      <c r="E8">
        <v>1</v>
      </c>
      <c r="F8" s="17">
        <v>46024</v>
      </c>
      <c r="G8">
        <f>COUNT($F$8:$F$33)</f>
        <v>26</v>
      </c>
    </row>
    <row r="9" spans="1:8">
      <c r="A9" s="18">
        <v>2</v>
      </c>
      <c r="B9" s="19">
        <v>46052</v>
      </c>
      <c r="C9" s="18">
        <f>COUNT($B$9:$B$31)</f>
        <v>23</v>
      </c>
      <c r="E9" s="18">
        <v>2</v>
      </c>
      <c r="F9" s="19">
        <v>46038</v>
      </c>
      <c r="G9" s="18">
        <f>COUNT($F$9:$F$33)</f>
        <v>25</v>
      </c>
      <c r="H9" s="18"/>
    </row>
    <row r="10" spans="1:8">
      <c r="A10">
        <v>3</v>
      </c>
      <c r="B10" s="17">
        <v>46066</v>
      </c>
      <c r="C10">
        <f>COUNT($B$10:$B$31)</f>
        <v>22</v>
      </c>
      <c r="E10">
        <v>3</v>
      </c>
      <c r="F10" s="17">
        <v>46052</v>
      </c>
      <c r="G10">
        <f>COUNT($F$10:$F$33)</f>
        <v>24</v>
      </c>
    </row>
    <row r="11" spans="1:8">
      <c r="A11" s="18">
        <v>4</v>
      </c>
      <c r="B11" s="19">
        <v>46080</v>
      </c>
      <c r="C11" s="18">
        <f>COUNT($B$11:$B$31)</f>
        <v>21</v>
      </c>
      <c r="E11" s="18">
        <v>4</v>
      </c>
      <c r="F11" s="19">
        <v>46066</v>
      </c>
      <c r="G11" s="18">
        <f>COUNT($F$11:$F$33)</f>
        <v>23</v>
      </c>
      <c r="H11" s="18"/>
    </row>
    <row r="12" spans="1:8">
      <c r="A12">
        <v>5</v>
      </c>
      <c r="B12" s="17">
        <v>46094</v>
      </c>
      <c r="C12">
        <f>COUNT($B$12:$B$31)</f>
        <v>20</v>
      </c>
      <c r="E12">
        <v>5</v>
      </c>
      <c r="F12" s="17">
        <v>46080</v>
      </c>
      <c r="G12">
        <f>COUNT($F$12:$F$33)</f>
        <v>22</v>
      </c>
    </row>
    <row r="13" spans="1:8">
      <c r="A13" s="18">
        <v>6</v>
      </c>
      <c r="B13" s="19">
        <v>46112</v>
      </c>
      <c r="C13" s="18">
        <f>COUNT($B$13:$B$31)</f>
        <v>19</v>
      </c>
      <c r="E13" s="18">
        <v>6</v>
      </c>
      <c r="F13" s="19">
        <v>46094</v>
      </c>
      <c r="G13" s="18">
        <f>COUNT($F$13:$F$33)</f>
        <v>21</v>
      </c>
      <c r="H13" s="18"/>
    </row>
    <row r="14" spans="1:8">
      <c r="A14">
        <v>7</v>
      </c>
      <c r="B14" s="17">
        <v>46127</v>
      </c>
      <c r="C14">
        <f>COUNT($B$14:$B$31)</f>
        <v>18</v>
      </c>
      <c r="E14">
        <v>7</v>
      </c>
      <c r="F14" s="17">
        <v>46108</v>
      </c>
      <c r="G14">
        <f>COUNT($F$14:$F$33)</f>
        <v>20</v>
      </c>
    </row>
    <row r="15" spans="1:8">
      <c r="A15" s="18">
        <v>8</v>
      </c>
      <c r="B15" s="19">
        <v>46142</v>
      </c>
      <c r="C15" s="18">
        <f>COUNT($B$15:$B$31)</f>
        <v>17</v>
      </c>
      <c r="E15" s="18">
        <v>8</v>
      </c>
      <c r="F15" s="19">
        <v>46122</v>
      </c>
      <c r="G15" s="18">
        <f>COUNT($F$15:$F$33)</f>
        <v>19</v>
      </c>
      <c r="H15" s="18"/>
    </row>
    <row r="16" spans="1:8">
      <c r="A16">
        <v>9</v>
      </c>
      <c r="B16" s="17">
        <v>46157</v>
      </c>
      <c r="C16">
        <f>COUNT($B$16:$B$31)</f>
        <v>16</v>
      </c>
      <c r="E16">
        <v>9</v>
      </c>
      <c r="F16" s="17">
        <v>46136</v>
      </c>
      <c r="G16">
        <f>COUNT($F$16:$F$33)</f>
        <v>18</v>
      </c>
    </row>
    <row r="17" spans="1:8">
      <c r="A17" s="18">
        <v>10</v>
      </c>
      <c r="B17" s="19">
        <v>46171</v>
      </c>
      <c r="C17" s="18">
        <f>COUNT($B$17:$B$31)</f>
        <v>15</v>
      </c>
      <c r="E17" s="18">
        <v>10</v>
      </c>
      <c r="F17" s="19">
        <v>46150</v>
      </c>
      <c r="G17" s="18">
        <f>COUNT($F$17:$F$33)</f>
        <v>17</v>
      </c>
      <c r="H17" s="18"/>
    </row>
    <row r="18" spans="1:8">
      <c r="A18">
        <v>11</v>
      </c>
      <c r="B18" s="17">
        <v>46188</v>
      </c>
      <c r="C18">
        <f>COUNT($B$18:$B$31)</f>
        <v>14</v>
      </c>
      <c r="E18">
        <v>11</v>
      </c>
      <c r="F18" s="17">
        <v>46164</v>
      </c>
      <c r="G18">
        <f>COUNT($F$18:$F$33)</f>
        <v>16</v>
      </c>
    </row>
    <row r="19" spans="1:8">
      <c r="A19" s="18">
        <v>12</v>
      </c>
      <c r="B19" s="19">
        <v>46203</v>
      </c>
      <c r="C19" s="18">
        <f>COUNT($B$19:$B$31)</f>
        <v>13</v>
      </c>
      <c r="E19" s="18">
        <v>12</v>
      </c>
      <c r="F19" s="19">
        <v>46178</v>
      </c>
      <c r="G19" s="18">
        <f>COUNT($F$19:$F$33)</f>
        <v>15</v>
      </c>
      <c r="H19" s="18"/>
    </row>
    <row r="20" spans="1:8">
      <c r="A20">
        <v>13</v>
      </c>
      <c r="B20" s="17">
        <v>46218</v>
      </c>
      <c r="C20">
        <f>COUNT($B$20:$B$31)</f>
        <v>12</v>
      </c>
      <c r="E20">
        <v>13</v>
      </c>
      <c r="F20" s="17">
        <v>46191</v>
      </c>
      <c r="G20">
        <f>COUNT($F$20:$F$33)</f>
        <v>14</v>
      </c>
    </row>
    <row r="21" spans="1:8">
      <c r="A21" s="18">
        <v>14</v>
      </c>
      <c r="B21" s="19">
        <v>46234</v>
      </c>
      <c r="C21" s="18">
        <f>COUNT($B$21:$B$31)</f>
        <v>11</v>
      </c>
      <c r="E21" s="18">
        <v>14</v>
      </c>
      <c r="F21" s="19">
        <v>46205</v>
      </c>
      <c r="G21" s="18">
        <f>COUNT($F$21:$F$33)</f>
        <v>13</v>
      </c>
      <c r="H21" s="18"/>
    </row>
    <row r="22" spans="1:8">
      <c r="A22">
        <v>15</v>
      </c>
      <c r="B22" s="17">
        <v>46248</v>
      </c>
      <c r="C22">
        <f>COUNT($B$22:$B$31)</f>
        <v>10</v>
      </c>
      <c r="E22">
        <v>15</v>
      </c>
      <c r="F22" s="17">
        <v>46220</v>
      </c>
      <c r="G22">
        <f>COUNT($F$22:$F$33)</f>
        <v>12</v>
      </c>
    </row>
    <row r="23" spans="1:8">
      <c r="A23" s="18">
        <v>16</v>
      </c>
      <c r="B23" s="19">
        <v>46265</v>
      </c>
      <c r="C23" s="18">
        <f>COUNT($B$23:$B$31)</f>
        <v>9</v>
      </c>
      <c r="E23" s="18">
        <v>16</v>
      </c>
      <c r="F23" s="19">
        <v>46234</v>
      </c>
      <c r="G23" s="18">
        <f>COUNT($F$23:$F$33)</f>
        <v>11</v>
      </c>
      <c r="H23" s="18"/>
    </row>
    <row r="24" spans="1:8">
      <c r="A24">
        <v>17</v>
      </c>
      <c r="B24" s="17">
        <v>46280</v>
      </c>
      <c r="C24">
        <f>COUNT($B$24:$B$31)</f>
        <v>8</v>
      </c>
      <c r="E24">
        <v>17</v>
      </c>
      <c r="F24" s="17">
        <v>46248</v>
      </c>
      <c r="G24">
        <f>COUNT($F$24:$F$33)</f>
        <v>10</v>
      </c>
    </row>
    <row r="25" spans="1:8">
      <c r="A25" s="18">
        <v>18</v>
      </c>
      <c r="B25" s="19">
        <v>46295</v>
      </c>
      <c r="C25" s="18">
        <f>COUNT($B$25:$B$31)</f>
        <v>7</v>
      </c>
      <c r="E25" s="18">
        <v>18</v>
      </c>
      <c r="F25" s="19">
        <v>46262</v>
      </c>
      <c r="G25" s="18">
        <f>COUNT($F$25:$F$33)</f>
        <v>9</v>
      </c>
      <c r="H25" s="18"/>
    </row>
    <row r="26" spans="1:8">
      <c r="A26">
        <v>19</v>
      </c>
      <c r="B26" s="17">
        <v>46310</v>
      </c>
      <c r="C26">
        <f>COUNT($B$26:$B$31)</f>
        <v>6</v>
      </c>
      <c r="E26">
        <v>19</v>
      </c>
      <c r="F26" s="17">
        <v>46276</v>
      </c>
      <c r="G26">
        <f>COUNT($F$26:$F$33)</f>
        <v>8</v>
      </c>
    </row>
    <row r="27" spans="1:8">
      <c r="A27" s="18">
        <v>20</v>
      </c>
      <c r="B27" s="19">
        <v>46325</v>
      </c>
      <c r="C27" s="18">
        <f>COUNT($B$27:$B$31)</f>
        <v>5</v>
      </c>
      <c r="E27" s="18">
        <v>20</v>
      </c>
      <c r="F27" s="19">
        <v>46290</v>
      </c>
      <c r="G27" s="18">
        <f>COUNT($F$27:$F$33)</f>
        <v>7</v>
      </c>
      <c r="H27" s="18"/>
    </row>
    <row r="28" spans="1:8">
      <c r="A28">
        <v>21</v>
      </c>
      <c r="B28" s="17">
        <v>46339</v>
      </c>
      <c r="C28">
        <f>COUNT($B$28:$B$31)</f>
        <v>4</v>
      </c>
      <c r="E28">
        <v>21</v>
      </c>
      <c r="F28" s="17">
        <v>46304</v>
      </c>
      <c r="G28">
        <f>COUNT($F$28:$F$33)</f>
        <v>6</v>
      </c>
    </row>
    <row r="29" spans="1:8">
      <c r="A29" s="18">
        <v>22</v>
      </c>
      <c r="B29" s="19">
        <v>46356</v>
      </c>
      <c r="C29" s="18">
        <f>COUNT($B$29:$B$31)</f>
        <v>3</v>
      </c>
      <c r="E29" s="18">
        <v>22</v>
      </c>
      <c r="F29" s="19">
        <v>46318</v>
      </c>
      <c r="G29" s="18">
        <f>COUNT($F$29:$F$33)</f>
        <v>5</v>
      </c>
      <c r="H29" s="18"/>
    </row>
    <row r="30" spans="1:8">
      <c r="A30">
        <v>23</v>
      </c>
      <c r="B30" s="17">
        <v>46371</v>
      </c>
      <c r="C30">
        <f>COUNT($B$30:$B$31)</f>
        <v>2</v>
      </c>
      <c r="E30">
        <v>23</v>
      </c>
      <c r="F30" s="17">
        <v>46332</v>
      </c>
      <c r="G30">
        <f>COUNT($F$30:$F$33)</f>
        <v>4</v>
      </c>
    </row>
    <row r="31" spans="1:8">
      <c r="A31" s="18">
        <v>24</v>
      </c>
      <c r="B31" s="19">
        <v>46387</v>
      </c>
      <c r="C31" s="18">
        <f>COUNT($B$31)</f>
        <v>1</v>
      </c>
      <c r="E31" s="18">
        <v>24</v>
      </c>
      <c r="F31" s="19">
        <v>46346</v>
      </c>
      <c r="G31" s="18">
        <f>COUNT($F$31:$F$33)</f>
        <v>3</v>
      </c>
      <c r="H31" s="18"/>
    </row>
    <row r="32" spans="1:8">
      <c r="E32">
        <v>25</v>
      </c>
      <c r="F32" s="17">
        <v>46360</v>
      </c>
      <c r="G32">
        <f>COUNT($F$32:$F$33)</f>
        <v>2</v>
      </c>
    </row>
    <row r="33" spans="1:8">
      <c r="A33" s="18"/>
      <c r="B33" s="18"/>
      <c r="C33" s="18"/>
      <c r="E33" s="18">
        <v>26</v>
      </c>
      <c r="F33" s="19">
        <v>46374</v>
      </c>
      <c r="G33" s="18">
        <f>COUNT($F$33)</f>
        <v>1</v>
      </c>
      <c r="H33" s="18"/>
    </row>
  </sheetData>
  <sheetProtection password="C6C8" sheet="1" selectLockedCells="1"/>
  <mergeCells count="4">
    <mergeCell ref="A1:H1"/>
    <mergeCell ref="A3:H4"/>
    <mergeCell ref="A6:C6"/>
    <mergeCell ref="E6:H6"/>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365287DF285E4E9E52EDAC4BA89948" ma:contentTypeVersion="14" ma:contentTypeDescription="Create a new document." ma:contentTypeScope="" ma:versionID="3c727dcecb5399bb669f547a04ff138a">
  <xsd:schema xmlns:xsd="http://www.w3.org/2001/XMLSchema" xmlns:xs="http://www.w3.org/2001/XMLSchema" xmlns:p="http://schemas.microsoft.com/office/2006/metadata/properties" xmlns:ns2="75214a50-22f8-423f-87d0-09111f4259fd" xmlns:ns3="058fc607-faa5-4136-8f42-bc1653152616" targetNamespace="http://schemas.microsoft.com/office/2006/metadata/properties" ma:root="true" ma:fieldsID="bb2350ef7796c80bb77cd8048d36b0ee" ns2:_="" ns3:_="">
    <xsd:import namespace="75214a50-22f8-423f-87d0-09111f4259fd"/>
    <xsd:import namespace="058fc607-faa5-4136-8f42-bc16531526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14a50-22f8-423f-87d0-09111f425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7c5eaa6-3f01-49d1-9736-050921629c0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8fc607-faa5-4136-8f42-bc165315261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214a50-22f8-423f-87d0-09111f4259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796F76-1DE1-4E2F-9786-BE0A2DC866E8}"/>
</file>

<file path=customXml/itemProps2.xml><?xml version="1.0" encoding="utf-8"?>
<ds:datastoreItem xmlns:ds="http://schemas.openxmlformats.org/officeDocument/2006/customXml" ds:itemID="{950BCD93-4BEF-4EA9-BDA1-D6FE580BA0DD}"/>
</file>

<file path=customXml/itemProps3.xml><?xml version="1.0" encoding="utf-8"?>
<ds:datastoreItem xmlns:ds="http://schemas.openxmlformats.org/officeDocument/2006/customXml" ds:itemID="{F98B443F-EBF2-4CA0-B786-18535C4DD6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403(b) Contribution Planner</dc:title>
  <dc:subject/>
  <dc:creator>Sarina Minatoya</dc:creator>
  <cp:keywords/>
  <dc:description/>
  <cp:lastModifiedBy/>
  <cp:revision>0</cp:revision>
  <dcterms:created xsi:type="dcterms:W3CDTF">2026-08-26T17:31:49Z</dcterms:created>
  <dcterms:modified xsi:type="dcterms:W3CDTF">2026-08-26T17:36:11Z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f072c6-66e3-496a-ad63-a03ab38ae73e_Enabled">
    <vt:lpwstr>true</vt:lpwstr>
  </property>
  <property fmtid="{D5CDD505-2E9C-101B-9397-08002B2CF9AE}" pid="3" name="MSIP_Label_0af072c6-66e3-496a-ad63-a03ab38ae73e_SetDate">
    <vt:lpwstr>2026-08-26T17:31:50Z</vt:lpwstr>
  </property>
  <property fmtid="{D5CDD505-2E9C-101B-9397-08002B2CF9AE}" pid="4" name="MSIP_Label_0af072c6-66e3-496a-ad63-a03ab38ae73e_Method">
    <vt:lpwstr>Standard</vt:lpwstr>
  </property>
  <property fmtid="{D5CDD505-2E9C-101B-9397-08002B2CF9AE}" pid="5" name="MSIP_Label_0af072c6-66e3-496a-ad63-a03ab38ae73e_Name">
    <vt:lpwstr>Confidential</vt:lpwstr>
  </property>
  <property fmtid="{D5CDD505-2E9C-101B-9397-08002B2CF9AE}" pid="6" name="MSIP_Label_0af072c6-66e3-496a-ad63-a03ab38ae73e_SiteId">
    <vt:lpwstr>13295746-7225-4c95-9417-94671a1789f8</vt:lpwstr>
  </property>
  <property fmtid="{D5CDD505-2E9C-101B-9397-08002B2CF9AE}" pid="7" name="MSIP_Label_0af072c6-66e3-496a-ad63-a03ab38ae73e_ActionId">
    <vt:lpwstr>707dcece-b5b7-4e45-a3dc-98ed99143b57</vt:lpwstr>
  </property>
  <property fmtid="{D5CDD505-2E9C-101B-9397-08002B2CF9AE}" pid="8" name="MSIP_Label_0af072c6-66e3-496a-ad63-a03ab38ae73e_ContentBits">
    <vt:lpwstr>0</vt:lpwstr>
  </property>
  <property fmtid="{D5CDD505-2E9C-101B-9397-08002B2CF9AE}" pid="9" name="ContentTypeId">
    <vt:lpwstr>0x01010024365287DF285E4E9E52EDAC4BA89948</vt:lpwstr>
  </property>
</Properties>
</file>