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C:\Users\Chad.Macauley\Downloads\"/>
    </mc:Choice>
  </mc:AlternateContent>
  <xr:revisionPtr revIDLastSave="0" documentId="8_{3579F38F-619E-4D63-800C-941521756808}" xr6:coauthVersionLast="47" xr6:coauthVersionMax="47" xr10:uidLastSave="{00000000-0000-0000-0000-000000000000}"/>
  <bookViews>
    <workbookView xWindow="-110" yWindow="-110" windowWidth="19420" windowHeight="10300" tabRatio="825" firstSheet="4" activeTab="8" xr2:uid="{00000000-000D-0000-FFFF-FFFF00000000}"/>
  </bookViews>
  <sheets>
    <sheet name="Instructions" sheetId="1" r:id="rId1"/>
    <sheet name="Input - Assumptions" sheetId="2" r:id="rId2"/>
    <sheet name="Input - Revenue" sheetId="3" r:id="rId3"/>
    <sheet name="Input - Other Expenses" sheetId="4" r:id="rId4"/>
    <sheet name="Input - Salaries &amp; Dividends" sheetId="5" r:id="rId5"/>
    <sheet name="Calc" sheetId="6" state="hidden" r:id="rId6"/>
    <sheet name="Equidam Financials Input" sheetId="7" state="hidden" r:id="rId7"/>
    <sheet name="Calc - Loans" sheetId="17" state="hidden" r:id="rId8"/>
    <sheet name="At a Glance" sheetId="8" r:id="rId9"/>
    <sheet name="IS Summary" sheetId="9" r:id="rId10"/>
    <sheet name="CF Summary" sheetId="10" r:id="rId11"/>
    <sheet name="BS Summary" sheetId="11" r:id="rId12"/>
    <sheet name="Income Stmt" sheetId="12" r:id="rId13"/>
    <sheet name="Cash Flows Stmt" sheetId="13" r:id="rId14"/>
    <sheet name="Balance Sheet" sheetId="14" r:id="rId15"/>
    <sheet name="Investor Dashboard" sheetId="15" state="hidden" r:id="rId16"/>
  </sheets>
  <definedNames>
    <definedName name="_xlnm.Print_Area" localSheetId="8">'At a Glance'!$A$1:$X$98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21" roundtripDataChecksum="8bKeICyLSNmJVq3SWNBQgsBj9H9ClmrxfIqyOrsZMwI="/>
    </ext>
  </extLst>
</workbook>
</file>

<file path=xl/calcChain.xml><?xml version="1.0" encoding="utf-8"?>
<calcChain xmlns="http://schemas.openxmlformats.org/spreadsheetml/2006/main">
  <c r="G25" i="5" l="1"/>
  <c r="G24" i="5"/>
  <c r="G23" i="5"/>
  <c r="G22" i="5"/>
  <c r="G21" i="5"/>
  <c r="G20" i="5"/>
  <c r="B64" i="3" a="1"/>
  <c r="B64" i="3" s="1"/>
  <c r="D54" i="5"/>
  <c r="BL55" i="5" a="1"/>
  <c r="BL55" i="5" s="1"/>
  <c r="BL54" i="5"/>
  <c r="BK54" i="5"/>
  <c r="BJ54" i="5"/>
  <c r="BI54" i="5"/>
  <c r="BH54" i="5"/>
  <c r="BG54" i="5"/>
  <c r="BF54" i="5"/>
  <c r="BE54" i="5"/>
  <c r="BD54" i="5"/>
  <c r="BC54" i="5"/>
  <c r="BB54" i="5"/>
  <c r="BA54" i="5"/>
  <c r="AZ54" i="5"/>
  <c r="AY54" i="5"/>
  <c r="AX54" i="5"/>
  <c r="AW54" i="5"/>
  <c r="AV54" i="5"/>
  <c r="AU54" i="5"/>
  <c r="AT54" i="5"/>
  <c r="AS54" i="5"/>
  <c r="AR54" i="5"/>
  <c r="AQ54" i="5"/>
  <c r="AP54" i="5"/>
  <c r="AO54" i="5"/>
  <c r="AN54" i="5"/>
  <c r="AM54" i="5"/>
  <c r="AL54" i="5"/>
  <c r="AK54" i="5"/>
  <c r="AJ54" i="5"/>
  <c r="AI54" i="5"/>
  <c r="AH54" i="5"/>
  <c r="AG54" i="5"/>
  <c r="AF54" i="5"/>
  <c r="AE54" i="5"/>
  <c r="AD54" i="5"/>
  <c r="AC54" i="5"/>
  <c r="AB54" i="5"/>
  <c r="AA54" i="5"/>
  <c r="Z54" i="5"/>
  <c r="Y54" i="5"/>
  <c r="X54" i="5"/>
  <c r="W54" i="5"/>
  <c r="V54" i="5"/>
  <c r="U54" i="5"/>
  <c r="T54" i="5"/>
  <c r="S54" i="5"/>
  <c r="R54" i="5"/>
  <c r="Q54" i="5"/>
  <c r="P54" i="5"/>
  <c r="O54" i="5"/>
  <c r="N54" i="5"/>
  <c r="M54" i="5"/>
  <c r="L54" i="5"/>
  <c r="K54" i="5"/>
  <c r="J54" i="5"/>
  <c r="I54" i="5"/>
  <c r="H54" i="5"/>
  <c r="G54" i="5"/>
  <c r="F54" i="5"/>
  <c r="E54" i="5"/>
  <c r="G29" i="5"/>
  <c r="G28" i="5"/>
  <c r="A12" i="9" l="1"/>
  <c r="A294" i="6"/>
  <c r="A293" i="6"/>
  <c r="A250" i="6"/>
  <c r="A249" i="6"/>
  <c r="C148" i="6"/>
  <c r="D148" i="6"/>
  <c r="E148" i="6"/>
  <c r="F148" i="6"/>
  <c r="G148" i="6"/>
  <c r="H148" i="6"/>
  <c r="I148" i="6"/>
  <c r="J148" i="6"/>
  <c r="K148" i="6"/>
  <c r="L148" i="6"/>
  <c r="M148" i="6"/>
  <c r="N148" i="6"/>
  <c r="O148" i="6"/>
  <c r="P148" i="6"/>
  <c r="Q148" i="6"/>
  <c r="R148" i="6"/>
  <c r="S148" i="6"/>
  <c r="T148" i="6"/>
  <c r="U148" i="6"/>
  <c r="V148" i="6"/>
  <c r="W148" i="6"/>
  <c r="X148" i="6"/>
  <c r="Y148" i="6"/>
  <c r="Z148" i="6"/>
  <c r="AA148" i="6"/>
  <c r="AB148" i="6"/>
  <c r="AC148" i="6"/>
  <c r="AD148" i="6"/>
  <c r="AE148" i="6"/>
  <c r="AF148" i="6"/>
  <c r="AG148" i="6"/>
  <c r="AH148" i="6"/>
  <c r="AI148" i="6"/>
  <c r="AJ148" i="6"/>
  <c r="AK148" i="6"/>
  <c r="AL148" i="6"/>
  <c r="AM148" i="6"/>
  <c r="AN148" i="6"/>
  <c r="AO148" i="6"/>
  <c r="AP148" i="6"/>
  <c r="AQ148" i="6"/>
  <c r="AR148" i="6"/>
  <c r="AS148" i="6"/>
  <c r="AT148" i="6"/>
  <c r="AU148" i="6"/>
  <c r="AV148" i="6"/>
  <c r="AW148" i="6"/>
  <c r="AX148" i="6"/>
  <c r="AY148" i="6"/>
  <c r="AZ148" i="6"/>
  <c r="BA148" i="6"/>
  <c r="BB148" i="6"/>
  <c r="BC148" i="6"/>
  <c r="BD148" i="6"/>
  <c r="BE148" i="6"/>
  <c r="BF148" i="6"/>
  <c r="BG148" i="6"/>
  <c r="BH148" i="6"/>
  <c r="BI148" i="6"/>
  <c r="BJ148" i="6"/>
  <c r="A148" i="6"/>
  <c r="A147" i="6"/>
  <c r="D74" i="6"/>
  <c r="E74" i="6"/>
  <c r="F74" i="6"/>
  <c r="G74" i="6"/>
  <c r="H74" i="6"/>
  <c r="I74" i="6"/>
  <c r="J74" i="6"/>
  <c r="K74" i="6"/>
  <c r="L74" i="6"/>
  <c r="M74" i="6"/>
  <c r="N74" i="6"/>
  <c r="O74" i="6"/>
  <c r="P74" i="6"/>
  <c r="Q74" i="6"/>
  <c r="R74" i="6"/>
  <c r="S74" i="6"/>
  <c r="T74" i="6"/>
  <c r="U74" i="6"/>
  <c r="V74" i="6"/>
  <c r="W74" i="6"/>
  <c r="X74" i="6"/>
  <c r="Y74" i="6"/>
  <c r="Z74" i="6"/>
  <c r="AA74" i="6"/>
  <c r="AB74" i="6"/>
  <c r="AC74" i="6"/>
  <c r="AD74" i="6"/>
  <c r="AE74" i="6"/>
  <c r="AF74" i="6"/>
  <c r="AG74" i="6"/>
  <c r="AH74" i="6"/>
  <c r="AI74" i="6"/>
  <c r="AJ74" i="6"/>
  <c r="AK74" i="6"/>
  <c r="AL74" i="6"/>
  <c r="AM74" i="6"/>
  <c r="AN74" i="6"/>
  <c r="AO74" i="6"/>
  <c r="AP74" i="6"/>
  <c r="AQ74" i="6"/>
  <c r="AR74" i="6"/>
  <c r="AS74" i="6"/>
  <c r="AT74" i="6"/>
  <c r="AU74" i="6"/>
  <c r="AV74" i="6"/>
  <c r="AW74" i="6"/>
  <c r="AX74" i="6"/>
  <c r="AY74" i="6"/>
  <c r="AZ74" i="6"/>
  <c r="BA74" i="6"/>
  <c r="BB74" i="6"/>
  <c r="BC74" i="6"/>
  <c r="BD74" i="6"/>
  <c r="BE74" i="6"/>
  <c r="BF74" i="6"/>
  <c r="BG74" i="6"/>
  <c r="BH74" i="6"/>
  <c r="BI74" i="6"/>
  <c r="BJ74" i="6"/>
  <c r="D75" i="6"/>
  <c r="E75" i="6" s="1"/>
  <c r="F75" i="6" s="1"/>
  <c r="G75" i="6" s="1"/>
  <c r="H75" i="6" s="1"/>
  <c r="I75" i="6" s="1"/>
  <c r="J75" i="6" s="1"/>
  <c r="K75" i="6" s="1"/>
  <c r="L75" i="6" s="1"/>
  <c r="M75" i="6" s="1"/>
  <c r="N75" i="6" s="1"/>
  <c r="O75" i="6" s="1"/>
  <c r="P75" i="6" s="1"/>
  <c r="Q75" i="6" s="1"/>
  <c r="R75" i="6" s="1"/>
  <c r="S75" i="6" s="1"/>
  <c r="T75" i="6" s="1"/>
  <c r="U75" i="6" s="1"/>
  <c r="V75" i="6" s="1"/>
  <c r="W75" i="6" s="1"/>
  <c r="X75" i="6" s="1"/>
  <c r="Y75" i="6" s="1"/>
  <c r="Z75" i="6" s="1"/>
  <c r="AA75" i="6" s="1"/>
  <c r="AB75" i="6" s="1"/>
  <c r="AC75" i="6" s="1"/>
  <c r="AD75" i="6" s="1"/>
  <c r="AE75" i="6" s="1"/>
  <c r="AF75" i="6" s="1"/>
  <c r="AG75" i="6" s="1"/>
  <c r="AH75" i="6" s="1"/>
  <c r="AI75" i="6" s="1"/>
  <c r="AJ75" i="6" s="1"/>
  <c r="AK75" i="6" s="1"/>
  <c r="AL75" i="6" s="1"/>
  <c r="AM75" i="6" s="1"/>
  <c r="AN75" i="6" s="1"/>
  <c r="AO75" i="6" s="1"/>
  <c r="AP75" i="6" s="1"/>
  <c r="AQ75" i="6" s="1"/>
  <c r="AR75" i="6" s="1"/>
  <c r="AS75" i="6" s="1"/>
  <c r="AT75" i="6" s="1"/>
  <c r="AU75" i="6" s="1"/>
  <c r="AV75" i="6" s="1"/>
  <c r="AW75" i="6" s="1"/>
  <c r="AX75" i="6" s="1"/>
  <c r="AY75" i="6" s="1"/>
  <c r="AZ75" i="6" s="1"/>
  <c r="BA75" i="6" s="1"/>
  <c r="BB75" i="6" s="1"/>
  <c r="BC75" i="6" s="1"/>
  <c r="BD75" i="6" s="1"/>
  <c r="BE75" i="6" s="1"/>
  <c r="BF75" i="6" s="1"/>
  <c r="BG75" i="6" s="1"/>
  <c r="BH75" i="6" s="1"/>
  <c r="BI75" i="6" s="1"/>
  <c r="BJ75" i="6" s="1"/>
  <c r="BK62" i="6"/>
  <c r="B34" i="6"/>
  <c r="C34" i="6"/>
  <c r="D34" i="6"/>
  <c r="E34" i="6"/>
  <c r="F34" i="6"/>
  <c r="G34" i="6"/>
  <c r="H34" i="6"/>
  <c r="I34" i="6"/>
  <c r="J34" i="6"/>
  <c r="K34" i="6"/>
  <c r="L34" i="6"/>
  <c r="M34" i="6"/>
  <c r="N34" i="6"/>
  <c r="O34" i="6"/>
  <c r="P34" i="6"/>
  <c r="Q34" i="6"/>
  <c r="R34" i="6"/>
  <c r="S34" i="6"/>
  <c r="T34" i="6"/>
  <c r="U34" i="6"/>
  <c r="V34" i="6"/>
  <c r="W34" i="6"/>
  <c r="X34" i="6"/>
  <c r="Y34" i="6"/>
  <c r="Z34" i="6"/>
  <c r="AA34" i="6"/>
  <c r="AB34" i="6"/>
  <c r="AC34" i="6"/>
  <c r="AD34" i="6"/>
  <c r="AE34" i="6"/>
  <c r="AF34" i="6"/>
  <c r="AG34" i="6"/>
  <c r="AH34" i="6"/>
  <c r="AI34" i="6"/>
  <c r="AJ34" i="6"/>
  <c r="AK34" i="6"/>
  <c r="AL34" i="6"/>
  <c r="AM34" i="6"/>
  <c r="AN34" i="6"/>
  <c r="AO34" i="6"/>
  <c r="AP34" i="6"/>
  <c r="AQ34" i="6"/>
  <c r="AR34" i="6"/>
  <c r="AS34" i="6"/>
  <c r="AT34" i="6"/>
  <c r="AU34" i="6"/>
  <c r="AV34" i="6"/>
  <c r="AW34" i="6"/>
  <c r="AX34" i="6"/>
  <c r="AY34" i="6"/>
  <c r="AZ34" i="6"/>
  <c r="BA34" i="6"/>
  <c r="BB34" i="6"/>
  <c r="BC34" i="6"/>
  <c r="BD34" i="6"/>
  <c r="BE34" i="6"/>
  <c r="BF34" i="6"/>
  <c r="BG34" i="6"/>
  <c r="BH34" i="6"/>
  <c r="BI34" i="6"/>
  <c r="A34" i="6"/>
  <c r="A33" i="6"/>
  <c r="D21" i="6" a="1"/>
  <c r="D21" i="6" s="1"/>
  <c r="E21" i="6" a="1"/>
  <c r="E21" i="6" s="1"/>
  <c r="F21" i="6" a="1"/>
  <c r="F21" i="6" s="1"/>
  <c r="G21" i="6" a="1"/>
  <c r="G21" i="6" s="1"/>
  <c r="H21" i="6" a="1"/>
  <c r="H21" i="6" s="1"/>
  <c r="I21" i="6" a="1"/>
  <c r="I21" i="6" s="1"/>
  <c r="J21" i="6" a="1"/>
  <c r="J21" i="6" s="1"/>
  <c r="K21" i="6" a="1"/>
  <c r="K21" i="6" s="1"/>
  <c r="L21" i="6" a="1"/>
  <c r="L21" i="6" s="1"/>
  <c r="M21" i="6" a="1"/>
  <c r="M21" i="6" s="1"/>
  <c r="N21" i="6" a="1"/>
  <c r="N21" i="6" s="1"/>
  <c r="O21" i="6" a="1"/>
  <c r="O21" i="6" s="1"/>
  <c r="P21" i="6" a="1"/>
  <c r="P21" i="6" s="1"/>
  <c r="Q21" i="6" a="1"/>
  <c r="Q21" i="6" s="1"/>
  <c r="R21" i="6" a="1"/>
  <c r="R21" i="6" s="1"/>
  <c r="S21" i="6" a="1"/>
  <c r="S21" i="6" s="1"/>
  <c r="T21" i="6" a="1"/>
  <c r="T21" i="6" s="1"/>
  <c r="U21" i="6" a="1"/>
  <c r="U21" i="6" s="1"/>
  <c r="V21" i="6" a="1"/>
  <c r="V21" i="6" s="1"/>
  <c r="W21" i="6" a="1"/>
  <c r="W21" i="6" s="1"/>
  <c r="X21" i="6" a="1"/>
  <c r="X21" i="6" s="1"/>
  <c r="Y21" i="6" a="1"/>
  <c r="Y21" i="6" s="1"/>
  <c r="Z21" i="6" a="1"/>
  <c r="Z21" i="6" s="1"/>
  <c r="AA21" i="6" a="1"/>
  <c r="AA21" i="6" s="1"/>
  <c r="AB21" i="6" a="1"/>
  <c r="AB21" i="6" s="1"/>
  <c r="AC21" i="6" a="1"/>
  <c r="AC21" i="6" s="1"/>
  <c r="AD21" i="6" a="1"/>
  <c r="AD21" i="6" s="1"/>
  <c r="AE21" i="6" a="1"/>
  <c r="AE21" i="6" s="1"/>
  <c r="AF21" i="6" a="1"/>
  <c r="AF21" i="6" s="1"/>
  <c r="AG21" i="6" a="1"/>
  <c r="AG21" i="6" s="1"/>
  <c r="AH21" i="6" a="1"/>
  <c r="AH21" i="6" s="1"/>
  <c r="AI21" i="6" a="1"/>
  <c r="AI21" i="6" s="1"/>
  <c r="AJ21" i="6" a="1"/>
  <c r="AJ21" i="6" s="1"/>
  <c r="AK21" i="6" a="1"/>
  <c r="AK21" i="6" s="1"/>
  <c r="AL21" i="6" a="1"/>
  <c r="AL21" i="6" s="1"/>
  <c r="AM21" i="6" a="1"/>
  <c r="AM21" i="6" s="1"/>
  <c r="AN21" i="6" a="1"/>
  <c r="AN21" i="6" s="1"/>
  <c r="AO21" i="6" a="1"/>
  <c r="AO21" i="6" s="1"/>
  <c r="AP21" i="6" a="1"/>
  <c r="AP21" i="6" s="1"/>
  <c r="AQ21" i="6" a="1"/>
  <c r="AQ21" i="6" s="1"/>
  <c r="AR21" i="6" a="1"/>
  <c r="AR21" i="6" s="1"/>
  <c r="AS21" i="6" a="1"/>
  <c r="AS21" i="6" s="1"/>
  <c r="AT21" i="6" a="1"/>
  <c r="AT21" i="6" s="1"/>
  <c r="AU21" i="6" a="1"/>
  <c r="AU21" i="6" s="1"/>
  <c r="AV21" i="6" a="1"/>
  <c r="AV21" i="6" s="1"/>
  <c r="AW21" i="6" a="1"/>
  <c r="AW21" i="6" s="1"/>
  <c r="AX21" i="6" a="1"/>
  <c r="AX21" i="6" s="1"/>
  <c r="AY21" i="6" a="1"/>
  <c r="AY21" i="6" s="1"/>
  <c r="AZ21" i="6" a="1"/>
  <c r="AZ21" i="6" s="1"/>
  <c r="BA21" i="6" a="1"/>
  <c r="BA21" i="6" s="1"/>
  <c r="BB21" i="6" a="1"/>
  <c r="BB21" i="6" s="1"/>
  <c r="BC21" i="6" a="1"/>
  <c r="BC21" i="6" s="1"/>
  <c r="BD21" i="6" a="1"/>
  <c r="BD21" i="6" s="1"/>
  <c r="BE21" i="6" a="1"/>
  <c r="BE21" i="6" s="1"/>
  <c r="BF21" i="6" a="1"/>
  <c r="BF21" i="6" s="1"/>
  <c r="BG21" i="6" a="1"/>
  <c r="BG21" i="6" s="1"/>
  <c r="BH21" i="6" a="1"/>
  <c r="BH21" i="6" s="1"/>
  <c r="BI21" i="6" a="1"/>
  <c r="BI21" i="6" s="1"/>
  <c r="BJ21" i="6" a="1"/>
  <c r="BJ21" i="6" s="1"/>
  <c r="C21" i="6" a="1"/>
  <c r="C21" i="6" s="1"/>
  <c r="D20" i="6" a="1"/>
  <c r="D20" i="6" s="1"/>
  <c r="E20" i="6" a="1"/>
  <c r="E20" i="6" s="1"/>
  <c r="F20" i="6" a="1"/>
  <c r="F20" i="6" s="1"/>
  <c r="G20" i="6" a="1"/>
  <c r="G20" i="6" s="1"/>
  <c r="H20" i="6" a="1"/>
  <c r="H20" i="6" s="1"/>
  <c r="I20" i="6" a="1"/>
  <c r="I20" i="6" s="1"/>
  <c r="J20" i="6" a="1"/>
  <c r="J20" i="6" s="1"/>
  <c r="K20" i="6" a="1"/>
  <c r="K20" i="6" s="1"/>
  <c r="L20" i="6" a="1"/>
  <c r="L20" i="6" s="1"/>
  <c r="M20" i="6" a="1"/>
  <c r="M20" i="6" s="1"/>
  <c r="N20" i="6" a="1"/>
  <c r="N20" i="6" s="1"/>
  <c r="O20" i="6" a="1"/>
  <c r="O20" i="6" s="1"/>
  <c r="P20" i="6" a="1"/>
  <c r="P20" i="6" s="1"/>
  <c r="Q20" i="6" a="1"/>
  <c r="Q20" i="6" s="1"/>
  <c r="R20" i="6" a="1"/>
  <c r="R20" i="6" s="1"/>
  <c r="S20" i="6" a="1"/>
  <c r="S20" i="6" s="1"/>
  <c r="T20" i="6" a="1"/>
  <c r="T20" i="6" s="1"/>
  <c r="U20" i="6" a="1"/>
  <c r="U20" i="6" s="1"/>
  <c r="V20" i="6" a="1"/>
  <c r="V20" i="6" s="1"/>
  <c r="W20" i="6" a="1"/>
  <c r="W20" i="6" s="1"/>
  <c r="X20" i="6" a="1"/>
  <c r="X20" i="6" s="1"/>
  <c r="Y20" i="6" a="1"/>
  <c r="Y20" i="6" s="1"/>
  <c r="Z20" i="6" a="1"/>
  <c r="Z20" i="6" s="1"/>
  <c r="AA20" i="6" a="1"/>
  <c r="AA20" i="6" s="1"/>
  <c r="AB20" i="6" a="1"/>
  <c r="AB20" i="6" s="1"/>
  <c r="AC20" i="6" a="1"/>
  <c r="AC20" i="6" s="1"/>
  <c r="AD20" i="6" a="1"/>
  <c r="AD20" i="6" s="1"/>
  <c r="AE20" i="6" a="1"/>
  <c r="AE20" i="6" s="1"/>
  <c r="AF20" i="6" a="1"/>
  <c r="AF20" i="6" s="1"/>
  <c r="AG20" i="6" a="1"/>
  <c r="AG20" i="6" s="1"/>
  <c r="AH20" i="6" a="1"/>
  <c r="AH20" i="6" s="1"/>
  <c r="AI20" i="6" a="1"/>
  <c r="AI20" i="6" s="1"/>
  <c r="AJ20" i="6" a="1"/>
  <c r="AJ20" i="6" s="1"/>
  <c r="AK20" i="6" a="1"/>
  <c r="AK20" i="6" s="1"/>
  <c r="AL20" i="6" a="1"/>
  <c r="AL20" i="6" s="1"/>
  <c r="AM20" i="6" a="1"/>
  <c r="AM20" i="6" s="1"/>
  <c r="AN20" i="6" a="1"/>
  <c r="AN20" i="6" s="1"/>
  <c r="AO20" i="6" a="1"/>
  <c r="AO20" i="6" s="1"/>
  <c r="AP20" i="6" a="1"/>
  <c r="AP20" i="6" s="1"/>
  <c r="AQ20" i="6" a="1"/>
  <c r="AQ20" i="6" s="1"/>
  <c r="AR20" i="6" a="1"/>
  <c r="AR20" i="6" s="1"/>
  <c r="AS20" i="6" a="1"/>
  <c r="AS20" i="6" s="1"/>
  <c r="AT20" i="6" a="1"/>
  <c r="AT20" i="6" s="1"/>
  <c r="AU20" i="6" a="1"/>
  <c r="AU20" i="6" s="1"/>
  <c r="AV20" i="6" a="1"/>
  <c r="AV20" i="6" s="1"/>
  <c r="AW20" i="6" a="1"/>
  <c r="AW20" i="6" s="1"/>
  <c r="AX20" i="6" a="1"/>
  <c r="AX20" i="6" s="1"/>
  <c r="AY20" i="6" a="1"/>
  <c r="AY20" i="6" s="1"/>
  <c r="AZ20" i="6" a="1"/>
  <c r="AZ20" i="6" s="1"/>
  <c r="BA20" i="6" a="1"/>
  <c r="BA20" i="6" s="1"/>
  <c r="BB20" i="6" a="1"/>
  <c r="BB20" i="6" s="1"/>
  <c r="BC20" i="6" a="1"/>
  <c r="BC20" i="6" s="1"/>
  <c r="BD20" i="6" a="1"/>
  <c r="BD20" i="6" s="1"/>
  <c r="BE20" i="6" a="1"/>
  <c r="BE20" i="6" s="1"/>
  <c r="BF20" i="6" a="1"/>
  <c r="BF20" i="6" s="1"/>
  <c r="BG20" i="6" a="1"/>
  <c r="BG20" i="6" s="1"/>
  <c r="BH20" i="6" a="1"/>
  <c r="BH20" i="6" s="1"/>
  <c r="BI20" i="6" a="1"/>
  <c r="BI20" i="6" s="1"/>
  <c r="BJ20" i="6" a="1"/>
  <c r="BJ20" i="6" s="1"/>
  <c r="C20" i="6" a="1"/>
  <c r="C20" i="6" s="1"/>
  <c r="C17" i="6" s="1" a="1"/>
  <c r="C17" i="6" s="1"/>
  <c r="D17" i="6" l="1" a="1"/>
  <c r="D17" i="6" s="1"/>
  <c r="E17" i="6" s="1" a="1"/>
  <c r="E17" i="6" s="1"/>
  <c r="F17" i="6" s="1" a="1"/>
  <c r="F17" i="6" s="1"/>
  <c r="G17" i="6" s="1" a="1"/>
  <c r="G17" i="6" s="1"/>
  <c r="H17" i="6" s="1" a="1"/>
  <c r="H17" i="6" s="1"/>
  <c r="I17" i="6" s="1" a="1"/>
  <c r="I17" i="6" s="1"/>
  <c r="J17" i="6" s="1" a="1"/>
  <c r="J17" i="6" s="1"/>
  <c r="K17" i="6" s="1" a="1"/>
  <c r="K17" i="6" s="1"/>
  <c r="L17" i="6" s="1" a="1"/>
  <c r="L17" i="6" s="1"/>
  <c r="M17" i="6" s="1" a="1"/>
  <c r="M17" i="6" s="1"/>
  <c r="N17" i="6" s="1" a="1"/>
  <c r="N17" i="6" s="1"/>
  <c r="O17" i="6" s="1" a="1"/>
  <c r="O17" i="6" s="1"/>
  <c r="P17" i="6" s="1" a="1"/>
  <c r="P17" i="6" s="1"/>
  <c r="Q17" i="6" s="1" a="1"/>
  <c r="Q17" i="6" s="1"/>
  <c r="R17" i="6" s="1" a="1"/>
  <c r="R17" i="6" s="1"/>
  <c r="S17" i="6" s="1" a="1"/>
  <c r="S17" i="6" s="1"/>
  <c r="T17" i="6" s="1" a="1"/>
  <c r="T17" i="6" s="1"/>
  <c r="U17" i="6" s="1" a="1"/>
  <c r="U17" i="6" s="1"/>
  <c r="V17" i="6" s="1" a="1"/>
  <c r="V17" i="6" s="1"/>
  <c r="W17" i="6" s="1" a="1"/>
  <c r="W17" i="6" s="1"/>
  <c r="X17" i="6" s="1" a="1"/>
  <c r="X17" i="6" s="1"/>
  <c r="Y17" i="6" s="1" a="1"/>
  <c r="Y17" i="6" s="1"/>
  <c r="Z17" i="6" s="1" a="1"/>
  <c r="Z17" i="6" s="1"/>
  <c r="AA17" i="6" s="1" a="1"/>
  <c r="AA17" i="6" s="1"/>
  <c r="AB17" i="6" s="1" a="1"/>
  <c r="AB17" i="6" s="1"/>
  <c r="AC17" i="6" s="1" a="1"/>
  <c r="AC17" i="6" s="1"/>
  <c r="AD17" i="6" s="1" a="1"/>
  <c r="AD17" i="6" s="1"/>
  <c r="AE17" i="6" s="1" a="1"/>
  <c r="AE17" i="6" s="1"/>
  <c r="AF17" i="6" s="1" a="1"/>
  <c r="AF17" i="6" s="1"/>
  <c r="AG17" i="6" s="1" a="1"/>
  <c r="AG17" i="6" s="1"/>
  <c r="AH17" i="6" s="1" a="1"/>
  <c r="AH17" i="6" s="1"/>
  <c r="AI17" i="6" s="1" a="1"/>
  <c r="AI17" i="6" s="1"/>
  <c r="AJ17" i="6" s="1" a="1"/>
  <c r="AJ17" i="6" s="1"/>
  <c r="AK17" i="6" s="1" a="1"/>
  <c r="AK17" i="6" s="1"/>
  <c r="AL17" i="6" s="1" a="1"/>
  <c r="AL17" i="6" s="1"/>
  <c r="AM17" i="6" s="1" a="1"/>
  <c r="AM17" i="6" s="1"/>
  <c r="AN17" i="6" s="1" a="1"/>
  <c r="AN17" i="6" s="1"/>
  <c r="AO17" i="6" s="1" a="1"/>
  <c r="AO17" i="6" s="1"/>
  <c r="AP17" i="6" s="1" a="1"/>
  <c r="AP17" i="6" s="1"/>
  <c r="AQ17" i="6" s="1" a="1"/>
  <c r="AQ17" i="6" s="1"/>
  <c r="AR17" i="6" s="1" a="1"/>
  <c r="AR17" i="6" s="1"/>
  <c r="AS17" i="6" s="1" a="1"/>
  <c r="AS17" i="6" s="1"/>
  <c r="AT17" i="6" s="1" a="1"/>
  <c r="AT17" i="6" s="1"/>
  <c r="AU17" i="6" s="1" a="1"/>
  <c r="AU17" i="6" s="1"/>
  <c r="AV17" i="6" s="1" a="1"/>
  <c r="AV17" i="6" s="1"/>
  <c r="AW17" i="6" s="1" a="1"/>
  <c r="AW17" i="6" s="1"/>
  <c r="AX17" i="6" s="1" a="1"/>
  <c r="AX17" i="6" s="1"/>
  <c r="AY17" i="6" s="1" a="1"/>
  <c r="AY17" i="6" s="1"/>
  <c r="AZ17" i="6" s="1" a="1"/>
  <c r="AZ17" i="6" s="1"/>
  <c r="BA17" i="6" s="1" a="1"/>
  <c r="BA17" i="6" s="1"/>
  <c r="BB17" i="6" s="1" a="1"/>
  <c r="BB17" i="6" s="1"/>
  <c r="BC17" i="6" s="1" a="1"/>
  <c r="BC17" i="6" s="1"/>
  <c r="BD17" i="6" s="1" a="1"/>
  <c r="BD17" i="6" s="1"/>
  <c r="BE17" i="6" s="1" a="1"/>
  <c r="BE17" i="6" s="1"/>
  <c r="BF17" i="6" s="1" a="1"/>
  <c r="BF17" i="6" s="1"/>
  <c r="BG17" i="6" s="1" a="1"/>
  <c r="BG17" i="6" s="1"/>
  <c r="BH17" i="6" s="1" a="1"/>
  <c r="BH17" i="6" s="1"/>
  <c r="BI17" i="6" s="1" a="1"/>
  <c r="BI17" i="6" s="1"/>
  <c r="BJ17" i="6" s="1" a="1"/>
  <c r="BJ17" i="6" s="1"/>
  <c r="B103" i="3" l="1"/>
  <c r="CQ90" i="17"/>
  <c r="B126" i="6"/>
  <c r="C126" i="6" s="1"/>
  <c r="D126" i="6" s="1"/>
  <c r="E126" i="6" s="1"/>
  <c r="F126" i="6" s="1"/>
  <c r="G126" i="6" s="1"/>
  <c r="H126" i="6" s="1"/>
  <c r="I126" i="6" s="1"/>
  <c r="J126" i="6" s="1"/>
  <c r="K126" i="6" s="1"/>
  <c r="L126" i="6" s="1"/>
  <c r="M126" i="6" s="1"/>
  <c r="N126" i="6" s="1"/>
  <c r="O126" i="6" s="1"/>
  <c r="P126" i="6" s="1"/>
  <c r="Q126" i="6" s="1"/>
  <c r="R126" i="6" s="1"/>
  <c r="S126" i="6" s="1"/>
  <c r="T126" i="6" s="1"/>
  <c r="U126" i="6" s="1"/>
  <c r="V126" i="6" s="1"/>
  <c r="W126" i="6" s="1"/>
  <c r="X126" i="6" s="1"/>
  <c r="Y126" i="6" s="1"/>
  <c r="Z126" i="6" s="1"/>
  <c r="AA126" i="6" s="1"/>
  <c r="AB126" i="6" s="1"/>
  <c r="AC126" i="6" s="1"/>
  <c r="AD126" i="6" s="1"/>
  <c r="AE126" i="6" s="1"/>
  <c r="AF126" i="6" s="1"/>
  <c r="AG126" i="6" s="1"/>
  <c r="AH126" i="6" s="1"/>
  <c r="AI126" i="6" s="1"/>
  <c r="AJ126" i="6" s="1"/>
  <c r="AK126" i="6" s="1"/>
  <c r="AL126" i="6" s="1"/>
  <c r="AM126" i="6" s="1"/>
  <c r="AN126" i="6" s="1"/>
  <c r="AO126" i="6" s="1"/>
  <c r="AP126" i="6" s="1"/>
  <c r="AQ126" i="6" s="1"/>
  <c r="AR126" i="6" s="1"/>
  <c r="AS126" i="6" s="1"/>
  <c r="AT126" i="6" s="1"/>
  <c r="AU126" i="6" s="1"/>
  <c r="AV126" i="6" s="1"/>
  <c r="AW126" i="6" s="1"/>
  <c r="AX126" i="6" s="1"/>
  <c r="AY126" i="6" s="1"/>
  <c r="AZ126" i="6" s="1"/>
  <c r="BA126" i="6" s="1"/>
  <c r="BB126" i="6" s="1"/>
  <c r="BC126" i="6" s="1"/>
  <c r="BD126" i="6" s="1"/>
  <c r="BE126" i="6" s="1"/>
  <c r="BF126" i="6" s="1"/>
  <c r="BG126" i="6" s="1"/>
  <c r="BH126" i="6" s="1"/>
  <c r="BI126" i="6" s="1"/>
  <c r="BJ126" i="6" s="1"/>
  <c r="A126" i="6"/>
  <c r="B244" i="6"/>
  <c r="B8" i="13" s="1"/>
  <c r="D58" i="2"/>
  <c r="B44" i="3" l="1"/>
  <c r="B45" i="3" s="1"/>
  <c r="I48" i="8"/>
  <c r="I58" i="8"/>
  <c r="I64" i="8"/>
  <c r="I65" i="8"/>
  <c r="I47" i="8"/>
  <c r="A358" i="6"/>
  <c r="I50" i="8" s="1"/>
  <c r="A359" i="6"/>
  <c r="I51" i="8" s="1"/>
  <c r="A360" i="6"/>
  <c r="I52" i="8" s="1"/>
  <c r="A361" i="6"/>
  <c r="I53" i="8" s="1"/>
  <c r="A362" i="6"/>
  <c r="I54" i="8" s="1"/>
  <c r="A363" i="6"/>
  <c r="I55" i="8" s="1"/>
  <c r="A364" i="6"/>
  <c r="I56" i="8" s="1"/>
  <c r="A365" i="6"/>
  <c r="I57" i="8" s="1"/>
  <c r="A366" i="6"/>
  <c r="A357" i="6"/>
  <c r="I49" i="8" s="1"/>
  <c r="BK259" i="6"/>
  <c r="BK260" i="6"/>
  <c r="BK252" i="6"/>
  <c r="BK253" i="6"/>
  <c r="BK254" i="6"/>
  <c r="BK255" i="6"/>
  <c r="BK256" i="6"/>
  <c r="BK257" i="6"/>
  <c r="BK258" i="6"/>
  <c r="BK251" i="6"/>
  <c r="A89" i="6"/>
  <c r="A90" i="6"/>
  <c r="A297" i="6" s="1"/>
  <c r="A14" i="10" s="1"/>
  <c r="A91" i="6"/>
  <c r="A160" i="6" s="1"/>
  <c r="A208" i="6" s="1"/>
  <c r="A92" i="6"/>
  <c r="A93" i="6"/>
  <c r="A94" i="6"/>
  <c r="A301" i="6" s="1"/>
  <c r="A18" i="10" s="1"/>
  <c r="A95" i="6"/>
  <c r="A96" i="6"/>
  <c r="A97" i="6"/>
  <c r="A166" i="6" s="1"/>
  <c r="A214" i="6" s="1"/>
  <c r="A88" i="6"/>
  <c r="A295" i="6" s="1"/>
  <c r="A12" i="10" s="1"/>
  <c r="C82" i="6"/>
  <c r="D82" i="6"/>
  <c r="E82" i="6"/>
  <c r="F82" i="6"/>
  <c r="G82" i="6"/>
  <c r="H82" i="6"/>
  <c r="I82" i="6"/>
  <c r="J82" i="6"/>
  <c r="K82" i="6"/>
  <c r="L82" i="6"/>
  <c r="M82" i="6"/>
  <c r="N82" i="6"/>
  <c r="B82" i="6"/>
  <c r="A82" i="6"/>
  <c r="G14" i="5"/>
  <c r="G15" i="5"/>
  <c r="G16" i="5"/>
  <c r="G17" i="5"/>
  <c r="G18" i="5"/>
  <c r="G19" i="5"/>
  <c r="C48" i="5"/>
  <c r="C49" i="5"/>
  <c r="C50" i="5"/>
  <c r="C51" i="5"/>
  <c r="C47" i="5"/>
  <c r="AA42" i="5"/>
  <c r="AM42" i="5" s="1"/>
  <c r="AY42" i="5" s="1"/>
  <c r="BK42" i="5" s="1"/>
  <c r="Z42" i="5"/>
  <c r="AL42" i="5" s="1"/>
  <c r="AX42" i="5" s="1"/>
  <c r="BJ42" i="5" s="1"/>
  <c r="Y42" i="5"/>
  <c r="AK42" i="5" s="1"/>
  <c r="AW42" i="5" s="1"/>
  <c r="BI42" i="5" s="1"/>
  <c r="X42" i="5"/>
  <c r="AJ42" i="5" s="1"/>
  <c r="AV42" i="5" s="1"/>
  <c r="BH42" i="5" s="1"/>
  <c r="W42" i="5"/>
  <c r="AI42" i="5" s="1"/>
  <c r="AU42" i="5" s="1"/>
  <c r="BG42" i="5" s="1"/>
  <c r="V42" i="5"/>
  <c r="AH42" i="5" s="1"/>
  <c r="AT42" i="5" s="1"/>
  <c r="BF42" i="5" s="1"/>
  <c r="U42" i="5"/>
  <c r="AG42" i="5" s="1"/>
  <c r="AS42" i="5" s="1"/>
  <c r="BE42" i="5" s="1"/>
  <c r="T42" i="5"/>
  <c r="AF42" i="5"/>
  <c r="AR42" i="5" s="1"/>
  <c r="BD42" i="5" s="1"/>
  <c r="S42" i="5"/>
  <c r="AE42" i="5" s="1"/>
  <c r="AQ42" i="5" s="1"/>
  <c r="BC42" i="5" s="1"/>
  <c r="R42" i="5"/>
  <c r="AD42" i="5" s="1"/>
  <c r="AP42" i="5" s="1"/>
  <c r="BB42" i="5" s="1"/>
  <c r="Q42" i="5"/>
  <c r="AC42" i="5" s="1"/>
  <c r="AO42" i="5" s="1"/>
  <c r="BA42" i="5" s="1"/>
  <c r="P42" i="5"/>
  <c r="AB42" i="5" s="1"/>
  <c r="AN42" i="5" s="1"/>
  <c r="AZ42" i="5" s="1"/>
  <c r="C15" i="17"/>
  <c r="E4" i="17"/>
  <c r="D4" i="17"/>
  <c r="C3" i="6"/>
  <c r="C4" i="6" s="1"/>
  <c r="G4" i="17"/>
  <c r="F4" i="17"/>
  <c r="D3" i="6"/>
  <c r="E3" i="6" s="1"/>
  <c r="F3" i="6" s="1"/>
  <c r="E15" i="17"/>
  <c r="E5" i="17"/>
  <c r="G5" i="17"/>
  <c r="E6" i="17"/>
  <c r="G6" i="17"/>
  <c r="E7" i="17"/>
  <c r="G7" i="17"/>
  <c r="E8" i="17"/>
  <c r="G8" i="17"/>
  <c r="E9" i="17"/>
  <c r="G9" i="17"/>
  <c r="E10" i="17"/>
  <c r="G10" i="17"/>
  <c r="E11" i="17"/>
  <c r="G11" i="17"/>
  <c r="E12" i="17"/>
  <c r="G12" i="17"/>
  <c r="E13" i="17"/>
  <c r="G13" i="17"/>
  <c r="C99" i="17"/>
  <c r="CQ93" i="17"/>
  <c r="CQ96" i="17"/>
  <c r="CQ94" i="17"/>
  <c r="CQ92" i="17"/>
  <c r="CQ89" i="17"/>
  <c r="E87" i="17"/>
  <c r="F87" i="17"/>
  <c r="G87" i="17"/>
  <c r="H87" i="17"/>
  <c r="I87" i="17"/>
  <c r="J87" i="17"/>
  <c r="K87" i="17"/>
  <c r="L87" i="17"/>
  <c r="M87" i="17"/>
  <c r="N87" i="17" s="1"/>
  <c r="O87" i="17" s="1"/>
  <c r="P87" i="17" s="1"/>
  <c r="Q87" i="17" s="1"/>
  <c r="R87" i="17" s="1"/>
  <c r="S87" i="17" s="1"/>
  <c r="T87" i="17" s="1"/>
  <c r="U87" i="17" s="1"/>
  <c r="V87" i="17" s="1"/>
  <c r="W87" i="17" s="1"/>
  <c r="X87" i="17" s="1"/>
  <c r="Y87" i="17" s="1"/>
  <c r="Z87" i="17" s="1"/>
  <c r="AA87" i="17" s="1"/>
  <c r="AB87" i="17" s="1"/>
  <c r="AC87" i="17" s="1"/>
  <c r="AD87" i="17" s="1"/>
  <c r="AE87" i="17" s="1"/>
  <c r="AF87" i="17" s="1"/>
  <c r="AG87" i="17" s="1"/>
  <c r="AH87" i="17" s="1"/>
  <c r="AI87" i="17" s="1"/>
  <c r="AJ87" i="17" s="1"/>
  <c r="AK87" i="17" s="1"/>
  <c r="AL87" i="17" s="1"/>
  <c r="AM87" i="17" s="1"/>
  <c r="AN87" i="17" s="1"/>
  <c r="AO87" i="17" s="1"/>
  <c r="AP87" i="17" s="1"/>
  <c r="AQ87" i="17" s="1"/>
  <c r="AR87" i="17" s="1"/>
  <c r="AS87" i="17" s="1"/>
  <c r="AT87" i="17" s="1"/>
  <c r="AU87" i="17" s="1"/>
  <c r="AV87" i="17" s="1"/>
  <c r="AW87" i="17" s="1"/>
  <c r="AX87" i="17" s="1"/>
  <c r="AY87" i="17" s="1"/>
  <c r="AZ87" i="17" s="1"/>
  <c r="BA87" i="17" s="1"/>
  <c r="BB87" i="17" s="1"/>
  <c r="BC87" i="17" s="1"/>
  <c r="BD87" i="17" s="1"/>
  <c r="BE87" i="17" s="1"/>
  <c r="BF87" i="17" s="1"/>
  <c r="BG87" i="17" s="1"/>
  <c r="BH87" i="17" s="1"/>
  <c r="BI87" i="17" s="1"/>
  <c r="BJ87" i="17" s="1"/>
  <c r="BK87" i="17" s="1"/>
  <c r="BL87" i="17" s="1"/>
  <c r="BM87" i="17" s="1"/>
  <c r="BN87" i="17" s="1"/>
  <c r="BO87" i="17" s="1"/>
  <c r="BP87" i="17" s="1"/>
  <c r="BQ87" i="17" s="1"/>
  <c r="BR87" i="17" s="1"/>
  <c r="BS87" i="17" s="1"/>
  <c r="BT87" i="17" s="1"/>
  <c r="BU87" i="17" s="1"/>
  <c r="BV87" i="17" s="1"/>
  <c r="BW87" i="17" s="1"/>
  <c r="BX87" i="17" s="1"/>
  <c r="BY87" i="17" s="1"/>
  <c r="BZ87" i="17" s="1"/>
  <c r="CA87" i="17" s="1"/>
  <c r="CB87" i="17" s="1"/>
  <c r="CC87" i="17" s="1"/>
  <c r="CD87" i="17" s="1"/>
  <c r="CE87" i="17" s="1"/>
  <c r="CF87" i="17" s="1"/>
  <c r="CG87" i="17" s="1"/>
  <c r="CH87" i="17" s="1"/>
  <c r="CI87" i="17" s="1"/>
  <c r="CJ87" i="17" s="1"/>
  <c r="CK87" i="17" s="1"/>
  <c r="CL87" i="17" s="1"/>
  <c r="CM87" i="17" s="1"/>
  <c r="CN87" i="17" s="1"/>
  <c r="CO87" i="17" s="1"/>
  <c r="CP87" i="17" s="1"/>
  <c r="CQ87" i="17" s="1"/>
  <c r="D85" i="17"/>
  <c r="E85" i="17"/>
  <c r="F85" i="17" s="1"/>
  <c r="G85" i="17" s="1"/>
  <c r="H85" i="17" s="1"/>
  <c r="I85" i="17" s="1"/>
  <c r="J85" i="17" s="1"/>
  <c r="K85" i="17" s="1"/>
  <c r="L85" i="17" s="1"/>
  <c r="M85" i="17" s="1"/>
  <c r="N85" i="17" s="1"/>
  <c r="O85" i="17" s="1"/>
  <c r="P85" i="17" s="1"/>
  <c r="Q85" i="17" s="1"/>
  <c r="R85" i="17" s="1"/>
  <c r="S85" i="17" s="1"/>
  <c r="T85" i="17" s="1"/>
  <c r="U85" i="17" s="1"/>
  <c r="V85" i="17" s="1"/>
  <c r="W85" i="17" s="1"/>
  <c r="X85" i="17" s="1"/>
  <c r="Y85" i="17" s="1"/>
  <c r="Z85" i="17" s="1"/>
  <c r="AA85" i="17" s="1"/>
  <c r="AB85" i="17" s="1"/>
  <c r="AC85" i="17" s="1"/>
  <c r="AD85" i="17" s="1"/>
  <c r="AE85" i="17" s="1"/>
  <c r="AF85" i="17" s="1"/>
  <c r="AG85" i="17" s="1"/>
  <c r="AH85" i="17" s="1"/>
  <c r="AI85" i="17" s="1"/>
  <c r="AJ85" i="17" s="1"/>
  <c r="AK85" i="17" s="1"/>
  <c r="AL85" i="17" s="1"/>
  <c r="AM85" i="17" s="1"/>
  <c r="AN85" i="17" s="1"/>
  <c r="AO85" i="17" s="1"/>
  <c r="AP85" i="17" s="1"/>
  <c r="AQ85" i="17" s="1"/>
  <c r="AR85" i="17" s="1"/>
  <c r="AS85" i="17" s="1"/>
  <c r="AT85" i="17" s="1"/>
  <c r="AU85" i="17" s="1"/>
  <c r="AV85" i="17" s="1"/>
  <c r="AW85" i="17" s="1"/>
  <c r="AX85" i="17" s="1"/>
  <c r="AY85" i="17" s="1"/>
  <c r="AZ85" i="17" s="1"/>
  <c r="BA85" i="17" s="1"/>
  <c r="BB85" i="17" s="1"/>
  <c r="BC85" i="17" s="1"/>
  <c r="BD85" i="17" s="1"/>
  <c r="BE85" i="17" s="1"/>
  <c r="BF85" i="17" s="1"/>
  <c r="BG85" i="17" s="1"/>
  <c r="BH85" i="17" s="1"/>
  <c r="BI85" i="17" s="1"/>
  <c r="BJ85" i="17" s="1"/>
  <c r="BK85" i="17" s="1"/>
  <c r="BL85" i="17" s="1"/>
  <c r="BM85" i="17" s="1"/>
  <c r="BN85" i="17" s="1"/>
  <c r="BO85" i="17" s="1"/>
  <c r="BP85" i="17" s="1"/>
  <c r="BQ85" i="17" s="1"/>
  <c r="BR85" i="17" s="1"/>
  <c r="BS85" i="17" s="1"/>
  <c r="BT85" i="17" s="1"/>
  <c r="BU85" i="17" s="1"/>
  <c r="BV85" i="17" s="1"/>
  <c r="BW85" i="17" s="1"/>
  <c r="BX85" i="17" s="1"/>
  <c r="BY85" i="17" s="1"/>
  <c r="BZ85" i="17" s="1"/>
  <c r="CA85" i="17" s="1"/>
  <c r="CB85" i="17" s="1"/>
  <c r="CC85" i="17" s="1"/>
  <c r="CD85" i="17" s="1"/>
  <c r="CE85" i="17" s="1"/>
  <c r="CF85" i="17" s="1"/>
  <c r="CG85" i="17" s="1"/>
  <c r="CH85" i="17" s="1"/>
  <c r="CI85" i="17" s="1"/>
  <c r="CJ85" i="17" s="1"/>
  <c r="CK85" i="17" s="1"/>
  <c r="CL85" i="17" s="1"/>
  <c r="CM85" i="17" s="1"/>
  <c r="CN85" i="17" s="1"/>
  <c r="CO85" i="17" s="1"/>
  <c r="CP85" i="17" s="1"/>
  <c r="CQ85" i="17" s="1"/>
  <c r="C68" i="17"/>
  <c r="C55" i="17"/>
  <c r="B13" i="17"/>
  <c r="B80" i="17" s="1"/>
  <c r="B12" i="17"/>
  <c r="B11" i="17"/>
  <c r="B39" i="17" s="1"/>
  <c r="B10" i="17"/>
  <c r="B9" i="17"/>
  <c r="B8" i="17"/>
  <c r="B49" i="17" s="1"/>
  <c r="B7" i="17"/>
  <c r="B6" i="17"/>
  <c r="B34" i="17" s="1"/>
  <c r="B73" i="17"/>
  <c r="B5" i="17"/>
  <c r="B20" i="17" s="1"/>
  <c r="B4" i="17"/>
  <c r="B58" i="17" s="1"/>
  <c r="B60" i="17"/>
  <c r="B47" i="17"/>
  <c r="B45" i="17"/>
  <c r="B25" i="17"/>
  <c r="B4" i="6"/>
  <c r="B5" i="6" s="1"/>
  <c r="F13" i="17"/>
  <c r="D13" i="17"/>
  <c r="F12" i="17"/>
  <c r="D12" i="17"/>
  <c r="F11" i="17"/>
  <c r="D11" i="17"/>
  <c r="F10" i="17"/>
  <c r="D10" i="17"/>
  <c r="F9" i="17"/>
  <c r="D9" i="17"/>
  <c r="F8" i="17"/>
  <c r="D8" i="17"/>
  <c r="F7" i="17"/>
  <c r="D7" i="17"/>
  <c r="F6" i="17"/>
  <c r="D6" i="17"/>
  <c r="F5" i="17"/>
  <c r="D5" i="17"/>
  <c r="B128" i="3"/>
  <c r="E128" i="3"/>
  <c r="F128" i="3"/>
  <c r="G128" i="3"/>
  <c r="H128" i="3"/>
  <c r="I128" i="3"/>
  <c r="J128" i="3"/>
  <c r="K128" i="3"/>
  <c r="L128" i="3"/>
  <c r="M128" i="3"/>
  <c r="N128" i="3"/>
  <c r="O128" i="3"/>
  <c r="P128" i="3"/>
  <c r="Q128" i="3"/>
  <c r="R128" i="3"/>
  <c r="S128" i="3"/>
  <c r="T128" i="3"/>
  <c r="U128" i="3"/>
  <c r="V128" i="3"/>
  <c r="W128" i="3"/>
  <c r="X128" i="3"/>
  <c r="Y128" i="3"/>
  <c r="Z128" i="3"/>
  <c r="AA128" i="3"/>
  <c r="AB128" i="3"/>
  <c r="AC128" i="3"/>
  <c r="AD128" i="3"/>
  <c r="AE128" i="3"/>
  <c r="AF128" i="3"/>
  <c r="AG128" i="3"/>
  <c r="AH128" i="3"/>
  <c r="AI128" i="3"/>
  <c r="AJ128" i="3"/>
  <c r="AK128" i="3"/>
  <c r="AL128" i="3"/>
  <c r="AM128" i="3"/>
  <c r="AN128" i="3"/>
  <c r="AO128" i="3"/>
  <c r="AP128" i="3"/>
  <c r="AQ128" i="3"/>
  <c r="AR128" i="3"/>
  <c r="AS128" i="3"/>
  <c r="AT128" i="3"/>
  <c r="AU128" i="3"/>
  <c r="AV128" i="3"/>
  <c r="AW128" i="3"/>
  <c r="AX128" i="3"/>
  <c r="AY128" i="3"/>
  <c r="AZ128" i="3"/>
  <c r="BA128" i="3"/>
  <c r="BB128" i="3"/>
  <c r="BC128" i="3"/>
  <c r="BD128" i="3"/>
  <c r="BE128" i="3"/>
  <c r="BF128" i="3"/>
  <c r="BG128" i="3"/>
  <c r="BH128" i="3"/>
  <c r="BI128" i="3"/>
  <c r="Y149" i="3"/>
  <c r="AK149" i="3"/>
  <c r="AW149" i="3"/>
  <c r="BI149" i="3"/>
  <c r="BI64" i="3" a="1"/>
  <c r="BI64" i="3"/>
  <c r="B62" i="3" a="1"/>
  <c r="B62" i="3"/>
  <c r="C62" i="3" a="1"/>
  <c r="C62" i="3"/>
  <c r="D62" i="3" a="1"/>
  <c r="D62" i="3"/>
  <c r="E62" i="3" a="1"/>
  <c r="E62" i="3"/>
  <c r="F62" i="3" a="1"/>
  <c r="F62" i="3"/>
  <c r="G62" i="3" a="1"/>
  <c r="G62" i="3"/>
  <c r="H62" i="3" a="1"/>
  <c r="H62" i="3"/>
  <c r="I62" i="3" a="1"/>
  <c r="I62" i="3"/>
  <c r="J62" i="3" a="1"/>
  <c r="J62" i="3"/>
  <c r="K62" i="3" a="1"/>
  <c r="K62" i="3"/>
  <c r="L62" i="3" a="1"/>
  <c r="L62" i="3"/>
  <c r="M62" i="3" a="1"/>
  <c r="M62" i="3"/>
  <c r="N62" i="3" a="1"/>
  <c r="N62" i="3"/>
  <c r="O62" i="3" a="1"/>
  <c r="O62" i="3"/>
  <c r="P62" i="3" a="1"/>
  <c r="P62" i="3"/>
  <c r="Q62" i="3" a="1"/>
  <c r="Q62" i="3"/>
  <c r="R62" i="3" a="1"/>
  <c r="R62" i="3"/>
  <c r="S62" i="3" a="1"/>
  <c r="S62" i="3"/>
  <c r="T62" i="3" a="1"/>
  <c r="T62" i="3"/>
  <c r="U62" i="3" a="1"/>
  <c r="U62" i="3"/>
  <c r="V62" i="3" a="1"/>
  <c r="V62" i="3"/>
  <c r="W62" i="3" a="1"/>
  <c r="W62" i="3"/>
  <c r="X62" i="3" a="1"/>
  <c r="X62" i="3"/>
  <c r="Y62" i="3" a="1"/>
  <c r="Y62" i="3"/>
  <c r="Z62" i="3" a="1"/>
  <c r="Z62" i="3"/>
  <c r="AA62" i="3" a="1"/>
  <c r="AA62" i="3"/>
  <c r="AB62" i="3" a="1"/>
  <c r="AB62" i="3"/>
  <c r="AC62" i="3" a="1"/>
  <c r="AC62" i="3"/>
  <c r="AD62" i="3" a="1"/>
  <c r="AD62" i="3"/>
  <c r="AE62" i="3" a="1"/>
  <c r="AE62" i="3"/>
  <c r="AF62" i="3" a="1"/>
  <c r="AF62" i="3"/>
  <c r="AG62" i="3" a="1"/>
  <c r="AG62" i="3"/>
  <c r="AH62" i="3" a="1"/>
  <c r="AH62" i="3"/>
  <c r="AI62" i="3" a="1"/>
  <c r="AI62" i="3"/>
  <c r="AJ62" i="3" a="1"/>
  <c r="AJ62" i="3"/>
  <c r="AK62" i="3" a="1"/>
  <c r="AK62" i="3"/>
  <c r="AL62" i="3" a="1"/>
  <c r="AL62" i="3"/>
  <c r="AM62" i="3" a="1"/>
  <c r="AM62" i="3"/>
  <c r="AN62" i="3" a="1"/>
  <c r="AN62" i="3"/>
  <c r="AO62" i="3" a="1"/>
  <c r="AO62" i="3"/>
  <c r="AP62" i="3" a="1"/>
  <c r="AP62" i="3"/>
  <c r="AQ62" i="3" a="1"/>
  <c r="AQ62" i="3"/>
  <c r="AR62" i="3" a="1"/>
  <c r="AR62" i="3"/>
  <c r="AS62" i="3" a="1"/>
  <c r="AS62" i="3"/>
  <c r="AT62" i="3" a="1"/>
  <c r="AT62" i="3"/>
  <c r="AU62" i="3" a="1"/>
  <c r="AU62" i="3"/>
  <c r="AV62" i="3" a="1"/>
  <c r="AV62" i="3"/>
  <c r="AW62" i="3" a="1"/>
  <c r="AW62" i="3"/>
  <c r="AX62" i="3" a="1"/>
  <c r="AX62" i="3"/>
  <c r="AY62" i="3" a="1"/>
  <c r="AY62" i="3"/>
  <c r="AZ62" i="3" a="1"/>
  <c r="AZ62" i="3"/>
  <c r="BA62" i="3" a="1"/>
  <c r="BA62" i="3"/>
  <c r="BB62" i="3" a="1"/>
  <c r="BB62" i="3"/>
  <c r="BC62" i="3" a="1"/>
  <c r="BC62" i="3"/>
  <c r="BD62" i="3" a="1"/>
  <c r="BD62" i="3"/>
  <c r="BE62" i="3" a="1"/>
  <c r="BE62" i="3"/>
  <c r="BF62" i="3" a="1"/>
  <c r="BF62" i="3"/>
  <c r="BG62" i="3" a="1"/>
  <c r="BG62" i="3"/>
  <c r="BH62" i="3" a="1"/>
  <c r="BH62" i="3"/>
  <c r="BI62" i="3" a="1"/>
  <c r="BI62" i="3"/>
  <c r="B25" i="3"/>
  <c r="B29" i="3"/>
  <c r="B33" i="3"/>
  <c r="C25" i="3"/>
  <c r="C29" i="3" s="1"/>
  <c r="C27" i="3"/>
  <c r="C31" i="3"/>
  <c r="D25" i="3"/>
  <c r="D29" i="3" s="1"/>
  <c r="D27" i="3"/>
  <c r="D31" i="3"/>
  <c r="E22" i="3"/>
  <c r="E17" i="3"/>
  <c r="E20" i="3"/>
  <c r="E25" i="3"/>
  <c r="E27" i="3"/>
  <c r="E29" i="3"/>
  <c r="E31" i="3"/>
  <c r="F22" i="3"/>
  <c r="F17" i="3"/>
  <c r="F20" i="3"/>
  <c r="F25" i="3"/>
  <c r="F27" i="3"/>
  <c r="F29" i="3"/>
  <c r="F31" i="3"/>
  <c r="G22" i="3"/>
  <c r="G17" i="3"/>
  <c r="G20" i="3"/>
  <c r="G25" i="3" s="1"/>
  <c r="G29" i="3" s="1"/>
  <c r="G27" i="3"/>
  <c r="G31" i="3"/>
  <c r="H22" i="3"/>
  <c r="H17" i="3"/>
  <c r="H20" i="3"/>
  <c r="H25" i="3"/>
  <c r="H29" i="3" s="1"/>
  <c r="H27" i="3"/>
  <c r="H31" i="3"/>
  <c r="I22" i="3"/>
  <c r="I17" i="3"/>
  <c r="I20" i="3"/>
  <c r="I25" i="3"/>
  <c r="I29" i="3" s="1"/>
  <c r="I27" i="3"/>
  <c r="I31" i="3"/>
  <c r="J22" i="3"/>
  <c r="J17" i="3"/>
  <c r="J20" i="3"/>
  <c r="J25" i="3"/>
  <c r="J27" i="3"/>
  <c r="J29" i="3"/>
  <c r="J31" i="3"/>
  <c r="K22" i="3"/>
  <c r="K17" i="3"/>
  <c r="K20" i="3"/>
  <c r="K25" i="3"/>
  <c r="K27" i="3"/>
  <c r="K29" i="3"/>
  <c r="K31" i="3"/>
  <c r="L22" i="3"/>
  <c r="L17" i="3"/>
  <c r="L20" i="3"/>
  <c r="L25" i="3"/>
  <c r="L27" i="3"/>
  <c r="L29" i="3"/>
  <c r="L31" i="3"/>
  <c r="M22" i="3"/>
  <c r="M17" i="3"/>
  <c r="M20" i="3"/>
  <c r="M25" i="3" s="1"/>
  <c r="M29" i="3" s="1"/>
  <c r="M27" i="3"/>
  <c r="M31" i="3"/>
  <c r="N22" i="3"/>
  <c r="N20" i="3"/>
  <c r="N25" i="3" s="1"/>
  <c r="N29" i="3" s="1"/>
  <c r="N17" i="3"/>
  <c r="N27" i="3"/>
  <c r="N31" i="3"/>
  <c r="O22" i="3"/>
  <c r="O17" i="3"/>
  <c r="O27" i="3"/>
  <c r="O31" i="3"/>
  <c r="P22" i="3"/>
  <c r="P17" i="3"/>
  <c r="P27" i="3"/>
  <c r="P31" i="3"/>
  <c r="Q22" i="3"/>
  <c r="Q17" i="3"/>
  <c r="Q27" i="3"/>
  <c r="Q31" i="3"/>
  <c r="R22" i="3"/>
  <c r="R17" i="3"/>
  <c r="R27" i="3"/>
  <c r="R31" i="3"/>
  <c r="S22" i="3"/>
  <c r="S17" i="3"/>
  <c r="S27" i="3"/>
  <c r="S31" i="3"/>
  <c r="T22" i="3"/>
  <c r="T17" i="3"/>
  <c r="T27" i="3"/>
  <c r="T31" i="3"/>
  <c r="U22" i="3"/>
  <c r="U17" i="3"/>
  <c r="U27" i="3"/>
  <c r="U31" i="3"/>
  <c r="V22" i="3"/>
  <c r="V17" i="3"/>
  <c r="V27" i="3"/>
  <c r="V31" i="3"/>
  <c r="W22" i="3"/>
  <c r="W17" i="3"/>
  <c r="W27" i="3"/>
  <c r="W31" i="3"/>
  <c r="X22" i="3"/>
  <c r="X17" i="3"/>
  <c r="X27" i="3"/>
  <c r="X31" i="3"/>
  <c r="Y22" i="3"/>
  <c r="Y17" i="3"/>
  <c r="Y27" i="3"/>
  <c r="Y31" i="3"/>
  <c r="Z22" i="3"/>
  <c r="Z17" i="3"/>
  <c r="Z27" i="3"/>
  <c r="Z31" i="3"/>
  <c r="AA22" i="3"/>
  <c r="AA17" i="3"/>
  <c r="AA27" i="3"/>
  <c r="AA31" i="3"/>
  <c r="AB22" i="3"/>
  <c r="AB17" i="3"/>
  <c r="AB27" i="3"/>
  <c r="AB31" i="3"/>
  <c r="AC22" i="3"/>
  <c r="AC17" i="3"/>
  <c r="AC27" i="3"/>
  <c r="AC31" i="3"/>
  <c r="AD22" i="3"/>
  <c r="AD17" i="3"/>
  <c r="AD27" i="3"/>
  <c r="AD31" i="3"/>
  <c r="AE22" i="3"/>
  <c r="AE17" i="3"/>
  <c r="AE27" i="3"/>
  <c r="AE31" i="3"/>
  <c r="AF22" i="3"/>
  <c r="AF17" i="3"/>
  <c r="AF27" i="3"/>
  <c r="AF31" i="3"/>
  <c r="AG22" i="3"/>
  <c r="AG17" i="3"/>
  <c r="AG27" i="3"/>
  <c r="AG31" i="3"/>
  <c r="AH22" i="3"/>
  <c r="AH17" i="3"/>
  <c r="AH27" i="3"/>
  <c r="AH31" i="3"/>
  <c r="AI22" i="3"/>
  <c r="AI17" i="3"/>
  <c r="AI27" i="3"/>
  <c r="AI31" i="3"/>
  <c r="AJ22" i="3"/>
  <c r="AJ17" i="3"/>
  <c r="AJ27" i="3"/>
  <c r="AJ31" i="3"/>
  <c r="AK22" i="3"/>
  <c r="AK17" i="3"/>
  <c r="AK27" i="3"/>
  <c r="AK31" i="3"/>
  <c r="AL22" i="3"/>
  <c r="AL17" i="3"/>
  <c r="AL27" i="3"/>
  <c r="AL31" i="3"/>
  <c r="AM22" i="3"/>
  <c r="AM17" i="3"/>
  <c r="AM27" i="3"/>
  <c r="AM31" i="3"/>
  <c r="AN22" i="3"/>
  <c r="AN17" i="3"/>
  <c r="AN27" i="3"/>
  <c r="AN31" i="3"/>
  <c r="AO22" i="3"/>
  <c r="AO17" i="3"/>
  <c r="AO27" i="3"/>
  <c r="AO31" i="3"/>
  <c r="AP22" i="3"/>
  <c r="AP17" i="3"/>
  <c r="AP27" i="3"/>
  <c r="AP31" i="3"/>
  <c r="AQ22" i="3"/>
  <c r="AQ17" i="3"/>
  <c r="AQ27" i="3"/>
  <c r="AQ31" i="3"/>
  <c r="AR22" i="3"/>
  <c r="AR17" i="3"/>
  <c r="AR27" i="3"/>
  <c r="AR31" i="3"/>
  <c r="AS22" i="3"/>
  <c r="AS17" i="3"/>
  <c r="AS27" i="3"/>
  <c r="AS31" i="3"/>
  <c r="AT22" i="3"/>
  <c r="AT17" i="3"/>
  <c r="AT27" i="3"/>
  <c r="AT31" i="3"/>
  <c r="AU22" i="3"/>
  <c r="AU17" i="3"/>
  <c r="AU27" i="3"/>
  <c r="AU31" i="3"/>
  <c r="AV22" i="3"/>
  <c r="AV17" i="3"/>
  <c r="AV27" i="3"/>
  <c r="AV31" i="3"/>
  <c r="AW22" i="3"/>
  <c r="AW17" i="3"/>
  <c r="AW27" i="3"/>
  <c r="AW31" i="3"/>
  <c r="AX22" i="3"/>
  <c r="AX17" i="3"/>
  <c r="AX27" i="3"/>
  <c r="AX31" i="3"/>
  <c r="AY22" i="3"/>
  <c r="AY17" i="3"/>
  <c r="AY27" i="3"/>
  <c r="AY31" i="3"/>
  <c r="AZ22" i="3"/>
  <c r="AZ17" i="3"/>
  <c r="AZ27" i="3"/>
  <c r="AZ31" i="3"/>
  <c r="BA22" i="3"/>
  <c r="BA17" i="3"/>
  <c r="BA27" i="3"/>
  <c r="BA31" i="3"/>
  <c r="BB22" i="3"/>
  <c r="BB17" i="3"/>
  <c r="BB27" i="3"/>
  <c r="BB31" i="3"/>
  <c r="BC22" i="3"/>
  <c r="BC17" i="3"/>
  <c r="BC27" i="3"/>
  <c r="BC31" i="3"/>
  <c r="BD22" i="3"/>
  <c r="BD17" i="3"/>
  <c r="BD27" i="3"/>
  <c r="BD31" i="3"/>
  <c r="BE22" i="3"/>
  <c r="BE17" i="3"/>
  <c r="BE27" i="3"/>
  <c r="BE31" i="3"/>
  <c r="BF22" i="3"/>
  <c r="BF17" i="3"/>
  <c r="BF27" i="3"/>
  <c r="BF31" i="3"/>
  <c r="BG22" i="3"/>
  <c r="BG17" i="3"/>
  <c r="BG27" i="3"/>
  <c r="BG31" i="3"/>
  <c r="BH22" i="3"/>
  <c r="BH17" i="3"/>
  <c r="BH27" i="3"/>
  <c r="BH31" i="3"/>
  <c r="BI22" i="3"/>
  <c r="BI17" i="3"/>
  <c r="BI27" i="3"/>
  <c r="X149" i="3"/>
  <c r="AJ149" i="3"/>
  <c r="AV149" i="3"/>
  <c r="BH149" i="3"/>
  <c r="BH64" i="3" a="1"/>
  <c r="BH64" i="3"/>
  <c r="W149" i="3"/>
  <c r="AI149" i="3"/>
  <c r="AU149" i="3"/>
  <c r="BG149" i="3"/>
  <c r="BG64" i="3" a="1"/>
  <c r="BG64" i="3"/>
  <c r="V149" i="3"/>
  <c r="AH149" i="3"/>
  <c r="AT149" i="3"/>
  <c r="BF149" i="3"/>
  <c r="BF64" i="3" a="1"/>
  <c r="BF64" i="3"/>
  <c r="U149" i="3"/>
  <c r="AG149" i="3"/>
  <c r="AS149" i="3"/>
  <c r="BE149" i="3"/>
  <c r="BE64" i="3" a="1"/>
  <c r="BE64" i="3"/>
  <c r="T149" i="3"/>
  <c r="AF149" i="3"/>
  <c r="AR149" i="3"/>
  <c r="BD149" i="3"/>
  <c r="BD64" i="3" a="1"/>
  <c r="BD64" i="3"/>
  <c r="S149" i="3"/>
  <c r="AE149" i="3"/>
  <c r="AQ149" i="3"/>
  <c r="BC149" i="3"/>
  <c r="BC64" i="3" a="1"/>
  <c r="BC64" i="3"/>
  <c r="R149" i="3"/>
  <c r="AD149" i="3"/>
  <c r="AP149" i="3"/>
  <c r="BB149" i="3"/>
  <c r="BB64" i="3" a="1"/>
  <c r="BB64" i="3"/>
  <c r="Q149" i="3"/>
  <c r="AC149" i="3"/>
  <c r="AO149" i="3"/>
  <c r="BA149" i="3"/>
  <c r="BA64" i="3" a="1"/>
  <c r="BA64" i="3"/>
  <c r="P149" i="3"/>
  <c r="AB149" i="3"/>
  <c r="AN149" i="3"/>
  <c r="AZ149" i="3"/>
  <c r="AZ64" i="3" a="1"/>
  <c r="AZ64" i="3"/>
  <c r="O149" i="3"/>
  <c r="AA149" i="3"/>
  <c r="AM149" i="3"/>
  <c r="AY149" i="3"/>
  <c r="AY64" i="3" a="1"/>
  <c r="AY64" i="3"/>
  <c r="N149" i="3"/>
  <c r="Z149" i="3"/>
  <c r="AL149" i="3"/>
  <c r="AX149" i="3"/>
  <c r="AX64" i="3" a="1"/>
  <c r="AX64" i="3"/>
  <c r="AW64" i="3" a="1"/>
  <c r="AW64" i="3"/>
  <c r="AV64" i="3" a="1"/>
  <c r="AV64" i="3"/>
  <c r="AU64" i="3" a="1"/>
  <c r="AU64" i="3"/>
  <c r="AT64" i="3" a="1"/>
  <c r="AT64" i="3"/>
  <c r="AS64" i="3" a="1"/>
  <c r="AS64" i="3"/>
  <c r="AR64" i="3" a="1"/>
  <c r="AR64" i="3"/>
  <c r="AQ64" i="3" a="1"/>
  <c r="AQ64" i="3"/>
  <c r="AP64" i="3" a="1"/>
  <c r="AP64" i="3"/>
  <c r="AO64" i="3" a="1"/>
  <c r="AO64" i="3"/>
  <c r="AN64" i="3" a="1"/>
  <c r="AN64" i="3"/>
  <c r="AM64" i="3" a="1"/>
  <c r="AM64" i="3"/>
  <c r="AL64" i="3" a="1"/>
  <c r="AL64" i="3"/>
  <c r="AK64" i="3" a="1"/>
  <c r="AK64" i="3"/>
  <c r="AJ64" i="3" a="1"/>
  <c r="AJ64" i="3"/>
  <c r="AI64" i="3" a="1"/>
  <c r="AI64" i="3"/>
  <c r="AH64" i="3" a="1"/>
  <c r="AH64" i="3"/>
  <c r="AG64" i="3" a="1"/>
  <c r="AG64" i="3"/>
  <c r="AF64" i="3" a="1"/>
  <c r="AF64" i="3"/>
  <c r="AE64" i="3" a="1"/>
  <c r="AE64" i="3"/>
  <c r="AD64" i="3" a="1"/>
  <c r="AD64" i="3"/>
  <c r="AC64" i="3" a="1"/>
  <c r="AC64" i="3"/>
  <c r="AB64" i="3" a="1"/>
  <c r="AB64" i="3"/>
  <c r="AA64" i="3" a="1"/>
  <c r="AA64" i="3"/>
  <c r="Z64" i="3" a="1"/>
  <c r="Z64" i="3"/>
  <c r="Y64" i="3" a="1"/>
  <c r="Y64" i="3"/>
  <c r="X64" i="3" a="1"/>
  <c r="X64" i="3"/>
  <c r="W64" i="3" a="1"/>
  <c r="W64" i="3"/>
  <c r="V64" i="3" a="1"/>
  <c r="V64" i="3"/>
  <c r="U64" i="3" a="1"/>
  <c r="U64" i="3"/>
  <c r="T64" i="3" a="1"/>
  <c r="T64" i="3"/>
  <c r="S64" i="3" a="1"/>
  <c r="S64" i="3"/>
  <c r="R64" i="3" a="1"/>
  <c r="R64" i="3"/>
  <c r="Q64" i="3" a="1"/>
  <c r="Q64" i="3"/>
  <c r="P64" i="3" a="1"/>
  <c r="P64" i="3"/>
  <c r="O64" i="3" a="1"/>
  <c r="O64" i="3"/>
  <c r="N64" i="3" a="1"/>
  <c r="N64" i="3"/>
  <c r="M64" i="3" a="1"/>
  <c r="M64" i="3"/>
  <c r="L64" i="3" a="1"/>
  <c r="L64" i="3"/>
  <c r="K64" i="3" a="1"/>
  <c r="K64" i="3"/>
  <c r="J64" i="3" a="1"/>
  <c r="J64" i="3"/>
  <c r="I64" i="3" a="1"/>
  <c r="I64" i="3"/>
  <c r="H64" i="3" a="1"/>
  <c r="H64" i="3"/>
  <c r="G64" i="3" a="1"/>
  <c r="G64" i="3"/>
  <c r="F64" i="3" a="1"/>
  <c r="F64" i="3"/>
  <c r="E64" i="3" a="1"/>
  <c r="E64" i="3"/>
  <c r="D128" i="3"/>
  <c r="D64" i="3" a="1"/>
  <c r="D64" i="3"/>
  <c r="C128" i="3"/>
  <c r="C64" i="3" a="1"/>
  <c r="C64" i="3"/>
  <c r="D137" i="6"/>
  <c r="P137" i="6" s="1"/>
  <c r="AB137" i="6" s="1"/>
  <c r="AN137" i="6" s="1"/>
  <c r="AZ137" i="6" s="1"/>
  <c r="E137" i="6"/>
  <c r="Q137" i="6" s="1"/>
  <c r="AC137" i="6" s="1"/>
  <c r="AO137" i="6" s="1"/>
  <c r="BA137" i="6" s="1"/>
  <c r="O137" i="6"/>
  <c r="AA137" i="6" s="1"/>
  <c r="AM137" i="6" s="1"/>
  <c r="AY137" i="6" s="1"/>
  <c r="G76" i="15"/>
  <c r="G77" i="15"/>
  <c r="G78" i="15"/>
  <c r="G79" i="15"/>
  <c r="G80" i="15"/>
  <c r="G83" i="15"/>
  <c r="G87" i="15"/>
  <c r="G89" i="15"/>
  <c r="G93" i="15"/>
  <c r="G94" i="15"/>
  <c r="G95" i="15"/>
  <c r="G96" i="15"/>
  <c r="G97" i="15"/>
  <c r="G98" i="15"/>
  <c r="G113" i="15"/>
  <c r="G114" i="15"/>
  <c r="G115" i="15"/>
  <c r="G116" i="15"/>
  <c r="G118" i="15"/>
  <c r="G119" i="15"/>
  <c r="G120" i="15"/>
  <c r="G122" i="15"/>
  <c r="F76" i="15"/>
  <c r="F77" i="15"/>
  <c r="F78" i="15"/>
  <c r="F79" i="15"/>
  <c r="F80" i="15"/>
  <c r="F83" i="15"/>
  <c r="F87" i="15"/>
  <c r="F89" i="15"/>
  <c r="F93" i="15"/>
  <c r="F94" i="15"/>
  <c r="F95" i="15"/>
  <c r="F96" i="15"/>
  <c r="F97" i="15"/>
  <c r="F98" i="15"/>
  <c r="F113" i="15"/>
  <c r="F114" i="15"/>
  <c r="F115" i="15"/>
  <c r="F116" i="15"/>
  <c r="F118" i="15"/>
  <c r="F119" i="15"/>
  <c r="F120" i="15"/>
  <c r="F122" i="15"/>
  <c r="E76" i="15"/>
  <c r="E77" i="15"/>
  <c r="E78" i="15"/>
  <c r="E79" i="15"/>
  <c r="E80" i="15"/>
  <c r="E83" i="15"/>
  <c r="E87" i="15"/>
  <c r="E89" i="15"/>
  <c r="E93" i="15"/>
  <c r="E94" i="15"/>
  <c r="E95" i="15"/>
  <c r="E96" i="15"/>
  <c r="E97" i="15"/>
  <c r="E98" i="15"/>
  <c r="E113" i="15"/>
  <c r="E114" i="15"/>
  <c r="E115" i="15"/>
  <c r="E116" i="15"/>
  <c r="E118" i="15"/>
  <c r="E119" i="15"/>
  <c r="E120" i="15"/>
  <c r="E122" i="15"/>
  <c r="D76" i="15"/>
  <c r="D77" i="15"/>
  <c r="D78" i="15"/>
  <c r="D79" i="15"/>
  <c r="D80" i="15"/>
  <c r="D83" i="15"/>
  <c r="D87" i="15"/>
  <c r="D89" i="15"/>
  <c r="D93" i="15"/>
  <c r="D94" i="15"/>
  <c r="D95" i="15"/>
  <c r="D96" i="15"/>
  <c r="D97" i="15"/>
  <c r="D98" i="15"/>
  <c r="D113" i="15"/>
  <c r="D114" i="15"/>
  <c r="D115" i="15"/>
  <c r="D116" i="15"/>
  <c r="D118" i="15"/>
  <c r="D119" i="15"/>
  <c r="D120" i="15"/>
  <c r="D122" i="15"/>
  <c r="C76" i="15"/>
  <c r="C77" i="15"/>
  <c r="C78" i="15"/>
  <c r="C79" i="15"/>
  <c r="C80" i="15"/>
  <c r="C83" i="15"/>
  <c r="C87" i="15"/>
  <c r="C89" i="15"/>
  <c r="C93" i="15"/>
  <c r="C94" i="15"/>
  <c r="C95" i="15"/>
  <c r="C96" i="15"/>
  <c r="C97" i="15"/>
  <c r="C98" i="15"/>
  <c r="C113" i="15"/>
  <c r="C114" i="15"/>
  <c r="C115" i="15"/>
  <c r="C116" i="15"/>
  <c r="C118" i="15"/>
  <c r="C119" i="15"/>
  <c r="C120" i="15"/>
  <c r="C122" i="15"/>
  <c r="F24" i="4"/>
  <c r="G24" i="4"/>
  <c r="H24" i="4"/>
  <c r="I24" i="4"/>
  <c r="J24" i="4"/>
  <c r="K24" i="4"/>
  <c r="L24" i="4"/>
  <c r="M24" i="4"/>
  <c r="N24" i="4"/>
  <c r="G25" i="4"/>
  <c r="H25" i="4" s="1"/>
  <c r="I25" i="4" s="1"/>
  <c r="J25" i="4" s="1"/>
  <c r="K25" i="4" s="1"/>
  <c r="L25" i="4" s="1"/>
  <c r="M25" i="4" s="1"/>
  <c r="N25" i="4" s="1"/>
  <c r="F26" i="4"/>
  <c r="G26" i="4"/>
  <c r="H26" i="4"/>
  <c r="I26" i="4"/>
  <c r="J26" i="4"/>
  <c r="K26" i="4"/>
  <c r="L26" i="4"/>
  <c r="M26" i="4"/>
  <c r="N26" i="4"/>
  <c r="F27" i="4"/>
  <c r="G27" i="4"/>
  <c r="H27" i="4"/>
  <c r="I27" i="4"/>
  <c r="J27" i="4"/>
  <c r="K27" i="4"/>
  <c r="L27" i="4"/>
  <c r="M27" i="4"/>
  <c r="N27" i="4"/>
  <c r="F28" i="4"/>
  <c r="G28" i="4"/>
  <c r="H28" i="4"/>
  <c r="I28" i="4"/>
  <c r="J28" i="4"/>
  <c r="K28" i="4"/>
  <c r="L28" i="4" s="1"/>
  <c r="M28" i="4" s="1"/>
  <c r="N28" i="4" s="1"/>
  <c r="I29" i="4"/>
  <c r="J29" i="4"/>
  <c r="K29" i="4"/>
  <c r="L29" i="4"/>
  <c r="M29" i="4"/>
  <c r="N29" i="4"/>
  <c r="L30" i="4"/>
  <c r="M30" i="4"/>
  <c r="N30" i="4"/>
  <c r="F31" i="4"/>
  <c r="G31" i="4"/>
  <c r="H31" i="4"/>
  <c r="I31" i="4"/>
  <c r="J31" i="4"/>
  <c r="K31" i="4"/>
  <c r="L31" i="4"/>
  <c r="M31" i="4"/>
  <c r="N31" i="4"/>
  <c r="F32" i="4"/>
  <c r="G32" i="4"/>
  <c r="H32" i="4"/>
  <c r="I32" i="4"/>
  <c r="J32" i="4"/>
  <c r="K32" i="4"/>
  <c r="L32" i="4"/>
  <c r="M32" i="4"/>
  <c r="N32" i="4"/>
  <c r="F29" i="4"/>
  <c r="F30" i="4"/>
  <c r="G29" i="4"/>
  <c r="G30" i="4"/>
  <c r="H30" i="4"/>
  <c r="I30" i="4"/>
  <c r="J30" i="4"/>
  <c r="AY172" i="6"/>
  <c r="B252" i="12" s="1" a="1"/>
  <c r="B252" i="12" s="1"/>
  <c r="AZ172" i="6"/>
  <c r="C252" i="12" s="1" a="1"/>
  <c r="C252" i="12" s="1"/>
  <c r="BA172" i="6"/>
  <c r="D252" i="12" s="1" a="1"/>
  <c r="D252" i="12" s="1"/>
  <c r="BB172" i="6"/>
  <c r="E252" i="12" s="1" a="1"/>
  <c r="E252" i="12" s="1"/>
  <c r="C172" i="6"/>
  <c r="B40" i="12" s="1" a="1"/>
  <c r="B40" i="12" s="1"/>
  <c r="D172" i="6"/>
  <c r="C40" i="12" s="1" a="1"/>
  <c r="C40" i="12" s="1"/>
  <c r="E172" i="6"/>
  <c r="D40" i="12" s="1" a="1"/>
  <c r="D40" i="12" s="1"/>
  <c r="F172" i="6"/>
  <c r="E40" i="12" s="1" a="1"/>
  <c r="E40" i="12" s="1"/>
  <c r="G172" i="6"/>
  <c r="H172" i="6"/>
  <c r="I172" i="6"/>
  <c r="H40" i="12" s="1" a="1"/>
  <c r="H40" i="12" s="1"/>
  <c r="J172" i="6"/>
  <c r="I40" i="12" s="1" a="1"/>
  <c r="I40" i="12" s="1"/>
  <c r="K172" i="6"/>
  <c r="L172" i="6"/>
  <c r="M172" i="6"/>
  <c r="N172" i="6"/>
  <c r="O172" i="6"/>
  <c r="B93" i="12" s="1" a="1"/>
  <c r="B93" i="12" s="1"/>
  <c r="P172" i="6"/>
  <c r="C93" i="12" s="1" a="1"/>
  <c r="C93" i="12" s="1"/>
  <c r="Q172" i="6"/>
  <c r="D93" i="12" s="1" a="1"/>
  <c r="D93" i="12" s="1"/>
  <c r="R172" i="6"/>
  <c r="E93" i="12" s="1" a="1"/>
  <c r="E93" i="12" s="1"/>
  <c r="S172" i="6"/>
  <c r="T172" i="6"/>
  <c r="U172" i="6"/>
  <c r="V172" i="6"/>
  <c r="I93" i="12" s="1" a="1"/>
  <c r="I93" i="12" s="1"/>
  <c r="W172" i="6"/>
  <c r="J93" i="12" s="1" a="1"/>
  <c r="J93" i="12" s="1"/>
  <c r="X172" i="6"/>
  <c r="K93" i="12" s="1" a="1"/>
  <c r="K93" i="12" s="1"/>
  <c r="Y172" i="6"/>
  <c r="L93" i="12" s="1" a="1"/>
  <c r="L93" i="12" s="1"/>
  <c r="Z172" i="6"/>
  <c r="M93" i="12" s="1" a="1"/>
  <c r="M93" i="12" s="1"/>
  <c r="AA172" i="6"/>
  <c r="B146" i="12" s="1" a="1"/>
  <c r="B146" i="12" s="1"/>
  <c r="AB172" i="6"/>
  <c r="C146" i="12" s="1" a="1"/>
  <c r="C146" i="12" s="1"/>
  <c r="AC172" i="6"/>
  <c r="AD172" i="6"/>
  <c r="E146" i="12" s="1" a="1"/>
  <c r="E146" i="12" s="1"/>
  <c r="AE172" i="6"/>
  <c r="AF172" i="6"/>
  <c r="AG172" i="6"/>
  <c r="AH172" i="6"/>
  <c r="I146" i="12" s="1" a="1"/>
  <c r="I146" i="12" s="1"/>
  <c r="AI172" i="6"/>
  <c r="J146" i="12" s="1" a="1"/>
  <c r="J146" i="12" s="1"/>
  <c r="AJ172" i="6"/>
  <c r="K146" i="12" s="1" a="1"/>
  <c r="K146" i="12" s="1"/>
  <c r="AK172" i="6"/>
  <c r="L146" i="12" s="1" a="1"/>
  <c r="L146" i="12" s="1"/>
  <c r="AL172" i="6"/>
  <c r="AM172" i="6"/>
  <c r="B199" i="12" s="1" a="1"/>
  <c r="B199" i="12" s="1"/>
  <c r="AN172" i="6"/>
  <c r="AO172" i="6"/>
  <c r="D199" i="12" s="1" a="1"/>
  <c r="D199" i="12" s="1"/>
  <c r="AP172" i="6"/>
  <c r="E199" i="12" s="1" a="1"/>
  <c r="E199" i="12" s="1"/>
  <c r="AQ172" i="6"/>
  <c r="AR172" i="6"/>
  <c r="AS172" i="6"/>
  <c r="AT172" i="6"/>
  <c r="I199" i="12" s="1" a="1"/>
  <c r="I199" i="12" s="1"/>
  <c r="AU172" i="6"/>
  <c r="J199" i="12" s="1" a="1"/>
  <c r="J199" i="12" s="1"/>
  <c r="AV172" i="6"/>
  <c r="AW172" i="6"/>
  <c r="L199" i="12" s="1" a="1"/>
  <c r="L199" i="12" s="1"/>
  <c r="AX172" i="6"/>
  <c r="M199" i="12" s="1" a="1"/>
  <c r="M199" i="12" s="1"/>
  <c r="BC172" i="6"/>
  <c r="F252" i="12" s="1" a="1"/>
  <c r="F252" i="12" s="1"/>
  <c r="BD172" i="6"/>
  <c r="G252" i="12" s="1" a="1"/>
  <c r="G252" i="12" s="1"/>
  <c r="BE172" i="6"/>
  <c r="H252" i="12" s="1" a="1"/>
  <c r="H252" i="12" s="1"/>
  <c r="BF172" i="6"/>
  <c r="BG172" i="6"/>
  <c r="BH172" i="6"/>
  <c r="BI172" i="6"/>
  <c r="L252" i="12" s="1" a="1"/>
  <c r="L252" i="12" s="1"/>
  <c r="BJ172" i="6"/>
  <c r="M252" i="12" s="1" a="1"/>
  <c r="M252" i="12" s="1"/>
  <c r="AY171" i="6"/>
  <c r="B251" i="12" s="1" a="1"/>
  <c r="B251" i="12" s="1"/>
  <c r="AZ171" i="6"/>
  <c r="C251" i="12" s="1" a="1"/>
  <c r="C251" i="12" s="1"/>
  <c r="BA171" i="6"/>
  <c r="D251" i="12" s="1" a="1"/>
  <c r="D251" i="12" s="1"/>
  <c r="BB171" i="6"/>
  <c r="C171" i="6"/>
  <c r="B39" i="12" s="1" a="1"/>
  <c r="B39" i="12" s="1"/>
  <c r="D171" i="6"/>
  <c r="E171" i="6"/>
  <c r="D39" i="12" s="1" a="1"/>
  <c r="D39" i="12" s="1"/>
  <c r="F171" i="6"/>
  <c r="E39" i="12" s="1" a="1"/>
  <c r="E39" i="12" s="1"/>
  <c r="G171" i="6"/>
  <c r="H171" i="6"/>
  <c r="I171" i="6"/>
  <c r="J171" i="6"/>
  <c r="I39" i="12" s="1" a="1"/>
  <c r="I39" i="12" s="1"/>
  <c r="K171" i="6"/>
  <c r="J39" i="12" s="1" a="1"/>
  <c r="J39" i="12" s="1"/>
  <c r="L171" i="6"/>
  <c r="K39" i="12" s="1" a="1"/>
  <c r="K39" i="12" s="1"/>
  <c r="M171" i="6"/>
  <c r="L39" i="12" s="1" a="1"/>
  <c r="L39" i="12" s="1"/>
  <c r="N171" i="6"/>
  <c r="M39" i="12" s="1" a="1"/>
  <c r="M39" i="12" s="1"/>
  <c r="O171" i="6"/>
  <c r="B92" i="12" s="1" a="1"/>
  <c r="B92" i="12" s="1"/>
  <c r="P171" i="6"/>
  <c r="C92" i="12" s="1" a="1"/>
  <c r="C92" i="12" s="1"/>
  <c r="Q171" i="6"/>
  <c r="R171" i="6"/>
  <c r="S171" i="6"/>
  <c r="T171" i="6"/>
  <c r="U171" i="6"/>
  <c r="H92" i="12" s="1" a="1"/>
  <c r="H92" i="12" s="1"/>
  <c r="V171" i="6"/>
  <c r="I92" i="12" s="1" a="1"/>
  <c r="I92" i="12" s="1"/>
  <c r="W171" i="6"/>
  <c r="J92" i="12" s="1" a="1"/>
  <c r="J92" i="12" s="1"/>
  <c r="X171" i="6"/>
  <c r="K92" i="12" s="1" a="1"/>
  <c r="K92" i="12" s="1"/>
  <c r="Y171" i="6"/>
  <c r="L92" i="12" s="1" a="1"/>
  <c r="L92" i="12" s="1"/>
  <c r="Z171" i="6"/>
  <c r="M92" i="12" s="1" a="1"/>
  <c r="M92" i="12" s="1"/>
  <c r="AA171" i="6"/>
  <c r="B145" i="12" s="1" a="1"/>
  <c r="B145" i="12" s="1"/>
  <c r="AB171" i="6"/>
  <c r="AC171" i="6"/>
  <c r="D145" i="12" s="1" a="1"/>
  <c r="D145" i="12" s="1"/>
  <c r="AD171" i="6"/>
  <c r="E145" i="12" s="1" a="1"/>
  <c r="E145" i="12" s="1"/>
  <c r="AE171" i="6"/>
  <c r="AF171" i="6"/>
  <c r="AG171" i="6"/>
  <c r="AH171" i="6"/>
  <c r="I145" i="12" s="1" a="1"/>
  <c r="I145" i="12" s="1"/>
  <c r="AI171" i="6"/>
  <c r="J145" i="12" s="1" a="1"/>
  <c r="J145" i="12" s="1"/>
  <c r="AJ171" i="6"/>
  <c r="K145" i="12" s="1" a="1"/>
  <c r="K145" i="12" s="1"/>
  <c r="AK171" i="6"/>
  <c r="L145" i="12" s="1" a="1"/>
  <c r="L145" i="12" s="1"/>
  <c r="AL171" i="6"/>
  <c r="M145" i="12" s="1" a="1"/>
  <c r="M145" i="12" s="1"/>
  <c r="AM171" i="6"/>
  <c r="B198" i="12" s="1" a="1"/>
  <c r="B198" i="12" s="1"/>
  <c r="AN171" i="6"/>
  <c r="C198" i="12" s="1" a="1"/>
  <c r="C198" i="12" s="1"/>
  <c r="AO171" i="6"/>
  <c r="AP171" i="6"/>
  <c r="AQ171" i="6"/>
  <c r="AR171" i="6"/>
  <c r="AS171" i="6"/>
  <c r="H198" i="12" s="1" a="1"/>
  <c r="H198" i="12" s="1"/>
  <c r="AT171" i="6"/>
  <c r="I198" i="12" s="1" a="1"/>
  <c r="I198" i="12" s="1"/>
  <c r="AU171" i="6"/>
  <c r="J198" i="12" s="1" a="1"/>
  <c r="J198" i="12" s="1"/>
  <c r="AV171" i="6"/>
  <c r="K198" i="12" s="1" a="1"/>
  <c r="K198" i="12" s="1"/>
  <c r="AW171" i="6"/>
  <c r="L198" i="12" s="1" a="1"/>
  <c r="L198" i="12" s="1"/>
  <c r="AX171" i="6"/>
  <c r="M198" i="12" s="1" a="1"/>
  <c r="M198" i="12" s="1"/>
  <c r="BC171" i="6"/>
  <c r="F251" i="12" s="1" a="1"/>
  <c r="F251" i="12" s="1"/>
  <c r="BD171" i="6"/>
  <c r="G251" i="12" s="1" a="1"/>
  <c r="G251" i="12" s="1"/>
  <c r="BE171" i="6"/>
  <c r="BF171" i="6"/>
  <c r="BG171" i="6"/>
  <c r="BH171" i="6"/>
  <c r="BI171" i="6"/>
  <c r="BJ171" i="6"/>
  <c r="M251" i="12" s="1" a="1"/>
  <c r="M251" i="12" s="1"/>
  <c r="AY170" i="6"/>
  <c r="B250" i="12" s="1" a="1"/>
  <c r="B250" i="12" s="1"/>
  <c r="AZ170" i="6"/>
  <c r="C250" i="12" s="1" a="1"/>
  <c r="C250" i="12" s="1"/>
  <c r="BA170" i="6"/>
  <c r="D250" i="12" s="1" a="1"/>
  <c r="D250" i="12" s="1"/>
  <c r="BB170" i="6"/>
  <c r="E250" i="12" s="1" a="1"/>
  <c r="E250" i="12" s="1"/>
  <c r="C170" i="6"/>
  <c r="B38" i="12" s="1" a="1"/>
  <c r="B38" i="12" s="1"/>
  <c r="D170" i="6"/>
  <c r="C38" i="12" s="1" a="1"/>
  <c r="C38" i="12" s="1"/>
  <c r="E170" i="6"/>
  <c r="D38" i="12" s="1" a="1"/>
  <c r="D38" i="12" s="1"/>
  <c r="F170" i="6"/>
  <c r="G170" i="6"/>
  <c r="H170" i="6"/>
  <c r="G38" i="12" s="1" a="1"/>
  <c r="G38" i="12" s="1"/>
  <c r="I170" i="6"/>
  <c r="H38" i="12" s="1" a="1"/>
  <c r="H38" i="12" s="1"/>
  <c r="J170" i="6"/>
  <c r="I38" i="12" s="1" a="1"/>
  <c r="I38" i="12" s="1"/>
  <c r="K170" i="6"/>
  <c r="L170" i="6"/>
  <c r="M170" i="6"/>
  <c r="N170" i="6"/>
  <c r="M38" i="12" s="1" a="1"/>
  <c r="M38" i="12" s="1"/>
  <c r="O170" i="6"/>
  <c r="B91" i="12" s="1" a="1"/>
  <c r="B91" i="12" s="1"/>
  <c r="P170" i="6"/>
  <c r="C91" i="12" s="1" a="1"/>
  <c r="C91" i="12" s="1"/>
  <c r="Q170" i="6"/>
  <c r="D91" i="12" s="1" a="1"/>
  <c r="D91" i="12" s="1"/>
  <c r="R170" i="6"/>
  <c r="E91" i="12" s="1" a="1"/>
  <c r="E91" i="12" s="1"/>
  <c r="S170" i="6"/>
  <c r="T170" i="6"/>
  <c r="G91" i="12" s="1" a="1"/>
  <c r="G91" i="12" s="1"/>
  <c r="U170" i="6"/>
  <c r="V170" i="6"/>
  <c r="I91" i="12" s="1" a="1"/>
  <c r="I91" i="12" s="1"/>
  <c r="W170" i="6"/>
  <c r="X170" i="6"/>
  <c r="Y170" i="6"/>
  <c r="L91" i="12" s="1" a="1"/>
  <c r="L91" i="12" s="1"/>
  <c r="Z170" i="6"/>
  <c r="M91" i="12" s="1" a="1"/>
  <c r="M91" i="12" s="1"/>
  <c r="AA170" i="6"/>
  <c r="B144" i="12" s="1" a="1"/>
  <c r="B144" i="12" s="1"/>
  <c r="AB170" i="6"/>
  <c r="C144" i="12" s="1" a="1"/>
  <c r="C144" i="12" s="1"/>
  <c r="AC170" i="6"/>
  <c r="AD170" i="6"/>
  <c r="AE170" i="6"/>
  <c r="AF170" i="6"/>
  <c r="G144" i="12" s="1" a="1"/>
  <c r="G144" i="12" s="1"/>
  <c r="AG170" i="6"/>
  <c r="H144" i="12" s="1" a="1"/>
  <c r="H144" i="12" s="1"/>
  <c r="AH170" i="6"/>
  <c r="I144" i="12" s="1" a="1"/>
  <c r="I144" i="12" s="1"/>
  <c r="AI170" i="6"/>
  <c r="AJ170" i="6"/>
  <c r="AK170" i="6"/>
  <c r="L144" i="12" s="1" a="1"/>
  <c r="L144" i="12" s="1"/>
  <c r="AL170" i="6"/>
  <c r="M144" i="12" s="1" a="1"/>
  <c r="M144" i="12" s="1"/>
  <c r="AM170" i="6"/>
  <c r="B197" i="12" s="1" a="1"/>
  <c r="B197" i="12" s="1"/>
  <c r="AN170" i="6"/>
  <c r="C197" i="12" s="1" a="1"/>
  <c r="C197" i="12" s="1"/>
  <c r="AO170" i="6"/>
  <c r="D197" i="12" s="1" a="1"/>
  <c r="D197" i="12" s="1"/>
  <c r="AP170" i="6"/>
  <c r="E197" i="12" s="1" a="1"/>
  <c r="E197" i="12" s="1"/>
  <c r="AQ170" i="6"/>
  <c r="AR170" i="6"/>
  <c r="AS170" i="6"/>
  <c r="AT170" i="6"/>
  <c r="AU170" i="6"/>
  <c r="J197" i="12" s="1" a="1"/>
  <c r="J197" i="12" s="1"/>
  <c r="AV170" i="6"/>
  <c r="K197" i="12" s="1" a="1"/>
  <c r="K197" i="12" s="1"/>
  <c r="AW170" i="6"/>
  <c r="L197" i="12" s="1" a="1"/>
  <c r="L197" i="12" s="1"/>
  <c r="AX170" i="6"/>
  <c r="M197" i="12" s="1" a="1"/>
  <c r="M197" i="12" s="1"/>
  <c r="BC170" i="6"/>
  <c r="F250" i="12" s="1" a="1"/>
  <c r="F250" i="12" s="1"/>
  <c r="BD170" i="6"/>
  <c r="G250" i="12" s="1" a="1"/>
  <c r="G250" i="12" s="1"/>
  <c r="BE170" i="6"/>
  <c r="BF170" i="6"/>
  <c r="BG170" i="6"/>
  <c r="BH170" i="6"/>
  <c r="K250" i="12" s="1" a="1"/>
  <c r="K250" i="12" s="1"/>
  <c r="BI170" i="6"/>
  <c r="BJ170" i="6"/>
  <c r="M250" i="12" s="1" a="1"/>
  <c r="M250" i="12" s="1"/>
  <c r="AY169" i="6"/>
  <c r="B249" i="12" s="1" a="1"/>
  <c r="B249" i="12" s="1"/>
  <c r="AZ169" i="6"/>
  <c r="C249" i="12" s="1" a="1"/>
  <c r="C249" i="12" s="1"/>
  <c r="BA169" i="6"/>
  <c r="D249" i="12" s="1" a="1"/>
  <c r="D249" i="12" s="1"/>
  <c r="BB169" i="6"/>
  <c r="E249" i="12" s="1" a="1"/>
  <c r="E249" i="12" s="1"/>
  <c r="C169" i="6"/>
  <c r="B37" i="12" s="1" a="1"/>
  <c r="B37" i="12" s="1"/>
  <c r="D169" i="6"/>
  <c r="C37" i="12" s="1" a="1"/>
  <c r="C37" i="12" s="1"/>
  <c r="E169" i="6"/>
  <c r="F169" i="6"/>
  <c r="E37" i="12" s="1" a="1"/>
  <c r="E37" i="12" s="1"/>
  <c r="G169" i="6"/>
  <c r="H169" i="6"/>
  <c r="I169" i="6"/>
  <c r="H37" i="12" s="1" a="1"/>
  <c r="H37" i="12" s="1"/>
  <c r="J169" i="6"/>
  <c r="K169" i="6"/>
  <c r="J37" i="12" s="1" a="1"/>
  <c r="J37" i="12" s="1"/>
  <c r="L169" i="6"/>
  <c r="K37" i="12" s="1" a="1"/>
  <c r="K37" i="12" s="1"/>
  <c r="M169" i="6"/>
  <c r="L37" i="12" s="1" a="1"/>
  <c r="L37" i="12" s="1"/>
  <c r="N169" i="6"/>
  <c r="M37" i="12" s="1" a="1"/>
  <c r="M37" i="12" s="1"/>
  <c r="O169" i="6"/>
  <c r="B90" i="12" s="1" a="1"/>
  <c r="B90" i="12" s="1"/>
  <c r="P169" i="6"/>
  <c r="C90" i="12" s="1" a="1"/>
  <c r="C90" i="12" s="1"/>
  <c r="Q169" i="6"/>
  <c r="R169" i="6"/>
  <c r="S169" i="6"/>
  <c r="T169" i="6"/>
  <c r="U169" i="6"/>
  <c r="H90" i="12" s="1" a="1"/>
  <c r="H90" i="12" s="1"/>
  <c r="V169" i="6"/>
  <c r="I90" i="12" s="1" a="1"/>
  <c r="I90" i="12" s="1"/>
  <c r="W169" i="6"/>
  <c r="J90" i="12" s="1" a="1"/>
  <c r="J90" i="12" s="1"/>
  <c r="X169" i="6"/>
  <c r="K90" i="12" s="1" a="1"/>
  <c r="K90" i="12" s="1"/>
  <c r="Y169" i="6"/>
  <c r="L90" i="12" s="1" a="1"/>
  <c r="L90" i="12" s="1"/>
  <c r="Z169" i="6"/>
  <c r="M90" i="12" s="1" a="1"/>
  <c r="M90" i="12" s="1"/>
  <c r="AA169" i="6"/>
  <c r="B143" i="12" s="1" a="1"/>
  <c r="B143" i="12" s="1"/>
  <c r="AB169" i="6"/>
  <c r="C143" i="12" s="1" a="1"/>
  <c r="C143" i="12" s="1"/>
  <c r="AC169" i="6"/>
  <c r="AD169" i="6"/>
  <c r="AE169" i="6"/>
  <c r="AF169" i="6"/>
  <c r="AG169" i="6"/>
  <c r="H143" i="12" s="1" a="1"/>
  <c r="H143" i="12" s="1"/>
  <c r="AH169" i="6"/>
  <c r="AI169" i="6"/>
  <c r="J143" i="12" s="1" a="1"/>
  <c r="J143" i="12" s="1"/>
  <c r="AJ169" i="6"/>
  <c r="K143" i="12" s="1" a="1"/>
  <c r="K143" i="12" s="1"/>
  <c r="AK169" i="6"/>
  <c r="L143" i="12" s="1" a="1"/>
  <c r="L143" i="12" s="1"/>
  <c r="AL169" i="6"/>
  <c r="M143" i="12" s="1" a="1"/>
  <c r="M143" i="12" s="1"/>
  <c r="AM169" i="6"/>
  <c r="AN169" i="6"/>
  <c r="C196" i="12" s="1" a="1"/>
  <c r="C196" i="12" s="1"/>
  <c r="AO169" i="6"/>
  <c r="AP169" i="6"/>
  <c r="AQ169" i="6"/>
  <c r="AR169" i="6"/>
  <c r="AS169" i="6"/>
  <c r="H196" i="12" s="1" a="1"/>
  <c r="H196" i="12" s="1"/>
  <c r="AT169" i="6"/>
  <c r="I196" i="12" s="1" a="1"/>
  <c r="I196" i="12" s="1"/>
  <c r="AU169" i="6"/>
  <c r="J196" i="12" s="1" a="1"/>
  <c r="J196" i="12" s="1"/>
  <c r="AV169" i="6"/>
  <c r="K196" i="12" s="1" a="1"/>
  <c r="K196" i="12" s="1"/>
  <c r="AW169" i="6"/>
  <c r="L196" i="12" s="1" a="1"/>
  <c r="L196" i="12" s="1"/>
  <c r="AX169" i="6"/>
  <c r="M196" i="12" s="1" a="1"/>
  <c r="M196" i="12" s="1"/>
  <c r="BC169" i="6"/>
  <c r="F249" i="12" s="1" a="1"/>
  <c r="F249" i="12" s="1"/>
  <c r="BD169" i="6"/>
  <c r="G249" i="12" s="1" a="1"/>
  <c r="G249" i="12" s="1"/>
  <c r="BE169" i="6"/>
  <c r="H249" i="12" s="1" a="1"/>
  <c r="H249" i="12" s="1"/>
  <c r="BF169" i="6"/>
  <c r="I249" i="12" s="1" a="1"/>
  <c r="I249" i="12" s="1"/>
  <c r="BG169" i="6"/>
  <c r="BH169" i="6"/>
  <c r="BI169" i="6"/>
  <c r="BJ169" i="6"/>
  <c r="AY168" i="6"/>
  <c r="B248" i="12" s="1" a="1"/>
  <c r="B248" i="12" s="1"/>
  <c r="AZ168" i="6"/>
  <c r="C248" i="12" s="1" a="1"/>
  <c r="C248" i="12" s="1"/>
  <c r="BA168" i="6"/>
  <c r="BB168" i="6"/>
  <c r="E248" i="12" s="1" a="1"/>
  <c r="E248" i="12" s="1"/>
  <c r="C168" i="6"/>
  <c r="D168" i="6"/>
  <c r="E168" i="6"/>
  <c r="F168" i="6"/>
  <c r="E36" i="12" s="1" a="1"/>
  <c r="E36" i="12" s="1"/>
  <c r="G168" i="6"/>
  <c r="F36" i="12" s="1" a="1"/>
  <c r="F36" i="12" s="1"/>
  <c r="H168" i="6"/>
  <c r="G36" i="12" s="1" a="1"/>
  <c r="G36" i="12" s="1"/>
  <c r="I168" i="6"/>
  <c r="H36" i="12" s="1" a="1"/>
  <c r="H36" i="12" s="1"/>
  <c r="J168" i="6"/>
  <c r="I36" i="12" s="1" a="1"/>
  <c r="I36" i="12" s="1"/>
  <c r="K168" i="6"/>
  <c r="L168" i="6"/>
  <c r="M168" i="6"/>
  <c r="N168" i="6"/>
  <c r="O168" i="6"/>
  <c r="B89" i="12" s="1" a="1"/>
  <c r="B89" i="12" s="1"/>
  <c r="P168" i="6"/>
  <c r="C89" i="12" s="1" a="1"/>
  <c r="C89" i="12" s="1"/>
  <c r="Q168" i="6"/>
  <c r="D89" i="12" s="1" a="1"/>
  <c r="D89" i="12" s="1"/>
  <c r="R168" i="6"/>
  <c r="E89" i="12" s="1" a="1"/>
  <c r="E89" i="12" s="1"/>
  <c r="S168" i="6"/>
  <c r="F89" i="12" s="1" a="1"/>
  <c r="F89" i="12" s="1"/>
  <c r="T168" i="6"/>
  <c r="G89" i="12" s="1" a="1"/>
  <c r="G89" i="12" s="1"/>
  <c r="U168" i="6"/>
  <c r="V168" i="6"/>
  <c r="W168" i="6"/>
  <c r="X168" i="6"/>
  <c r="Y168" i="6"/>
  <c r="Z168" i="6"/>
  <c r="M89" i="12" s="1" a="1"/>
  <c r="M89" i="12" s="1"/>
  <c r="AA168" i="6"/>
  <c r="AB168" i="6"/>
  <c r="AC168" i="6"/>
  <c r="AD168" i="6"/>
  <c r="E142" i="12" s="1" a="1"/>
  <c r="E142" i="12" s="1"/>
  <c r="AE168" i="6"/>
  <c r="F142" i="12" s="1" a="1"/>
  <c r="F142" i="12" s="1"/>
  <c r="AF168" i="6"/>
  <c r="G142" i="12" s="1" a="1"/>
  <c r="G142" i="12" s="1"/>
  <c r="AG168" i="6"/>
  <c r="AH168" i="6"/>
  <c r="I142" i="12" s="1" a="1"/>
  <c r="I142" i="12" s="1"/>
  <c r="AI168" i="6"/>
  <c r="J142" i="12" s="1" a="1"/>
  <c r="J142" i="12" s="1"/>
  <c r="AJ168" i="6"/>
  <c r="K142" i="12" s="1" a="1"/>
  <c r="K142" i="12" s="1"/>
  <c r="AK168" i="6"/>
  <c r="L142" i="12" s="1" a="1"/>
  <c r="L142" i="12" s="1"/>
  <c r="AL168" i="6"/>
  <c r="M142" i="12" s="1" a="1"/>
  <c r="M142" i="12" s="1"/>
  <c r="AM168" i="6"/>
  <c r="B195" i="12" s="1" a="1"/>
  <c r="B195" i="12" s="1"/>
  <c r="AN168" i="6"/>
  <c r="C195" i="12" s="1" a="1"/>
  <c r="C195" i="12" s="1"/>
  <c r="AO168" i="6"/>
  <c r="D195" i="12" s="1" a="1"/>
  <c r="D195" i="12" s="1"/>
  <c r="AP168" i="6"/>
  <c r="E195" i="12" s="1" a="1"/>
  <c r="E195" i="12" s="1"/>
  <c r="AQ168" i="6"/>
  <c r="AR168" i="6"/>
  <c r="G195" i="12" s="1" a="1"/>
  <c r="G195" i="12" s="1"/>
  <c r="AS168" i="6"/>
  <c r="AT168" i="6"/>
  <c r="AU168" i="6"/>
  <c r="J195" i="12" s="1" a="1"/>
  <c r="J195" i="12" s="1"/>
  <c r="AV168" i="6"/>
  <c r="K195" i="12" s="1" a="1"/>
  <c r="K195" i="12" s="1"/>
  <c r="AW168" i="6"/>
  <c r="AX168" i="6"/>
  <c r="BC168" i="6"/>
  <c r="F248" i="12" s="1" a="1"/>
  <c r="F248" i="12" s="1"/>
  <c r="BD168" i="6"/>
  <c r="G248" i="12" s="1" a="1"/>
  <c r="G248" i="12" s="1"/>
  <c r="BE168" i="6"/>
  <c r="BF168" i="6"/>
  <c r="I248" i="12" s="1" a="1"/>
  <c r="I248" i="12" s="1"/>
  <c r="BG168" i="6"/>
  <c r="J248" i="12" s="1" a="1"/>
  <c r="J248" i="12" s="1"/>
  <c r="BH168" i="6"/>
  <c r="K248" i="12" s="1" a="1"/>
  <c r="K248" i="12" s="1"/>
  <c r="BI168" i="6"/>
  <c r="L248" i="12" s="1" a="1"/>
  <c r="L248" i="12" s="1"/>
  <c r="BJ168" i="6"/>
  <c r="M248" i="12" s="1" a="1"/>
  <c r="M248" i="12" s="1"/>
  <c r="AY167" i="6"/>
  <c r="AZ167" i="6"/>
  <c r="BA167" i="6"/>
  <c r="D247" i="12" s="1" a="1"/>
  <c r="D247" i="12" s="1"/>
  <c r="BB167" i="6"/>
  <c r="C167" i="6"/>
  <c r="D167" i="6"/>
  <c r="E167" i="6"/>
  <c r="D35" i="12" s="1" a="1"/>
  <c r="D35" i="12" s="1"/>
  <c r="F167" i="6"/>
  <c r="E35" i="12" s="1" a="1"/>
  <c r="E35" i="12" s="1"/>
  <c r="G167" i="6"/>
  <c r="F35" i="12" s="1" a="1"/>
  <c r="F35" i="12" s="1"/>
  <c r="H167" i="6"/>
  <c r="I167" i="6"/>
  <c r="J167" i="6"/>
  <c r="K167" i="6"/>
  <c r="L167" i="6"/>
  <c r="M167" i="6"/>
  <c r="L35" i="12" s="1" a="1"/>
  <c r="L35" i="12" s="1"/>
  <c r="N167" i="6"/>
  <c r="M35" i="12" s="1" a="1"/>
  <c r="M35" i="12" s="1"/>
  <c r="O167" i="6"/>
  <c r="B88" i="12" s="1" a="1"/>
  <c r="B88" i="12" s="1"/>
  <c r="P167" i="6"/>
  <c r="C88" i="12" s="1" a="1"/>
  <c r="C88" i="12" s="1"/>
  <c r="Q167" i="6"/>
  <c r="R167" i="6"/>
  <c r="S167" i="6"/>
  <c r="T167" i="6"/>
  <c r="U167" i="6"/>
  <c r="H88" i="12" s="1" a="1"/>
  <c r="H88" i="12" s="1"/>
  <c r="V167" i="6"/>
  <c r="I88" i="12" s="1" a="1"/>
  <c r="I88" i="12" s="1"/>
  <c r="W167" i="6"/>
  <c r="X167" i="6"/>
  <c r="Y167" i="6"/>
  <c r="L88" i="12" s="1" a="1"/>
  <c r="L88" i="12" s="1"/>
  <c r="Z167" i="6"/>
  <c r="M88" i="12" s="1" a="1"/>
  <c r="M88" i="12" s="1"/>
  <c r="AA167" i="6"/>
  <c r="AB167" i="6"/>
  <c r="C141" i="12" s="1" a="1"/>
  <c r="C141" i="12" s="1"/>
  <c r="AC167" i="6"/>
  <c r="D141" i="12" s="1" a="1"/>
  <c r="D141" i="12" s="1"/>
  <c r="AD167" i="6"/>
  <c r="E141" i="12" s="1" a="1"/>
  <c r="E141" i="12" s="1"/>
  <c r="AE167" i="6"/>
  <c r="F141" i="12" s="1" a="1"/>
  <c r="F141" i="12" s="1"/>
  <c r="AF167" i="6"/>
  <c r="AG167" i="6"/>
  <c r="H141" i="12" s="1" a="1"/>
  <c r="H141" i="12" s="1"/>
  <c r="AH167" i="6"/>
  <c r="AI167" i="6"/>
  <c r="AJ167" i="6"/>
  <c r="AK167" i="6"/>
  <c r="L141" i="12" s="1" a="1"/>
  <c r="L141" i="12" s="1"/>
  <c r="AL167" i="6"/>
  <c r="M141" i="12" s="1" a="1"/>
  <c r="M141" i="12" s="1"/>
  <c r="AM167" i="6"/>
  <c r="B194" i="12" s="1" a="1"/>
  <c r="B194" i="12" s="1"/>
  <c r="AN167" i="6"/>
  <c r="C194" i="12" s="1" a="1"/>
  <c r="C194" i="12" s="1"/>
  <c r="AO167" i="6"/>
  <c r="AP167" i="6"/>
  <c r="AQ167" i="6"/>
  <c r="AR167" i="6"/>
  <c r="AS167" i="6"/>
  <c r="H194" i="12" s="1" a="1"/>
  <c r="H194" i="12" s="1"/>
  <c r="AT167" i="6"/>
  <c r="I194" i="12" s="1" a="1"/>
  <c r="I194" i="12" s="1"/>
  <c r="AU167" i="6"/>
  <c r="AV167" i="6"/>
  <c r="AW167" i="6"/>
  <c r="L194" i="12" s="1" a="1"/>
  <c r="L194" i="12" s="1"/>
  <c r="AX167" i="6"/>
  <c r="BC167" i="6"/>
  <c r="BD167" i="6"/>
  <c r="BE167" i="6"/>
  <c r="BF167" i="6"/>
  <c r="I247" i="12" s="1" a="1"/>
  <c r="I247" i="12" s="1"/>
  <c r="BG167" i="6"/>
  <c r="BH167" i="6"/>
  <c r="BI167" i="6"/>
  <c r="BJ167" i="6"/>
  <c r="M247" i="12" s="1" a="1"/>
  <c r="M247" i="12" s="1"/>
  <c r="I83" i="15"/>
  <c r="A13" i="9"/>
  <c r="I84" i="15"/>
  <c r="I87" i="15" s="1"/>
  <c r="A14" i="9"/>
  <c r="I85" i="15"/>
  <c r="I82" i="15" s="1"/>
  <c r="A15" i="9"/>
  <c r="I86" i="15"/>
  <c r="B83" i="15"/>
  <c r="B86" i="15"/>
  <c r="G90" i="15"/>
  <c r="F90" i="15"/>
  <c r="E90" i="15"/>
  <c r="D90" i="15"/>
  <c r="C90" i="15"/>
  <c r="B230" i="12" a="1"/>
  <c r="B230" i="12" s="1"/>
  <c r="D230" i="12" a="1"/>
  <c r="D230" i="12" s="1"/>
  <c r="E18" i="12" a="1"/>
  <c r="E18" i="12" s="1"/>
  <c r="F18" i="12" a="1"/>
  <c r="F18" i="12" s="1"/>
  <c r="H18" i="12" a="1"/>
  <c r="H18" i="12" s="1"/>
  <c r="L18" i="12" a="1"/>
  <c r="L18" i="12" s="1"/>
  <c r="B71" i="12" a="1"/>
  <c r="B71" i="12" s="1"/>
  <c r="D71" i="12" a="1"/>
  <c r="D71" i="12" s="1"/>
  <c r="F71" i="12" a="1"/>
  <c r="F71" i="12" s="1"/>
  <c r="G71" i="12" a="1"/>
  <c r="G71" i="12" s="1"/>
  <c r="H71" i="12" a="1"/>
  <c r="H71" i="12" s="1"/>
  <c r="I71" i="12" a="1"/>
  <c r="I71" i="12" s="1"/>
  <c r="J71" i="12" a="1"/>
  <c r="J71" i="12" s="1"/>
  <c r="B124" i="12" a="1"/>
  <c r="B124" i="12" s="1"/>
  <c r="E124" i="12" a="1"/>
  <c r="E124" i="12" s="1"/>
  <c r="F124" i="12" a="1"/>
  <c r="F124" i="12" s="1"/>
  <c r="G124" i="12" a="1"/>
  <c r="G124" i="12" s="1"/>
  <c r="H124" i="12" a="1"/>
  <c r="H124" i="12" s="1"/>
  <c r="I124" i="12" a="1"/>
  <c r="I124" i="12" s="1"/>
  <c r="J124" i="12" a="1"/>
  <c r="J124" i="12" s="1"/>
  <c r="K124" i="12" a="1"/>
  <c r="K124" i="12" s="1"/>
  <c r="M124" i="12" a="1"/>
  <c r="M124" i="12" s="1"/>
  <c r="B177" i="12" a="1"/>
  <c r="B177" i="12" s="1"/>
  <c r="D177" i="12" a="1"/>
  <c r="D177" i="12" s="1"/>
  <c r="F177" i="12" a="1"/>
  <c r="F177" i="12" s="1"/>
  <c r="G177" i="12" a="1"/>
  <c r="G177" i="12" s="1"/>
  <c r="H177" i="12" a="1"/>
  <c r="H177" i="12" s="1"/>
  <c r="I177" i="12" a="1"/>
  <c r="I177" i="12" s="1"/>
  <c r="J177" i="12" a="1"/>
  <c r="J177" i="12" s="1"/>
  <c r="K177" i="12" a="1"/>
  <c r="K177" i="12" s="1"/>
  <c r="L177" i="12" a="1"/>
  <c r="L177" i="12" s="1"/>
  <c r="F230" i="12" a="1"/>
  <c r="F230" i="12" s="1"/>
  <c r="I230" i="12" a="1"/>
  <c r="I230" i="12" s="1"/>
  <c r="J230" i="12" a="1"/>
  <c r="J230" i="12" s="1"/>
  <c r="K230" i="12" a="1"/>
  <c r="K230" i="12" s="1"/>
  <c r="L230" i="12" a="1"/>
  <c r="L230" i="12" s="1"/>
  <c r="M230" i="12" a="1"/>
  <c r="M230" i="12" s="1"/>
  <c r="B229" i="12" a="1"/>
  <c r="B229" i="12" s="1"/>
  <c r="C229" i="12" a="1"/>
  <c r="C229" i="12" s="1"/>
  <c r="D229" i="12" a="1"/>
  <c r="D229" i="12" s="1"/>
  <c r="E229" i="12" a="1"/>
  <c r="E229" i="12" s="1"/>
  <c r="C17" i="12" a="1"/>
  <c r="C17" i="12" s="1"/>
  <c r="I17" i="12" a="1"/>
  <c r="I17" i="12" s="1"/>
  <c r="J17" i="12" a="1"/>
  <c r="J17" i="12" s="1"/>
  <c r="L17" i="12" a="1"/>
  <c r="L17" i="12" s="1"/>
  <c r="C70" i="12" a="1"/>
  <c r="C70" i="12" s="1"/>
  <c r="E70" i="12" a="1"/>
  <c r="E70" i="12" s="1"/>
  <c r="F70" i="12" a="1"/>
  <c r="F70" i="12" s="1"/>
  <c r="G70" i="12" a="1"/>
  <c r="G70" i="12" s="1"/>
  <c r="H70" i="12" a="1"/>
  <c r="H70" i="12" s="1"/>
  <c r="I70" i="12" a="1"/>
  <c r="I70" i="12" s="1"/>
  <c r="J70" i="12" a="1"/>
  <c r="J70" i="12" s="1"/>
  <c r="K70" i="12" a="1"/>
  <c r="K70" i="12" s="1"/>
  <c r="L70" i="12" a="1"/>
  <c r="L70" i="12" s="1"/>
  <c r="M70" i="12" a="1"/>
  <c r="M70" i="12" s="1"/>
  <c r="B123" i="12" a="1"/>
  <c r="B123" i="12" s="1"/>
  <c r="D123" i="12" a="1"/>
  <c r="D123" i="12" s="1"/>
  <c r="F123" i="12" a="1"/>
  <c r="F123" i="12" s="1"/>
  <c r="H123" i="12" a="1"/>
  <c r="H123" i="12" s="1"/>
  <c r="I123" i="12" a="1"/>
  <c r="I123" i="12" s="1"/>
  <c r="J123" i="12" a="1"/>
  <c r="J123" i="12" s="1"/>
  <c r="K123" i="12" a="1"/>
  <c r="K123" i="12" s="1"/>
  <c r="L123" i="12" a="1"/>
  <c r="L123" i="12" s="1"/>
  <c r="E176" i="12" a="1"/>
  <c r="E176" i="12" s="1"/>
  <c r="F176" i="12" a="1"/>
  <c r="F176" i="12" s="1"/>
  <c r="G176" i="12" a="1"/>
  <c r="G176" i="12" s="1"/>
  <c r="H176" i="12" a="1"/>
  <c r="H176" i="12" s="1"/>
  <c r="I176" i="12" a="1"/>
  <c r="I176" i="12" s="1"/>
  <c r="J176" i="12" a="1"/>
  <c r="J176" i="12" s="1"/>
  <c r="K176" i="12" a="1"/>
  <c r="K176" i="12" s="1"/>
  <c r="L176" i="12" a="1"/>
  <c r="L176" i="12" s="1"/>
  <c r="M176" i="12" a="1"/>
  <c r="M176" i="12" s="1"/>
  <c r="F229" i="12" a="1"/>
  <c r="F229" i="12" s="1"/>
  <c r="H229" i="12" a="1"/>
  <c r="H229" i="12" s="1"/>
  <c r="J229" i="12" a="1"/>
  <c r="J229" i="12" s="1"/>
  <c r="L229" i="12" a="1"/>
  <c r="L229" i="12" s="1"/>
  <c r="M229" i="12" a="1"/>
  <c r="M229" i="12" s="1"/>
  <c r="B228" i="12" a="1"/>
  <c r="B228" i="12" s="1"/>
  <c r="C228" i="12" a="1"/>
  <c r="C228" i="12" s="1"/>
  <c r="D228" i="12" a="1"/>
  <c r="D228" i="12" s="1"/>
  <c r="E228" i="12" a="1"/>
  <c r="E228" i="12" s="1"/>
  <c r="E16" i="12" a="1"/>
  <c r="E16" i="12" s="1"/>
  <c r="F16" i="12" a="1"/>
  <c r="F16" i="12" s="1"/>
  <c r="H16" i="12" a="1"/>
  <c r="H16" i="12" s="1"/>
  <c r="M16" i="12" a="1"/>
  <c r="M16" i="12" s="1"/>
  <c r="B69" i="12" a="1"/>
  <c r="B69" i="12" s="1"/>
  <c r="D69" i="12" a="1"/>
  <c r="D69" i="12" s="1"/>
  <c r="I69" i="12" a="1"/>
  <c r="I69" i="12" s="1"/>
  <c r="J69" i="12" a="1"/>
  <c r="J69" i="12" s="1"/>
  <c r="K69" i="12" a="1"/>
  <c r="K69" i="12" s="1"/>
  <c r="L69" i="12" a="1"/>
  <c r="L69" i="12" s="1"/>
  <c r="M69" i="12" a="1"/>
  <c r="M69" i="12" s="1"/>
  <c r="E122" i="12" a="1"/>
  <c r="E122" i="12" s="1"/>
  <c r="F122" i="12" a="1"/>
  <c r="F122" i="12" s="1"/>
  <c r="G122" i="12" a="1"/>
  <c r="G122" i="12" s="1"/>
  <c r="H122" i="12" a="1"/>
  <c r="H122" i="12" s="1"/>
  <c r="I122" i="12" a="1"/>
  <c r="I122" i="12" s="1"/>
  <c r="J122" i="12" a="1"/>
  <c r="J122" i="12" s="1"/>
  <c r="K122" i="12" a="1"/>
  <c r="K122" i="12" s="1"/>
  <c r="L122" i="12" a="1"/>
  <c r="L122" i="12" s="1"/>
  <c r="M122" i="12" a="1"/>
  <c r="M122" i="12" s="1"/>
  <c r="B175" i="12" a="1"/>
  <c r="B175" i="12" s="1"/>
  <c r="H175" i="12" a="1"/>
  <c r="H175" i="12" s="1"/>
  <c r="I175" i="12" a="1"/>
  <c r="I175" i="12" s="1"/>
  <c r="J175" i="12" a="1"/>
  <c r="J175" i="12" s="1"/>
  <c r="K175" i="12" a="1"/>
  <c r="K175" i="12" s="1"/>
  <c r="L175" i="12" a="1"/>
  <c r="L175" i="12" s="1"/>
  <c r="M175" i="12" a="1"/>
  <c r="M175" i="12" s="1"/>
  <c r="I228" i="12" a="1"/>
  <c r="I228" i="12" s="1"/>
  <c r="J228" i="12" a="1"/>
  <c r="J228" i="12" s="1"/>
  <c r="K228" i="12" a="1"/>
  <c r="K228" i="12" s="1"/>
  <c r="L228" i="12" a="1"/>
  <c r="L228" i="12" s="1"/>
  <c r="I101" i="3"/>
  <c r="J101" i="3"/>
  <c r="K101" i="3"/>
  <c r="L101" i="3"/>
  <c r="M101" i="3"/>
  <c r="N101" i="3"/>
  <c r="O101" i="3"/>
  <c r="P101" i="3"/>
  <c r="Q101" i="3"/>
  <c r="R101" i="3"/>
  <c r="S101" i="3"/>
  <c r="T101" i="3"/>
  <c r="U101" i="3"/>
  <c r="V101" i="3"/>
  <c r="W101" i="3"/>
  <c r="X101" i="3"/>
  <c r="Y101" i="3"/>
  <c r="Z101" i="3"/>
  <c r="AA101" i="3"/>
  <c r="AB101" i="3"/>
  <c r="AC101" i="3"/>
  <c r="AD101" i="3"/>
  <c r="AE101" i="3"/>
  <c r="AF101" i="3"/>
  <c r="AG101" i="3"/>
  <c r="AH101" i="3"/>
  <c r="AI101" i="3"/>
  <c r="AJ101" i="3"/>
  <c r="AK101" i="3"/>
  <c r="AL101" i="3"/>
  <c r="AM101" i="3"/>
  <c r="AN101" i="3"/>
  <c r="AO101" i="3"/>
  <c r="AP101" i="3"/>
  <c r="AQ101" i="3"/>
  <c r="AR101" i="3"/>
  <c r="AS101" i="3"/>
  <c r="AT101" i="3"/>
  <c r="AU101" i="3"/>
  <c r="AV101" i="3"/>
  <c r="AW101" i="3"/>
  <c r="AX101" i="3"/>
  <c r="AY101" i="3"/>
  <c r="AZ101" i="3"/>
  <c r="BA101" i="3"/>
  <c r="B145" i="3"/>
  <c r="B28" i="6"/>
  <c r="C142" i="6" s="1"/>
  <c r="B10" i="12" s="1" a="1"/>
  <c r="B10" i="12" s="1"/>
  <c r="C101" i="3"/>
  <c r="D101" i="3"/>
  <c r="E101" i="3"/>
  <c r="F101" i="3"/>
  <c r="G101" i="3"/>
  <c r="H101" i="3"/>
  <c r="BB101" i="3"/>
  <c r="BC101" i="3"/>
  <c r="BD101" i="3"/>
  <c r="BE101" i="3"/>
  <c r="BF101" i="3"/>
  <c r="BG101" i="3"/>
  <c r="BH101" i="3"/>
  <c r="BI101" i="3"/>
  <c r="A145" i="3"/>
  <c r="A28" i="6"/>
  <c r="A169" i="12" s="1"/>
  <c r="A7" i="9"/>
  <c r="I78" i="15" s="1"/>
  <c r="B78" i="15" s="1"/>
  <c r="A144" i="3"/>
  <c r="A27" i="6"/>
  <c r="A6" i="9" s="1"/>
  <c r="I77" i="15" s="1"/>
  <c r="B77" i="15" s="1"/>
  <c r="A143" i="3"/>
  <c r="A26" i="6"/>
  <c r="A220" i="12" s="1"/>
  <c r="A5" i="9"/>
  <c r="I76" i="15" s="1"/>
  <c r="B76" i="15"/>
  <c r="C5" i="14"/>
  <c r="D5" i="14"/>
  <c r="E5" i="14"/>
  <c r="F5" i="14"/>
  <c r="G5" i="14"/>
  <c r="H5" i="14"/>
  <c r="I5" i="14"/>
  <c r="J5" i="14"/>
  <c r="K5" i="14"/>
  <c r="L5" i="14"/>
  <c r="M5" i="14"/>
  <c r="N5" i="14"/>
  <c r="M6" i="12"/>
  <c r="N6" i="12" s="1"/>
  <c r="A3" i="10" s="1"/>
  <c r="B58" i="15"/>
  <c r="C217" i="14"/>
  <c r="D217" i="14"/>
  <c r="E217" i="14"/>
  <c r="F217" i="14"/>
  <c r="G217" i="14"/>
  <c r="H217" i="14"/>
  <c r="I217" i="14"/>
  <c r="J217" i="14"/>
  <c r="K217" i="14"/>
  <c r="L217" i="14"/>
  <c r="M217" i="14"/>
  <c r="N217" i="14"/>
  <c r="B125" i="6"/>
  <c r="B127" i="6"/>
  <c r="C127" i="6" s="1"/>
  <c r="D127" i="6" s="1"/>
  <c r="E127" i="6" s="1"/>
  <c r="F127" i="6" s="1"/>
  <c r="G127" i="6" s="1"/>
  <c r="H127" i="6" s="1"/>
  <c r="I127" i="6" s="1"/>
  <c r="J127" i="6" s="1"/>
  <c r="K127" i="6" s="1"/>
  <c r="L127" i="6" s="1"/>
  <c r="M127" i="6" s="1"/>
  <c r="N127" i="6" s="1"/>
  <c r="O127" i="6" s="1"/>
  <c r="P127" i="6" s="1"/>
  <c r="Q127" i="6" s="1"/>
  <c r="R127" i="6" s="1"/>
  <c r="S127" i="6" s="1"/>
  <c r="T127" i="6" s="1"/>
  <c r="U127" i="6" s="1"/>
  <c r="V127" i="6" s="1"/>
  <c r="W127" i="6" s="1"/>
  <c r="X127" i="6" s="1"/>
  <c r="Y127" i="6" s="1"/>
  <c r="Z127" i="6" s="1"/>
  <c r="AA127" i="6" s="1"/>
  <c r="AB127" i="6" s="1"/>
  <c r="AC127" i="6" s="1"/>
  <c r="AD127" i="6" s="1"/>
  <c r="AE127" i="6" s="1"/>
  <c r="AF127" i="6" s="1"/>
  <c r="AG127" i="6" s="1"/>
  <c r="AH127" i="6" s="1"/>
  <c r="AI127" i="6" s="1"/>
  <c r="AJ127" i="6" s="1"/>
  <c r="AK127" i="6" s="1"/>
  <c r="AL127" i="6" s="1"/>
  <c r="AM127" i="6" s="1"/>
  <c r="AN127" i="6" s="1"/>
  <c r="AO127" i="6" s="1"/>
  <c r="AP127" i="6" s="1"/>
  <c r="AQ127" i="6" s="1"/>
  <c r="AR127" i="6" s="1"/>
  <c r="AS127" i="6" s="1"/>
  <c r="AT127" i="6" s="1"/>
  <c r="AU127" i="6" s="1"/>
  <c r="AV127" i="6" s="1"/>
  <c r="AW127" i="6" s="1"/>
  <c r="AX127" i="6" s="1"/>
  <c r="AY127" i="6" s="1"/>
  <c r="AZ127" i="6" s="1"/>
  <c r="BA127" i="6" s="1"/>
  <c r="BB127" i="6" s="1"/>
  <c r="BC127" i="6" s="1"/>
  <c r="BD127" i="6" s="1"/>
  <c r="BE127" i="6" s="1"/>
  <c r="BF127" i="6" s="1"/>
  <c r="BG127" i="6" s="1"/>
  <c r="BH127" i="6" s="1"/>
  <c r="BI127" i="6" s="1"/>
  <c r="BJ127" i="6" s="1"/>
  <c r="B128" i="6"/>
  <c r="C128" i="6" s="1"/>
  <c r="D128" i="6" s="1"/>
  <c r="E128" i="6" s="1"/>
  <c r="F128" i="6" s="1"/>
  <c r="G128" i="6" s="1"/>
  <c r="H128" i="6" s="1"/>
  <c r="I128" i="6" s="1"/>
  <c r="J128" i="6" s="1"/>
  <c r="K128" i="6" s="1"/>
  <c r="L128" i="6" s="1"/>
  <c r="M128" i="6" s="1"/>
  <c r="N128" i="6" s="1"/>
  <c r="O128" i="6" s="1"/>
  <c r="P128" i="6" s="1"/>
  <c r="Q128" i="6" s="1"/>
  <c r="R128" i="6" s="1"/>
  <c r="S128" i="6" s="1"/>
  <c r="T128" i="6" s="1"/>
  <c r="U128" i="6" s="1"/>
  <c r="V128" i="6" s="1"/>
  <c r="W128" i="6" s="1"/>
  <c r="X128" i="6" s="1"/>
  <c r="Y128" i="6" s="1"/>
  <c r="Z128" i="6" s="1"/>
  <c r="AA128" i="6" s="1"/>
  <c r="AB128" i="6" s="1"/>
  <c r="AC128" i="6" s="1"/>
  <c r="AD128" i="6" s="1"/>
  <c r="AE128" i="6" s="1"/>
  <c r="AF128" i="6" s="1"/>
  <c r="AG128" i="6" s="1"/>
  <c r="AH128" i="6" s="1"/>
  <c r="AI128" i="6" s="1"/>
  <c r="AJ128" i="6" s="1"/>
  <c r="AK128" i="6" s="1"/>
  <c r="AL128" i="6" s="1"/>
  <c r="AM128" i="6" s="1"/>
  <c r="AN128" i="6" s="1"/>
  <c r="AO128" i="6" s="1"/>
  <c r="AP128" i="6" s="1"/>
  <c r="AQ128" i="6" s="1"/>
  <c r="AR128" i="6" s="1"/>
  <c r="AS128" i="6" s="1"/>
  <c r="AT128" i="6" s="1"/>
  <c r="AU128" i="6" s="1"/>
  <c r="AV128" i="6" s="1"/>
  <c r="AW128" i="6" s="1"/>
  <c r="AX128" i="6" s="1"/>
  <c r="AY128" i="6" s="1"/>
  <c r="AZ128" i="6" s="1"/>
  <c r="BA128" i="6" s="1"/>
  <c r="BB128" i="6" s="1"/>
  <c r="BC128" i="6" s="1"/>
  <c r="BD128" i="6" s="1"/>
  <c r="BE128" i="6" s="1"/>
  <c r="BF128" i="6" s="1"/>
  <c r="BG128" i="6" s="1"/>
  <c r="BH128" i="6" s="1"/>
  <c r="BI128" i="6" s="1"/>
  <c r="BJ128" i="6" s="1"/>
  <c r="B129" i="6"/>
  <c r="C129" i="6" s="1"/>
  <c r="D129" i="6" s="1"/>
  <c r="E129" i="6" s="1"/>
  <c r="F129" i="6" s="1"/>
  <c r="G129" i="6" s="1"/>
  <c r="H129" i="6" s="1"/>
  <c r="I129" i="6" s="1"/>
  <c r="J129" i="6" s="1"/>
  <c r="K129" i="6" s="1"/>
  <c r="L129" i="6" s="1"/>
  <c r="M129" i="6" s="1"/>
  <c r="N129" i="6" s="1"/>
  <c r="O129" i="6" s="1"/>
  <c r="P129" i="6" s="1"/>
  <c r="Q129" i="6" s="1"/>
  <c r="R129" i="6" s="1"/>
  <c r="S129" i="6" s="1"/>
  <c r="T129" i="6" s="1"/>
  <c r="U129" i="6" s="1"/>
  <c r="V129" i="6" s="1"/>
  <c r="W129" i="6" s="1"/>
  <c r="X129" i="6" s="1"/>
  <c r="Y129" i="6" s="1"/>
  <c r="Z129" i="6" s="1"/>
  <c r="AA129" i="6" s="1"/>
  <c r="AB129" i="6" s="1"/>
  <c r="AC129" i="6" s="1"/>
  <c r="AD129" i="6" s="1"/>
  <c r="AE129" i="6" s="1"/>
  <c r="AF129" i="6" s="1"/>
  <c r="AG129" i="6" s="1"/>
  <c r="AH129" i="6" s="1"/>
  <c r="AI129" i="6" s="1"/>
  <c r="AJ129" i="6" s="1"/>
  <c r="AK129" i="6" s="1"/>
  <c r="AL129" i="6" s="1"/>
  <c r="AM129" i="6" s="1"/>
  <c r="AN129" i="6" s="1"/>
  <c r="AO129" i="6" s="1"/>
  <c r="AP129" i="6" s="1"/>
  <c r="AQ129" i="6" s="1"/>
  <c r="AR129" i="6" s="1"/>
  <c r="AS129" i="6" s="1"/>
  <c r="AT129" i="6" s="1"/>
  <c r="AU129" i="6" s="1"/>
  <c r="AV129" i="6" s="1"/>
  <c r="AW129" i="6" s="1"/>
  <c r="AX129" i="6" s="1"/>
  <c r="AY129" i="6" s="1"/>
  <c r="AZ129" i="6" s="1"/>
  <c r="BA129" i="6" s="1"/>
  <c r="BB129" i="6" s="1"/>
  <c r="BC129" i="6" s="1"/>
  <c r="BD129" i="6" s="1"/>
  <c r="BE129" i="6" s="1"/>
  <c r="BF129" i="6" s="1"/>
  <c r="BG129" i="6" s="1"/>
  <c r="BH129" i="6" s="1"/>
  <c r="BI129" i="6" s="1"/>
  <c r="BJ129" i="6" s="1"/>
  <c r="B130" i="6"/>
  <c r="C130" i="6" s="1"/>
  <c r="D130" i="6" s="1"/>
  <c r="E130" i="6" s="1"/>
  <c r="F130" i="6" s="1"/>
  <c r="G130" i="6" s="1"/>
  <c r="H130" i="6" s="1"/>
  <c r="I130" i="6" s="1"/>
  <c r="J130" i="6" s="1"/>
  <c r="K130" i="6" s="1"/>
  <c r="L130" i="6" s="1"/>
  <c r="M130" i="6" s="1"/>
  <c r="N130" i="6" s="1"/>
  <c r="O130" i="6" s="1"/>
  <c r="P130" i="6" s="1"/>
  <c r="Q130" i="6" s="1"/>
  <c r="R130" i="6" s="1"/>
  <c r="S130" i="6" s="1"/>
  <c r="T130" i="6" s="1"/>
  <c r="U130" i="6" s="1"/>
  <c r="V130" i="6" s="1"/>
  <c r="W130" i="6" s="1"/>
  <c r="X130" i="6" s="1"/>
  <c r="Y130" i="6" s="1"/>
  <c r="Z130" i="6" s="1"/>
  <c r="AA130" i="6" s="1"/>
  <c r="AB130" i="6" s="1"/>
  <c r="AC130" i="6" s="1"/>
  <c r="AD130" i="6" s="1"/>
  <c r="AE130" i="6" s="1"/>
  <c r="AF130" i="6" s="1"/>
  <c r="AG130" i="6" s="1"/>
  <c r="AH130" i="6" s="1"/>
  <c r="AI130" i="6" s="1"/>
  <c r="AJ130" i="6" s="1"/>
  <c r="AK130" i="6" s="1"/>
  <c r="AL130" i="6" s="1"/>
  <c r="AM130" i="6" s="1"/>
  <c r="AN130" i="6" s="1"/>
  <c r="AO130" i="6" s="1"/>
  <c r="AP130" i="6" s="1"/>
  <c r="AQ130" i="6" s="1"/>
  <c r="AR130" i="6" s="1"/>
  <c r="AS130" i="6" s="1"/>
  <c r="AT130" i="6" s="1"/>
  <c r="AU130" i="6" s="1"/>
  <c r="AV130" i="6" s="1"/>
  <c r="AW130" i="6" s="1"/>
  <c r="AX130" i="6" s="1"/>
  <c r="AY130" i="6" s="1"/>
  <c r="AZ130" i="6" s="1"/>
  <c r="BA130" i="6" s="1"/>
  <c r="BB130" i="6" s="1"/>
  <c r="BC130" i="6" s="1"/>
  <c r="BD130" i="6" s="1"/>
  <c r="BE130" i="6" s="1"/>
  <c r="BF130" i="6" s="1"/>
  <c r="BG130" i="6" s="1"/>
  <c r="BH130" i="6" s="1"/>
  <c r="BI130" i="6" s="1"/>
  <c r="BJ130" i="6" s="1"/>
  <c r="B279" i="6"/>
  <c r="B43" i="13" s="1" a="1"/>
  <c r="B43" i="13" s="1"/>
  <c r="C60" i="6"/>
  <c r="B63" i="6" s="1"/>
  <c r="N253" i="14" a="1"/>
  <c r="N253" i="14" s="1"/>
  <c r="N254" i="14" a="1"/>
  <c r="N254" i="14" s="1"/>
  <c r="A11" i="6"/>
  <c r="A12" i="6"/>
  <c r="A13" i="6"/>
  <c r="A376" i="6" s="1"/>
  <c r="I68" i="8" s="1"/>
  <c r="A14" i="6"/>
  <c r="A15" i="6"/>
  <c r="A378" i="6" s="1"/>
  <c r="I70" i="8" s="1"/>
  <c r="A16" i="6"/>
  <c r="B423" i="6"/>
  <c r="B424" i="6"/>
  <c r="M253" i="14" a="1"/>
  <c r="M253" i="14" s="1"/>
  <c r="M254" i="14" a="1"/>
  <c r="M254" i="14" s="1"/>
  <c r="L253" i="14" a="1"/>
  <c r="L253" i="14" s="1"/>
  <c r="L254" i="14" a="1"/>
  <c r="L254" i="14" s="1"/>
  <c r="K253" i="14" a="1"/>
  <c r="K253" i="14" s="1"/>
  <c r="K254" i="14" a="1"/>
  <c r="K254" i="14" s="1"/>
  <c r="J253" i="14" a="1"/>
  <c r="J253" i="14" s="1"/>
  <c r="J254" i="14" a="1"/>
  <c r="J254" i="14" s="1"/>
  <c r="I253" i="14" a="1"/>
  <c r="I253" i="14" s="1"/>
  <c r="I254" i="14" a="1"/>
  <c r="I254" i="14" s="1"/>
  <c r="H253" i="14" a="1"/>
  <c r="H253" i="14" s="1"/>
  <c r="H254" i="14" a="1"/>
  <c r="H254" i="14" s="1"/>
  <c r="G253" i="14" a="1"/>
  <c r="G253" i="14" s="1"/>
  <c r="G254" i="14" a="1"/>
  <c r="G254" i="14" s="1"/>
  <c r="F253" i="14" a="1"/>
  <c r="F253" i="14" s="1"/>
  <c r="F254" i="14" a="1"/>
  <c r="F254" i="14" s="1"/>
  <c r="E253" i="14" a="1"/>
  <c r="E253" i="14" s="1"/>
  <c r="E254" i="14" a="1"/>
  <c r="E254" i="14" s="1"/>
  <c r="D253" i="14" a="1"/>
  <c r="D253" i="14" s="1"/>
  <c r="D254" i="14" a="1"/>
  <c r="D254" i="14" s="1"/>
  <c r="C253" i="14" a="1"/>
  <c r="C253" i="14" s="1"/>
  <c r="C254" i="14" a="1"/>
  <c r="C254" i="14" s="1"/>
  <c r="A410" i="6"/>
  <c r="A411" i="6"/>
  <c r="N218" i="14"/>
  <c r="M218" i="14"/>
  <c r="L218" i="14"/>
  <c r="K218" i="14"/>
  <c r="J218" i="14"/>
  <c r="I218" i="14"/>
  <c r="H218" i="14"/>
  <c r="G218" i="14"/>
  <c r="F218" i="14"/>
  <c r="E218" i="14"/>
  <c r="D218" i="14"/>
  <c r="C218" i="14"/>
  <c r="A213" i="14"/>
  <c r="C164" i="14"/>
  <c r="D164" i="14"/>
  <c r="E164" i="14"/>
  <c r="F164" i="14"/>
  <c r="G164" i="14"/>
  <c r="H164" i="14"/>
  <c r="I164" i="14"/>
  <c r="J164" i="14"/>
  <c r="K164" i="14"/>
  <c r="L164" i="14"/>
  <c r="M164" i="14"/>
  <c r="N164" i="14"/>
  <c r="N200" i="14" a="1"/>
  <c r="N200" i="14" s="1"/>
  <c r="N201" i="14" a="1"/>
  <c r="N201" i="14" s="1"/>
  <c r="M200" i="14" a="1"/>
  <c r="M200" i="14" s="1"/>
  <c r="M201" i="14" a="1"/>
  <c r="M201" i="14" s="1"/>
  <c r="L200" i="14" a="1"/>
  <c r="L200" i="14" s="1"/>
  <c r="L201" i="14" a="1"/>
  <c r="L201" i="14" s="1"/>
  <c r="K200" i="14" a="1"/>
  <c r="K200" i="14" s="1"/>
  <c r="K201" i="14" a="1"/>
  <c r="K201" i="14" s="1"/>
  <c r="J200" i="14" a="1"/>
  <c r="J200" i="14" s="1"/>
  <c r="J201" i="14" a="1"/>
  <c r="J201" i="14" s="1"/>
  <c r="I200" i="14" a="1"/>
  <c r="I200" i="14" s="1"/>
  <c r="I201" i="14" a="1"/>
  <c r="I201" i="14" s="1"/>
  <c r="H200" i="14" a="1"/>
  <c r="H200" i="14" s="1"/>
  <c r="H201" i="14" a="1"/>
  <c r="H201" i="14" s="1"/>
  <c r="G200" i="14" a="1"/>
  <c r="G200" i="14" s="1"/>
  <c r="G201" i="14" a="1"/>
  <c r="G201" i="14" s="1"/>
  <c r="F200" i="14" a="1"/>
  <c r="F200" i="14" s="1"/>
  <c r="F201" i="14" a="1"/>
  <c r="F201" i="14" s="1"/>
  <c r="E200" i="14" a="1"/>
  <c r="E200" i="14" s="1"/>
  <c r="E201" i="14" a="1"/>
  <c r="E201" i="14" s="1"/>
  <c r="D200" i="14" a="1"/>
  <c r="D200" i="14" s="1"/>
  <c r="D201" i="14" a="1"/>
  <c r="D201" i="14" s="1"/>
  <c r="C200" i="14" a="1"/>
  <c r="C200" i="14" s="1"/>
  <c r="C201" i="14" a="1"/>
  <c r="C201" i="14" s="1"/>
  <c r="N165" i="14"/>
  <c r="M165" i="14"/>
  <c r="L165" i="14"/>
  <c r="K165" i="14"/>
  <c r="J165" i="14"/>
  <c r="I165" i="14"/>
  <c r="H165" i="14"/>
  <c r="G165" i="14"/>
  <c r="F165" i="14"/>
  <c r="E165" i="14"/>
  <c r="D165" i="14"/>
  <c r="C165" i="14"/>
  <c r="A160" i="14"/>
  <c r="C111" i="14"/>
  <c r="D111" i="14"/>
  <c r="E111" i="14"/>
  <c r="F111" i="14"/>
  <c r="G111" i="14"/>
  <c r="H111" i="14"/>
  <c r="I111" i="14"/>
  <c r="J111" i="14"/>
  <c r="K111" i="14"/>
  <c r="L111" i="14"/>
  <c r="M111" i="14"/>
  <c r="N111" i="14"/>
  <c r="N147" i="14" a="1"/>
  <c r="N147" i="14" s="1"/>
  <c r="N148" i="14" a="1"/>
  <c r="N148" i="14" s="1"/>
  <c r="M147" i="14" a="1"/>
  <c r="M147" i="14" s="1"/>
  <c r="M148" i="14" a="1"/>
  <c r="M148" i="14" s="1"/>
  <c r="L147" i="14" a="1"/>
  <c r="L147" i="14" s="1"/>
  <c r="L148" i="14" a="1"/>
  <c r="L148" i="14" s="1"/>
  <c r="K147" i="14" a="1"/>
  <c r="K147" i="14" s="1"/>
  <c r="K148" i="14" a="1"/>
  <c r="K148" i="14" s="1"/>
  <c r="J147" i="14" a="1"/>
  <c r="J147" i="14" s="1"/>
  <c r="J148" i="14" a="1"/>
  <c r="J148" i="14" s="1"/>
  <c r="I147" i="14" a="1"/>
  <c r="I147" i="14" s="1"/>
  <c r="I148" i="14" a="1"/>
  <c r="I148" i="14" s="1"/>
  <c r="H147" i="14" a="1"/>
  <c r="H147" i="14" s="1"/>
  <c r="H148" i="14" a="1"/>
  <c r="H148" i="14" s="1"/>
  <c r="G147" i="14" a="1"/>
  <c r="G147" i="14" s="1"/>
  <c r="G148" i="14" a="1"/>
  <c r="G148" i="14" s="1"/>
  <c r="F147" i="14" a="1"/>
  <c r="F147" i="14" s="1"/>
  <c r="F148" i="14" a="1"/>
  <c r="F148" i="14" s="1"/>
  <c r="E147" i="14" a="1"/>
  <c r="E147" i="14" s="1"/>
  <c r="E148" i="14" a="1"/>
  <c r="E148" i="14" s="1"/>
  <c r="D147" i="14" a="1"/>
  <c r="D147" i="14" s="1"/>
  <c r="D148" i="14" a="1"/>
  <c r="D148" i="14" s="1"/>
  <c r="C147" i="14" a="1"/>
  <c r="C147" i="14" s="1"/>
  <c r="C148" i="14" a="1"/>
  <c r="C148" i="14" s="1"/>
  <c r="N112" i="14"/>
  <c r="M112" i="14"/>
  <c r="L112" i="14"/>
  <c r="K112" i="14"/>
  <c r="J112" i="14"/>
  <c r="I112" i="14"/>
  <c r="H112" i="14"/>
  <c r="G112" i="14"/>
  <c r="F112" i="14"/>
  <c r="E112" i="14"/>
  <c r="D112" i="14"/>
  <c r="C112" i="14"/>
  <c r="A107" i="14"/>
  <c r="C58" i="14"/>
  <c r="D58" i="14"/>
  <c r="E58" i="14"/>
  <c r="F58" i="14"/>
  <c r="G58" i="14"/>
  <c r="H58" i="14"/>
  <c r="I58" i="14"/>
  <c r="J58" i="14"/>
  <c r="K58" i="14"/>
  <c r="L58" i="14"/>
  <c r="M58" i="14"/>
  <c r="N58" i="14"/>
  <c r="N94" i="14" a="1"/>
  <c r="N94" i="14" s="1"/>
  <c r="N95" i="14" a="1"/>
  <c r="N95" i="14" s="1"/>
  <c r="M94" i="14" a="1"/>
  <c r="M94" i="14" s="1"/>
  <c r="M95" i="14" a="1"/>
  <c r="M95" i="14" s="1"/>
  <c r="L94" i="14" a="1"/>
  <c r="L94" i="14" s="1"/>
  <c r="L95" i="14" a="1"/>
  <c r="L95" i="14" s="1"/>
  <c r="K94" i="14" a="1"/>
  <c r="K94" i="14" s="1"/>
  <c r="K95" i="14" a="1"/>
  <c r="K95" i="14" s="1"/>
  <c r="J94" i="14" a="1"/>
  <c r="J94" i="14" s="1"/>
  <c r="J95" i="14" a="1"/>
  <c r="J95" i="14" s="1"/>
  <c r="I94" i="14" a="1"/>
  <c r="I94" i="14" s="1"/>
  <c r="I95" i="14" a="1"/>
  <c r="I95" i="14" s="1"/>
  <c r="H94" i="14" a="1"/>
  <c r="H94" i="14" s="1"/>
  <c r="H95" i="14" a="1"/>
  <c r="H95" i="14" s="1"/>
  <c r="G94" i="14" a="1"/>
  <c r="G94" i="14" s="1"/>
  <c r="G95" i="14" a="1"/>
  <c r="G95" i="14" s="1"/>
  <c r="F94" i="14" a="1"/>
  <c r="F94" i="14" s="1"/>
  <c r="F95" i="14" a="1"/>
  <c r="F95" i="14" s="1"/>
  <c r="E94" i="14" a="1"/>
  <c r="E94" i="14" s="1"/>
  <c r="E95" i="14" a="1"/>
  <c r="E95" i="14" s="1"/>
  <c r="D94" i="14" a="1"/>
  <c r="D94" i="14" s="1"/>
  <c r="D95" i="14" a="1"/>
  <c r="D95" i="14" s="1"/>
  <c r="C94" i="14" a="1"/>
  <c r="C94" i="14" s="1"/>
  <c r="C95" i="14" a="1"/>
  <c r="C95" i="14" s="1"/>
  <c r="N59" i="14"/>
  <c r="M59" i="14"/>
  <c r="L59" i="14"/>
  <c r="K59" i="14"/>
  <c r="J59" i="14"/>
  <c r="I59" i="14"/>
  <c r="H59" i="14"/>
  <c r="G59" i="14"/>
  <c r="F59" i="14"/>
  <c r="E59" i="14"/>
  <c r="D59" i="14"/>
  <c r="C59" i="14"/>
  <c r="A54" i="14"/>
  <c r="N41" i="14" a="1"/>
  <c r="N41" i="14" s="1"/>
  <c r="N42" i="14" a="1"/>
  <c r="N42" i="14" s="1"/>
  <c r="M41" i="14" a="1"/>
  <c r="M41" i="14" s="1"/>
  <c r="M42" i="14" a="1"/>
  <c r="M42" i="14" s="1"/>
  <c r="L41" i="14" a="1"/>
  <c r="L41" i="14" s="1"/>
  <c r="L42" i="14" a="1"/>
  <c r="L42" i="14" s="1"/>
  <c r="K41" i="14" a="1"/>
  <c r="K41" i="14" s="1"/>
  <c r="K42" i="14" a="1"/>
  <c r="K42" i="14" s="1"/>
  <c r="J41" i="14" a="1"/>
  <c r="J41" i="14" s="1"/>
  <c r="J42" i="14" a="1"/>
  <c r="J42" i="14" s="1"/>
  <c r="I41" i="14" a="1"/>
  <c r="I41" i="14" s="1"/>
  <c r="I42" i="14" a="1"/>
  <c r="I42" i="14" s="1"/>
  <c r="H41" i="14" a="1"/>
  <c r="H41" i="14" s="1"/>
  <c r="H42" i="14" a="1"/>
  <c r="H42" i="14" s="1"/>
  <c r="G41" i="14" a="1"/>
  <c r="G41" i="14" s="1"/>
  <c r="G42" i="14" a="1"/>
  <c r="G42" i="14" s="1"/>
  <c r="F41" i="14" a="1"/>
  <c r="F41" i="14" s="1"/>
  <c r="F42" i="14" a="1"/>
  <c r="F42" i="14" s="1"/>
  <c r="E41" i="14" a="1"/>
  <c r="E41" i="14" s="1"/>
  <c r="E42" i="14" a="1"/>
  <c r="E42" i="14" s="1"/>
  <c r="D41" i="14" a="1"/>
  <c r="D41" i="14" s="1"/>
  <c r="D42" i="14" a="1"/>
  <c r="D42" i="14" s="1"/>
  <c r="C41" i="14" a="1"/>
  <c r="C41" i="14" s="1"/>
  <c r="C42" i="14" a="1"/>
  <c r="C42" i="14" s="1"/>
  <c r="B41" i="14" a="1"/>
  <c r="B41" i="14" s="1"/>
  <c r="B42" i="14" a="1"/>
  <c r="B42" i="14" s="1"/>
  <c r="B29" i="14" a="1"/>
  <c r="B29" i="14" s="1"/>
  <c r="B11" i="14" a="1"/>
  <c r="B11" i="14" s="1"/>
  <c r="N6" i="14"/>
  <c r="M6" i="14"/>
  <c r="L6" i="14"/>
  <c r="K6" i="14"/>
  <c r="J6" i="14"/>
  <c r="I6" i="14"/>
  <c r="H6" i="14"/>
  <c r="G6" i="14"/>
  <c r="F6" i="14"/>
  <c r="E6" i="14"/>
  <c r="D6" i="14"/>
  <c r="C6" i="14"/>
  <c r="B6" i="14"/>
  <c r="A1" i="14"/>
  <c r="C217" i="13"/>
  <c r="D217" i="13"/>
  <c r="E217" i="13"/>
  <c r="F217" i="13"/>
  <c r="G217" i="13"/>
  <c r="H217" i="13"/>
  <c r="I217" i="13"/>
  <c r="J217" i="13"/>
  <c r="K217" i="13"/>
  <c r="L217" i="13"/>
  <c r="M217" i="13"/>
  <c r="N217" i="13"/>
  <c r="BJ284" i="6"/>
  <c r="N260" i="13" s="1" a="1"/>
  <c r="N260" i="13" s="1"/>
  <c r="BI284" i="6"/>
  <c r="M260" i="13" s="1" a="1"/>
  <c r="M260" i="13" s="1"/>
  <c r="BH284" i="6"/>
  <c r="L260" i="13" s="1" a="1"/>
  <c r="L260" i="13" s="1"/>
  <c r="BG284" i="6"/>
  <c r="K260" i="13" s="1" a="1"/>
  <c r="K260" i="13" s="1"/>
  <c r="BF284" i="6"/>
  <c r="J260" i="13" s="1" a="1"/>
  <c r="J260" i="13" s="1"/>
  <c r="BE284" i="6"/>
  <c r="I260" i="13" s="1" a="1"/>
  <c r="I260" i="13" s="1"/>
  <c r="BD284" i="6"/>
  <c r="H260" i="13" s="1" a="1"/>
  <c r="H260" i="13" s="1"/>
  <c r="BC284" i="6"/>
  <c r="G260" i="13" a="1"/>
  <c r="G260" i="13" s="1"/>
  <c r="BB284" i="6"/>
  <c r="F260" i="13" s="1" a="1"/>
  <c r="F260" i="13" s="1"/>
  <c r="BA284" i="6"/>
  <c r="E260" i="13" s="1" a="1"/>
  <c r="E260" i="13" s="1"/>
  <c r="AZ284" i="6"/>
  <c r="D260" i="13" s="1" a="1"/>
  <c r="D260" i="13" s="1"/>
  <c r="AY284" i="6"/>
  <c r="C260" i="13" s="1" a="1"/>
  <c r="C260" i="13" s="1"/>
  <c r="C164" i="13"/>
  <c r="D164" i="13"/>
  <c r="E164" i="13"/>
  <c r="F164" i="13"/>
  <c r="G164" i="13"/>
  <c r="H164" i="13"/>
  <c r="I164" i="13"/>
  <c r="J164" i="13"/>
  <c r="K164" i="13"/>
  <c r="L164" i="13"/>
  <c r="M164" i="13"/>
  <c r="N164" i="13"/>
  <c r="AX284" i="6"/>
  <c r="N207" i="13" s="1" a="1"/>
  <c r="N207" i="13" s="1"/>
  <c r="D116" i="6"/>
  <c r="E116" i="6" s="1"/>
  <c r="F116" i="6" s="1"/>
  <c r="G116" i="6" s="1"/>
  <c r="H116" i="6" s="1"/>
  <c r="I116" i="6" s="1"/>
  <c r="J116" i="6" s="1"/>
  <c r="K116" i="6" s="1"/>
  <c r="L116" i="6" s="1"/>
  <c r="M116" i="6"/>
  <c r="N116" i="6" s="1"/>
  <c r="O116" i="6" s="1"/>
  <c r="P116" i="6" s="1"/>
  <c r="Q116" i="6" s="1"/>
  <c r="R116" i="6" s="1"/>
  <c r="S116" i="6" s="1"/>
  <c r="T116" i="6" s="1"/>
  <c r="U116" i="6" s="1"/>
  <c r="V116" i="6" s="1"/>
  <c r="W116" i="6" s="1"/>
  <c r="X116" i="6" s="1"/>
  <c r="Y116" i="6" s="1"/>
  <c r="Z116" i="6" s="1"/>
  <c r="AA116" i="6" s="1"/>
  <c r="AB116" i="6" s="1"/>
  <c r="AC116" i="6" s="1"/>
  <c r="AD116" i="6" s="1"/>
  <c r="AE116" i="6" s="1"/>
  <c r="AF116" i="6" s="1"/>
  <c r="AG116" i="6" s="1"/>
  <c r="AH116" i="6" s="1"/>
  <c r="AI116" i="6" s="1"/>
  <c r="AJ116" i="6" s="1"/>
  <c r="AK116" i="6" s="1"/>
  <c r="AL116" i="6" s="1"/>
  <c r="AM116" i="6" s="1"/>
  <c r="AN116" i="6" s="1"/>
  <c r="AO116" i="6" s="1"/>
  <c r="AP116" i="6" s="1"/>
  <c r="AQ116" i="6" s="1"/>
  <c r="AR116" i="6" s="1"/>
  <c r="AS116" i="6" s="1"/>
  <c r="AT116" i="6" s="1"/>
  <c r="AU116" i="6" s="1"/>
  <c r="AV116" i="6" s="1"/>
  <c r="AW116" i="6" s="1"/>
  <c r="AX116" i="6" s="1"/>
  <c r="AY116" i="6" s="1"/>
  <c r="AZ116" i="6" s="1"/>
  <c r="BA116" i="6" s="1"/>
  <c r="BB116" i="6" s="1"/>
  <c r="BC116" i="6" s="1"/>
  <c r="BD116" i="6" s="1"/>
  <c r="BE116" i="6" s="1"/>
  <c r="BF116" i="6" s="1"/>
  <c r="BG116" i="6" s="1"/>
  <c r="BH116" i="6" s="1"/>
  <c r="BI116" i="6" s="1"/>
  <c r="BJ116" i="6" s="1"/>
  <c r="D114" i="6"/>
  <c r="C117" i="6" s="1"/>
  <c r="B114" i="6"/>
  <c r="B115" i="6" s="1"/>
  <c r="B242" i="6"/>
  <c r="B241" i="6"/>
  <c r="A272" i="6"/>
  <c r="BA250" i="6"/>
  <c r="E226" i="13" s="1" a="1"/>
  <c r="E226" i="13" s="1"/>
  <c r="BD250" i="6"/>
  <c r="H226" i="13" s="1" a="1"/>
  <c r="H226" i="13" s="1"/>
  <c r="BE250" i="6"/>
  <c r="I226" i="13" s="1" a="1"/>
  <c r="I226" i="13" s="1"/>
  <c r="N218" i="13"/>
  <c r="O218" i="13" s="1"/>
  <c r="M218" i="13"/>
  <c r="L218" i="13"/>
  <c r="K218" i="13"/>
  <c r="J218" i="13"/>
  <c r="I218" i="13"/>
  <c r="H218" i="13"/>
  <c r="G218" i="13"/>
  <c r="F218" i="13"/>
  <c r="E218" i="13"/>
  <c r="D218" i="13"/>
  <c r="C218" i="13"/>
  <c r="A213" i="13"/>
  <c r="AW284" i="6"/>
  <c r="M207" i="13" s="1" a="1"/>
  <c r="M207" i="13" s="1"/>
  <c r="AV284" i="6"/>
  <c r="L207" i="13" s="1" a="1"/>
  <c r="L207" i="13" s="1"/>
  <c r="AU284" i="6"/>
  <c r="K207" i="13" s="1" a="1"/>
  <c r="K207" i="13" s="1"/>
  <c r="AT284" i="6"/>
  <c r="J207" i="13" s="1" a="1"/>
  <c r="J207" i="13" s="1"/>
  <c r="AS284" i="6"/>
  <c r="I207" i="13" s="1" a="1"/>
  <c r="I207" i="13" s="1"/>
  <c r="AR284" i="6"/>
  <c r="H207" i="13" s="1" a="1"/>
  <c r="H207" i="13" s="1"/>
  <c r="AQ284" i="6"/>
  <c r="G207" i="13" s="1" a="1"/>
  <c r="G207" i="13" s="1"/>
  <c r="AP284" i="6"/>
  <c r="F207" i="13" s="1" a="1"/>
  <c r="F207" i="13" s="1"/>
  <c r="AO284" i="6"/>
  <c r="E207" i="13" s="1" a="1"/>
  <c r="E207" i="13" s="1"/>
  <c r="AN284" i="6"/>
  <c r="D207" i="13" s="1" a="1"/>
  <c r="D207" i="13" s="1"/>
  <c r="AM284" i="6"/>
  <c r="C207" i="13" s="1" a="1"/>
  <c r="C207" i="13" s="1"/>
  <c r="C111" i="13"/>
  <c r="D111" i="13"/>
  <c r="E111" i="13"/>
  <c r="F111" i="13"/>
  <c r="G111" i="13"/>
  <c r="H111" i="13"/>
  <c r="I111" i="13"/>
  <c r="J111" i="13"/>
  <c r="K111" i="13"/>
  <c r="L111" i="13"/>
  <c r="M111" i="13"/>
  <c r="N111" i="13"/>
  <c r="AL284" i="6"/>
  <c r="N154" i="13" s="1" a="1"/>
  <c r="N154" i="13" s="1"/>
  <c r="AP250" i="6"/>
  <c r="F173" i="13" s="1" a="1"/>
  <c r="F173" i="13" s="1"/>
  <c r="AU250" i="6"/>
  <c r="K173" i="13" s="1" a="1"/>
  <c r="K173" i="13" s="1"/>
  <c r="AV250" i="6"/>
  <c r="L173" i="13" s="1" a="1"/>
  <c r="L173" i="13" s="1"/>
  <c r="AW250" i="6"/>
  <c r="M173" i="13" s="1" a="1"/>
  <c r="M173" i="13" s="1"/>
  <c r="N165" i="13"/>
  <c r="O165" i="13" s="1"/>
  <c r="M165" i="13"/>
  <c r="L165" i="13"/>
  <c r="K165" i="13"/>
  <c r="J165" i="13"/>
  <c r="I165" i="13"/>
  <c r="H165" i="13"/>
  <c r="G165" i="13"/>
  <c r="F165" i="13"/>
  <c r="E165" i="13"/>
  <c r="D165" i="13"/>
  <c r="C165" i="13"/>
  <c r="A160" i="13"/>
  <c r="AK284" i="6"/>
  <c r="M154" i="13" s="1" a="1"/>
  <c r="M154" i="13" s="1"/>
  <c r="AJ284" i="6"/>
  <c r="L154" i="13" s="1" a="1"/>
  <c r="L154" i="13" s="1"/>
  <c r="AI284" i="6"/>
  <c r="K154" i="13" s="1" a="1"/>
  <c r="K154" i="13" s="1"/>
  <c r="AH284" i="6"/>
  <c r="J154" i="13" s="1" a="1"/>
  <c r="J154" i="13" s="1"/>
  <c r="AG284" i="6"/>
  <c r="I154" i="13" s="1" a="1"/>
  <c r="I154" i="13" s="1"/>
  <c r="AF284" i="6"/>
  <c r="H154" i="13" s="1" a="1"/>
  <c r="H154" i="13" s="1"/>
  <c r="AE284" i="6"/>
  <c r="G154" i="13" s="1" a="1"/>
  <c r="G154" i="13" s="1"/>
  <c r="AD284" i="6"/>
  <c r="F154" i="13" s="1" a="1"/>
  <c r="F154" i="13" s="1"/>
  <c r="AC284" i="6"/>
  <c r="E154" i="13" s="1" a="1"/>
  <c r="E154" i="13" s="1"/>
  <c r="AB284" i="6"/>
  <c r="D154" i="13" s="1" a="1"/>
  <c r="D154" i="13" s="1"/>
  <c r="AA284" i="6"/>
  <c r="C154" i="13" s="1" a="1"/>
  <c r="C154" i="13" s="1"/>
  <c r="C58" i="13"/>
  <c r="D58" i="13"/>
  <c r="E58" i="13"/>
  <c r="F58" i="13"/>
  <c r="G58" i="13"/>
  <c r="H58" i="13"/>
  <c r="I58" i="13"/>
  <c r="J58" i="13"/>
  <c r="K58" i="13"/>
  <c r="L58" i="13"/>
  <c r="M58" i="13"/>
  <c r="N58" i="13"/>
  <c r="Z284" i="6"/>
  <c r="N101" i="13" s="1" a="1"/>
  <c r="N101" i="13" s="1"/>
  <c r="AB250" i="6"/>
  <c r="D120" i="13" s="1" a="1"/>
  <c r="D120" i="13" s="1"/>
  <c r="AC250" i="6"/>
  <c r="E120" i="13" s="1" a="1"/>
  <c r="E120" i="13" s="1"/>
  <c r="AE250" i="6"/>
  <c r="G120" i="13" s="1" a="1"/>
  <c r="G120" i="13" s="1"/>
  <c r="AK250" i="6"/>
  <c r="M120" i="13" s="1" a="1"/>
  <c r="M120" i="13" s="1"/>
  <c r="N112" i="13"/>
  <c r="O112" i="13" s="1"/>
  <c r="M112" i="13"/>
  <c r="L112" i="13"/>
  <c r="K112" i="13"/>
  <c r="J112" i="13"/>
  <c r="I112" i="13"/>
  <c r="H112" i="13"/>
  <c r="G112" i="13"/>
  <c r="F112" i="13"/>
  <c r="E112" i="13"/>
  <c r="D112" i="13"/>
  <c r="C112" i="13"/>
  <c r="A107" i="13"/>
  <c r="Y284" i="6"/>
  <c r="M101" i="13" s="1" a="1"/>
  <c r="M101" i="13" s="1"/>
  <c r="X284" i="6"/>
  <c r="L101" i="13" s="1" a="1"/>
  <c r="L101" i="13" s="1"/>
  <c r="W284" i="6"/>
  <c r="K101" i="13" s="1" a="1"/>
  <c r="K101" i="13" s="1"/>
  <c r="V284" i="6"/>
  <c r="J101" i="13" s="1" a="1"/>
  <c r="J101" i="13" s="1"/>
  <c r="U284" i="6"/>
  <c r="I101" i="13" s="1" a="1"/>
  <c r="I101" i="13" s="1"/>
  <c r="T284" i="6"/>
  <c r="H101" i="13" s="1" a="1"/>
  <c r="H101" i="13" s="1"/>
  <c r="S284" i="6"/>
  <c r="G101" i="13" s="1" a="1"/>
  <c r="G101" i="13" s="1"/>
  <c r="R284" i="6"/>
  <c r="F101" i="13" s="1" a="1"/>
  <c r="F101" i="13" s="1"/>
  <c r="Q284" i="6"/>
  <c r="E101" i="13" s="1" a="1"/>
  <c r="E101" i="13" s="1"/>
  <c r="P284" i="6"/>
  <c r="D101" i="13" s="1" a="1"/>
  <c r="D101" i="13" s="1"/>
  <c r="O284" i="6"/>
  <c r="C101" i="13" s="1" a="1"/>
  <c r="C101" i="13" s="1"/>
  <c r="C5" i="13"/>
  <c r="D5" i="13"/>
  <c r="E5" i="13"/>
  <c r="F5" i="13"/>
  <c r="G5" i="13"/>
  <c r="H5" i="13"/>
  <c r="I5" i="13"/>
  <c r="J5" i="13"/>
  <c r="K5" i="13"/>
  <c r="L5" i="13"/>
  <c r="M5" i="13"/>
  <c r="N5" i="13"/>
  <c r="N284" i="6"/>
  <c r="N48" i="13" s="1" a="1"/>
  <c r="N48" i="13" s="1"/>
  <c r="P250" i="6"/>
  <c r="D67" i="13" s="1" a="1"/>
  <c r="D67" i="13" s="1"/>
  <c r="Q250" i="6"/>
  <c r="E67" i="13" s="1" a="1"/>
  <c r="E67" i="13" s="1"/>
  <c r="S250" i="6"/>
  <c r="G67" i="13" s="1" a="1"/>
  <c r="G67" i="13" s="1"/>
  <c r="V250" i="6"/>
  <c r="J67" i="13" s="1" a="1"/>
  <c r="J67" i="13" s="1"/>
  <c r="Y250" i="6"/>
  <c r="M67" i="13" s="1" a="1"/>
  <c r="M67" i="13" s="1"/>
  <c r="N59" i="13"/>
  <c r="O59" i="13" s="1"/>
  <c r="M59" i="13"/>
  <c r="L59" i="13"/>
  <c r="K59" i="13"/>
  <c r="J59" i="13"/>
  <c r="I59" i="13"/>
  <c r="H59" i="13"/>
  <c r="G59" i="13"/>
  <c r="F59" i="13"/>
  <c r="E59" i="13"/>
  <c r="D59" i="13"/>
  <c r="C59" i="13"/>
  <c r="A54" i="13"/>
  <c r="M284" i="6"/>
  <c r="M48" i="13" s="1" a="1"/>
  <c r="M48" i="13" s="1"/>
  <c r="L284" i="6"/>
  <c r="L48" i="13" s="1" a="1"/>
  <c r="L48" i="13" s="1"/>
  <c r="K284" i="6"/>
  <c r="K48" i="13" s="1" a="1"/>
  <c r="K48" i="13" s="1"/>
  <c r="J284" i="6"/>
  <c r="J48" i="13" s="1" a="1"/>
  <c r="J48" i="13" s="1"/>
  <c r="I284" i="6"/>
  <c r="I48" i="13" s="1" a="1"/>
  <c r="I48" i="13" s="1"/>
  <c r="H284" i="6"/>
  <c r="H48" i="13" s="1" a="1"/>
  <c r="H48" i="13" s="1"/>
  <c r="G284" i="6"/>
  <c r="G48" i="13" s="1" a="1"/>
  <c r="G48" i="13" s="1"/>
  <c r="F284" i="6"/>
  <c r="F48" i="13" s="1" a="1"/>
  <c r="F48" i="13" s="1"/>
  <c r="E284" i="6"/>
  <c r="E48" i="13" s="1" a="1"/>
  <c r="E48" i="13" s="1"/>
  <c r="D284" i="6"/>
  <c r="D48" i="13" s="1" a="1"/>
  <c r="D48" i="13" s="1"/>
  <c r="C284" i="6"/>
  <c r="C48" i="13" s="1" a="1"/>
  <c r="C48" i="13" s="1"/>
  <c r="B48" i="13" a="1"/>
  <c r="B48" i="13" s="1"/>
  <c r="B11" i="13" a="1"/>
  <c r="B11" i="13" s="1"/>
  <c r="B14" i="13" a="1"/>
  <c r="B14" i="13" s="1"/>
  <c r="B15" i="13" a="1"/>
  <c r="B15" i="13" s="1"/>
  <c r="B16" i="13" a="1"/>
  <c r="B16" i="13" s="1"/>
  <c r="B17" i="13" a="1"/>
  <c r="B17" i="13" s="1"/>
  <c r="B18" i="13" a="1"/>
  <c r="B18" i="13" s="1"/>
  <c r="B19" i="13" a="1"/>
  <c r="B19" i="13" s="1"/>
  <c r="B20" i="13" a="1"/>
  <c r="B20" i="13" s="1"/>
  <c r="B21" i="13" a="1"/>
  <c r="B21" i="13" s="1"/>
  <c r="B22" i="13" a="1"/>
  <c r="B22" i="13" s="1"/>
  <c r="B23" i="13" a="1"/>
  <c r="B23" i="13" s="1"/>
  <c r="B24" i="13" a="1"/>
  <c r="B24" i="13" s="1"/>
  <c r="B25" i="13" a="1"/>
  <c r="B25" i="13" s="1"/>
  <c r="B26" i="13" a="1"/>
  <c r="B26" i="13" s="1"/>
  <c r="B27" i="13" a="1"/>
  <c r="B27" i="13" s="1"/>
  <c r="B28" i="13" a="1"/>
  <c r="B28" i="13" s="1"/>
  <c r="B29" i="13" a="1"/>
  <c r="B29" i="13" s="1"/>
  <c r="B30" i="13" a="1"/>
  <c r="B30" i="13" s="1"/>
  <c r="B31" i="13" a="1"/>
  <c r="B31" i="13" s="1"/>
  <c r="B32" i="13" a="1"/>
  <c r="B32" i="13" s="1"/>
  <c r="B33" i="13" a="1"/>
  <c r="B33" i="13" s="1"/>
  <c r="B34" i="13" a="1"/>
  <c r="B34" i="13" s="1"/>
  <c r="B35" i="13" a="1"/>
  <c r="B35" i="13" s="1"/>
  <c r="B36" i="13" a="1"/>
  <c r="B36" i="13" s="1"/>
  <c r="B37" i="13" a="1"/>
  <c r="B37" i="13" s="1"/>
  <c r="C74" i="6"/>
  <c r="H250" i="6"/>
  <c r="H14" i="13" s="1" a="1"/>
  <c r="H14" i="13" s="1"/>
  <c r="K250" i="6"/>
  <c r="K14" i="13" s="1" a="1"/>
  <c r="K14" i="13" s="1"/>
  <c r="L250" i="6"/>
  <c r="L14" i="13" s="1" a="1"/>
  <c r="L14" i="13" s="1"/>
  <c r="O8" i="13"/>
  <c r="B5" i="10" s="1"/>
  <c r="N6" i="13"/>
  <c r="O6" i="13" s="1"/>
  <c r="M6" i="13"/>
  <c r="L6" i="13"/>
  <c r="K6" i="13"/>
  <c r="J6" i="13"/>
  <c r="I6" i="13"/>
  <c r="H6" i="13"/>
  <c r="G6" i="13"/>
  <c r="F6" i="13"/>
  <c r="E6" i="13"/>
  <c r="D6" i="13"/>
  <c r="C6" i="13"/>
  <c r="B6" i="13"/>
  <c r="A1" i="13"/>
  <c r="B217" i="12"/>
  <c r="C217" i="12"/>
  <c r="D217" i="12"/>
  <c r="E217" i="12"/>
  <c r="F217" i="12"/>
  <c r="G217" i="12"/>
  <c r="H217" i="12"/>
  <c r="I217" i="12"/>
  <c r="J217" i="12"/>
  <c r="K217" i="12"/>
  <c r="L217" i="12"/>
  <c r="M217" i="12"/>
  <c r="I252" i="12" a="1"/>
  <c r="I252" i="12" s="1"/>
  <c r="J252" i="12" a="1"/>
  <c r="J252" i="12" s="1"/>
  <c r="K252" i="12" a="1"/>
  <c r="K252" i="12" s="1"/>
  <c r="E251" i="12" a="1"/>
  <c r="E251" i="12" s="1"/>
  <c r="H251" i="12" a="1"/>
  <c r="H251" i="12" s="1"/>
  <c r="I251" i="12" a="1"/>
  <c r="I251" i="12" s="1"/>
  <c r="J251" i="12" a="1"/>
  <c r="J251" i="12" s="1"/>
  <c r="K251" i="12" a="1"/>
  <c r="K251" i="12" s="1"/>
  <c r="L251" i="12" a="1"/>
  <c r="L251" i="12" s="1"/>
  <c r="H250" i="12" a="1"/>
  <c r="H250" i="12" s="1"/>
  <c r="I250" i="12" a="1"/>
  <c r="I250" i="12" s="1"/>
  <c r="J250" i="12" a="1"/>
  <c r="J250" i="12" s="1"/>
  <c r="L250" i="12" a="1"/>
  <c r="L250" i="12" s="1"/>
  <c r="J249" i="12" a="1"/>
  <c r="J249" i="12" s="1"/>
  <c r="K249" i="12" a="1"/>
  <c r="K249" i="12" s="1"/>
  <c r="L249" i="12" a="1"/>
  <c r="L249" i="12" s="1"/>
  <c r="M249" i="12" a="1"/>
  <c r="M249" i="12" s="1"/>
  <c r="D248" i="12" a="1"/>
  <c r="D248" i="12" s="1"/>
  <c r="H248" i="12" a="1"/>
  <c r="H248" i="12" s="1"/>
  <c r="B247" i="12" a="1"/>
  <c r="B247" i="12" s="1"/>
  <c r="C247" i="12" a="1"/>
  <c r="C247" i="12" s="1"/>
  <c r="E247" i="12" a="1"/>
  <c r="E247" i="12" s="1"/>
  <c r="F247" i="12" a="1"/>
  <c r="F247" i="12" s="1"/>
  <c r="G247" i="12" a="1"/>
  <c r="G247" i="12" s="1"/>
  <c r="H247" i="12" a="1"/>
  <c r="H247" i="12" s="1"/>
  <c r="J247" i="12" a="1"/>
  <c r="J247" i="12" s="1"/>
  <c r="K247" i="12" a="1"/>
  <c r="K247" i="12" s="1"/>
  <c r="L247" i="12" a="1"/>
  <c r="L247" i="12" s="1"/>
  <c r="C230" i="12" a="1"/>
  <c r="C230" i="12" s="1"/>
  <c r="E230" i="12" a="1"/>
  <c r="E230" i="12" s="1"/>
  <c r="G230" i="12" a="1"/>
  <c r="G230" i="12" s="1"/>
  <c r="H230" i="12" a="1"/>
  <c r="H230" i="12" s="1"/>
  <c r="G229" i="12" a="1"/>
  <c r="G229" i="12" s="1"/>
  <c r="I229" i="12" a="1"/>
  <c r="I229" i="12" s="1"/>
  <c r="K229" i="12" a="1"/>
  <c r="K229" i="12" s="1"/>
  <c r="F228" i="12" a="1"/>
  <c r="F228" i="12" s="1"/>
  <c r="G228" i="12" a="1"/>
  <c r="G228" i="12" s="1"/>
  <c r="H228" i="12" a="1"/>
  <c r="H228" i="12" s="1"/>
  <c r="M228" i="12" a="1"/>
  <c r="M228" i="12" s="1"/>
  <c r="M218" i="12"/>
  <c r="N218" i="12" s="1"/>
  <c r="L218" i="12"/>
  <c r="K218" i="12"/>
  <c r="J218" i="12"/>
  <c r="I218" i="12"/>
  <c r="H218" i="12"/>
  <c r="G218" i="12"/>
  <c r="F218" i="12"/>
  <c r="E218" i="12"/>
  <c r="D218" i="12"/>
  <c r="C218" i="12"/>
  <c r="B218" i="12"/>
  <c r="A213" i="12"/>
  <c r="B164" i="12"/>
  <c r="C164" i="12"/>
  <c r="D164" i="12"/>
  <c r="E164" i="12"/>
  <c r="F164" i="12"/>
  <c r="G164" i="12"/>
  <c r="H164" i="12"/>
  <c r="I164" i="12"/>
  <c r="J164" i="12"/>
  <c r="K164" i="12"/>
  <c r="L164" i="12"/>
  <c r="M164" i="12"/>
  <c r="C199" i="12" a="1"/>
  <c r="C199" i="12" s="1"/>
  <c r="F199" i="12" a="1"/>
  <c r="F199" i="12" s="1"/>
  <c r="G199" i="12" a="1"/>
  <c r="G199" i="12" s="1"/>
  <c r="H199" i="12" a="1"/>
  <c r="H199" i="12" s="1"/>
  <c r="K199" i="12" a="1"/>
  <c r="K199" i="12" s="1"/>
  <c r="D198" i="12" a="1"/>
  <c r="D198" i="12" s="1"/>
  <c r="E198" i="12" a="1"/>
  <c r="E198" i="12" s="1"/>
  <c r="F198" i="12" a="1"/>
  <c r="F198" i="12" s="1"/>
  <c r="G198" i="12" a="1"/>
  <c r="G198" i="12" s="1"/>
  <c r="F197" i="12" a="1"/>
  <c r="F197" i="12" s="1"/>
  <c r="G197" i="12" a="1"/>
  <c r="G197" i="12" s="1"/>
  <c r="H197" i="12" a="1"/>
  <c r="H197" i="12" s="1"/>
  <c r="I197" i="12" a="1"/>
  <c r="I197" i="12" s="1"/>
  <c r="B196" i="12" a="1"/>
  <c r="B196" i="12" s="1"/>
  <c r="D196" i="12" a="1"/>
  <c r="D196" i="12" s="1"/>
  <c r="E196" i="12" a="1"/>
  <c r="E196" i="12" s="1"/>
  <c r="F196" i="12" a="1"/>
  <c r="F196" i="12" s="1"/>
  <c r="G196" i="12" a="1"/>
  <c r="G196" i="12" s="1"/>
  <c r="F195" i="12" a="1"/>
  <c r="F195" i="12" s="1"/>
  <c r="H195" i="12" a="1"/>
  <c r="H195" i="12" s="1"/>
  <c r="I195" i="12" a="1"/>
  <c r="I195" i="12" s="1"/>
  <c r="L195" i="12" a="1"/>
  <c r="L195" i="12" s="1"/>
  <c r="M195" i="12" a="1"/>
  <c r="M195" i="12" s="1"/>
  <c r="D194" i="12" a="1"/>
  <c r="D194" i="12" s="1"/>
  <c r="E194" i="12" a="1"/>
  <c r="E194" i="12" s="1"/>
  <c r="F194" i="12" a="1"/>
  <c r="F194" i="12" s="1"/>
  <c r="G194" i="12" a="1"/>
  <c r="G194" i="12" s="1"/>
  <c r="J194" i="12" a="1"/>
  <c r="J194" i="12" s="1"/>
  <c r="K194" i="12" a="1"/>
  <c r="K194" i="12" s="1"/>
  <c r="M194" i="12" a="1"/>
  <c r="M194" i="12" s="1"/>
  <c r="C177" i="12" a="1"/>
  <c r="C177" i="12" s="1"/>
  <c r="E177" i="12" a="1"/>
  <c r="E177" i="12" s="1"/>
  <c r="M177" i="12" a="1"/>
  <c r="M177" i="12" s="1"/>
  <c r="B176" i="12" a="1"/>
  <c r="B176" i="12" s="1"/>
  <c r="C176" i="12" a="1"/>
  <c r="C176" i="12" s="1"/>
  <c r="D176" i="12" a="1"/>
  <c r="D176" i="12" s="1"/>
  <c r="C175" i="12" a="1"/>
  <c r="C175" i="12" s="1"/>
  <c r="D175" i="12" a="1"/>
  <c r="D175" i="12" s="1"/>
  <c r="E175" i="12" a="1"/>
  <c r="E175" i="12" s="1"/>
  <c r="F175" i="12" a="1"/>
  <c r="F175" i="12" s="1"/>
  <c r="G175" i="12" a="1"/>
  <c r="G175" i="12" s="1"/>
  <c r="A168" i="12"/>
  <c r="A167" i="12"/>
  <c r="M165" i="12"/>
  <c r="N165" i="12" s="1"/>
  <c r="L165" i="12"/>
  <c r="K165" i="12"/>
  <c r="J165" i="12"/>
  <c r="I165" i="12"/>
  <c r="H165" i="12"/>
  <c r="G165" i="12"/>
  <c r="F165" i="12"/>
  <c r="E165" i="12"/>
  <c r="D165" i="12"/>
  <c r="C165" i="12"/>
  <c r="B165" i="12"/>
  <c r="A160" i="12"/>
  <c r="B111" i="12"/>
  <c r="C111" i="12"/>
  <c r="D111" i="12"/>
  <c r="E111" i="12"/>
  <c r="F111" i="12"/>
  <c r="G111" i="12"/>
  <c r="H111" i="12"/>
  <c r="I111" i="12"/>
  <c r="J111" i="12"/>
  <c r="K111" i="12"/>
  <c r="L111" i="12"/>
  <c r="M111" i="12"/>
  <c r="D146" i="12" a="1"/>
  <c r="D146" i="12" s="1"/>
  <c r="F146" i="12" a="1"/>
  <c r="F146" i="12" s="1"/>
  <c r="G146" i="12" a="1"/>
  <c r="G146" i="12" s="1"/>
  <c r="H146" i="12" a="1"/>
  <c r="H146" i="12" s="1"/>
  <c r="M146" i="12" a="1"/>
  <c r="M146" i="12" s="1"/>
  <c r="C145" i="12" a="1"/>
  <c r="C145" i="12" s="1"/>
  <c r="F145" i="12" a="1"/>
  <c r="F145" i="12" s="1"/>
  <c r="G145" i="12" a="1"/>
  <c r="G145" i="12" s="1"/>
  <c r="H145" i="12" a="1"/>
  <c r="H145" i="12" s="1"/>
  <c r="D144" i="12" a="1"/>
  <c r="D144" i="12" s="1"/>
  <c r="E144" i="12" a="1"/>
  <c r="E144" i="12" s="1"/>
  <c r="F144" i="12" a="1"/>
  <c r="F144" i="12" s="1"/>
  <c r="J144" i="12" a="1"/>
  <c r="J144" i="12" s="1"/>
  <c r="K144" i="12" a="1"/>
  <c r="K144" i="12" s="1"/>
  <c r="D143" i="12" a="1"/>
  <c r="D143" i="12" s="1"/>
  <c r="E143" i="12" a="1"/>
  <c r="E143" i="12" s="1"/>
  <c r="F143" i="12" a="1"/>
  <c r="F143" i="12" s="1"/>
  <c r="G143" i="12" a="1"/>
  <c r="G143" i="12" s="1"/>
  <c r="I143" i="12" a="1"/>
  <c r="I143" i="12" s="1"/>
  <c r="B142" i="12" a="1"/>
  <c r="B142" i="12" s="1"/>
  <c r="C142" i="12" a="1"/>
  <c r="C142" i="12" s="1"/>
  <c r="D142" i="12" a="1"/>
  <c r="D142" i="12" s="1"/>
  <c r="H142" i="12" a="1"/>
  <c r="H142" i="12" s="1"/>
  <c r="B141" i="12" a="1"/>
  <c r="B141" i="12" s="1"/>
  <c r="G141" i="12" a="1"/>
  <c r="G141" i="12" s="1"/>
  <c r="I141" i="12" a="1"/>
  <c r="I141" i="12" s="1"/>
  <c r="J141" i="12" a="1"/>
  <c r="J141" i="12" s="1"/>
  <c r="K141" i="12" a="1"/>
  <c r="K141" i="12" s="1"/>
  <c r="C124" i="12" a="1"/>
  <c r="C124" i="12" s="1"/>
  <c r="D124" i="12" a="1"/>
  <c r="D124" i="12" s="1"/>
  <c r="L124" i="12" a="1"/>
  <c r="L124" i="12" s="1"/>
  <c r="C123" i="12" a="1"/>
  <c r="C123" i="12" s="1"/>
  <c r="E123" i="12" a="1"/>
  <c r="E123" i="12" s="1"/>
  <c r="G123" i="12" a="1"/>
  <c r="G123" i="12" s="1"/>
  <c r="M123" i="12" a="1"/>
  <c r="M123" i="12" s="1"/>
  <c r="B122" i="12" a="1"/>
  <c r="B122" i="12" s="1"/>
  <c r="C122" i="12" a="1"/>
  <c r="C122" i="12" s="1"/>
  <c r="D122" i="12" a="1"/>
  <c r="D122" i="12" s="1"/>
  <c r="A115" i="12"/>
  <c r="M112" i="12"/>
  <c r="N112" i="12" s="1"/>
  <c r="L112" i="12"/>
  <c r="K112" i="12"/>
  <c r="J112" i="12"/>
  <c r="I112" i="12"/>
  <c r="H112" i="12"/>
  <c r="G112" i="12"/>
  <c r="F112" i="12"/>
  <c r="E112" i="12"/>
  <c r="D112" i="12"/>
  <c r="C112" i="12"/>
  <c r="B112" i="12"/>
  <c r="A107" i="12"/>
  <c r="B58" i="12"/>
  <c r="C58" i="12"/>
  <c r="D58" i="12"/>
  <c r="E58" i="12"/>
  <c r="F58" i="12"/>
  <c r="G58" i="12"/>
  <c r="H58" i="12"/>
  <c r="I58" i="12"/>
  <c r="J58" i="12"/>
  <c r="K58" i="12"/>
  <c r="L58" i="12"/>
  <c r="M58" i="12"/>
  <c r="F93" i="12" a="1"/>
  <c r="F93" i="12" s="1"/>
  <c r="G93" i="12" a="1"/>
  <c r="G93" i="12" s="1"/>
  <c r="H93" i="12" a="1"/>
  <c r="H93" i="12" s="1"/>
  <c r="D92" i="12" a="1"/>
  <c r="D92" i="12" s="1"/>
  <c r="E92" i="12" a="1"/>
  <c r="E92" i="12" s="1"/>
  <c r="F92" i="12" a="1"/>
  <c r="F92" i="12" s="1"/>
  <c r="G92" i="12" a="1"/>
  <c r="G92" i="12" s="1"/>
  <c r="F91" i="12" a="1"/>
  <c r="F91" i="12" s="1"/>
  <c r="H91" i="12" a="1"/>
  <c r="H91" i="12" s="1"/>
  <c r="J91" i="12" a="1"/>
  <c r="J91" i="12" s="1"/>
  <c r="K91" i="12" a="1"/>
  <c r="K91" i="12" s="1"/>
  <c r="D90" i="12" a="1"/>
  <c r="D90" i="12" s="1"/>
  <c r="E90" i="12" a="1"/>
  <c r="E90" i="12" s="1"/>
  <c r="F90" i="12" a="1"/>
  <c r="F90" i="12" s="1"/>
  <c r="G90" i="12" a="1"/>
  <c r="G90" i="12" s="1"/>
  <c r="H89" i="12" a="1"/>
  <c r="H89" i="12" s="1"/>
  <c r="I89" i="12" a="1"/>
  <c r="I89" i="12" s="1"/>
  <c r="J89" i="12" a="1"/>
  <c r="J89" i="12" s="1"/>
  <c r="K89" i="12" a="1"/>
  <c r="K89" i="12" s="1"/>
  <c r="L89" i="12" a="1"/>
  <c r="L89" i="12" s="1"/>
  <c r="D88" i="12" a="1"/>
  <c r="D88" i="12" s="1"/>
  <c r="E88" i="12" a="1"/>
  <c r="E88" i="12" s="1"/>
  <c r="F88" i="12" a="1"/>
  <c r="F88" i="12" s="1"/>
  <c r="G88" i="12" a="1"/>
  <c r="G88" i="12" s="1"/>
  <c r="J88" i="12" a="1"/>
  <c r="J88" i="12" s="1"/>
  <c r="K88" i="12" a="1"/>
  <c r="K88" i="12" s="1"/>
  <c r="C71" i="12" a="1"/>
  <c r="C71" i="12" s="1"/>
  <c r="E71" i="12" a="1"/>
  <c r="E71" i="12" s="1"/>
  <c r="K71" i="12" a="1"/>
  <c r="K71" i="12" s="1"/>
  <c r="L71" i="12" a="1"/>
  <c r="L71" i="12" s="1"/>
  <c r="M71" i="12" a="1"/>
  <c r="M71" i="12" s="1"/>
  <c r="B70" i="12" a="1"/>
  <c r="B70" i="12" s="1"/>
  <c r="D70" i="12" a="1"/>
  <c r="D70" i="12" s="1"/>
  <c r="C69" i="12" a="1"/>
  <c r="C69" i="12" s="1"/>
  <c r="E69" i="12" a="1"/>
  <c r="E69" i="12" s="1"/>
  <c r="F69" i="12" a="1"/>
  <c r="F69" i="12" s="1"/>
  <c r="G69" i="12" a="1"/>
  <c r="G69" i="12" s="1"/>
  <c r="H69" i="12" a="1"/>
  <c r="H69" i="12" s="1"/>
  <c r="M59" i="12"/>
  <c r="N59" i="12" s="1"/>
  <c r="L59" i="12"/>
  <c r="K59" i="12"/>
  <c r="J59" i="12"/>
  <c r="I59" i="12"/>
  <c r="H59" i="12"/>
  <c r="G59" i="12"/>
  <c r="F59" i="12"/>
  <c r="E59" i="12"/>
  <c r="D59" i="12"/>
  <c r="C59" i="12"/>
  <c r="B59" i="12"/>
  <c r="A54" i="12"/>
  <c r="B5" i="12"/>
  <c r="C5" i="12"/>
  <c r="D5" i="12"/>
  <c r="E5" i="12"/>
  <c r="F5" i="12"/>
  <c r="G5" i="12"/>
  <c r="H5" i="12"/>
  <c r="I5" i="12"/>
  <c r="J5" i="12"/>
  <c r="K5" i="12"/>
  <c r="L5" i="12"/>
  <c r="M5" i="12"/>
  <c r="A179" i="6"/>
  <c r="A178" i="6"/>
  <c r="F40" i="12" a="1"/>
  <c r="F40" i="12" s="1"/>
  <c r="G40" i="12" a="1"/>
  <c r="G40" i="12" s="1"/>
  <c r="J40" i="12" a="1"/>
  <c r="J40" i="12" s="1"/>
  <c r="K40" i="12" a="1"/>
  <c r="K40" i="12" s="1"/>
  <c r="L40" i="12" a="1"/>
  <c r="L40" i="12" s="1"/>
  <c r="M40" i="12" a="1"/>
  <c r="M40" i="12" s="1"/>
  <c r="C39" i="12" a="1"/>
  <c r="C39" i="12" s="1"/>
  <c r="F39" i="12" a="1"/>
  <c r="F39" i="12" s="1"/>
  <c r="G39" i="12" a="1"/>
  <c r="G39" i="12" s="1"/>
  <c r="H39" i="12" a="1"/>
  <c r="H39" i="12" s="1"/>
  <c r="E38" i="12" a="1"/>
  <c r="E38" i="12" s="1"/>
  <c r="F38" i="12" a="1"/>
  <c r="F38" i="12" s="1"/>
  <c r="J38" i="12" a="1"/>
  <c r="J38" i="12" s="1"/>
  <c r="K38" i="12" a="1"/>
  <c r="K38" i="12" s="1"/>
  <c r="L38" i="12" a="1"/>
  <c r="L38" i="12" s="1"/>
  <c r="D37" i="12" a="1"/>
  <c r="D37" i="12" s="1"/>
  <c r="F37" i="12" a="1"/>
  <c r="F37" i="12" s="1"/>
  <c r="G37" i="12" a="1"/>
  <c r="G37" i="12" s="1"/>
  <c r="I37" i="12" a="1"/>
  <c r="I37" i="12" s="1"/>
  <c r="B36" i="12" a="1"/>
  <c r="B36" i="12" s="1"/>
  <c r="C36" i="12" a="1"/>
  <c r="C36" i="12" s="1"/>
  <c r="D36" i="12" a="1"/>
  <c r="D36" i="12" s="1"/>
  <c r="J36" i="12" a="1"/>
  <c r="J36" i="12" s="1"/>
  <c r="K36" i="12" a="1"/>
  <c r="K36" i="12" s="1"/>
  <c r="L36" i="12" a="1"/>
  <c r="L36" i="12" s="1"/>
  <c r="M36" i="12" a="1"/>
  <c r="M36" i="12" s="1"/>
  <c r="B35" i="12" a="1"/>
  <c r="B35" i="12" s="1"/>
  <c r="C35" i="12" a="1"/>
  <c r="C35" i="12" s="1"/>
  <c r="G35" i="12" a="1"/>
  <c r="G35" i="12" s="1"/>
  <c r="H35" i="12" a="1"/>
  <c r="H35" i="12" s="1"/>
  <c r="I35" i="12" a="1"/>
  <c r="I35" i="12" s="1"/>
  <c r="J35" i="12" a="1"/>
  <c r="J35" i="12" s="1"/>
  <c r="K35" i="12" a="1"/>
  <c r="K35" i="12" s="1"/>
  <c r="A159" i="6"/>
  <c r="A207" i="6" s="1"/>
  <c r="C18" i="12" a="1"/>
  <c r="C18" i="12" s="1"/>
  <c r="D18" i="12" a="1"/>
  <c r="D18" i="12" s="1"/>
  <c r="G18" i="12" a="1"/>
  <c r="G18" i="12" s="1"/>
  <c r="I18" i="12" a="1"/>
  <c r="I18" i="12" s="1"/>
  <c r="J18" i="12" a="1"/>
  <c r="J18" i="12" s="1"/>
  <c r="K18" i="12" a="1"/>
  <c r="K18" i="12" s="1"/>
  <c r="M18" i="12" a="1"/>
  <c r="M18" i="12" s="1"/>
  <c r="B17" i="12" a="1"/>
  <c r="B17" i="12" s="1"/>
  <c r="D17" i="12" a="1"/>
  <c r="D17" i="12" s="1"/>
  <c r="E17" i="12" a="1"/>
  <c r="E17" i="12" s="1"/>
  <c r="F17" i="12" a="1"/>
  <c r="F17" i="12" s="1"/>
  <c r="G17" i="12" a="1"/>
  <c r="G17" i="12" s="1"/>
  <c r="H17" i="12" a="1"/>
  <c r="H17" i="12" s="1"/>
  <c r="K17" i="12" a="1"/>
  <c r="K17" i="12" s="1"/>
  <c r="M17" i="12" a="1"/>
  <c r="M17" i="12" s="1"/>
  <c r="B16" i="12" a="1"/>
  <c r="B16" i="12" s="1"/>
  <c r="C16" i="12" a="1"/>
  <c r="C16" i="12" s="1"/>
  <c r="D16" i="12" a="1"/>
  <c r="D16" i="12" s="1"/>
  <c r="G16" i="12" a="1"/>
  <c r="G16" i="12" s="1"/>
  <c r="I16" i="12" a="1"/>
  <c r="I16" i="12" s="1"/>
  <c r="J16" i="12" a="1"/>
  <c r="J16" i="12" s="1"/>
  <c r="K16" i="12" a="1"/>
  <c r="K16" i="12" s="1"/>
  <c r="L16" i="12" a="1"/>
  <c r="L16" i="12" s="1"/>
  <c r="A140" i="6"/>
  <c r="A189" i="6" s="1"/>
  <c r="L6" i="12"/>
  <c r="K6" i="12"/>
  <c r="J6" i="12"/>
  <c r="I6" i="12"/>
  <c r="H6" i="12"/>
  <c r="G6" i="12"/>
  <c r="F6" i="12"/>
  <c r="E6" i="12"/>
  <c r="D6" i="12"/>
  <c r="C6" i="12"/>
  <c r="B6" i="12"/>
  <c r="A1" i="12"/>
  <c r="D401" i="6"/>
  <c r="E401" i="6" s="1"/>
  <c r="F401" i="6" s="1"/>
  <c r="G401" i="6" s="1"/>
  <c r="H401" i="6" s="1"/>
  <c r="I401" i="6" s="1"/>
  <c r="J401" i="6" s="1"/>
  <c r="K401" i="6" s="1"/>
  <c r="L401" i="6" s="1"/>
  <c r="M401" i="6" s="1"/>
  <c r="N401" i="6" s="1"/>
  <c r="O401" i="6" s="1"/>
  <c r="P401" i="6" s="1"/>
  <c r="Q401" i="6" s="1"/>
  <c r="R401" i="6" s="1"/>
  <c r="S401" i="6" s="1"/>
  <c r="T401" i="6" s="1"/>
  <c r="U401" i="6" s="1"/>
  <c r="V401" i="6" s="1"/>
  <c r="W401" i="6" s="1"/>
  <c r="X401" i="6" s="1"/>
  <c r="Y401" i="6" s="1"/>
  <c r="Z401" i="6" s="1"/>
  <c r="AA401" i="6" s="1"/>
  <c r="AB401" i="6" s="1"/>
  <c r="AC401" i="6" s="1"/>
  <c r="AD401" i="6" s="1"/>
  <c r="AE401" i="6" s="1"/>
  <c r="AF401" i="6" s="1"/>
  <c r="AG401" i="6" s="1"/>
  <c r="AH401" i="6" s="1"/>
  <c r="AI401" i="6" s="1"/>
  <c r="AJ401" i="6" s="1"/>
  <c r="AK401" i="6" s="1"/>
  <c r="AL401" i="6" s="1"/>
  <c r="AM401" i="6" s="1"/>
  <c r="AN401" i="6" s="1"/>
  <c r="AO401" i="6" s="1"/>
  <c r="AP401" i="6" s="1"/>
  <c r="AQ401" i="6" s="1"/>
  <c r="AR401" i="6" s="1"/>
  <c r="AS401" i="6" s="1"/>
  <c r="AT401" i="6" s="1"/>
  <c r="AU401" i="6" s="1"/>
  <c r="AV401" i="6" s="1"/>
  <c r="AW401" i="6" s="1"/>
  <c r="AX401" i="6" s="1"/>
  <c r="AY401" i="6" s="1"/>
  <c r="AZ401" i="6" s="1"/>
  <c r="BA401" i="6" s="1"/>
  <c r="BB401" i="6" s="1"/>
  <c r="BC401" i="6" s="1"/>
  <c r="BD401" i="6" s="1"/>
  <c r="BE401" i="6" s="1"/>
  <c r="BF401" i="6" s="1"/>
  <c r="BG401" i="6" s="1"/>
  <c r="BH401" i="6" s="1"/>
  <c r="BI401" i="6" s="1"/>
  <c r="BJ401" i="6" s="1"/>
  <c r="A1" i="11"/>
  <c r="D236" i="6"/>
  <c r="P236" i="6" s="1"/>
  <c r="AB236" i="6" s="1"/>
  <c r="AN236" i="6" s="1"/>
  <c r="AZ236" i="6" s="1"/>
  <c r="E236" i="6"/>
  <c r="F236" i="6" s="1"/>
  <c r="G236" i="6" s="1"/>
  <c r="O236" i="6"/>
  <c r="AA236" i="6" s="1"/>
  <c r="AM236" i="6" s="1"/>
  <c r="AY236" i="6"/>
  <c r="A45" i="10"/>
  <c r="A44" i="10"/>
  <c r="A38" i="10"/>
  <c r="A42" i="10" s="1"/>
  <c r="A39" i="10"/>
  <c r="A40" i="10"/>
  <c r="A41" i="10"/>
  <c r="A34" i="10"/>
  <c r="A316" i="6"/>
  <c r="A33" i="10" s="1"/>
  <c r="A310" i="6"/>
  <c r="A27" i="10"/>
  <c r="A309" i="6"/>
  <c r="A26" i="10" s="1"/>
  <c r="A308" i="6"/>
  <c r="A25" i="10"/>
  <c r="A307" i="6"/>
  <c r="A24" i="10" s="1"/>
  <c r="A306" i="6"/>
  <c r="A23" i="10"/>
  <c r="A305" i="6"/>
  <c r="A22" i="10" s="1"/>
  <c r="A304" i="6"/>
  <c r="A21" i="10"/>
  <c r="A303" i="6"/>
  <c r="A20" i="10" s="1"/>
  <c r="A302" i="6"/>
  <c r="A19" i="10" s="1"/>
  <c r="A299" i="6"/>
  <c r="A16" i="10" s="1"/>
  <c r="A296" i="6"/>
  <c r="A13" i="10" s="1"/>
  <c r="A11" i="10"/>
  <c r="A10" i="10"/>
  <c r="A1" i="10"/>
  <c r="A16" i="9"/>
  <c r="A18" i="9" s="1"/>
  <c r="A19" i="9"/>
  <c r="A20" i="9" s="1"/>
  <c r="A11" i="9"/>
  <c r="A1" i="9"/>
  <c r="A375" i="6"/>
  <c r="I67" i="8" s="1"/>
  <c r="A197" i="6"/>
  <c r="A196" i="6"/>
  <c r="G90" i="3"/>
  <c r="H90" i="3"/>
  <c r="I90" i="3"/>
  <c r="J90" i="3"/>
  <c r="K90" i="3"/>
  <c r="L90" i="3"/>
  <c r="M90" i="3"/>
  <c r="N90" i="3"/>
  <c r="O90" i="3"/>
  <c r="P90" i="3"/>
  <c r="Q90" i="3"/>
  <c r="R90" i="3"/>
  <c r="S90" i="3"/>
  <c r="T90" i="3"/>
  <c r="U90" i="3"/>
  <c r="V90" i="3"/>
  <c r="W90" i="3"/>
  <c r="X90" i="3"/>
  <c r="Y90" i="3"/>
  <c r="Z90" i="3"/>
  <c r="AA90" i="3"/>
  <c r="AB90" i="3"/>
  <c r="AC90" i="3"/>
  <c r="AD90" i="3"/>
  <c r="AE90" i="3"/>
  <c r="AF90" i="3"/>
  <c r="AG90" i="3"/>
  <c r="AH90" i="3"/>
  <c r="AI90" i="3"/>
  <c r="AJ90" i="3"/>
  <c r="AK90" i="3"/>
  <c r="AL90" i="3"/>
  <c r="AM90" i="3"/>
  <c r="AN90" i="3"/>
  <c r="AO90" i="3"/>
  <c r="AP90" i="3"/>
  <c r="AQ90" i="3"/>
  <c r="AR90" i="3"/>
  <c r="AS90" i="3"/>
  <c r="AT90" i="3"/>
  <c r="AU90" i="3"/>
  <c r="AV90" i="3"/>
  <c r="AW90" i="3"/>
  <c r="AX90" i="3"/>
  <c r="AY90" i="3"/>
  <c r="AZ90" i="3"/>
  <c r="BA90" i="3"/>
  <c r="C90" i="3"/>
  <c r="D90" i="3"/>
  <c r="E90" i="3"/>
  <c r="F90" i="3"/>
  <c r="BB90" i="3"/>
  <c r="BC90" i="3"/>
  <c r="BD90" i="3"/>
  <c r="BE90" i="3"/>
  <c r="BF90" i="3"/>
  <c r="BG90" i="3"/>
  <c r="BH90" i="3"/>
  <c r="BI90" i="3"/>
  <c r="C91" i="3"/>
  <c r="D91" i="3"/>
  <c r="E91" i="3"/>
  <c r="F91" i="3"/>
  <c r="G91" i="3"/>
  <c r="H91" i="3"/>
  <c r="I91" i="3"/>
  <c r="J91" i="3"/>
  <c r="K91" i="3"/>
  <c r="L91" i="3"/>
  <c r="M91" i="3"/>
  <c r="N91" i="3"/>
  <c r="O91" i="3"/>
  <c r="P91" i="3"/>
  <c r="Q91" i="3"/>
  <c r="R91" i="3"/>
  <c r="S91" i="3"/>
  <c r="T91" i="3"/>
  <c r="U91" i="3"/>
  <c r="V91" i="3"/>
  <c r="W91" i="3"/>
  <c r="X91" i="3"/>
  <c r="Y91" i="3"/>
  <c r="Z91" i="3"/>
  <c r="AA91" i="3"/>
  <c r="AB91" i="3"/>
  <c r="AC91" i="3"/>
  <c r="AD91" i="3"/>
  <c r="AE91" i="3"/>
  <c r="AF91" i="3"/>
  <c r="AG91" i="3"/>
  <c r="AH91" i="3"/>
  <c r="AI91" i="3"/>
  <c r="AJ91" i="3"/>
  <c r="AK91" i="3"/>
  <c r="AL91" i="3"/>
  <c r="AM91" i="3"/>
  <c r="AN91" i="3"/>
  <c r="AO91" i="3"/>
  <c r="AP91" i="3"/>
  <c r="AQ91" i="3"/>
  <c r="AR91" i="3"/>
  <c r="AS91" i="3"/>
  <c r="AT91" i="3"/>
  <c r="AU91" i="3"/>
  <c r="AV91" i="3"/>
  <c r="AW91" i="3"/>
  <c r="AX91" i="3"/>
  <c r="AY91" i="3"/>
  <c r="AZ91" i="3"/>
  <c r="BA91" i="3"/>
  <c r="BB91" i="3"/>
  <c r="BC91" i="3"/>
  <c r="BD91" i="3"/>
  <c r="BE91" i="3"/>
  <c r="BF91" i="3"/>
  <c r="BG91" i="3"/>
  <c r="BH91" i="3"/>
  <c r="BI91" i="3"/>
  <c r="C112" i="3"/>
  <c r="D112" i="3"/>
  <c r="E112" i="3"/>
  <c r="F112" i="3"/>
  <c r="G112" i="3"/>
  <c r="H112" i="3"/>
  <c r="I112" i="3"/>
  <c r="J112" i="3"/>
  <c r="K112" i="3"/>
  <c r="L112" i="3"/>
  <c r="M112" i="3"/>
  <c r="N112" i="3"/>
  <c r="O112" i="3"/>
  <c r="P112" i="3"/>
  <c r="Q112" i="3"/>
  <c r="R112" i="3"/>
  <c r="S112" i="3"/>
  <c r="T112" i="3"/>
  <c r="U112" i="3"/>
  <c r="V112" i="3"/>
  <c r="W112" i="3"/>
  <c r="X112" i="3"/>
  <c r="Y112" i="3"/>
  <c r="Z112" i="3"/>
  <c r="AA112" i="3"/>
  <c r="AB112" i="3"/>
  <c r="AC112" i="3"/>
  <c r="AD112" i="3"/>
  <c r="AE112" i="3"/>
  <c r="AF112" i="3"/>
  <c r="AG112" i="3"/>
  <c r="AH112" i="3"/>
  <c r="AI112" i="3"/>
  <c r="AJ112" i="3"/>
  <c r="AK112" i="3"/>
  <c r="AL112" i="3"/>
  <c r="AM112" i="3"/>
  <c r="AN112" i="3"/>
  <c r="AO112" i="3"/>
  <c r="AP112" i="3"/>
  <c r="AQ112" i="3"/>
  <c r="AR112" i="3"/>
  <c r="AS112" i="3"/>
  <c r="AT112" i="3"/>
  <c r="AU112" i="3"/>
  <c r="AV112" i="3"/>
  <c r="AW112" i="3"/>
  <c r="AX112" i="3"/>
  <c r="AY112" i="3"/>
  <c r="AZ112" i="3"/>
  <c r="BA112" i="3"/>
  <c r="BB112" i="3"/>
  <c r="BC112" i="3"/>
  <c r="BD112" i="3"/>
  <c r="BE112" i="3"/>
  <c r="BF112" i="3"/>
  <c r="BG112" i="3"/>
  <c r="BH112" i="3"/>
  <c r="BI112" i="3"/>
  <c r="C113" i="3"/>
  <c r="D113" i="3"/>
  <c r="E113" i="3"/>
  <c r="F113" i="3"/>
  <c r="G113" i="3"/>
  <c r="H113" i="3"/>
  <c r="I113" i="3"/>
  <c r="J113" i="3"/>
  <c r="K113" i="3"/>
  <c r="L113" i="3"/>
  <c r="M113" i="3"/>
  <c r="N113" i="3"/>
  <c r="O113" i="3"/>
  <c r="P113" i="3"/>
  <c r="Q113" i="3"/>
  <c r="R113" i="3"/>
  <c r="S113" i="3"/>
  <c r="T113" i="3"/>
  <c r="U113" i="3"/>
  <c r="V113" i="3"/>
  <c r="W113" i="3"/>
  <c r="X113" i="3"/>
  <c r="Y113" i="3"/>
  <c r="Z113" i="3"/>
  <c r="AA113" i="3"/>
  <c r="AB113" i="3"/>
  <c r="AC113" i="3"/>
  <c r="AD113" i="3"/>
  <c r="AE113" i="3"/>
  <c r="AF113" i="3"/>
  <c r="AG113" i="3"/>
  <c r="AH113" i="3"/>
  <c r="AI113" i="3"/>
  <c r="AJ113" i="3"/>
  <c r="AK113" i="3"/>
  <c r="AL113" i="3"/>
  <c r="AM113" i="3"/>
  <c r="AN113" i="3"/>
  <c r="AO113" i="3"/>
  <c r="AP113" i="3"/>
  <c r="AQ113" i="3"/>
  <c r="AR113" i="3"/>
  <c r="AS113" i="3"/>
  <c r="AT113" i="3"/>
  <c r="AU113" i="3"/>
  <c r="AV113" i="3"/>
  <c r="AW113" i="3"/>
  <c r="AX113" i="3"/>
  <c r="AY113" i="3"/>
  <c r="AZ113" i="3"/>
  <c r="BA113" i="3"/>
  <c r="BB113" i="3"/>
  <c r="BC113" i="3"/>
  <c r="BD113" i="3"/>
  <c r="BE113" i="3"/>
  <c r="BF113" i="3"/>
  <c r="BG113" i="3"/>
  <c r="BH113" i="3"/>
  <c r="BI113" i="3"/>
  <c r="BI31" i="3"/>
  <c r="K31" i="8"/>
  <c r="I31" i="8"/>
  <c r="G31" i="8"/>
  <c r="E31" i="8"/>
  <c r="C31" i="8"/>
  <c r="B12" i="8"/>
  <c r="I24" i="7"/>
  <c r="H24" i="7"/>
  <c r="G24" i="7"/>
  <c r="F24" i="7"/>
  <c r="E24" i="7"/>
  <c r="I23" i="7"/>
  <c r="H23" i="7"/>
  <c r="G23" i="7"/>
  <c r="F23" i="7"/>
  <c r="E23" i="7"/>
  <c r="A451" i="6"/>
  <c r="A452" i="6"/>
  <c r="A453" i="6"/>
  <c r="A454" i="6"/>
  <c r="A455" i="6"/>
  <c r="A456" i="6"/>
  <c r="A436" i="6"/>
  <c r="A435" i="6"/>
  <c r="A412" i="6"/>
  <c r="A413" i="6"/>
  <c r="A414" i="6"/>
  <c r="A415" i="6"/>
  <c r="D400" i="6"/>
  <c r="E400" i="6" s="1"/>
  <c r="P400" i="6"/>
  <c r="AB400" i="6"/>
  <c r="AN400" i="6"/>
  <c r="AZ400" i="6" s="1"/>
  <c r="O400" i="6"/>
  <c r="AA400" i="6" s="1"/>
  <c r="AM400" i="6" s="1"/>
  <c r="AY400" i="6" s="1"/>
  <c r="D387" i="6"/>
  <c r="E387" i="6" s="1"/>
  <c r="F387" i="6" s="1"/>
  <c r="G387" i="6" s="1"/>
  <c r="H387" i="6" s="1"/>
  <c r="I387" i="6" s="1"/>
  <c r="J387" i="6" s="1"/>
  <c r="K387" i="6" s="1"/>
  <c r="L387" i="6" s="1"/>
  <c r="M387" i="6" s="1"/>
  <c r="N387" i="6" s="1"/>
  <c r="O387" i="6" s="1"/>
  <c r="P387" i="6" s="1"/>
  <c r="Q387" i="6" s="1"/>
  <c r="R387" i="6" s="1"/>
  <c r="S387" i="6" s="1"/>
  <c r="T387" i="6" s="1"/>
  <c r="U387" i="6" s="1"/>
  <c r="V387" i="6" s="1"/>
  <c r="W387" i="6" s="1"/>
  <c r="X387" i="6" s="1"/>
  <c r="Y387" i="6" s="1"/>
  <c r="Z387" i="6" s="1"/>
  <c r="AA387" i="6" s="1"/>
  <c r="AB387" i="6" s="1"/>
  <c r="AC387" i="6" s="1"/>
  <c r="AD387" i="6" s="1"/>
  <c r="AE387" i="6" s="1"/>
  <c r="AF387" i="6" s="1"/>
  <c r="AG387" i="6" s="1"/>
  <c r="AH387" i="6" s="1"/>
  <c r="AI387" i="6" s="1"/>
  <c r="AJ387" i="6" s="1"/>
  <c r="AK387" i="6" s="1"/>
  <c r="AL387" i="6" s="1"/>
  <c r="AM387" i="6" s="1"/>
  <c r="AN387" i="6" s="1"/>
  <c r="AO387" i="6" s="1"/>
  <c r="AP387" i="6" s="1"/>
  <c r="AQ387" i="6" s="1"/>
  <c r="AR387" i="6" s="1"/>
  <c r="AS387" i="6" s="1"/>
  <c r="AT387" i="6" s="1"/>
  <c r="AU387" i="6" s="1"/>
  <c r="AV387" i="6" s="1"/>
  <c r="AW387" i="6" s="1"/>
  <c r="AX387" i="6" s="1"/>
  <c r="AY387" i="6" s="1"/>
  <c r="AZ387" i="6" s="1"/>
  <c r="BA387" i="6" s="1"/>
  <c r="BB387" i="6" s="1"/>
  <c r="BC387" i="6" s="1"/>
  <c r="BD387" i="6" s="1"/>
  <c r="BE387" i="6" s="1"/>
  <c r="BF387" i="6" s="1"/>
  <c r="BG387" i="6" s="1"/>
  <c r="BH387" i="6" s="1"/>
  <c r="BI387" i="6" s="1"/>
  <c r="BJ387" i="6" s="1"/>
  <c r="D354" i="6"/>
  <c r="E354" i="6" s="1"/>
  <c r="F354" i="6" s="1"/>
  <c r="G354" i="6" s="1"/>
  <c r="H354" i="6" s="1"/>
  <c r="I354" i="6" s="1"/>
  <c r="J354" i="6" s="1"/>
  <c r="K354" i="6" s="1"/>
  <c r="L354" i="6" s="1"/>
  <c r="M354" i="6" s="1"/>
  <c r="N354" i="6" s="1"/>
  <c r="O354" i="6" s="1"/>
  <c r="P354" i="6" s="1"/>
  <c r="Q354" i="6" s="1"/>
  <c r="R354" i="6" s="1"/>
  <c r="S354" i="6" s="1"/>
  <c r="T354" i="6" s="1"/>
  <c r="U354" i="6" s="1"/>
  <c r="V354" i="6" s="1"/>
  <c r="W354" i="6" s="1"/>
  <c r="X354" i="6" s="1"/>
  <c r="Y354" i="6" s="1"/>
  <c r="Z354" i="6" s="1"/>
  <c r="AA354" i="6" s="1"/>
  <c r="AB354" i="6" s="1"/>
  <c r="AC354" i="6" s="1"/>
  <c r="AD354" i="6" s="1"/>
  <c r="AE354" i="6" s="1"/>
  <c r="AF354" i="6" s="1"/>
  <c r="AG354" i="6" s="1"/>
  <c r="AH354" i="6" s="1"/>
  <c r="AI354" i="6" s="1"/>
  <c r="AJ354" i="6" s="1"/>
  <c r="AK354" i="6" s="1"/>
  <c r="AL354" i="6" s="1"/>
  <c r="AM354" i="6" s="1"/>
  <c r="AN354" i="6" s="1"/>
  <c r="AO354" i="6" s="1"/>
  <c r="AP354" i="6" s="1"/>
  <c r="AQ354" i="6" s="1"/>
  <c r="AR354" i="6" s="1"/>
  <c r="AS354" i="6" s="1"/>
  <c r="AT354" i="6" s="1"/>
  <c r="AU354" i="6" s="1"/>
  <c r="AV354" i="6" s="1"/>
  <c r="AW354" i="6" s="1"/>
  <c r="AX354" i="6" s="1"/>
  <c r="AY354" i="6" s="1"/>
  <c r="AZ354" i="6" s="1"/>
  <c r="BA354" i="6" s="1"/>
  <c r="BB354" i="6" s="1"/>
  <c r="BC354" i="6" s="1"/>
  <c r="BD354" i="6" s="1"/>
  <c r="BE354" i="6" s="1"/>
  <c r="BF354" i="6" s="1"/>
  <c r="BG354" i="6" s="1"/>
  <c r="BH354" i="6" s="1"/>
  <c r="BI354" i="6" s="1"/>
  <c r="BJ354" i="6" s="1"/>
  <c r="BK354" i="6" s="1"/>
  <c r="D336" i="6"/>
  <c r="E336" i="6" s="1"/>
  <c r="F336" i="6" s="1"/>
  <c r="G336" i="6" s="1"/>
  <c r="H336" i="6" s="1"/>
  <c r="I336" i="6" s="1"/>
  <c r="J336" i="6" s="1"/>
  <c r="K336" i="6" s="1"/>
  <c r="L336" i="6" s="1"/>
  <c r="M336" i="6" s="1"/>
  <c r="N336" i="6" s="1"/>
  <c r="O336" i="6" s="1"/>
  <c r="P336" i="6" s="1"/>
  <c r="Q336" i="6" s="1"/>
  <c r="R336" i="6" s="1"/>
  <c r="S336" i="6" s="1"/>
  <c r="T336" i="6" s="1"/>
  <c r="U336" i="6" s="1"/>
  <c r="V336" i="6" s="1"/>
  <c r="W336" i="6" s="1"/>
  <c r="X336" i="6" s="1"/>
  <c r="Y336" i="6" s="1"/>
  <c r="Z336" i="6" s="1"/>
  <c r="AA336" i="6" s="1"/>
  <c r="AB336" i="6" s="1"/>
  <c r="AC336" i="6" s="1"/>
  <c r="AD336" i="6" s="1"/>
  <c r="AE336" i="6" s="1"/>
  <c r="AF336" i="6" s="1"/>
  <c r="AG336" i="6" s="1"/>
  <c r="AH336" i="6" s="1"/>
  <c r="AI336" i="6" s="1"/>
  <c r="AJ336" i="6" s="1"/>
  <c r="AK336" i="6" s="1"/>
  <c r="AL336" i="6" s="1"/>
  <c r="AM336" i="6" s="1"/>
  <c r="AN336" i="6" s="1"/>
  <c r="AO336" i="6" s="1"/>
  <c r="AP336" i="6" s="1"/>
  <c r="AQ336" i="6" s="1"/>
  <c r="AR336" i="6" s="1"/>
  <c r="AS336" i="6" s="1"/>
  <c r="AT336" i="6" s="1"/>
  <c r="AU336" i="6" s="1"/>
  <c r="AV336" i="6" s="1"/>
  <c r="AW336" i="6" s="1"/>
  <c r="AX336" i="6" s="1"/>
  <c r="AY336" i="6" s="1"/>
  <c r="AZ336" i="6" s="1"/>
  <c r="BA336" i="6" s="1"/>
  <c r="BB336" i="6" s="1"/>
  <c r="BC336" i="6" s="1"/>
  <c r="BD336" i="6" s="1"/>
  <c r="BE336" i="6" s="1"/>
  <c r="BF336" i="6" s="1"/>
  <c r="BG336" i="6" s="1"/>
  <c r="BH336" i="6" s="1"/>
  <c r="BI336" i="6" s="1"/>
  <c r="BJ336" i="6" s="1"/>
  <c r="A327" i="6"/>
  <c r="A325" i="6"/>
  <c r="A283" i="6"/>
  <c r="A281" i="6"/>
  <c r="A266" i="6"/>
  <c r="A265" i="6"/>
  <c r="A264" i="6"/>
  <c r="A263" i="6"/>
  <c r="A262" i="6"/>
  <c r="A261" i="6"/>
  <c r="A260" i="6"/>
  <c r="A259" i="6"/>
  <c r="A258" i="6"/>
  <c r="A252" i="6"/>
  <c r="A242" i="6"/>
  <c r="A241" i="6"/>
  <c r="D237" i="6"/>
  <c r="E237" i="6"/>
  <c r="F237" i="6"/>
  <c r="G237" i="6" s="1"/>
  <c r="H237" i="6" s="1"/>
  <c r="I237" i="6" s="1"/>
  <c r="J237" i="6" s="1"/>
  <c r="K237" i="6" s="1"/>
  <c r="L237" i="6" s="1"/>
  <c r="M237" i="6" s="1"/>
  <c r="N237" i="6" s="1"/>
  <c r="O237" i="6" s="1"/>
  <c r="P237" i="6" s="1"/>
  <c r="Q237" i="6" s="1"/>
  <c r="R237" i="6" s="1"/>
  <c r="S237" i="6" s="1"/>
  <c r="T237" i="6" s="1"/>
  <c r="U237" i="6" s="1"/>
  <c r="V237" i="6" s="1"/>
  <c r="W237" i="6" s="1"/>
  <c r="X237" i="6" s="1"/>
  <c r="Y237" i="6" s="1"/>
  <c r="Z237" i="6" s="1"/>
  <c r="AA237" i="6"/>
  <c r="AB237" i="6" s="1"/>
  <c r="AC237" i="6" s="1"/>
  <c r="AD237" i="6" s="1"/>
  <c r="AE237" i="6" s="1"/>
  <c r="AF237" i="6" s="1"/>
  <c r="AG237" i="6" s="1"/>
  <c r="AH237" i="6" s="1"/>
  <c r="AI237" i="6" s="1"/>
  <c r="AJ237" i="6" s="1"/>
  <c r="AK237" i="6" s="1"/>
  <c r="AL237" i="6" s="1"/>
  <c r="AM237" i="6" s="1"/>
  <c r="AN237" i="6" s="1"/>
  <c r="AO237" i="6" s="1"/>
  <c r="AP237" i="6" s="1"/>
  <c r="AQ237" i="6" s="1"/>
  <c r="AR237" i="6" s="1"/>
  <c r="AS237" i="6" s="1"/>
  <c r="AT237" i="6" s="1"/>
  <c r="AU237" i="6" s="1"/>
  <c r="AV237" i="6" s="1"/>
  <c r="AW237" i="6" s="1"/>
  <c r="AX237" i="6" s="1"/>
  <c r="AY237" i="6" s="1"/>
  <c r="AZ237" i="6" s="1"/>
  <c r="BA237" i="6" s="1"/>
  <c r="BB237" i="6" s="1"/>
  <c r="BC237" i="6" s="1"/>
  <c r="BD237" i="6" s="1"/>
  <c r="BE237" i="6" s="1"/>
  <c r="BF237" i="6" s="1"/>
  <c r="BG237" i="6" s="1"/>
  <c r="BH237" i="6" s="1"/>
  <c r="BI237" i="6" s="1"/>
  <c r="BJ237" i="6" s="1"/>
  <c r="A227" i="6"/>
  <c r="A226" i="6"/>
  <c r="A172" i="6"/>
  <c r="A220" i="6" s="1"/>
  <c r="A171" i="6"/>
  <c r="A219" i="6"/>
  <c r="A170" i="6"/>
  <c r="A218" i="6" s="1"/>
  <c r="A169" i="6"/>
  <c r="A217" i="6" s="1"/>
  <c r="A168" i="6"/>
  <c r="A216" i="6" s="1"/>
  <c r="A167" i="6"/>
  <c r="A215" i="6" s="1"/>
  <c r="A165" i="6"/>
  <c r="A213" i="6"/>
  <c r="A164" i="6"/>
  <c r="A212" i="6" s="1"/>
  <c r="A163" i="6"/>
  <c r="A211" i="6" s="1"/>
  <c r="A158" i="6"/>
  <c r="A206" i="6" s="1"/>
  <c r="A199" i="6"/>
  <c r="A198" i="6"/>
  <c r="A141" i="6"/>
  <c r="A190" i="6" s="1"/>
  <c r="D138" i="6"/>
  <c r="E138" i="6"/>
  <c r="F138" i="6" s="1"/>
  <c r="G138" i="6" s="1"/>
  <c r="H138" i="6" s="1"/>
  <c r="I138" i="6" s="1"/>
  <c r="J138" i="6" s="1"/>
  <c r="K138" i="6" s="1"/>
  <c r="L138" i="6" s="1"/>
  <c r="M138" i="6" s="1"/>
  <c r="N138" i="6" s="1"/>
  <c r="O138" i="6" s="1"/>
  <c r="P138" i="6" s="1"/>
  <c r="Q138" i="6" s="1"/>
  <c r="R138" i="6" s="1"/>
  <c r="S138" i="6" s="1"/>
  <c r="T138" i="6" s="1"/>
  <c r="U138" i="6"/>
  <c r="V138" i="6"/>
  <c r="W138" i="6" s="1"/>
  <c r="X138" i="6" s="1"/>
  <c r="Y138" i="6" s="1"/>
  <c r="Z138" i="6" s="1"/>
  <c r="AA138" i="6" s="1"/>
  <c r="AB138" i="6" s="1"/>
  <c r="AC138" i="6" s="1"/>
  <c r="AD138" i="6" s="1"/>
  <c r="AE138" i="6" s="1"/>
  <c r="AF138" i="6" s="1"/>
  <c r="AG138" i="6" s="1"/>
  <c r="AH138" i="6" s="1"/>
  <c r="AI138" i="6" s="1"/>
  <c r="AJ138" i="6" s="1"/>
  <c r="AK138" i="6" s="1"/>
  <c r="AL138" i="6" s="1"/>
  <c r="AM138" i="6" s="1"/>
  <c r="AN138" i="6"/>
  <c r="AO138" i="6" s="1"/>
  <c r="AP138" i="6" s="1"/>
  <c r="AQ138" i="6" s="1"/>
  <c r="AR138" i="6" s="1"/>
  <c r="AS138" i="6" s="1"/>
  <c r="AT138" i="6" s="1"/>
  <c r="AU138" i="6" s="1"/>
  <c r="AV138" i="6" s="1"/>
  <c r="AW138" i="6" s="1"/>
  <c r="AX138" i="6" s="1"/>
  <c r="AY138" i="6" s="1"/>
  <c r="AZ138" i="6" s="1"/>
  <c r="BA138" i="6" s="1"/>
  <c r="BB138" i="6" s="1"/>
  <c r="BC138" i="6" s="1"/>
  <c r="BD138" i="6" s="1"/>
  <c r="BE138" i="6" s="1"/>
  <c r="BF138" i="6" s="1"/>
  <c r="BG138" i="6" s="1"/>
  <c r="BH138" i="6" s="1"/>
  <c r="BI138" i="6" s="1"/>
  <c r="BJ138" i="6" s="1"/>
  <c r="A130" i="6"/>
  <c r="A129" i="6"/>
  <c r="A128" i="6"/>
  <c r="A127" i="6"/>
  <c r="A125" i="6"/>
  <c r="C114" i="6"/>
  <c r="A114" i="6"/>
  <c r="B61" i="6"/>
  <c r="C57" i="6"/>
  <c r="A57" i="6"/>
  <c r="C56" i="6"/>
  <c r="A56" i="6"/>
  <c r="C55" i="6"/>
  <c r="B44" i="6"/>
  <c r="B43" i="6"/>
  <c r="B134" i="3"/>
  <c r="E134" i="3"/>
  <c r="F134" i="3"/>
  <c r="G134" i="3"/>
  <c r="H134" i="3"/>
  <c r="I134" i="3"/>
  <c r="J134" i="3"/>
  <c r="K134" i="3"/>
  <c r="L134" i="3"/>
  <c r="M134" i="3"/>
  <c r="N134" i="3"/>
  <c r="O134" i="3"/>
  <c r="P134" i="3"/>
  <c r="Q134" i="3"/>
  <c r="R134" i="3"/>
  <c r="S134" i="3"/>
  <c r="T134" i="3"/>
  <c r="U134" i="3"/>
  <c r="V134" i="3"/>
  <c r="W134" i="3"/>
  <c r="X134" i="3"/>
  <c r="Y134" i="3"/>
  <c r="Z134" i="3"/>
  <c r="AA134" i="3"/>
  <c r="AB134" i="3"/>
  <c r="AC134" i="3"/>
  <c r="AD134" i="3"/>
  <c r="AE134" i="3"/>
  <c r="AF134" i="3"/>
  <c r="AG134" i="3"/>
  <c r="AH134" i="3"/>
  <c r="AI134" i="3"/>
  <c r="AJ134" i="3"/>
  <c r="AK134" i="3"/>
  <c r="AL134" i="3"/>
  <c r="AM134" i="3"/>
  <c r="AN134" i="3"/>
  <c r="AO134" i="3"/>
  <c r="AP134" i="3"/>
  <c r="AQ134" i="3"/>
  <c r="AR134" i="3"/>
  <c r="AS134" i="3"/>
  <c r="AT134" i="3"/>
  <c r="AU134" i="3"/>
  <c r="AV134" i="3"/>
  <c r="AW134" i="3"/>
  <c r="AX134" i="3"/>
  <c r="AY134" i="3"/>
  <c r="AZ134" i="3"/>
  <c r="BA134" i="3"/>
  <c r="BB134" i="3"/>
  <c r="BC134" i="3"/>
  <c r="BD134" i="3"/>
  <c r="BE134" i="3"/>
  <c r="BF134" i="3"/>
  <c r="BG134" i="3"/>
  <c r="BH134" i="3"/>
  <c r="BI134" i="3"/>
  <c r="D134" i="3"/>
  <c r="C134" i="3"/>
  <c r="B131" i="3"/>
  <c r="E131" i="3"/>
  <c r="F131" i="3"/>
  <c r="G131" i="3"/>
  <c r="H131" i="3"/>
  <c r="I131" i="3"/>
  <c r="J131" i="3"/>
  <c r="K131" i="3"/>
  <c r="L131" i="3"/>
  <c r="M131" i="3"/>
  <c r="N131" i="3"/>
  <c r="O131" i="3"/>
  <c r="P131" i="3"/>
  <c r="Q131" i="3"/>
  <c r="R131" i="3"/>
  <c r="S131" i="3"/>
  <c r="T131" i="3"/>
  <c r="U131" i="3"/>
  <c r="V131" i="3"/>
  <c r="W131" i="3"/>
  <c r="X131" i="3"/>
  <c r="Y131" i="3"/>
  <c r="Z131" i="3"/>
  <c r="AA131" i="3"/>
  <c r="AB131" i="3"/>
  <c r="AC131" i="3"/>
  <c r="AD131" i="3"/>
  <c r="AE131" i="3"/>
  <c r="AF131" i="3"/>
  <c r="AG131" i="3"/>
  <c r="AH131" i="3"/>
  <c r="AI131" i="3"/>
  <c r="AJ131" i="3"/>
  <c r="AK131" i="3"/>
  <c r="AL131" i="3"/>
  <c r="AM131" i="3"/>
  <c r="AN131" i="3"/>
  <c r="AO131" i="3"/>
  <c r="AP131" i="3"/>
  <c r="AQ131" i="3"/>
  <c r="AR131" i="3"/>
  <c r="AS131" i="3"/>
  <c r="AT131" i="3"/>
  <c r="AU131" i="3"/>
  <c r="AV131" i="3"/>
  <c r="AW131" i="3"/>
  <c r="AX131" i="3"/>
  <c r="AY131" i="3"/>
  <c r="AZ131" i="3"/>
  <c r="BA131" i="3"/>
  <c r="BB131" i="3"/>
  <c r="BC131" i="3"/>
  <c r="BD131" i="3"/>
  <c r="BE131" i="3"/>
  <c r="BF131" i="3"/>
  <c r="BG131" i="3"/>
  <c r="BH131" i="3"/>
  <c r="BI131" i="3"/>
  <c r="D131" i="3"/>
  <c r="C131" i="3"/>
  <c r="K111" i="3"/>
  <c r="L111" i="3"/>
  <c r="M111" i="3"/>
  <c r="N111" i="3"/>
  <c r="O111" i="3"/>
  <c r="P111" i="3"/>
  <c r="Q111" i="3"/>
  <c r="R111" i="3"/>
  <c r="S111" i="3"/>
  <c r="T111" i="3"/>
  <c r="U111" i="3"/>
  <c r="V111" i="3"/>
  <c r="W111" i="3"/>
  <c r="X111" i="3"/>
  <c r="Y111" i="3"/>
  <c r="Z111" i="3"/>
  <c r="AA111" i="3"/>
  <c r="AB111" i="3"/>
  <c r="AC111" i="3"/>
  <c r="AD111" i="3"/>
  <c r="AE111" i="3"/>
  <c r="AF111" i="3"/>
  <c r="AG111" i="3"/>
  <c r="AH111" i="3"/>
  <c r="AI111" i="3"/>
  <c r="AJ111" i="3"/>
  <c r="AK111" i="3"/>
  <c r="AL111" i="3"/>
  <c r="AM111" i="3"/>
  <c r="AN111" i="3"/>
  <c r="AO111" i="3"/>
  <c r="AP111" i="3"/>
  <c r="AQ111" i="3"/>
  <c r="AR111" i="3"/>
  <c r="AS111" i="3"/>
  <c r="AT111" i="3"/>
  <c r="AU111" i="3"/>
  <c r="AV111" i="3"/>
  <c r="AW111" i="3"/>
  <c r="AX111" i="3"/>
  <c r="AY111" i="3"/>
  <c r="AZ111" i="3"/>
  <c r="BA111" i="3"/>
  <c r="BB111" i="3"/>
  <c r="BC111" i="3"/>
  <c r="BD111" i="3"/>
  <c r="BE111" i="3"/>
  <c r="BF111" i="3"/>
  <c r="BG111" i="3"/>
  <c r="BH111" i="3"/>
  <c r="BI111" i="3"/>
  <c r="J111" i="3"/>
  <c r="I111" i="3"/>
  <c r="H111" i="3"/>
  <c r="G111" i="3"/>
  <c r="F111" i="3"/>
  <c r="E111" i="3"/>
  <c r="D111" i="3"/>
  <c r="C111" i="3"/>
  <c r="A109" i="3"/>
  <c r="A99" i="3"/>
  <c r="G89" i="3"/>
  <c r="H89" i="3"/>
  <c r="I89" i="3"/>
  <c r="J89" i="3"/>
  <c r="K89" i="3"/>
  <c r="L89" i="3"/>
  <c r="M89" i="3"/>
  <c r="N89" i="3"/>
  <c r="O89" i="3"/>
  <c r="P89" i="3"/>
  <c r="Q89" i="3"/>
  <c r="R89" i="3"/>
  <c r="S89" i="3"/>
  <c r="T89" i="3"/>
  <c r="U89" i="3"/>
  <c r="V89" i="3"/>
  <c r="W89" i="3"/>
  <c r="X89" i="3"/>
  <c r="Y89" i="3"/>
  <c r="Z89" i="3"/>
  <c r="AA89" i="3"/>
  <c r="AB89" i="3"/>
  <c r="AC89" i="3"/>
  <c r="AD89" i="3"/>
  <c r="AE89" i="3"/>
  <c r="AF89" i="3"/>
  <c r="AG89" i="3"/>
  <c r="AH89" i="3"/>
  <c r="AI89" i="3"/>
  <c r="AJ89" i="3"/>
  <c r="AK89" i="3"/>
  <c r="AL89" i="3"/>
  <c r="AM89" i="3"/>
  <c r="AN89" i="3"/>
  <c r="AO89" i="3"/>
  <c r="AP89" i="3"/>
  <c r="AQ89" i="3"/>
  <c r="AR89" i="3"/>
  <c r="AS89" i="3"/>
  <c r="AT89" i="3"/>
  <c r="AU89" i="3"/>
  <c r="AV89" i="3"/>
  <c r="AW89" i="3"/>
  <c r="AX89" i="3"/>
  <c r="AY89" i="3"/>
  <c r="AZ89" i="3"/>
  <c r="BA89" i="3"/>
  <c r="BB89" i="3"/>
  <c r="BC89" i="3"/>
  <c r="BD89" i="3"/>
  <c r="BE89" i="3"/>
  <c r="BF89" i="3"/>
  <c r="BG89" i="3"/>
  <c r="BH89" i="3"/>
  <c r="BI89" i="3"/>
  <c r="F89" i="3"/>
  <c r="E89" i="3"/>
  <c r="D89" i="3"/>
  <c r="C89" i="3"/>
  <c r="A87" i="3"/>
  <c r="G60" i="3"/>
  <c r="G58" i="3"/>
  <c r="G57" i="3"/>
  <c r="G56" i="3"/>
  <c r="G55" i="3"/>
  <c r="A48" i="3"/>
  <c r="D22" i="3"/>
  <c r="C22" i="3"/>
  <c r="D20" i="3"/>
  <c r="C20" i="3"/>
  <c r="B20" i="3"/>
  <c r="D17" i="3"/>
  <c r="C17" i="3"/>
  <c r="O14" i="3" l="1"/>
  <c r="C20" i="8"/>
  <c r="C44" i="3"/>
  <c r="C45" i="3" s="1"/>
  <c r="C80" i="3" s="1"/>
  <c r="C33" i="3"/>
  <c r="B32" i="17"/>
  <c r="I8" i="17"/>
  <c r="BA264" i="6"/>
  <c r="E240" i="13" s="1" a="1"/>
  <c r="E240" i="13" s="1"/>
  <c r="A374" i="6"/>
  <c r="I66" i="8" s="1"/>
  <c r="E11" i="6" a="1"/>
  <c r="E11" i="6" s="1"/>
  <c r="Q11" i="6" a="1"/>
  <c r="Q11" i="6" s="1"/>
  <c r="AC11" i="6" a="1"/>
  <c r="AC11" i="6" s="1"/>
  <c r="AO11" i="6" a="1"/>
  <c r="AO11" i="6" s="1"/>
  <c r="BA11" i="6" a="1"/>
  <c r="BA11" i="6" s="1"/>
  <c r="F11" i="6" a="1"/>
  <c r="F11" i="6" s="1"/>
  <c r="R11" i="6" a="1"/>
  <c r="R11" i="6" s="1"/>
  <c r="R410" i="6" s="1"/>
  <c r="F69" i="14" s="1" a="1"/>
  <c r="F69" i="14" s="1"/>
  <c r="AD11" i="6" a="1"/>
  <c r="AD11" i="6" s="1"/>
  <c r="AP11" i="6" a="1"/>
  <c r="AP11" i="6" s="1"/>
  <c r="BB11" i="6" a="1"/>
  <c r="BB11" i="6" s="1"/>
  <c r="G11" i="6" a="1"/>
  <c r="G11" i="6" s="1"/>
  <c r="S11" i="6" a="1"/>
  <c r="S11" i="6" s="1"/>
  <c r="AE11" i="6" a="1"/>
  <c r="AE11" i="6" s="1"/>
  <c r="AQ11" i="6" a="1"/>
  <c r="AQ11" i="6" s="1"/>
  <c r="BC11" i="6" a="1"/>
  <c r="BC11" i="6" s="1"/>
  <c r="H11" i="6" a="1"/>
  <c r="H11" i="6" s="1"/>
  <c r="H410" i="6" s="1"/>
  <c r="H16" i="14" s="1" a="1"/>
  <c r="H16" i="14" s="1"/>
  <c r="I11" i="6" a="1"/>
  <c r="I11" i="6" s="1"/>
  <c r="I410" i="6" s="1"/>
  <c r="I16" i="14" s="1" a="1"/>
  <c r="I16" i="14" s="1"/>
  <c r="X11" i="6" a="1"/>
  <c r="X11" i="6" s="1"/>
  <c r="AM11" i="6" a="1"/>
  <c r="AM11" i="6" s="1"/>
  <c r="BE11" i="6" a="1"/>
  <c r="BE11" i="6" s="1"/>
  <c r="AS11" i="6" a="1"/>
  <c r="AS11" i="6" s="1"/>
  <c r="AS410" i="6" s="1"/>
  <c r="I175" i="14" s="1" a="1"/>
  <c r="I175" i="14" s="1"/>
  <c r="BJ11" i="6" a="1"/>
  <c r="BJ11" i="6" s="1"/>
  <c r="B11" i="6" a="1"/>
  <c r="B11" i="6" s="1"/>
  <c r="O11" i="6" a="1"/>
  <c r="O11" i="6" s="1"/>
  <c r="AG11" i="6" a="1"/>
  <c r="AG11" i="6" s="1"/>
  <c r="AV11" i="6" a="1"/>
  <c r="AV11" i="6" s="1"/>
  <c r="C11" i="6" a="1"/>
  <c r="C11" i="6" s="1"/>
  <c r="V11" i="6" a="1"/>
  <c r="V11" i="6" s="1"/>
  <c r="AK11" i="6" a="1"/>
  <c r="AK11" i="6" s="1"/>
  <c r="AZ11" i="6" a="1"/>
  <c r="AZ11" i="6" s="1"/>
  <c r="BD11" i="6" a="1"/>
  <c r="BD11" i="6" s="1"/>
  <c r="J11" i="6" a="1"/>
  <c r="J11" i="6" s="1"/>
  <c r="J410" i="6" s="1"/>
  <c r="J16" i="14" s="1" a="1"/>
  <c r="J16" i="14" s="1"/>
  <c r="Y11" i="6" a="1"/>
  <c r="Y11" i="6" s="1"/>
  <c r="AN11" i="6" a="1"/>
  <c r="AN11" i="6" s="1"/>
  <c r="BF11" i="6" a="1"/>
  <c r="BF11" i="6" s="1"/>
  <c r="AA11" i="6" a="1"/>
  <c r="AA11" i="6" s="1"/>
  <c r="BH11" i="6" a="1"/>
  <c r="BH11" i="6" s="1"/>
  <c r="N11" i="6" a="1"/>
  <c r="N11" i="6" s="1"/>
  <c r="AF11" i="6" a="1"/>
  <c r="AF11" i="6" s="1"/>
  <c r="AU11" i="6" a="1"/>
  <c r="AU11" i="6" s="1"/>
  <c r="T11" i="6" a="1"/>
  <c r="T11" i="6" s="1"/>
  <c r="AI11" i="6" a="1"/>
  <c r="AI11" i="6" s="1"/>
  <c r="AX11" i="6" a="1"/>
  <c r="AX11" i="6" s="1"/>
  <c r="AX410" i="6" s="1"/>
  <c r="D11" i="6" a="1"/>
  <c r="D11" i="6" s="1"/>
  <c r="W11" i="6" a="1"/>
  <c r="W11" i="6" s="1"/>
  <c r="AL11" i="6" a="1"/>
  <c r="AL11" i="6" s="1"/>
  <c r="K11" i="6" a="1"/>
  <c r="K11" i="6" s="1"/>
  <c r="Z11" i="6" a="1"/>
  <c r="Z11" i="6" s="1"/>
  <c r="AR11" i="6" a="1"/>
  <c r="AR11" i="6" s="1"/>
  <c r="BG11" i="6" a="1"/>
  <c r="BG11" i="6" s="1"/>
  <c r="L11" i="6" a="1"/>
  <c r="L11" i="6" s="1"/>
  <c r="M11" i="6" a="1"/>
  <c r="M11" i="6" s="1"/>
  <c r="AB11" i="6" a="1"/>
  <c r="AB11" i="6" s="1"/>
  <c r="AT11" i="6" a="1"/>
  <c r="AT11" i="6" s="1"/>
  <c r="BI11" i="6" a="1"/>
  <c r="BI11" i="6" s="1"/>
  <c r="P11" i="6" a="1"/>
  <c r="P11" i="6" s="1"/>
  <c r="AH11" i="6" a="1"/>
  <c r="AH11" i="6" s="1"/>
  <c r="AW11" i="6" a="1"/>
  <c r="AW11" i="6" s="1"/>
  <c r="U11" i="6" a="1"/>
  <c r="U11" i="6" s="1"/>
  <c r="AJ11" i="6" a="1"/>
  <c r="AJ11" i="6" s="1"/>
  <c r="AY11" i="6" a="1"/>
  <c r="AY11" i="6" s="1"/>
  <c r="I9" i="17"/>
  <c r="E15" i="6" a="1"/>
  <c r="E15" i="6" s="1"/>
  <c r="Q15" i="6" a="1"/>
  <c r="Q15" i="6" s="1"/>
  <c r="AC15" i="6" a="1"/>
  <c r="AC15" i="6" s="1"/>
  <c r="AO15" i="6" a="1"/>
  <c r="AO15" i="6" s="1"/>
  <c r="BA15" i="6" a="1"/>
  <c r="BA15" i="6" s="1"/>
  <c r="F15" i="6" a="1"/>
  <c r="F15" i="6" s="1"/>
  <c r="R15" i="6" a="1"/>
  <c r="R15" i="6" s="1"/>
  <c r="AD15" i="6" a="1"/>
  <c r="AD15" i="6" s="1"/>
  <c r="AP15" i="6" a="1"/>
  <c r="AP15" i="6" s="1"/>
  <c r="BB15" i="6" a="1"/>
  <c r="BB15" i="6" s="1"/>
  <c r="B15" i="6" a="1"/>
  <c r="B15" i="6" s="1"/>
  <c r="G15" i="6" a="1"/>
  <c r="G15" i="6" s="1"/>
  <c r="AE15" i="6" a="1"/>
  <c r="AE15" i="6" s="1"/>
  <c r="AQ15" i="6" a="1"/>
  <c r="AQ15" i="6" s="1"/>
  <c r="S15" i="6" a="1"/>
  <c r="S15" i="6" s="1"/>
  <c r="BC15" i="6" a="1"/>
  <c r="BC15" i="6" s="1"/>
  <c r="I15" i="6" a="1"/>
  <c r="I15" i="6" s="1"/>
  <c r="X15" i="6" a="1"/>
  <c r="X15" i="6" s="1"/>
  <c r="AM15" i="6" a="1"/>
  <c r="AM15" i="6" s="1"/>
  <c r="BE15" i="6" a="1"/>
  <c r="BE15" i="6" s="1"/>
  <c r="J15" i="6" a="1"/>
  <c r="J15" i="6" s="1"/>
  <c r="Y15" i="6" a="1"/>
  <c r="Y15" i="6" s="1"/>
  <c r="AN15" i="6" a="1"/>
  <c r="AN15" i="6" s="1"/>
  <c r="BF15" i="6" a="1"/>
  <c r="BF15" i="6" s="1"/>
  <c r="Z15" i="6" a="1"/>
  <c r="Z15" i="6" s="1"/>
  <c r="BG15" i="6" a="1"/>
  <c r="BG15" i="6" s="1"/>
  <c r="AA15" i="6" a="1"/>
  <c r="AA15" i="6" s="1"/>
  <c r="AS15" i="6" a="1"/>
  <c r="AS15" i="6" s="1"/>
  <c r="M15" i="6" a="1"/>
  <c r="M15" i="6" s="1"/>
  <c r="AT15" i="6" a="1"/>
  <c r="AT15" i="6" s="1"/>
  <c r="BI15" i="6" a="1"/>
  <c r="BI15" i="6" s="1"/>
  <c r="N15" i="6" a="1"/>
  <c r="N15" i="6" s="1"/>
  <c r="AU15" i="6" a="1"/>
  <c r="AU15" i="6" s="1"/>
  <c r="BJ15" i="6" a="1"/>
  <c r="BJ15" i="6" s="1"/>
  <c r="AG15" i="6" a="1"/>
  <c r="AG15" i="6" s="1"/>
  <c r="AV15" i="6" a="1"/>
  <c r="AV15" i="6" s="1"/>
  <c r="P15" i="6" a="1"/>
  <c r="P15" i="6" s="1"/>
  <c r="AH15" i="6" a="1"/>
  <c r="AH15" i="6" s="1"/>
  <c r="AW15" i="6" a="1"/>
  <c r="AW15" i="6" s="1"/>
  <c r="T15" i="6" a="1"/>
  <c r="T15" i="6" s="1"/>
  <c r="AI15" i="6" a="1"/>
  <c r="AI15" i="6" s="1"/>
  <c r="AX15" i="6" a="1"/>
  <c r="AX15" i="6" s="1"/>
  <c r="C15" i="6" a="1"/>
  <c r="C15" i="6" s="1"/>
  <c r="AJ15" i="6" a="1"/>
  <c r="AJ15" i="6" s="1"/>
  <c r="AY15" i="6" a="1"/>
  <c r="AY15" i="6" s="1"/>
  <c r="D15" i="6" a="1"/>
  <c r="D15" i="6" s="1"/>
  <c r="V15" i="6" a="1"/>
  <c r="V15" i="6" s="1"/>
  <c r="AK15" i="6" a="1"/>
  <c r="AK15" i="6" s="1"/>
  <c r="AZ15" i="6" a="1"/>
  <c r="AZ15" i="6" s="1"/>
  <c r="H15" i="6" a="1"/>
  <c r="H15" i="6" s="1"/>
  <c r="W15" i="6" a="1"/>
  <c r="W15" i="6" s="1"/>
  <c r="BD15" i="6" a="1"/>
  <c r="BD15" i="6" s="1"/>
  <c r="AR15" i="6" a="1"/>
  <c r="AR15" i="6" s="1"/>
  <c r="BH15" i="6" a="1"/>
  <c r="BH15" i="6" s="1"/>
  <c r="AF15" i="6" a="1"/>
  <c r="AF15" i="6" s="1"/>
  <c r="O15" i="6" a="1"/>
  <c r="O15" i="6" s="1"/>
  <c r="AL15" i="6" a="1"/>
  <c r="AL15" i="6" s="1"/>
  <c r="K15" i="6" a="1"/>
  <c r="K15" i="6" s="1"/>
  <c r="L15" i="6" a="1"/>
  <c r="L15" i="6" s="1"/>
  <c r="AB15" i="6" a="1"/>
  <c r="AB15" i="6" s="1"/>
  <c r="U15" i="6" a="1"/>
  <c r="U15" i="6" s="1"/>
  <c r="I5" i="17"/>
  <c r="E33" i="17" s="1"/>
  <c r="E14" i="6" a="1"/>
  <c r="E14" i="6" s="1"/>
  <c r="Q14" i="6" a="1"/>
  <c r="Q14" i="6" s="1"/>
  <c r="AC14" i="6" a="1"/>
  <c r="AC14" i="6" s="1"/>
  <c r="AC413" i="6" s="1"/>
  <c r="E125" i="14" s="1" a="1"/>
  <c r="E125" i="14" s="1"/>
  <c r="AO14" i="6" a="1"/>
  <c r="AO14" i="6" s="1"/>
  <c r="BA14" i="6" a="1"/>
  <c r="BA14" i="6" s="1"/>
  <c r="B14" i="6" a="1"/>
  <c r="B14" i="6" s="1"/>
  <c r="F14" i="6" a="1"/>
  <c r="F14" i="6" s="1"/>
  <c r="AD14" i="6" a="1"/>
  <c r="AD14" i="6" s="1"/>
  <c r="AP14" i="6" a="1"/>
  <c r="AP14" i="6" s="1"/>
  <c r="BB14" i="6" a="1"/>
  <c r="BB14" i="6" s="1"/>
  <c r="G14" i="6" a="1"/>
  <c r="G14" i="6" s="1"/>
  <c r="AE14" i="6" a="1"/>
  <c r="AE14" i="6" s="1"/>
  <c r="BC14" i="6" a="1"/>
  <c r="BC14" i="6" s="1"/>
  <c r="R14" i="6" a="1"/>
  <c r="R14" i="6" s="1"/>
  <c r="AQ14" i="6" a="1"/>
  <c r="AQ14" i="6" s="1"/>
  <c r="S14" i="6" a="1"/>
  <c r="S14" i="6" s="1"/>
  <c r="C14" i="6" a="1"/>
  <c r="C14" i="6" s="1"/>
  <c r="U14" i="6" a="1"/>
  <c r="U14" i="6" s="1"/>
  <c r="AJ14" i="6" a="1"/>
  <c r="AJ14" i="6" s="1"/>
  <c r="AY14" i="6" a="1"/>
  <c r="AY14" i="6" s="1"/>
  <c r="V14" i="6" a="1"/>
  <c r="V14" i="6" s="1"/>
  <c r="AK14" i="6" a="1"/>
  <c r="AK14" i="6" s="1"/>
  <c r="AL14" i="6" a="1"/>
  <c r="AL14" i="6" s="1"/>
  <c r="X14" i="6" a="1"/>
  <c r="X14" i="6" s="1"/>
  <c r="AM14" i="6" a="1"/>
  <c r="AM14" i="6" s="1"/>
  <c r="J14" i="6" a="1"/>
  <c r="J14" i="6" s="1"/>
  <c r="Y14" i="6" a="1"/>
  <c r="Y14" i="6" s="1"/>
  <c r="BF14" i="6" a="1"/>
  <c r="BF14" i="6" s="1"/>
  <c r="K14" i="6" a="1"/>
  <c r="K14" i="6" s="1"/>
  <c r="AR14" i="6" a="1"/>
  <c r="AR14" i="6" s="1"/>
  <c r="BG14" i="6" a="1"/>
  <c r="BG14" i="6" s="1"/>
  <c r="AA14" i="6" a="1"/>
  <c r="AA14" i="6" s="1"/>
  <c r="AS14" i="6" a="1"/>
  <c r="AS14" i="6" s="1"/>
  <c r="BH14" i="6" a="1"/>
  <c r="BH14" i="6" s="1"/>
  <c r="AB14" i="6" a="1"/>
  <c r="AB14" i="6" s="1"/>
  <c r="AT14" i="6" a="1"/>
  <c r="AT14" i="6" s="1"/>
  <c r="AF14" i="6" a="1"/>
  <c r="AF14" i="6" s="1"/>
  <c r="AU14" i="6" a="1"/>
  <c r="AU14" i="6" s="1"/>
  <c r="O14" i="6" a="1"/>
  <c r="O14" i="6" s="1"/>
  <c r="AV14" i="6" a="1"/>
  <c r="AV14" i="6" s="1"/>
  <c r="P14" i="6" a="1"/>
  <c r="P14" i="6" s="1"/>
  <c r="AH14" i="6" a="1"/>
  <c r="AH14" i="6" s="1"/>
  <c r="AW14" i="6" a="1"/>
  <c r="AW14" i="6" s="1"/>
  <c r="T14" i="6" a="1"/>
  <c r="T14" i="6" s="1"/>
  <c r="AX14" i="6" a="1"/>
  <c r="AX14" i="6" s="1"/>
  <c r="D14" i="6" a="1"/>
  <c r="D14" i="6" s="1"/>
  <c r="AZ14" i="6" a="1"/>
  <c r="AZ14" i="6" s="1"/>
  <c r="BE14" i="6" a="1"/>
  <c r="BE14" i="6" s="1"/>
  <c r="Z14" i="6" a="1"/>
  <c r="Z14" i="6" s="1"/>
  <c r="L14" i="6" a="1"/>
  <c r="L14" i="6" s="1"/>
  <c r="N14" i="6" a="1"/>
  <c r="N14" i="6" s="1"/>
  <c r="BJ14" i="6" a="1"/>
  <c r="BJ14" i="6" s="1"/>
  <c r="AI14" i="6" a="1"/>
  <c r="AI14" i="6" s="1"/>
  <c r="H14" i="6" a="1"/>
  <c r="H14" i="6" s="1"/>
  <c r="W14" i="6" a="1"/>
  <c r="W14" i="6" s="1"/>
  <c r="BD14" i="6" a="1"/>
  <c r="BD14" i="6" s="1"/>
  <c r="I14" i="6" a="1"/>
  <c r="I14" i="6" s="1"/>
  <c r="AN14" i="6" a="1"/>
  <c r="AN14" i="6" s="1"/>
  <c r="M14" i="6" a="1"/>
  <c r="M14" i="6" s="1"/>
  <c r="BI14" i="6" a="1"/>
  <c r="BI14" i="6" s="1"/>
  <c r="AG14" i="6" a="1"/>
  <c r="AG14" i="6" s="1"/>
  <c r="A377" i="6"/>
  <c r="I69" i="8" s="1"/>
  <c r="E12" i="6" a="1"/>
  <c r="E12" i="6" s="1"/>
  <c r="Q12" i="6" a="1"/>
  <c r="Q12" i="6" s="1"/>
  <c r="AC12" i="6" a="1"/>
  <c r="AC12" i="6" s="1"/>
  <c r="AC411" i="6" s="1"/>
  <c r="E123" i="14" s="1" a="1"/>
  <c r="E123" i="14" s="1"/>
  <c r="AO12" i="6" a="1"/>
  <c r="AO12" i="6" s="1"/>
  <c r="BA12" i="6" a="1"/>
  <c r="BA12" i="6" s="1"/>
  <c r="F12" i="6" a="1"/>
  <c r="F12" i="6" s="1"/>
  <c r="R12" i="6" a="1"/>
  <c r="R12" i="6" s="1"/>
  <c r="R411" i="6" s="1"/>
  <c r="F70" i="14" s="1" a="1"/>
  <c r="F70" i="14" s="1"/>
  <c r="AD12" i="6" a="1"/>
  <c r="AD12" i="6" s="1"/>
  <c r="AD411" i="6" s="1"/>
  <c r="F123" i="14" s="1" a="1"/>
  <c r="F123" i="14" s="1"/>
  <c r="AP12" i="6" a="1"/>
  <c r="AP12" i="6" s="1"/>
  <c r="AP411" i="6" s="1"/>
  <c r="F176" i="14" s="1" a="1"/>
  <c r="F176" i="14" s="1"/>
  <c r="BB12" i="6" a="1"/>
  <c r="BB12" i="6" s="1"/>
  <c r="BB411" i="6" s="1"/>
  <c r="F229" i="14" s="1" a="1"/>
  <c r="F229" i="14" s="1"/>
  <c r="G12" i="6" a="1"/>
  <c r="G12" i="6" s="1"/>
  <c r="G411" i="6" s="1"/>
  <c r="G17" i="14" s="1" a="1"/>
  <c r="G17" i="14" s="1"/>
  <c r="S12" i="6" a="1"/>
  <c r="S12" i="6" s="1"/>
  <c r="AE12" i="6" a="1"/>
  <c r="AE12" i="6" s="1"/>
  <c r="AE411" i="6" s="1"/>
  <c r="G123" i="14" s="1" a="1"/>
  <c r="G123" i="14" s="1"/>
  <c r="AQ12" i="6" a="1"/>
  <c r="AQ12" i="6" s="1"/>
  <c r="AQ411" i="6" s="1"/>
  <c r="G176" i="14" s="1" a="1"/>
  <c r="G176" i="14" s="1"/>
  <c r="BC12" i="6" a="1"/>
  <c r="BC12" i="6" s="1"/>
  <c r="L12" i="6" a="1"/>
  <c r="L12" i="6" s="1"/>
  <c r="L411" i="6" s="1"/>
  <c r="L17" i="14" s="1" a="1"/>
  <c r="L17" i="14" s="1"/>
  <c r="AA12" i="6" a="1"/>
  <c r="AA12" i="6" s="1"/>
  <c r="AA411" i="6" s="1"/>
  <c r="C123" i="14" s="1" a="1"/>
  <c r="C123" i="14" s="1"/>
  <c r="AS12" i="6" a="1"/>
  <c r="AS12" i="6" s="1"/>
  <c r="BH12" i="6" a="1"/>
  <c r="BH12" i="6" s="1"/>
  <c r="AG12" i="6" a="1"/>
  <c r="AG12" i="6" s="1"/>
  <c r="B12" i="6" a="1"/>
  <c r="B12" i="6" s="1"/>
  <c r="P12" i="6" a="1"/>
  <c r="P12" i="6" s="1"/>
  <c r="P411" i="6" s="1"/>
  <c r="D70" i="14" s="1" a="1"/>
  <c r="D70" i="14" s="1"/>
  <c r="AW12" i="6" a="1"/>
  <c r="AW12" i="6" s="1"/>
  <c r="AI12" i="6" a="1"/>
  <c r="AI12" i="6" s="1"/>
  <c r="C12" i="6" a="1"/>
  <c r="C12" i="6" s="1"/>
  <c r="C411" i="6" s="1"/>
  <c r="C17" i="14" s="1" a="1"/>
  <c r="C17" i="14" s="1"/>
  <c r="U12" i="6" a="1"/>
  <c r="U12" i="6" s="1"/>
  <c r="U411" i="6" s="1"/>
  <c r="I70" i="14" s="1" a="1"/>
  <c r="I70" i="14" s="1"/>
  <c r="AJ12" i="6" a="1"/>
  <c r="AJ12" i="6" s="1"/>
  <c r="AJ411" i="6" s="1"/>
  <c r="L123" i="14" s="1" a="1"/>
  <c r="L123" i="14" s="1"/>
  <c r="V12" i="6" a="1"/>
  <c r="V12" i="6" s="1"/>
  <c r="V411" i="6" s="1"/>
  <c r="J70" i="14" s="1" a="1"/>
  <c r="J70" i="14" s="1"/>
  <c r="AZ12" i="6" a="1"/>
  <c r="AZ12" i="6" s="1"/>
  <c r="BD12" i="6" a="1"/>
  <c r="BD12" i="6" s="1"/>
  <c r="BD411" i="6" s="1"/>
  <c r="H229" i="14" s="1" a="1"/>
  <c r="H229" i="14" s="1"/>
  <c r="I12" i="6" a="1"/>
  <c r="I12" i="6" s="1"/>
  <c r="AM12" i="6" a="1"/>
  <c r="AM12" i="6" s="1"/>
  <c r="J12" i="6" a="1"/>
  <c r="J12" i="6" s="1"/>
  <c r="J411" i="6" s="1"/>
  <c r="J17" i="14" s="1" a="1"/>
  <c r="J17" i="14" s="1"/>
  <c r="Y12" i="6" a="1"/>
  <c r="Y12" i="6" s="1"/>
  <c r="AN12" i="6" a="1"/>
  <c r="AN12" i="6" s="1"/>
  <c r="BF12" i="6" a="1"/>
  <c r="BF12" i="6" s="1"/>
  <c r="Z12" i="6" a="1"/>
  <c r="Z12" i="6" s="1"/>
  <c r="AR12" i="6" a="1"/>
  <c r="AR12" i="6" s="1"/>
  <c r="AR411" i="6" s="1"/>
  <c r="H176" i="14" s="1" a="1"/>
  <c r="H176" i="14" s="1"/>
  <c r="M12" i="6" a="1"/>
  <c r="M12" i="6" s="1"/>
  <c r="M411" i="6" s="1"/>
  <c r="M17" i="14" s="1" a="1"/>
  <c r="M17" i="14" s="1"/>
  <c r="AB12" i="6" a="1"/>
  <c r="AB12" i="6" s="1"/>
  <c r="AB411" i="6" s="1"/>
  <c r="D123" i="14" s="1" a="1"/>
  <c r="D123" i="14" s="1"/>
  <c r="AT12" i="6" a="1"/>
  <c r="AT12" i="6" s="1"/>
  <c r="BI12" i="6" a="1"/>
  <c r="BI12" i="6" s="1"/>
  <c r="BI411" i="6" s="1"/>
  <c r="M229" i="14" s="1" a="1"/>
  <c r="M229" i="14" s="1"/>
  <c r="AV12" i="6" a="1"/>
  <c r="AV12" i="6" s="1"/>
  <c r="T12" i="6" a="1"/>
  <c r="T12" i="6" s="1"/>
  <c r="AX12" i="6" a="1"/>
  <c r="AX12" i="6" s="1"/>
  <c r="AY12" i="6" a="1"/>
  <c r="AY12" i="6" s="1"/>
  <c r="AY411" i="6" s="1"/>
  <c r="C229" i="14" s="1" a="1"/>
  <c r="C229" i="14" s="1"/>
  <c r="H12" i="6" a="1"/>
  <c r="H12" i="6" s="1"/>
  <c r="W12" i="6" a="1"/>
  <c r="W12" i="6" s="1"/>
  <c r="AL12" i="6" a="1"/>
  <c r="AL12" i="6" s="1"/>
  <c r="K12" i="6" a="1"/>
  <c r="K12" i="6" s="1"/>
  <c r="K411" i="6" s="1"/>
  <c r="K17" i="14" s="1" a="1"/>
  <c r="K17" i="14" s="1"/>
  <c r="BG12" i="6" a="1"/>
  <c r="BG12" i="6" s="1"/>
  <c r="N12" i="6" a="1"/>
  <c r="N12" i="6" s="1"/>
  <c r="N411" i="6" s="1"/>
  <c r="AF12" i="6" a="1"/>
  <c r="AF12" i="6" s="1"/>
  <c r="AU12" i="6" a="1"/>
  <c r="AU12" i="6" s="1"/>
  <c r="AU411" i="6" s="1"/>
  <c r="K176" i="14" s="1" a="1"/>
  <c r="K176" i="14" s="1"/>
  <c r="BJ12" i="6" a="1"/>
  <c r="BJ12" i="6" s="1"/>
  <c r="O12" i="6" a="1"/>
  <c r="O12" i="6" s="1"/>
  <c r="AH12" i="6" a="1"/>
  <c r="AH12" i="6" s="1"/>
  <c r="D12" i="6" a="1"/>
  <c r="D12" i="6" s="1"/>
  <c r="D411" i="6" s="1"/>
  <c r="D17" i="14" s="1" a="1"/>
  <c r="D17" i="14" s="1"/>
  <c r="AK12" i="6" a="1"/>
  <c r="AK12" i="6" s="1"/>
  <c r="X12" i="6" a="1"/>
  <c r="X12" i="6" s="1"/>
  <c r="X411" i="6" s="1"/>
  <c r="L70" i="14" s="1" a="1"/>
  <c r="L70" i="14" s="1"/>
  <c r="BE12" i="6" a="1"/>
  <c r="BE12" i="6" s="1"/>
  <c r="A379" i="6"/>
  <c r="I71" i="8" s="1"/>
  <c r="E16" i="6" a="1"/>
  <c r="E16" i="6" s="1"/>
  <c r="Q16" i="6" a="1"/>
  <c r="Q16" i="6" s="1"/>
  <c r="AC16" i="6" a="1"/>
  <c r="AC16" i="6" s="1"/>
  <c r="AO16" i="6" a="1"/>
  <c r="AO16" i="6" s="1"/>
  <c r="BA16" i="6" a="1"/>
  <c r="BA16" i="6" s="1"/>
  <c r="F16" i="6" a="1"/>
  <c r="F16" i="6" s="1"/>
  <c r="R16" i="6" a="1"/>
  <c r="R16" i="6" s="1"/>
  <c r="AD16" i="6" a="1"/>
  <c r="AD16" i="6" s="1"/>
  <c r="AP16" i="6" a="1"/>
  <c r="AP16" i="6" s="1"/>
  <c r="BB16" i="6" a="1"/>
  <c r="BB16" i="6" s="1"/>
  <c r="G16" i="6" a="1"/>
  <c r="G16" i="6" s="1"/>
  <c r="AE16" i="6" a="1"/>
  <c r="AE16" i="6" s="1"/>
  <c r="BC16" i="6" a="1"/>
  <c r="BC16" i="6" s="1"/>
  <c r="AQ16" i="6" a="1"/>
  <c r="AQ16" i="6" s="1"/>
  <c r="S16" i="6" a="1"/>
  <c r="S16" i="6" s="1"/>
  <c r="B16" i="6" a="1"/>
  <c r="B16" i="6" s="1"/>
  <c r="L16" i="6" a="1"/>
  <c r="L16" i="6" s="1"/>
  <c r="AA16" i="6" a="1"/>
  <c r="AA16" i="6" s="1"/>
  <c r="AS16" i="6" a="1"/>
  <c r="AS16" i="6" s="1"/>
  <c r="BH16" i="6" a="1"/>
  <c r="BH16" i="6" s="1"/>
  <c r="AB16" i="6" a="1"/>
  <c r="AB16" i="6" s="1"/>
  <c r="AT16" i="6" a="1"/>
  <c r="AT16" i="6" s="1"/>
  <c r="BI16" i="6" a="1"/>
  <c r="BI16" i="6" s="1"/>
  <c r="AF16" i="6" a="1"/>
  <c r="AF16" i="6" s="1"/>
  <c r="AG16" i="6" a="1"/>
  <c r="AG16" i="6" s="1"/>
  <c r="AV16" i="6" a="1"/>
  <c r="AV16" i="6" s="1"/>
  <c r="P16" i="6" a="1"/>
  <c r="P16" i="6" s="1"/>
  <c r="AW16" i="6" a="1"/>
  <c r="AW16" i="6" s="1"/>
  <c r="AI16" i="6" a="1"/>
  <c r="AI16" i="6" s="1"/>
  <c r="AX16" i="6" a="1"/>
  <c r="AX16" i="6" s="1"/>
  <c r="C16" i="6" a="1"/>
  <c r="C16" i="6" s="1"/>
  <c r="AJ16" i="6" a="1"/>
  <c r="AJ16" i="6" s="1"/>
  <c r="AY16" i="6" a="1"/>
  <c r="AY16" i="6" s="1"/>
  <c r="V16" i="6" a="1"/>
  <c r="V16" i="6" s="1"/>
  <c r="AK16" i="6" a="1"/>
  <c r="AK16" i="6" s="1"/>
  <c r="W16" i="6" a="1"/>
  <c r="W16" i="6" s="1"/>
  <c r="AL16" i="6" a="1"/>
  <c r="AL16" i="6" s="1"/>
  <c r="BD16" i="6" a="1"/>
  <c r="BD16" i="6" s="1"/>
  <c r="I16" i="6" a="1"/>
  <c r="I16" i="6" s="1"/>
  <c r="AM16" i="6" a="1"/>
  <c r="AM16" i="6" s="1"/>
  <c r="BE16" i="6" a="1"/>
  <c r="BE16" i="6" s="1"/>
  <c r="Y16" i="6" a="1"/>
  <c r="Y16" i="6" s="1"/>
  <c r="AN16" i="6" a="1"/>
  <c r="AN16" i="6" s="1"/>
  <c r="BF16" i="6" a="1"/>
  <c r="BF16" i="6" s="1"/>
  <c r="K16" i="6" a="1"/>
  <c r="K16" i="6" s="1"/>
  <c r="AR16" i="6" a="1"/>
  <c r="AR16" i="6" s="1"/>
  <c r="BG16" i="6" a="1"/>
  <c r="BG16" i="6" s="1"/>
  <c r="M16" i="6" a="1"/>
  <c r="M16" i="6" s="1"/>
  <c r="AU16" i="6" a="1"/>
  <c r="AU16" i="6" s="1"/>
  <c r="T16" i="6" a="1"/>
  <c r="T16" i="6" s="1"/>
  <c r="U16" i="6" a="1"/>
  <c r="U16" i="6" s="1"/>
  <c r="H16" i="6" a="1"/>
  <c r="H16" i="6" s="1"/>
  <c r="Z16" i="6" a="1"/>
  <c r="Z16" i="6" s="1"/>
  <c r="N16" i="6" a="1"/>
  <c r="N16" i="6" s="1"/>
  <c r="BJ16" i="6" a="1"/>
  <c r="BJ16" i="6" s="1"/>
  <c r="O16" i="6" a="1"/>
  <c r="O16" i="6" s="1"/>
  <c r="AH16" i="6" a="1"/>
  <c r="AH16" i="6" s="1"/>
  <c r="D16" i="6" a="1"/>
  <c r="D16" i="6" s="1"/>
  <c r="AZ16" i="6" a="1"/>
  <c r="AZ16" i="6" s="1"/>
  <c r="X16" i="6" a="1"/>
  <c r="X16" i="6" s="1"/>
  <c r="J16" i="6" a="1"/>
  <c r="J16" i="6" s="1"/>
  <c r="E20" i="17"/>
  <c r="E13" i="6" a="1"/>
  <c r="E13" i="6" s="1"/>
  <c r="Q13" i="6" a="1"/>
  <c r="Q13" i="6" s="1"/>
  <c r="AC13" i="6" a="1"/>
  <c r="AC13" i="6" s="1"/>
  <c r="AO13" i="6" a="1"/>
  <c r="AO13" i="6" s="1"/>
  <c r="BA13" i="6" a="1"/>
  <c r="BA13" i="6" s="1"/>
  <c r="F13" i="6" a="1"/>
  <c r="F13" i="6" s="1"/>
  <c r="F412" i="6" s="1"/>
  <c r="F18" i="14" s="1" a="1"/>
  <c r="F18" i="14" s="1"/>
  <c r="R13" i="6" a="1"/>
  <c r="R13" i="6" s="1"/>
  <c r="AD13" i="6" a="1"/>
  <c r="AD13" i="6" s="1"/>
  <c r="AP13" i="6" a="1"/>
  <c r="AP13" i="6" s="1"/>
  <c r="BB13" i="6" a="1"/>
  <c r="BB13" i="6" s="1"/>
  <c r="G13" i="6" a="1"/>
  <c r="G13" i="6" s="1"/>
  <c r="S13" i="6" a="1"/>
  <c r="S13" i="6" s="1"/>
  <c r="AQ13" i="6" a="1"/>
  <c r="AQ13" i="6" s="1"/>
  <c r="BC13" i="6" a="1"/>
  <c r="BC13" i="6" s="1"/>
  <c r="AE13" i="6" a="1"/>
  <c r="AE13" i="6" s="1"/>
  <c r="O13" i="6" a="1"/>
  <c r="O13" i="6" s="1"/>
  <c r="AG13" i="6" a="1"/>
  <c r="AG13" i="6" s="1"/>
  <c r="AV13" i="6" a="1"/>
  <c r="AV13" i="6" s="1"/>
  <c r="AW13" i="6" a="1"/>
  <c r="AW13" i="6" s="1"/>
  <c r="U13" i="6" a="1"/>
  <c r="U13" i="6" s="1"/>
  <c r="AJ13" i="6" a="1"/>
  <c r="AJ13" i="6" s="1"/>
  <c r="V13" i="6" a="1"/>
  <c r="V13" i="6" s="1"/>
  <c r="AK13" i="6" a="1"/>
  <c r="AK13" i="6" s="1"/>
  <c r="B13" i="6" a="1"/>
  <c r="B13" i="6" s="1"/>
  <c r="H13" i="6" a="1"/>
  <c r="H13" i="6" s="1"/>
  <c r="W13" i="6" a="1"/>
  <c r="W13" i="6" s="1"/>
  <c r="BD13" i="6" a="1"/>
  <c r="BD13" i="6" s="1"/>
  <c r="I13" i="6" a="1"/>
  <c r="I13" i="6" s="1"/>
  <c r="X13" i="6" a="1"/>
  <c r="X13" i="6" s="1"/>
  <c r="AM13" i="6" a="1"/>
  <c r="AM13" i="6" s="1"/>
  <c r="BE13" i="6" a="1"/>
  <c r="BE13" i="6" s="1"/>
  <c r="J13" i="6" a="1"/>
  <c r="J13" i="6" s="1"/>
  <c r="AN13" i="6" a="1"/>
  <c r="AN13" i="6" s="1"/>
  <c r="BF13" i="6" a="1"/>
  <c r="BF13" i="6" s="1"/>
  <c r="Z13" i="6" a="1"/>
  <c r="Z13" i="6" s="1"/>
  <c r="BG13" i="6" a="1"/>
  <c r="BG13" i="6" s="1"/>
  <c r="L13" i="6" a="1"/>
  <c r="L13" i="6" s="1"/>
  <c r="AA13" i="6" a="1"/>
  <c r="AA13" i="6" s="1"/>
  <c r="BH13" i="6" a="1"/>
  <c r="BH13" i="6" s="1"/>
  <c r="M13" i="6" a="1"/>
  <c r="M13" i="6" s="1"/>
  <c r="AB13" i="6" a="1"/>
  <c r="AB13" i="6" s="1"/>
  <c r="AT13" i="6" a="1"/>
  <c r="AT13" i="6" s="1"/>
  <c r="BI13" i="6" a="1"/>
  <c r="BI13" i="6" s="1"/>
  <c r="N13" i="6" a="1"/>
  <c r="N13" i="6" s="1"/>
  <c r="AF13" i="6" a="1"/>
  <c r="AF13" i="6" s="1"/>
  <c r="BJ13" i="6" a="1"/>
  <c r="BJ13" i="6" s="1"/>
  <c r="P13" i="6" a="1"/>
  <c r="P13" i="6" s="1"/>
  <c r="AH13" i="6" a="1"/>
  <c r="AH13" i="6" s="1"/>
  <c r="AY13" i="6" a="1"/>
  <c r="AY13" i="6" s="1"/>
  <c r="AL13" i="6" a="1"/>
  <c r="AL13" i="6" s="1"/>
  <c r="K13" i="6" a="1"/>
  <c r="K13" i="6" s="1"/>
  <c r="AR13" i="6" a="1"/>
  <c r="AR13" i="6" s="1"/>
  <c r="AU13" i="6" a="1"/>
  <c r="AU13" i="6" s="1"/>
  <c r="T13" i="6" a="1"/>
  <c r="T13" i="6" s="1"/>
  <c r="AI13" i="6" a="1"/>
  <c r="AI13" i="6" s="1"/>
  <c r="AX13" i="6" a="1"/>
  <c r="AX13" i="6" s="1"/>
  <c r="C13" i="6" a="1"/>
  <c r="C13" i="6" s="1"/>
  <c r="D13" i="6" a="1"/>
  <c r="D13" i="6" s="1"/>
  <c r="AZ13" i="6" a="1"/>
  <c r="AZ13" i="6" s="1"/>
  <c r="Y13" i="6" a="1"/>
  <c r="Y13" i="6" s="1"/>
  <c r="AS13" i="6" a="1"/>
  <c r="AS13" i="6" s="1"/>
  <c r="C27" i="17"/>
  <c r="C79" i="17" s="1"/>
  <c r="BL47" i="5" a="1"/>
  <c r="BL47" i="5" s="1"/>
  <c r="BL50" i="5" a="1"/>
  <c r="BL50" i="5" s="1"/>
  <c r="BL51" i="5" a="1"/>
  <c r="BL51" i="5" s="1"/>
  <c r="BL48" i="5" a="1"/>
  <c r="BL48" i="5" s="1"/>
  <c r="BL49" i="5" a="1"/>
  <c r="BL49" i="5" s="1"/>
  <c r="A105" i="6"/>
  <c r="A312" i="6" s="1"/>
  <c r="A29" i="10" s="1"/>
  <c r="BK268" i="6"/>
  <c r="A368" i="6"/>
  <c r="I60" i="8" s="1"/>
  <c r="BK270" i="6"/>
  <c r="A370" i="6"/>
  <c r="I62" i="8" s="1"/>
  <c r="A107" i="6"/>
  <c r="A270" i="6" s="1"/>
  <c r="A369" i="6"/>
  <c r="I61" i="8" s="1"/>
  <c r="A106" i="6"/>
  <c r="A175" i="6" s="1"/>
  <c r="A223" i="6" s="1"/>
  <c r="BK269" i="6"/>
  <c r="BK267" i="6"/>
  <c r="A367" i="6"/>
  <c r="I59" i="8" s="1"/>
  <c r="A104" i="6"/>
  <c r="BK271" i="6"/>
  <c r="A371" i="6"/>
  <c r="I63" i="8" s="1"/>
  <c r="A108" i="6"/>
  <c r="A315" i="6" s="1"/>
  <c r="A32" i="10" s="1"/>
  <c r="A17" i="9"/>
  <c r="I89" i="15"/>
  <c r="I90" i="15"/>
  <c r="I91" i="15" s="1"/>
  <c r="I88" i="15"/>
  <c r="B84" i="15"/>
  <c r="G250" i="6"/>
  <c r="G14" i="13" s="1" a="1"/>
  <c r="G14" i="13" s="1"/>
  <c r="W250" i="6"/>
  <c r="K67" i="13" s="1" a="1"/>
  <c r="K67" i="13" s="1"/>
  <c r="B85" i="15"/>
  <c r="AN250" i="6"/>
  <c r="D173" i="13" s="1" a="1"/>
  <c r="D173" i="13" s="1"/>
  <c r="K265" i="6"/>
  <c r="K29" i="13" s="1" a="1"/>
  <c r="K29" i="13" s="1"/>
  <c r="X250" i="6"/>
  <c r="L67" i="13" s="1" a="1"/>
  <c r="L67" i="13" s="1"/>
  <c r="AI250" i="6"/>
  <c r="K120" i="13" s="1" a="1"/>
  <c r="K120" i="13" s="1"/>
  <c r="AF262" i="6"/>
  <c r="H132" i="13" s="1" a="1"/>
  <c r="H132" i="13" s="1"/>
  <c r="AZ250" i="6"/>
  <c r="D226" i="13" s="1" a="1"/>
  <c r="D226" i="13" s="1"/>
  <c r="A37" i="10"/>
  <c r="A418" i="6"/>
  <c r="B131" i="6"/>
  <c r="A298" i="6"/>
  <c r="A15" i="10" s="1"/>
  <c r="H261" i="6"/>
  <c r="H25" i="13" s="1" a="1"/>
  <c r="H25" i="13" s="1"/>
  <c r="A253" i="6"/>
  <c r="C25" i="17"/>
  <c r="C77" i="17" s="1"/>
  <c r="A254" i="6"/>
  <c r="K262" i="6"/>
  <c r="K26" i="13" s="1" a="1"/>
  <c r="K26" i="13" s="1"/>
  <c r="O250" i="6"/>
  <c r="C67" i="13" s="1" a="1"/>
  <c r="C67" i="13" s="1"/>
  <c r="AJ250" i="6"/>
  <c r="L120" i="13" s="1" a="1"/>
  <c r="L120" i="13" s="1"/>
  <c r="D15" i="17"/>
  <c r="D28" i="17" s="1"/>
  <c r="A142" i="6"/>
  <c r="A191" i="6" s="1"/>
  <c r="A63" i="12"/>
  <c r="A222" i="12"/>
  <c r="L265" i="6"/>
  <c r="L29" i="13" s="1" a="1"/>
  <c r="L29" i="13" s="1"/>
  <c r="Z250" i="6"/>
  <c r="N67" i="13" s="1" a="1"/>
  <c r="N67" i="13" s="1"/>
  <c r="V262" i="6"/>
  <c r="J79" i="13" s="1" a="1"/>
  <c r="J79" i="13" s="1"/>
  <c r="AI262" i="6"/>
  <c r="K132" i="13" s="1" a="1"/>
  <c r="K132" i="13" s="1"/>
  <c r="BH250" i="6"/>
  <c r="L226" i="13" s="1" a="1"/>
  <c r="L226" i="13" s="1"/>
  <c r="A116" i="12"/>
  <c r="E250" i="6"/>
  <c r="E14" i="13" s="1" a="1"/>
  <c r="E14" i="13" s="1"/>
  <c r="R266" i="6"/>
  <c r="F83" i="13" s="1" a="1"/>
  <c r="F83" i="13" s="1"/>
  <c r="AH262" i="6"/>
  <c r="J132" i="13" s="1" a="1"/>
  <c r="J132" i="13" s="1"/>
  <c r="AM250" i="6"/>
  <c r="C173" i="13" s="1" a="1"/>
  <c r="C173" i="13" s="1"/>
  <c r="C24" i="17"/>
  <c r="C76" i="17" s="1"/>
  <c r="C23" i="17"/>
  <c r="C75" i="17" s="1"/>
  <c r="D35" i="17"/>
  <c r="D36" i="17"/>
  <c r="D49" i="17" s="1"/>
  <c r="D62" i="17" s="1"/>
  <c r="D33" i="17"/>
  <c r="D34" i="17"/>
  <c r="D39" i="17"/>
  <c r="D41" i="17"/>
  <c r="D40" i="17"/>
  <c r="D53" i="17" s="1"/>
  <c r="D66" i="17" s="1"/>
  <c r="D38" i="17"/>
  <c r="D37" i="17"/>
  <c r="E40" i="17"/>
  <c r="E39" i="17"/>
  <c r="E34" i="17"/>
  <c r="E38" i="17"/>
  <c r="E37" i="17"/>
  <c r="E36" i="17"/>
  <c r="E35" i="17"/>
  <c r="E41" i="17"/>
  <c r="B19" i="17"/>
  <c r="C19" i="17"/>
  <c r="C71" i="17" s="1"/>
  <c r="B21" i="17"/>
  <c r="S236" i="6"/>
  <c r="AE236" i="6" s="1"/>
  <c r="AQ236" i="6" s="1"/>
  <c r="BC236" i="6" s="1"/>
  <c r="H236" i="6"/>
  <c r="AL263" i="6"/>
  <c r="N133" i="13" s="1" a="1"/>
  <c r="N133" i="13" s="1"/>
  <c r="A417" i="6"/>
  <c r="BD263" i="6"/>
  <c r="H239" i="13" s="1" a="1"/>
  <c r="H239" i="13" s="1"/>
  <c r="A61" i="12"/>
  <c r="A114" i="12"/>
  <c r="H266" i="6"/>
  <c r="H30" i="13" s="1" a="1"/>
  <c r="H30" i="13" s="1"/>
  <c r="U263" i="6"/>
  <c r="I80" i="13" s="1" a="1"/>
  <c r="I80" i="13" s="1"/>
  <c r="AA265" i="6"/>
  <c r="C135" i="13" s="1" a="1"/>
  <c r="C135" i="13" s="1"/>
  <c r="BG250" i="6"/>
  <c r="K226" i="13" s="1" a="1"/>
  <c r="K226" i="13" s="1"/>
  <c r="BH263" i="6"/>
  <c r="L239" i="13" s="1" a="1"/>
  <c r="L239" i="13" s="1"/>
  <c r="BD261" i="6"/>
  <c r="H237" i="13" s="1" a="1"/>
  <c r="H237" i="13" s="1"/>
  <c r="AS266" i="6"/>
  <c r="I189" i="13" s="1" a="1"/>
  <c r="I189" i="13" s="1"/>
  <c r="AF264" i="6"/>
  <c r="H134" i="13" s="1" a="1"/>
  <c r="H134" i="13" s="1"/>
  <c r="X265" i="6"/>
  <c r="L82" i="13" s="1" a="1"/>
  <c r="L82" i="13" s="1"/>
  <c r="W262" i="6"/>
  <c r="K79" i="13" s="1" a="1"/>
  <c r="K79" i="13" s="1"/>
  <c r="L266" i="6"/>
  <c r="L30" i="13" s="1" a="1"/>
  <c r="L30" i="13" s="1"/>
  <c r="G264" i="6"/>
  <c r="G28" i="13" s="1" a="1"/>
  <c r="G28" i="13" s="1"/>
  <c r="D262" i="6"/>
  <c r="D26" i="13" s="1" a="1"/>
  <c r="D26" i="13" s="1"/>
  <c r="BF261" i="6"/>
  <c r="J237" i="13" s="1" a="1"/>
  <c r="J237" i="13" s="1"/>
  <c r="AV266" i="6"/>
  <c r="L189" i="13" s="1" a="1"/>
  <c r="L189" i="13" s="1"/>
  <c r="AK264" i="6"/>
  <c r="M134" i="13" s="1" a="1"/>
  <c r="M134" i="13" s="1"/>
  <c r="AK261" i="6"/>
  <c r="M131" i="13" s="1" a="1"/>
  <c r="M131" i="13" s="1"/>
  <c r="Y265" i="6"/>
  <c r="M82" i="13" s="1" a="1"/>
  <c r="M82" i="13" s="1"/>
  <c r="U261" i="6"/>
  <c r="I78" i="13" s="1" a="1"/>
  <c r="I78" i="13" s="1"/>
  <c r="M266" i="6"/>
  <c r="M30" i="13" s="1" a="1"/>
  <c r="M30" i="13" s="1"/>
  <c r="K264" i="6"/>
  <c r="K28" i="13" s="1" a="1"/>
  <c r="K28" i="13" s="1"/>
  <c r="H262" i="6"/>
  <c r="H26" i="13" s="1" a="1"/>
  <c r="H26" i="13" s="1"/>
  <c r="BJ261" i="6"/>
  <c r="N237" i="13" s="1" a="1"/>
  <c r="N237" i="13" s="1"/>
  <c r="AW264" i="6"/>
  <c r="M187" i="13" s="1" a="1"/>
  <c r="M187" i="13" s="1"/>
  <c r="AL264" i="6"/>
  <c r="N134" i="13" s="1" a="1"/>
  <c r="N134" i="13" s="1"/>
  <c r="P264" i="6"/>
  <c r="D81" i="13" s="1" a="1"/>
  <c r="D81" i="13" s="1"/>
  <c r="N266" i="6"/>
  <c r="N30" i="13" s="1" a="1"/>
  <c r="N30" i="13" s="1"/>
  <c r="I262" i="6"/>
  <c r="I26" i="13" s="1" a="1"/>
  <c r="I26" i="13" s="1"/>
  <c r="AN263" i="6"/>
  <c r="D186" i="13" s="1" a="1"/>
  <c r="D186" i="13" s="1"/>
  <c r="AA263" i="6"/>
  <c r="C133" i="13" s="1" a="1"/>
  <c r="C133" i="13" s="1"/>
  <c r="Y264" i="6"/>
  <c r="M81" i="13" s="1" a="1"/>
  <c r="M81" i="13" s="1"/>
  <c r="L264" i="6"/>
  <c r="L28" i="13" s="1" a="1"/>
  <c r="L28" i="13" s="1"/>
  <c r="J262" i="6"/>
  <c r="J26" i="13" s="1" a="1"/>
  <c r="J26" i="13" s="1"/>
  <c r="AP263" i="6"/>
  <c r="F186" i="13" s="1" a="1"/>
  <c r="F186" i="13" s="1"/>
  <c r="AB263" i="6"/>
  <c r="D133" i="13" s="1" a="1"/>
  <c r="D133" i="13" s="1"/>
  <c r="Z264" i="6"/>
  <c r="N81" i="13" s="1" a="1"/>
  <c r="N81" i="13" s="1"/>
  <c r="I265" i="6"/>
  <c r="I29" i="13" s="1" a="1"/>
  <c r="I29" i="13" s="1"/>
  <c r="Q236" i="6"/>
  <c r="AC236" i="6" s="1"/>
  <c r="AO236" i="6" s="1"/>
  <c r="BA236" i="6" s="1"/>
  <c r="F4" i="6"/>
  <c r="G15" i="17"/>
  <c r="G23" i="17" s="1"/>
  <c r="G3" i="6"/>
  <c r="AE264" i="6"/>
  <c r="G134" i="13" s="1" a="1"/>
  <c r="G134" i="13" s="1"/>
  <c r="AE265" i="6"/>
  <c r="G135" i="13" s="1" a="1"/>
  <c r="G135" i="13" s="1"/>
  <c r="C75" i="6"/>
  <c r="C250" i="6"/>
  <c r="H263" i="6"/>
  <c r="H27" i="13" s="1" a="1"/>
  <c r="H27" i="13" s="1"/>
  <c r="W265" i="6"/>
  <c r="K82" i="13" s="1" a="1"/>
  <c r="K82" i="13" s="1"/>
  <c r="AJ266" i="6"/>
  <c r="L136" i="13" s="1" a="1"/>
  <c r="L136" i="13" s="1"/>
  <c r="AY264" i="6"/>
  <c r="C240" i="13" s="1" a="1"/>
  <c r="C240" i="13" s="1"/>
  <c r="C265" i="6"/>
  <c r="C29" i="13" s="1" a="1"/>
  <c r="C29" i="13" s="1"/>
  <c r="C263" i="6"/>
  <c r="C27" i="13" s="1" a="1"/>
  <c r="C27" i="13" s="1"/>
  <c r="U262" i="6"/>
  <c r="I79" i="13" s="1" a="1"/>
  <c r="I79" i="13" s="1"/>
  <c r="C262" i="6"/>
  <c r="C26" i="13" s="1" a="1"/>
  <c r="C26" i="13" s="1"/>
  <c r="T262" i="6"/>
  <c r="H79" i="13" s="1" a="1"/>
  <c r="H79" i="13" s="1"/>
  <c r="AK263" i="6"/>
  <c r="M133" i="13" s="1" a="1"/>
  <c r="M133" i="13" s="1"/>
  <c r="G263" i="6"/>
  <c r="G27" i="13" s="1" a="1"/>
  <c r="G27" i="13" s="1"/>
  <c r="U266" i="6"/>
  <c r="I83" i="13" s="1" a="1"/>
  <c r="I83" i="13" s="1"/>
  <c r="AI266" i="6"/>
  <c r="K136" i="13" s="1" a="1"/>
  <c r="K136" i="13" s="1"/>
  <c r="AS250" i="6"/>
  <c r="I173" i="13" s="1" a="1"/>
  <c r="I173" i="13" s="1"/>
  <c r="AT250" i="6"/>
  <c r="J173" i="13" s="1" a="1"/>
  <c r="J173" i="13" s="1"/>
  <c r="AS262" i="6"/>
  <c r="I185" i="13" s="1" a="1"/>
  <c r="I185" i="13" s="1"/>
  <c r="BJ250" i="6"/>
  <c r="N226" i="13" s="1" a="1"/>
  <c r="N226" i="13" s="1"/>
  <c r="BI250" i="6"/>
  <c r="M226" i="13" s="1" a="1"/>
  <c r="M226" i="13" s="1"/>
  <c r="BF265" i="6"/>
  <c r="J241" i="13" s="1" a="1"/>
  <c r="J241" i="13" s="1"/>
  <c r="AX250" i="6"/>
  <c r="N173" i="13" s="1" a="1"/>
  <c r="N173" i="13" s="1"/>
  <c r="I266" i="6"/>
  <c r="I30" i="13" s="1" a="1"/>
  <c r="I30" i="13" s="1"/>
  <c r="C264" i="6"/>
  <c r="C28" i="13" s="1" a="1"/>
  <c r="C28" i="13" s="1"/>
  <c r="T266" i="6"/>
  <c r="H83" i="13" s="1" a="1"/>
  <c r="H83" i="13" s="1"/>
  <c r="AI261" i="6"/>
  <c r="K131" i="13" s="1" a="1"/>
  <c r="K131" i="13" s="1"/>
  <c r="AS263" i="6"/>
  <c r="I186" i="13" s="1" a="1"/>
  <c r="I186" i="13" s="1"/>
  <c r="E28" i="17"/>
  <c r="E27" i="17"/>
  <c r="J265" i="6"/>
  <c r="J29" i="13" s="1" a="1"/>
  <c r="J29" i="13" s="1"/>
  <c r="K263" i="6"/>
  <c r="K27" i="13" s="1" a="1"/>
  <c r="K27" i="13" s="1"/>
  <c r="O262" i="6"/>
  <c r="C79" i="13" s="1" a="1"/>
  <c r="C79" i="13" s="1"/>
  <c r="I263" i="6"/>
  <c r="I27" i="13" s="1" a="1"/>
  <c r="I27" i="13" s="1"/>
  <c r="W263" i="6"/>
  <c r="K80" i="13" s="1" a="1"/>
  <c r="K80" i="13" s="1"/>
  <c r="I250" i="6"/>
  <c r="I14" i="13" s="1" a="1"/>
  <c r="I14" i="13" s="1"/>
  <c r="I261" i="6"/>
  <c r="I25" i="13" s="1" a="1"/>
  <c r="I25" i="13" s="1"/>
  <c r="M265" i="6"/>
  <c r="M29" i="13" s="1" a="1"/>
  <c r="M29" i="13" s="1"/>
  <c r="S266" i="6"/>
  <c r="G83" i="13" s="1" a="1"/>
  <c r="G83" i="13" s="1"/>
  <c r="AG261" i="6"/>
  <c r="I131" i="13" s="1" a="1"/>
  <c r="I131" i="13" s="1"/>
  <c r="AR263" i="6"/>
  <c r="H186" i="13" s="1" a="1"/>
  <c r="H186" i="13" s="1"/>
  <c r="F137" i="6"/>
  <c r="G137" i="6" s="1"/>
  <c r="D4" i="6"/>
  <c r="C84" i="3" s="1"/>
  <c r="N250" i="6"/>
  <c r="N14" i="13" s="1" a="1"/>
  <c r="N14" i="13" s="1"/>
  <c r="F250" i="6"/>
  <c r="F14" i="13" s="1" a="1"/>
  <c r="F14" i="13" s="1"/>
  <c r="D250" i="6"/>
  <c r="D14" i="13" s="1" a="1"/>
  <c r="D14" i="13" s="1"/>
  <c r="C16" i="17"/>
  <c r="AF250" i="6"/>
  <c r="H120" i="13" s="1" a="1"/>
  <c r="H120" i="13" s="1"/>
  <c r="AO250" i="6"/>
  <c r="E173" i="13" s="1" a="1"/>
  <c r="E173" i="13" s="1"/>
  <c r="B477" i="6"/>
  <c r="F400" i="6"/>
  <c r="Q400" i="6"/>
  <c r="AC400" i="6" s="1"/>
  <c r="AO400" i="6" s="1"/>
  <c r="BA400" i="6" s="1"/>
  <c r="C477" i="6"/>
  <c r="C38" i="11" s="1"/>
  <c r="D477" i="6"/>
  <c r="D38" i="11" s="1"/>
  <c r="D476" i="6"/>
  <c r="D37" i="11" s="1"/>
  <c r="E477" i="6"/>
  <c r="E38" i="11" s="1"/>
  <c r="S137" i="6"/>
  <c r="AE137" i="6" s="1"/>
  <c r="AQ137" i="6" s="1"/>
  <c r="BC137" i="6" s="1"/>
  <c r="H137" i="6"/>
  <c r="C14" i="13" a="1"/>
  <c r="C14" i="13" s="1"/>
  <c r="AQ250" i="6"/>
  <c r="G173" i="13" s="1" a="1"/>
  <c r="G173" i="13" s="1"/>
  <c r="AR250" i="6"/>
  <c r="H173" i="13" s="1" a="1"/>
  <c r="H173" i="13" s="1"/>
  <c r="F477" i="6"/>
  <c r="F38" i="11" s="1"/>
  <c r="D117" i="6"/>
  <c r="E117" i="6" s="1"/>
  <c r="F117" i="6" s="1"/>
  <c r="G117" i="6" s="1"/>
  <c r="H117" i="6" s="1"/>
  <c r="I117" i="6" s="1"/>
  <c r="J117" i="6" s="1"/>
  <c r="K117" i="6" s="1"/>
  <c r="L117" i="6" s="1"/>
  <c r="M117" i="6" s="1"/>
  <c r="N117" i="6" s="1"/>
  <c r="O117" i="6" s="1"/>
  <c r="P117" i="6" s="1"/>
  <c r="Q117" i="6" s="1"/>
  <c r="R117" i="6" s="1"/>
  <c r="S117" i="6" s="1"/>
  <c r="T117" i="6" s="1"/>
  <c r="U117" i="6" s="1"/>
  <c r="V117" i="6" s="1"/>
  <c r="W117" i="6" s="1"/>
  <c r="X117" i="6" s="1"/>
  <c r="Y117" i="6" s="1"/>
  <c r="Z117" i="6" s="1"/>
  <c r="AA117" i="6" s="1"/>
  <c r="AB117" i="6" s="1"/>
  <c r="AC117" i="6" s="1"/>
  <c r="AD117" i="6" s="1"/>
  <c r="AE117" i="6" s="1"/>
  <c r="AF117" i="6" s="1"/>
  <c r="AG117" i="6" s="1"/>
  <c r="AH117" i="6" s="1"/>
  <c r="AI117" i="6" s="1"/>
  <c r="AJ117" i="6" s="1"/>
  <c r="AK117" i="6" s="1"/>
  <c r="AL117" i="6" s="1"/>
  <c r="AM117" i="6" s="1"/>
  <c r="AN117" i="6" s="1"/>
  <c r="AO117" i="6" s="1"/>
  <c r="AP117" i="6" s="1"/>
  <c r="AQ117" i="6" s="1"/>
  <c r="AR117" i="6" s="1"/>
  <c r="AS117" i="6" s="1"/>
  <c r="AT117" i="6" s="1"/>
  <c r="AU117" i="6" s="1"/>
  <c r="AV117" i="6" s="1"/>
  <c r="AW117" i="6" s="1"/>
  <c r="AX117" i="6" s="1"/>
  <c r="AY117" i="6" s="1"/>
  <c r="AZ117" i="6" s="1"/>
  <c r="BA117" i="6" s="1"/>
  <c r="BB117" i="6" s="1"/>
  <c r="BC117" i="6" s="1"/>
  <c r="BD117" i="6" s="1"/>
  <c r="BE117" i="6" s="1"/>
  <c r="BF117" i="6" s="1"/>
  <c r="BG117" i="6" s="1"/>
  <c r="BH117" i="6" s="1"/>
  <c r="BI117" i="6" s="1"/>
  <c r="BJ117" i="6" s="1"/>
  <c r="A313" i="6"/>
  <c r="A30" i="10" s="1"/>
  <c r="A269" i="6"/>
  <c r="B463" i="6"/>
  <c r="T250" i="6"/>
  <c r="H67" i="13" s="1" a="1"/>
  <c r="H67" i="13" s="1"/>
  <c r="U250" i="6"/>
  <c r="I67" i="13" s="1" a="1"/>
  <c r="I67" i="13" s="1"/>
  <c r="A251" i="6"/>
  <c r="BB250" i="6"/>
  <c r="F226" i="13" s="1" a="1"/>
  <c r="F226" i="13" s="1"/>
  <c r="BC250" i="6"/>
  <c r="G226" i="13" s="1" a="1"/>
  <c r="G226" i="13" s="1"/>
  <c r="H15" i="17"/>
  <c r="H3" i="6"/>
  <c r="G4" i="6"/>
  <c r="A157" i="6"/>
  <c r="A205" i="6" s="1"/>
  <c r="G261" i="6"/>
  <c r="G25" i="13" s="1" a="1"/>
  <c r="G25" i="13" s="1"/>
  <c r="M263" i="6"/>
  <c r="M27" i="13" s="1" a="1"/>
  <c r="M27" i="13" s="1"/>
  <c r="J264" i="6"/>
  <c r="J28" i="13" s="1" a="1"/>
  <c r="J28" i="13" s="1"/>
  <c r="F265" i="6"/>
  <c r="F29" i="13" s="1" a="1"/>
  <c r="F29" i="13" s="1"/>
  <c r="T261" i="6"/>
  <c r="H78" i="13" s="1" a="1"/>
  <c r="H78" i="13" s="1"/>
  <c r="P263" i="6"/>
  <c r="S265" i="6"/>
  <c r="G82" i="13" s="1" a="1"/>
  <c r="G82" i="13" s="1"/>
  <c r="AE262" i="6"/>
  <c r="G132" i="13" s="1" a="1"/>
  <c r="G132" i="13" s="1"/>
  <c r="AC264" i="6"/>
  <c r="E134" i="13" s="1" a="1"/>
  <c r="E134" i="13" s="1"/>
  <c r="AT264" i="6"/>
  <c r="J187" i="13" s="1" a="1"/>
  <c r="J187" i="13" s="1"/>
  <c r="F463" i="6"/>
  <c r="B18" i="12" a="1"/>
  <c r="B18" i="12" s="1"/>
  <c r="N18" i="12" s="1"/>
  <c r="A18" i="12" s="1"/>
  <c r="A300" i="6"/>
  <c r="A17" i="10" s="1"/>
  <c r="A256" i="6"/>
  <c r="A162" i="6"/>
  <c r="A210" i="6" s="1"/>
  <c r="A255" i="6"/>
  <c r="A161" i="6"/>
  <c r="A209" i="6" s="1"/>
  <c r="AY265" i="6"/>
  <c r="C241" i="13" s="1" a="1"/>
  <c r="C241" i="13" s="1"/>
  <c r="BB263" i="6"/>
  <c r="F239" i="13" s="1" a="1"/>
  <c r="F239" i="13" s="1"/>
  <c r="BE262" i="6"/>
  <c r="I238" i="13" s="1" a="1"/>
  <c r="I238" i="13" s="1"/>
  <c r="AM265" i="6"/>
  <c r="C188" i="13" s="1" a="1"/>
  <c r="C188" i="13" s="1"/>
  <c r="AO262" i="6"/>
  <c r="E185" i="13" s="1" a="1"/>
  <c r="E185" i="13" s="1"/>
  <c r="AS261" i="6"/>
  <c r="I184" i="13" s="1" a="1"/>
  <c r="I184" i="13" s="1"/>
  <c r="AE266" i="6"/>
  <c r="G136" i="13" s="1" a="1"/>
  <c r="G136" i="13" s="1"/>
  <c r="AB265" i="6"/>
  <c r="D135" i="13" s="1" a="1"/>
  <c r="D135" i="13" s="1"/>
  <c r="AJ265" i="6"/>
  <c r="L135" i="13" s="1" a="1"/>
  <c r="L135" i="13" s="1"/>
  <c r="AD263" i="6"/>
  <c r="F133" i="13" s="1" a="1"/>
  <c r="F133" i="13" s="1"/>
  <c r="AB262" i="6"/>
  <c r="D132" i="13" s="1" a="1"/>
  <c r="D132" i="13" s="1"/>
  <c r="AJ262" i="6"/>
  <c r="L132" i="13" s="1" a="1"/>
  <c r="L132" i="13" s="1"/>
  <c r="Q265" i="6"/>
  <c r="E82" i="13" s="1" a="1"/>
  <c r="E82" i="13" s="1"/>
  <c r="Z265" i="6"/>
  <c r="N82" i="13" s="1" a="1"/>
  <c r="N82" i="13" s="1"/>
  <c r="V264" i="6"/>
  <c r="J81" i="13" s="1" a="1"/>
  <c r="J81" i="13" s="1"/>
  <c r="R263" i="6"/>
  <c r="F80" i="13" s="1" a="1"/>
  <c r="F80" i="13" s="1"/>
  <c r="P262" i="6"/>
  <c r="D79" i="13" s="1" a="1"/>
  <c r="D79" i="13" s="1"/>
  <c r="BA265" i="6"/>
  <c r="E241" i="13" s="1" a="1"/>
  <c r="E241" i="13" s="1"/>
  <c r="AP265" i="6"/>
  <c r="F188" i="13" s="1" a="1"/>
  <c r="F188" i="13" s="1"/>
  <c r="AV264" i="6"/>
  <c r="L187" i="13" s="1" a="1"/>
  <c r="L187" i="13" s="1"/>
  <c r="AR262" i="6"/>
  <c r="H185" i="13" s="1" a="1"/>
  <c r="H185" i="13" s="1"/>
  <c r="AV261" i="6"/>
  <c r="L184" i="13" s="1" a="1"/>
  <c r="L184" i="13" s="1"/>
  <c r="AF266" i="6"/>
  <c r="H136" i="13" s="1" a="1"/>
  <c r="H136" i="13" s="1"/>
  <c r="AC265" i="6"/>
  <c r="E135" i="13" s="1" a="1"/>
  <c r="E135" i="13" s="1"/>
  <c r="AL265" i="6"/>
  <c r="N135" i="13" s="1" a="1"/>
  <c r="N135" i="13" s="1"/>
  <c r="AH264" i="6"/>
  <c r="J134" i="13" s="1" a="1"/>
  <c r="J134" i="13" s="1"/>
  <c r="AE263" i="6"/>
  <c r="G133" i="13" s="1" a="1"/>
  <c r="G133" i="13" s="1"/>
  <c r="AC262" i="6"/>
  <c r="E132" i="13" s="1" a="1"/>
  <c r="E132" i="13" s="1"/>
  <c r="AK262" i="6"/>
  <c r="M132" i="13" s="1" a="1"/>
  <c r="M132" i="13" s="1"/>
  <c r="AH261" i="6"/>
  <c r="J131" i="13" s="1" a="1"/>
  <c r="J131" i="13" s="1"/>
  <c r="V266" i="6"/>
  <c r="J83" i="13" s="1" a="1"/>
  <c r="J83" i="13" s="1"/>
  <c r="R265" i="6"/>
  <c r="F82" i="13" s="1" a="1"/>
  <c r="F82" i="13" s="1"/>
  <c r="O264" i="6"/>
  <c r="C81" i="13" s="1" a="1"/>
  <c r="C81" i="13" s="1"/>
  <c r="W264" i="6"/>
  <c r="K81" i="13" s="1" a="1"/>
  <c r="K81" i="13" s="1"/>
  <c r="T263" i="6"/>
  <c r="H80" i="13" s="1" a="1"/>
  <c r="H80" i="13" s="1"/>
  <c r="R262" i="6"/>
  <c r="F79" i="13" s="1" a="1"/>
  <c r="F79" i="13" s="1"/>
  <c r="Z262" i="6"/>
  <c r="N79" i="13" s="1" a="1"/>
  <c r="N79" i="13" s="1"/>
  <c r="V261" i="6"/>
  <c r="J78" i="13" s="1" a="1"/>
  <c r="J78" i="13" s="1"/>
  <c r="BE266" i="6"/>
  <c r="I242" i="13" s="1" a="1"/>
  <c r="I242" i="13" s="1"/>
  <c r="BD264" i="6"/>
  <c r="H240" i="13" s="1" a="1"/>
  <c r="H240" i="13" s="1"/>
  <c r="BG262" i="6"/>
  <c r="K238" i="13" s="1" a="1"/>
  <c r="K238" i="13" s="1"/>
  <c r="AX265" i="6"/>
  <c r="N188" i="13" s="1" a="1"/>
  <c r="N188" i="13" s="1"/>
  <c r="AR261" i="6"/>
  <c r="H184" i="13" s="1" a="1"/>
  <c r="H184" i="13" s="1"/>
  <c r="AI265" i="6"/>
  <c r="K135" i="13" s="1" a="1"/>
  <c r="K135" i="13" s="1"/>
  <c r="AG264" i="6"/>
  <c r="I134" i="13" s="1" a="1"/>
  <c r="I134" i="13" s="1"/>
  <c r="AG263" i="6"/>
  <c r="I133" i="13" s="1" a="1"/>
  <c r="I133" i="13" s="1"/>
  <c r="AC261" i="6"/>
  <c r="E131" i="13" s="1" a="1"/>
  <c r="E131" i="13" s="1"/>
  <c r="W266" i="6"/>
  <c r="K83" i="13" s="1" a="1"/>
  <c r="K83" i="13" s="1"/>
  <c r="T265" i="6"/>
  <c r="H82" i="13" s="1" a="1"/>
  <c r="H82" i="13" s="1"/>
  <c r="S264" i="6"/>
  <c r="G81" i="13" s="1" a="1"/>
  <c r="G81" i="13" s="1"/>
  <c r="Q263" i="6"/>
  <c r="E80" i="13" s="1" a="1"/>
  <c r="E80" i="13" s="1"/>
  <c r="Q262" i="6"/>
  <c r="E79" i="13" s="1" a="1"/>
  <c r="E79" i="13" s="1"/>
  <c r="O261" i="6"/>
  <c r="C78" i="13" s="1" a="1"/>
  <c r="C78" i="13" s="1"/>
  <c r="X261" i="6"/>
  <c r="L78" i="13" s="1" a="1"/>
  <c r="L78" i="13" s="1"/>
  <c r="J266" i="6"/>
  <c r="J30" i="13" s="1" a="1"/>
  <c r="J30" i="13" s="1"/>
  <c r="G265" i="6"/>
  <c r="G29" i="13" s="1" a="1"/>
  <c r="G29" i="13" s="1"/>
  <c r="D264" i="6"/>
  <c r="D28" i="13" s="1" a="1"/>
  <c r="D28" i="13" s="1"/>
  <c r="E262" i="6"/>
  <c r="E26" i="13" s="1" a="1"/>
  <c r="E26" i="13" s="1"/>
  <c r="N262" i="6"/>
  <c r="N26" i="13" s="1" a="1"/>
  <c r="N26" i="13" s="1"/>
  <c r="J261" i="6"/>
  <c r="J25" i="13" s="1" a="1"/>
  <c r="J25" i="13" s="1"/>
  <c r="AI264" i="6"/>
  <c r="K134" i="13" s="1" a="1"/>
  <c r="K134" i="13" s="1"/>
  <c r="AG262" i="6"/>
  <c r="I132" i="13" s="1" a="1"/>
  <c r="I132" i="13" s="1"/>
  <c r="AD261" i="6"/>
  <c r="F131" i="13" s="1" a="1"/>
  <c r="F131" i="13" s="1"/>
  <c r="U265" i="6"/>
  <c r="I82" i="13" s="1" a="1"/>
  <c r="I82" i="13" s="1"/>
  <c r="Y261" i="6"/>
  <c r="M78" i="13" s="1" a="1"/>
  <c r="M78" i="13" s="1"/>
  <c r="K266" i="6"/>
  <c r="K30" i="13" s="1" a="1"/>
  <c r="K30" i="13" s="1"/>
  <c r="E264" i="6"/>
  <c r="E28" i="13" s="1" a="1"/>
  <c r="E28" i="13" s="1"/>
  <c r="M264" i="6"/>
  <c r="M28" i="13" s="1" a="1"/>
  <c r="M28" i="13" s="1"/>
  <c r="J263" i="6"/>
  <c r="J27" i="13" s="1" a="1"/>
  <c r="J27" i="13" s="1"/>
  <c r="F262" i="6"/>
  <c r="F26" i="13" s="1" a="1"/>
  <c r="F26" i="13" s="1"/>
  <c r="K261" i="6"/>
  <c r="K25" i="13" s="1" a="1"/>
  <c r="K25" i="13" s="1"/>
  <c r="BF266" i="6"/>
  <c r="J242" i="13" s="1" a="1"/>
  <c r="J242" i="13" s="1"/>
  <c r="BE264" i="6"/>
  <c r="I240" i="13" s="1" a="1"/>
  <c r="I240" i="13" s="1"/>
  <c r="AY261" i="6"/>
  <c r="C237" i="13" s="1" a="1"/>
  <c r="C237" i="13" s="1"/>
  <c r="AO266" i="6"/>
  <c r="E189" i="13" s="1" a="1"/>
  <c r="E189" i="13" s="1"/>
  <c r="AT263" i="6"/>
  <c r="J186" i="13" s="1" a="1"/>
  <c r="J186" i="13" s="1"/>
  <c r="AT261" i="6"/>
  <c r="J184" i="13" s="1" a="1"/>
  <c r="J184" i="13" s="1"/>
  <c r="AK266" i="6"/>
  <c r="M136" i="13" s="1" a="1"/>
  <c r="M136" i="13" s="1"/>
  <c r="AH263" i="6"/>
  <c r="J133" i="13" s="1" a="1"/>
  <c r="J133" i="13" s="1"/>
  <c r="X266" i="6"/>
  <c r="L83" i="13" s="1" a="1"/>
  <c r="L83" i="13" s="1"/>
  <c r="P261" i="6"/>
  <c r="D78" i="13" s="1" a="1"/>
  <c r="D78" i="13" s="1"/>
  <c r="BG266" i="6"/>
  <c r="K242" i="13" s="1" a="1"/>
  <c r="K242" i="13" s="1"/>
  <c r="BC263" i="6"/>
  <c r="G239" i="13" s="1" a="1"/>
  <c r="G239" i="13" s="1"/>
  <c r="BA261" i="6"/>
  <c r="E237" i="13" s="1" a="1"/>
  <c r="E237" i="13" s="1"/>
  <c r="AP264" i="6"/>
  <c r="F187" i="13" s="1" a="1"/>
  <c r="F187" i="13" s="1"/>
  <c r="AM262" i="6"/>
  <c r="C185" i="13" s="1" a="1"/>
  <c r="C185" i="13" s="1"/>
  <c r="AA266" i="6"/>
  <c r="C136" i="13" s="1" a="1"/>
  <c r="C136" i="13" s="1"/>
  <c r="AL266" i="6"/>
  <c r="N136" i="13" s="1" a="1"/>
  <c r="N136" i="13" s="1"/>
  <c r="AK265" i="6"/>
  <c r="M135" i="13" s="1" a="1"/>
  <c r="M135" i="13" s="1"/>
  <c r="AJ264" i="6"/>
  <c r="L134" i="13" s="1" a="1"/>
  <c r="L134" i="13" s="1"/>
  <c r="AE261" i="6"/>
  <c r="G131" i="13" s="1" a="1"/>
  <c r="G131" i="13" s="1"/>
  <c r="O266" i="6"/>
  <c r="V265" i="6"/>
  <c r="J82" i="13" s="1" a="1"/>
  <c r="J82" i="13" s="1"/>
  <c r="T264" i="6"/>
  <c r="H81" i="13" s="1" a="1"/>
  <c r="H81" i="13" s="1"/>
  <c r="S263" i="6"/>
  <c r="G80" i="13" s="1" a="1"/>
  <c r="G80" i="13" s="1"/>
  <c r="S262" i="6"/>
  <c r="G79" i="13" s="1" a="1"/>
  <c r="G79" i="13" s="1"/>
  <c r="Z261" i="6"/>
  <c r="N78" i="13" s="1" a="1"/>
  <c r="N78" i="13" s="1"/>
  <c r="D266" i="6"/>
  <c r="D30" i="13" s="1" a="1"/>
  <c r="D30" i="13" s="1"/>
  <c r="H265" i="6"/>
  <c r="H29" i="13" s="1" a="1"/>
  <c r="H29" i="13" s="1"/>
  <c r="N264" i="6"/>
  <c r="N28" i="13" s="1" a="1"/>
  <c r="N28" i="13" s="1"/>
  <c r="G262" i="6"/>
  <c r="D261" i="6"/>
  <c r="D25" i="13" s="1" a="1"/>
  <c r="D25" i="13" s="1"/>
  <c r="L261" i="6"/>
  <c r="L25" i="13" s="1" a="1"/>
  <c r="L25" i="13" s="1"/>
  <c r="BD262" i="6"/>
  <c r="H238" i="13" s="1" a="1"/>
  <c r="H238" i="13" s="1"/>
  <c r="AO265" i="6"/>
  <c r="E188" i="13" s="1" a="1"/>
  <c r="E188" i="13" s="1"/>
  <c r="AD265" i="6"/>
  <c r="F135" i="13" s="1" a="1"/>
  <c r="F135" i="13" s="1"/>
  <c r="AD264" i="6"/>
  <c r="F134" i="13" s="1" a="1"/>
  <c r="F134" i="13" s="1"/>
  <c r="AF263" i="6"/>
  <c r="H133" i="13" s="1" a="1"/>
  <c r="H133" i="13" s="1"/>
  <c r="AJ261" i="6"/>
  <c r="L131" i="13" s="1" a="1"/>
  <c r="L131" i="13" s="1"/>
  <c r="P266" i="6"/>
  <c r="D83" i="13" s="1" a="1"/>
  <c r="D83" i="13" s="1"/>
  <c r="P265" i="6"/>
  <c r="R264" i="6"/>
  <c r="F81" i="13" s="1" a="1"/>
  <c r="F81" i="13" s="1"/>
  <c r="V263" i="6"/>
  <c r="J80" i="13" s="1" a="1"/>
  <c r="J80" i="13" s="1"/>
  <c r="W261" i="6"/>
  <c r="K78" i="13" s="1" a="1"/>
  <c r="K78" i="13" s="1"/>
  <c r="BC264" i="6"/>
  <c r="G240" i="13" s="1" a="1"/>
  <c r="G240" i="13" s="1"/>
  <c r="BC261" i="6"/>
  <c r="G237" i="13" s="1" a="1"/>
  <c r="G237" i="13" s="1"/>
  <c r="AV265" i="6"/>
  <c r="L188" i="13" s="1" a="1"/>
  <c r="L188" i="13" s="1"/>
  <c r="AQ262" i="6"/>
  <c r="G185" i="13" s="1" a="1"/>
  <c r="G185" i="13" s="1"/>
  <c r="AC266" i="6"/>
  <c r="E136" i="13" s="1" a="1"/>
  <c r="E136" i="13" s="1"/>
  <c r="AF265" i="6"/>
  <c r="H135" i="13" s="1" a="1"/>
  <c r="H135" i="13" s="1"/>
  <c r="AJ263" i="6"/>
  <c r="L133" i="13" s="1" a="1"/>
  <c r="L133" i="13" s="1"/>
  <c r="AL262" i="6"/>
  <c r="N132" i="13" s="1" a="1"/>
  <c r="N132" i="13" s="1"/>
  <c r="Q266" i="6"/>
  <c r="E83" i="13" s="1" a="1"/>
  <c r="E83" i="13" s="1"/>
  <c r="U264" i="6"/>
  <c r="I81" i="13" s="1" a="1"/>
  <c r="I81" i="13" s="1"/>
  <c r="X263" i="6"/>
  <c r="L80" i="13" s="1" a="1"/>
  <c r="L80" i="13" s="1"/>
  <c r="X262" i="6"/>
  <c r="L79" i="13" s="1" a="1"/>
  <c r="L79" i="13" s="1"/>
  <c r="BI266" i="6"/>
  <c r="M242" i="13" s="1" a="1"/>
  <c r="M242" i="13" s="1"/>
  <c r="BF263" i="6"/>
  <c r="J239" i="13" s="1" a="1"/>
  <c r="J239" i="13" s="1"/>
  <c r="AM266" i="6"/>
  <c r="C189" i="13" s="1" a="1"/>
  <c r="C189" i="13" s="1"/>
  <c r="AU264" i="6"/>
  <c r="K187" i="13" s="1" a="1"/>
  <c r="K187" i="13" s="1"/>
  <c r="AM261" i="6"/>
  <c r="C184" i="13" s="1" a="1"/>
  <c r="C184" i="13" s="1"/>
  <c r="AH266" i="6"/>
  <c r="J136" i="13" s="1" a="1"/>
  <c r="J136" i="13" s="1"/>
  <c r="AA264" i="6"/>
  <c r="C134" i="13" s="1" a="1"/>
  <c r="C134" i="13" s="1"/>
  <c r="AD262" i="6"/>
  <c r="F132" i="13" s="1" a="1"/>
  <c r="F132" i="13" s="1"/>
  <c r="AF261" i="6"/>
  <c r="H131" i="13" s="1" a="1"/>
  <c r="H131" i="13" s="1"/>
  <c r="AY262" i="6"/>
  <c r="C238" i="13" s="1" a="1"/>
  <c r="C238" i="13" s="1"/>
  <c r="AT262" i="6"/>
  <c r="J185" i="13" s="1" a="1"/>
  <c r="J185" i="13" s="1"/>
  <c r="AB266" i="6"/>
  <c r="D136" i="13" s="1" a="1"/>
  <c r="D136" i="13" s="1"/>
  <c r="AH265" i="6"/>
  <c r="J135" i="13" s="1" a="1"/>
  <c r="J135" i="13" s="1"/>
  <c r="Q264" i="6"/>
  <c r="Q261" i="6"/>
  <c r="E78" i="13" s="1" a="1"/>
  <c r="E78" i="13" s="1"/>
  <c r="E266" i="6"/>
  <c r="E30" i="13" s="1" a="1"/>
  <c r="E30" i="13" s="1"/>
  <c r="N265" i="6"/>
  <c r="N29" i="13" s="1" a="1"/>
  <c r="N29" i="13" s="1"/>
  <c r="N263" i="6"/>
  <c r="N27" i="13" s="1" a="1"/>
  <c r="N27" i="13" s="1"/>
  <c r="M262" i="6"/>
  <c r="M26" i="13" s="1" a="1"/>
  <c r="M26" i="13" s="1"/>
  <c r="M261" i="6"/>
  <c r="M25" i="13" s="1" a="1"/>
  <c r="M25" i="13" s="1"/>
  <c r="BB265" i="6"/>
  <c r="F241" i="13" s="1" a="1"/>
  <c r="F241" i="13" s="1"/>
  <c r="AS264" i="6"/>
  <c r="I187" i="13" s="1" a="1"/>
  <c r="I187" i="13" s="1"/>
  <c r="AQ261" i="6"/>
  <c r="G184" i="13" s="1" a="1"/>
  <c r="G184" i="13" s="1"/>
  <c r="AG266" i="6"/>
  <c r="I136" i="13" s="1" a="1"/>
  <c r="I136" i="13" s="1"/>
  <c r="X264" i="6"/>
  <c r="L81" i="13" s="1" a="1"/>
  <c r="L81" i="13" s="1"/>
  <c r="F263" i="6"/>
  <c r="F27" i="13" s="1" a="1"/>
  <c r="F27" i="13" s="1"/>
  <c r="F261" i="6"/>
  <c r="F25" i="13" s="1" a="1"/>
  <c r="F25" i="13" s="1"/>
  <c r="BA262" i="6"/>
  <c r="E238" i="13" s="1" a="1"/>
  <c r="E238" i="13" s="1"/>
  <c r="AW265" i="6"/>
  <c r="M188" i="13" s="1" a="1"/>
  <c r="M188" i="13" s="1"/>
  <c r="AD266" i="6"/>
  <c r="F136" i="13" s="1" a="1"/>
  <c r="F136" i="13" s="1"/>
  <c r="AC263" i="6"/>
  <c r="E133" i="13" s="1" a="1"/>
  <c r="E133" i="13" s="1"/>
  <c r="AA261" i="6"/>
  <c r="C131" i="13" s="1" a="1"/>
  <c r="C131" i="13" s="1"/>
  <c r="Z266" i="6"/>
  <c r="N83" i="13" s="1" a="1"/>
  <c r="N83" i="13" s="1"/>
  <c r="Y263" i="6"/>
  <c r="M80" i="13" s="1" a="1"/>
  <c r="M80" i="13" s="1"/>
  <c r="R261" i="6"/>
  <c r="F78" i="13" s="1" a="1"/>
  <c r="F78" i="13" s="1"/>
  <c r="D265" i="6"/>
  <c r="D29" i="13" s="1" a="1"/>
  <c r="D29" i="13" s="1"/>
  <c r="D263" i="6"/>
  <c r="D27" i="13" s="1" a="1"/>
  <c r="D27" i="13" s="1"/>
  <c r="N261" i="6"/>
  <c r="N25" i="13" s="1" a="1"/>
  <c r="N25" i="13" s="1"/>
  <c r="BB261" i="6"/>
  <c r="F237" i="13" s="1" a="1"/>
  <c r="F237" i="13" s="1"/>
  <c r="Z263" i="6"/>
  <c r="N80" i="13" s="1" a="1"/>
  <c r="N80" i="13" s="1"/>
  <c r="E265" i="6"/>
  <c r="E29" i="13" s="1" a="1"/>
  <c r="E29" i="13" s="1"/>
  <c r="AZ265" i="6"/>
  <c r="D241" i="13" s="1" a="1"/>
  <c r="D241" i="13" s="1"/>
  <c r="BB262" i="6"/>
  <c r="F238" i="13" s="1" a="1"/>
  <c r="F238" i="13" s="1"/>
  <c r="AP261" i="6"/>
  <c r="F184" i="13" s="1" a="1"/>
  <c r="F184" i="13" s="1"/>
  <c r="AB264" i="6"/>
  <c r="D134" i="13" s="1" a="1"/>
  <c r="D134" i="13" s="1"/>
  <c r="O265" i="6"/>
  <c r="C82" i="13" s="1" a="1"/>
  <c r="C82" i="13" s="1"/>
  <c r="S261" i="6"/>
  <c r="G78" i="13" s="1" a="1"/>
  <c r="G78" i="13" s="1"/>
  <c r="F266" i="6"/>
  <c r="F30" i="13" s="1" a="1"/>
  <c r="F30" i="13" s="1"/>
  <c r="F264" i="6"/>
  <c r="F28" i="13" s="1" a="1"/>
  <c r="F28" i="13" s="1"/>
  <c r="E263" i="6"/>
  <c r="E27" i="13" s="1" a="1"/>
  <c r="E27" i="13" s="1"/>
  <c r="E261" i="6"/>
  <c r="E25" i="13" s="1" a="1"/>
  <c r="E25" i="13" s="1"/>
  <c r="AI263" i="6"/>
  <c r="K133" i="13" s="1" a="1"/>
  <c r="K133" i="13" s="1"/>
  <c r="AB261" i="6"/>
  <c r="D131" i="13" s="1" a="1"/>
  <c r="D131" i="13" s="1"/>
  <c r="G266" i="6"/>
  <c r="G30" i="13" s="1" a="1"/>
  <c r="G30" i="13" s="1"/>
  <c r="A257" i="6"/>
  <c r="L263" i="6"/>
  <c r="L27" i="13" s="1" a="1"/>
  <c r="L27" i="13" s="1"/>
  <c r="I264" i="6"/>
  <c r="I28" i="13" s="1" a="1"/>
  <c r="I28" i="13" s="1"/>
  <c r="R250" i="6"/>
  <c r="F67" i="13" s="1" a="1"/>
  <c r="F67" i="13" s="1"/>
  <c r="O263" i="6"/>
  <c r="C80" i="13" s="1" a="1"/>
  <c r="C80" i="13" s="1"/>
  <c r="Y266" i="6"/>
  <c r="M83" i="13" s="1" a="1"/>
  <c r="M83" i="13" s="1"/>
  <c r="AG265" i="6"/>
  <c r="I135" i="13" s="1" a="1"/>
  <c r="I135" i="13" s="1"/>
  <c r="AX266" i="6"/>
  <c r="N189" i="13" s="1" a="1"/>
  <c r="N189" i="13" s="1"/>
  <c r="BE263" i="6"/>
  <c r="I239" i="13" s="1" a="1"/>
  <c r="I239" i="13" s="1"/>
  <c r="R137" i="6"/>
  <c r="AD137" i="6" s="1"/>
  <c r="AP137" i="6" s="1"/>
  <c r="BB137" i="6" s="1"/>
  <c r="AY250" i="6"/>
  <c r="C226" i="13" s="1" a="1"/>
  <c r="C226" i="13" s="1"/>
  <c r="B30" i="14" a="1"/>
  <c r="B30" i="14" s="1"/>
  <c r="B31" i="14" s="1"/>
  <c r="B425" i="6"/>
  <c r="R236" i="6"/>
  <c r="AD236" i="6" s="1"/>
  <c r="AP236" i="6" s="1"/>
  <c r="BB236" i="6" s="1"/>
  <c r="E476" i="6"/>
  <c r="E37" i="11" s="1"/>
  <c r="C476" i="6"/>
  <c r="C37" i="11" s="1"/>
  <c r="M250" i="6"/>
  <c r="M14" i="13" s="1" a="1"/>
  <c r="M14" i="13" s="1"/>
  <c r="L262" i="6"/>
  <c r="L26" i="13" s="1" a="1"/>
  <c r="L26" i="13" s="1"/>
  <c r="H264" i="6"/>
  <c r="H28" i="13" s="1" a="1"/>
  <c r="H28" i="13" s="1"/>
  <c r="Y262" i="6"/>
  <c r="M79" i="13" s="1" a="1"/>
  <c r="M79" i="13" s="1"/>
  <c r="AL261" i="6"/>
  <c r="N131" i="13" s="1" a="1"/>
  <c r="N131" i="13" s="1"/>
  <c r="AA262" i="6"/>
  <c r="C132" i="13" s="1" a="1"/>
  <c r="C132" i="13" s="1"/>
  <c r="AW266" i="6"/>
  <c r="M189" i="13" s="1" a="1"/>
  <c r="M189" i="13" s="1"/>
  <c r="F476" i="6"/>
  <c r="F37" i="11" s="1"/>
  <c r="D463" i="6"/>
  <c r="B476" i="6"/>
  <c r="C463" i="6"/>
  <c r="AG250" i="6"/>
  <c r="I120" i="13" s="1" a="1"/>
  <c r="I120" i="13" s="1"/>
  <c r="BF250" i="6"/>
  <c r="J226" i="13" s="1" a="1"/>
  <c r="J226" i="13" s="1"/>
  <c r="E463" i="6"/>
  <c r="J250" i="6"/>
  <c r="A458" i="6"/>
  <c r="C266" i="6"/>
  <c r="C30" i="13" s="1" a="1"/>
  <c r="C30" i="13" s="1"/>
  <c r="C261" i="6"/>
  <c r="C25" i="13" s="1" a="1"/>
  <c r="C25" i="13" s="1"/>
  <c r="D16" i="17"/>
  <c r="C5" i="6"/>
  <c r="B37" i="3"/>
  <c r="AD250" i="6"/>
  <c r="F120" i="13" s="1" a="1"/>
  <c r="F120" i="13" s="1"/>
  <c r="A221" i="12"/>
  <c r="A62" i="12"/>
  <c r="AH250" i="6"/>
  <c r="J120" i="13" s="1" a="1"/>
  <c r="J120" i="13" s="1"/>
  <c r="AL250" i="6"/>
  <c r="N120" i="13" s="1" a="1"/>
  <c r="N120" i="13" s="1"/>
  <c r="C28" i="17"/>
  <c r="C80" i="17" s="1"/>
  <c r="G28" i="17"/>
  <c r="AA250" i="6"/>
  <c r="C120" i="13" s="1" a="1"/>
  <c r="C120" i="13" s="1"/>
  <c r="E4" i="6"/>
  <c r="F15" i="17"/>
  <c r="C26" i="17"/>
  <c r="C78" i="17" s="1"/>
  <c r="B434" i="6"/>
  <c r="A3" i="9"/>
  <c r="B3" i="10"/>
  <c r="C3" i="10" s="1"/>
  <c r="D3" i="10" s="1"/>
  <c r="E3" i="10" s="1"/>
  <c r="F3" i="10" s="1"/>
  <c r="B3" i="11"/>
  <c r="C3" i="11" s="1"/>
  <c r="D3" i="11" s="1"/>
  <c r="E3" i="11" s="1"/>
  <c r="F3" i="11" s="1"/>
  <c r="A3" i="11"/>
  <c r="B411" i="6"/>
  <c r="B17" i="14" s="1" a="1"/>
  <c r="B17" i="14" s="1"/>
  <c r="AG411" i="6"/>
  <c r="I123" i="14" s="1" a="1"/>
  <c r="I123" i="14" s="1"/>
  <c r="BF411" i="6"/>
  <c r="J229" i="14" s="1" a="1"/>
  <c r="J229" i="14" s="1"/>
  <c r="A459" i="6"/>
  <c r="B37" i="17"/>
  <c r="B76" i="17"/>
  <c r="B24" i="17"/>
  <c r="B77" i="17"/>
  <c r="B38" i="17"/>
  <c r="B51" i="17"/>
  <c r="B64" i="17"/>
  <c r="B61" i="17"/>
  <c r="B48" i="17"/>
  <c r="C21" i="17"/>
  <c r="C73" i="17" s="1"/>
  <c r="D21" i="17"/>
  <c r="E21" i="17"/>
  <c r="B35" i="17"/>
  <c r="B50" i="17"/>
  <c r="E412" i="6"/>
  <c r="E18" i="14" s="1" a="1"/>
  <c r="E18" i="14" s="1"/>
  <c r="I6" i="17"/>
  <c r="B79" i="17"/>
  <c r="B66" i="17"/>
  <c r="B75" i="17"/>
  <c r="B36" i="17"/>
  <c r="B23" i="17"/>
  <c r="B62" i="17"/>
  <c r="B63" i="17"/>
  <c r="AN261" i="6"/>
  <c r="D184" i="13" s="1" a="1"/>
  <c r="D184" i="13" s="1"/>
  <c r="AN262" i="6"/>
  <c r="D185" i="13" s="1" a="1"/>
  <c r="D185" i="13" s="1"/>
  <c r="AO263" i="6"/>
  <c r="E186" i="13" s="1" a="1"/>
  <c r="E186" i="13" s="1"/>
  <c r="AQ264" i="6"/>
  <c r="G187" i="13" s="1" a="1"/>
  <c r="G187" i="13" s="1"/>
  <c r="AU265" i="6"/>
  <c r="K188" i="13" s="1" a="1"/>
  <c r="K188" i="13" s="1"/>
  <c r="AU266" i="6"/>
  <c r="K189" i="13" s="1" a="1"/>
  <c r="K189" i="13" s="1"/>
  <c r="BJ262" i="6"/>
  <c r="N238" i="13" s="1" a="1"/>
  <c r="N238" i="13" s="1"/>
  <c r="BH265" i="6"/>
  <c r="L241" i="13" s="1" a="1"/>
  <c r="L241" i="13" s="1"/>
  <c r="D27" i="17"/>
  <c r="F27" i="17"/>
  <c r="AX262" i="6"/>
  <c r="N185" i="13" s="1" a="1"/>
  <c r="N185" i="13" s="1"/>
  <c r="AX263" i="6"/>
  <c r="N186" i="13" s="1" a="1"/>
  <c r="N186" i="13" s="1"/>
  <c r="AT265" i="6"/>
  <c r="J188" i="13" s="1" a="1"/>
  <c r="J188" i="13" s="1"/>
  <c r="AR266" i="6"/>
  <c r="H189" i="13" s="1" a="1"/>
  <c r="H189" i="13" s="1"/>
  <c r="BI261" i="6"/>
  <c r="M237" i="13" s="1" a="1"/>
  <c r="M237" i="13" s="1"/>
  <c r="BI262" i="6"/>
  <c r="M238" i="13" s="1" a="1"/>
  <c r="M238" i="13" s="1"/>
  <c r="BJ263" i="6"/>
  <c r="N239" i="13" s="1" a="1"/>
  <c r="N239" i="13" s="1"/>
  <c r="AZ263" i="6"/>
  <c r="D239" i="13" s="1" a="1"/>
  <c r="D239" i="13" s="1"/>
  <c r="BE265" i="6"/>
  <c r="I241" i="13" s="1" a="1"/>
  <c r="I241" i="13" s="1"/>
  <c r="BC266" i="6"/>
  <c r="G242" i="13" s="1" a="1"/>
  <c r="G242" i="13" s="1"/>
  <c r="AX261" i="6"/>
  <c r="N184" i="13" s="1" a="1"/>
  <c r="N184" i="13" s="1"/>
  <c r="AW262" i="6"/>
  <c r="M185" i="13" s="1" a="1"/>
  <c r="M185" i="13" s="1"/>
  <c r="AV263" i="6"/>
  <c r="L186" i="13" s="1" a="1"/>
  <c r="L186" i="13" s="1"/>
  <c r="AM263" i="6"/>
  <c r="C186" i="13" s="1" a="1"/>
  <c r="C186" i="13" s="1"/>
  <c r="AO264" i="6"/>
  <c r="E187" i="13" s="1" a="1"/>
  <c r="E187" i="13" s="1"/>
  <c r="AR265" i="6"/>
  <c r="H188" i="13" s="1" a="1"/>
  <c r="H188" i="13" s="1"/>
  <c r="AQ266" i="6"/>
  <c r="G189" i="13" s="1" a="1"/>
  <c r="G189" i="13" s="1"/>
  <c r="BJ264" i="6"/>
  <c r="N240" i="13" s="1" a="1"/>
  <c r="N240" i="13" s="1"/>
  <c r="AW261" i="6"/>
  <c r="M184" i="13" s="1" a="1"/>
  <c r="M184" i="13" s="1"/>
  <c r="AU262" i="6"/>
  <c r="K185" i="13" s="1" a="1"/>
  <c r="K185" i="13" s="1"/>
  <c r="AU263" i="6"/>
  <c r="K186" i="13" s="1" a="1"/>
  <c r="K186" i="13" s="1"/>
  <c r="AN264" i="6"/>
  <c r="D187" i="13" s="1" a="1"/>
  <c r="D187" i="13" s="1"/>
  <c r="AQ265" i="6"/>
  <c r="G188" i="13" s="1" a="1"/>
  <c r="G188" i="13" s="1"/>
  <c r="AP266" i="6"/>
  <c r="F189" i="13" s="1" a="1"/>
  <c r="F189" i="13" s="1"/>
  <c r="BG261" i="6"/>
  <c r="K237" i="13" s="1" a="1"/>
  <c r="K237" i="13" s="1"/>
  <c r="BH262" i="6"/>
  <c r="L238" i="13" s="1" a="1"/>
  <c r="L238" i="13" s="1"/>
  <c r="BI263" i="6"/>
  <c r="M239" i="13" s="1" a="1"/>
  <c r="M239" i="13" s="1"/>
  <c r="BG264" i="6"/>
  <c r="K240" i="13" s="1" a="1"/>
  <c r="K240" i="13" s="1"/>
  <c r="BD265" i="6"/>
  <c r="H241" i="13" s="1" a="1"/>
  <c r="H241" i="13" s="1"/>
  <c r="BB266" i="6"/>
  <c r="F242" i="13" s="1" a="1"/>
  <c r="F242" i="13" s="1"/>
  <c r="I7" i="17"/>
  <c r="D23" i="17"/>
  <c r="F23" i="17"/>
  <c r="C22" i="17"/>
  <c r="C74" i="17" s="1"/>
  <c r="E22" i="17"/>
  <c r="F22" i="17"/>
  <c r="D20" i="17"/>
  <c r="C20" i="17"/>
  <c r="C72" i="17" s="1"/>
  <c r="B79" i="3"/>
  <c r="E19" i="17"/>
  <c r="H19" i="17"/>
  <c r="D19" i="17"/>
  <c r="N228" i="12"/>
  <c r="A228" i="12" s="1"/>
  <c r="N141" i="12"/>
  <c r="A141" i="12" s="1"/>
  <c r="N251" i="12"/>
  <c r="A251" i="12" s="1"/>
  <c r="A147" i="14"/>
  <c r="N39" i="12"/>
  <c r="A39" i="12" s="1"/>
  <c r="N194" i="12"/>
  <c r="A194" i="12" s="1"/>
  <c r="N40" i="12"/>
  <c r="A40" i="12" s="1"/>
  <c r="N250" i="12"/>
  <c r="A250" i="12" s="1"/>
  <c r="A95" i="14"/>
  <c r="N229" i="12"/>
  <c r="A229" i="12" s="1"/>
  <c r="A94" i="14"/>
  <c r="N176" i="12"/>
  <c r="A176" i="12" s="1"/>
  <c r="A254" i="14"/>
  <c r="O260" i="13"/>
  <c r="A260" i="13" s="1"/>
  <c r="A259" i="13" s="1"/>
  <c r="N88" i="12"/>
  <c r="A88" i="12" s="1"/>
  <c r="N124" i="12"/>
  <c r="A124" i="12" s="1"/>
  <c r="N230" i="12"/>
  <c r="A230" i="12" s="1"/>
  <c r="B46" i="17"/>
  <c r="B11" i="3"/>
  <c r="B84" i="3"/>
  <c r="B96" i="3"/>
  <c r="G16" i="17"/>
  <c r="B106" i="3"/>
  <c r="B118" i="3"/>
  <c r="B140" i="3"/>
  <c r="N90" i="12"/>
  <c r="A90" i="12" s="1"/>
  <c r="N252" i="12"/>
  <c r="A252" i="12" s="1"/>
  <c r="N17" i="12"/>
  <c r="A17" i="12" s="1"/>
  <c r="N38" i="12"/>
  <c r="A38" i="12" s="1"/>
  <c r="N146" i="12"/>
  <c r="A146" i="12" s="1"/>
  <c r="N198" i="12"/>
  <c r="A198" i="12" s="1"/>
  <c r="N199" i="12"/>
  <c r="A199" i="12" s="1"/>
  <c r="N89" i="12"/>
  <c r="A89" i="12" s="1"/>
  <c r="N142" i="12"/>
  <c r="A142" i="12" s="1"/>
  <c r="N177" i="12"/>
  <c r="A177" i="12" s="1"/>
  <c r="N195" i="12"/>
  <c r="A195" i="12" s="1"/>
  <c r="N69" i="12"/>
  <c r="A69" i="12" s="1"/>
  <c r="N71" i="12"/>
  <c r="A71" i="12" s="1"/>
  <c r="N91" i="12"/>
  <c r="A91" i="12" s="1"/>
  <c r="N145" i="12"/>
  <c r="A145" i="12" s="1"/>
  <c r="N196" i="12"/>
  <c r="A196" i="12" s="1"/>
  <c r="N143" i="12"/>
  <c r="A143" i="12" s="1"/>
  <c r="N36" i="12"/>
  <c r="A36" i="12" s="1"/>
  <c r="N197" i="12"/>
  <c r="A197" i="12" s="1"/>
  <c r="N35" i="12"/>
  <c r="A35" i="12" s="1"/>
  <c r="N144" i="12"/>
  <c r="A144" i="12" s="1"/>
  <c r="N123" i="12"/>
  <c r="A123" i="12" s="1"/>
  <c r="N16" i="12"/>
  <c r="A16" i="12" s="1"/>
  <c r="N248" i="12"/>
  <c r="A248" i="12" s="1"/>
  <c r="N70" i="12"/>
  <c r="A70" i="12" s="1"/>
  <c r="N247" i="12"/>
  <c r="A247" i="12" s="1"/>
  <c r="O207" i="13"/>
  <c r="A207" i="13" s="1"/>
  <c r="A206" i="13" s="1"/>
  <c r="N122" i="12"/>
  <c r="A122" i="12" s="1"/>
  <c r="N93" i="12"/>
  <c r="A93" i="12" s="1"/>
  <c r="N175" i="12"/>
  <c r="A175" i="12" s="1"/>
  <c r="N92" i="12"/>
  <c r="A92" i="12" s="1"/>
  <c r="N37" i="12"/>
  <c r="A37" i="12" s="1"/>
  <c r="N249" i="12"/>
  <c r="A249" i="12" s="1"/>
  <c r="O101" i="13"/>
  <c r="A101" i="13" s="1"/>
  <c r="A100" i="13" s="1"/>
  <c r="O48" i="13"/>
  <c r="A48" i="13" s="1"/>
  <c r="A47" i="13" s="1"/>
  <c r="O154" i="13"/>
  <c r="A154" i="13" s="1"/>
  <c r="A153" i="13" s="1"/>
  <c r="A41" i="14"/>
  <c r="BH261" i="6"/>
  <c r="L237" i="13" s="1" a="1"/>
  <c r="L237" i="13" s="1"/>
  <c r="BC262" i="6"/>
  <c r="G238" i="13" s="1" a="1"/>
  <c r="G238" i="13" s="1"/>
  <c r="AY263" i="6"/>
  <c r="BI264" i="6"/>
  <c r="M240" i="13" s="1" a="1"/>
  <c r="M240" i="13" s="1"/>
  <c r="BJ265" i="6"/>
  <c r="N241" i="13" s="1" a="1"/>
  <c r="N241" i="13" s="1"/>
  <c r="BA266" i="6"/>
  <c r="E242" i="13" s="1" a="1"/>
  <c r="E242" i="13" s="1"/>
  <c r="BF264" i="6"/>
  <c r="J240" i="13" s="1" a="1"/>
  <c r="J240" i="13" s="1"/>
  <c r="BG265" i="6"/>
  <c r="K241" i="13" s="1" a="1"/>
  <c r="K241" i="13" s="1"/>
  <c r="BH266" i="6"/>
  <c r="L242" i="13" s="1" a="1"/>
  <c r="L242" i="13" s="1"/>
  <c r="AZ266" i="6"/>
  <c r="D242" i="13" s="1" a="1"/>
  <c r="D242" i="13" s="1"/>
  <c r="A200" i="14"/>
  <c r="AZ262" i="6"/>
  <c r="AN266" i="6"/>
  <c r="D189" i="13" s="1" a="1"/>
  <c r="D189" i="13" s="1"/>
  <c r="AY266" i="6"/>
  <c r="BD266" i="6"/>
  <c r="H242" i="13" s="1" a="1"/>
  <c r="H242" i="13" s="1"/>
  <c r="BJ266" i="6"/>
  <c r="N242" i="13" s="1" a="1"/>
  <c r="N242" i="13" s="1"/>
  <c r="BC265" i="6"/>
  <c r="G241" i="13" s="1" a="1"/>
  <c r="G241" i="13" s="1"/>
  <c r="BI265" i="6"/>
  <c r="M241" i="13" s="1" a="1"/>
  <c r="M241" i="13" s="1"/>
  <c r="BB264" i="6"/>
  <c r="F240" i="13" s="1" a="1"/>
  <c r="F240" i="13" s="1"/>
  <c r="BH264" i="6"/>
  <c r="L240" i="13" s="1" a="1"/>
  <c r="L240" i="13" s="1"/>
  <c r="BA263" i="6"/>
  <c r="E239" i="13" s="1" a="1"/>
  <c r="E239" i="13" s="1"/>
  <c r="BG263" i="6"/>
  <c r="K239" i="13" s="1" a="1"/>
  <c r="K239" i="13" s="1"/>
  <c r="BF262" i="6"/>
  <c r="J238" i="13" s="1" a="1"/>
  <c r="J238" i="13" s="1"/>
  <c r="BE261" i="6"/>
  <c r="I237" i="13" s="1" a="1"/>
  <c r="I237" i="13" s="1"/>
  <c r="AT266" i="6"/>
  <c r="J189" i="13" s="1" a="1"/>
  <c r="J189" i="13" s="1"/>
  <c r="AS265" i="6"/>
  <c r="I188" i="13" s="1" a="1"/>
  <c r="I188" i="13" s="1"/>
  <c r="AM264" i="6"/>
  <c r="AR264" i="6"/>
  <c r="H187" i="13" s="1" a="1"/>
  <c r="H187" i="13" s="1"/>
  <c r="AX264" i="6"/>
  <c r="N187" i="13" s="1" a="1"/>
  <c r="N187" i="13" s="1"/>
  <c r="AQ263" i="6"/>
  <c r="AW263" i="6"/>
  <c r="M186" i="13" s="1" a="1"/>
  <c r="M186" i="13" s="1"/>
  <c r="AP262" i="6"/>
  <c r="AV262" i="6"/>
  <c r="L185" i="13" s="1" a="1"/>
  <c r="L185" i="13" s="1"/>
  <c r="AO261" i="6"/>
  <c r="AU261" i="6"/>
  <c r="K184" i="13" s="1" a="1"/>
  <c r="K184" i="13" s="1"/>
  <c r="AZ261" i="6"/>
  <c r="AN265" i="6"/>
  <c r="D188" i="13" s="1" a="1"/>
  <c r="D188" i="13" s="1"/>
  <c r="AZ264" i="6"/>
  <c r="B65" i="6"/>
  <c r="B249" i="6" s="1"/>
  <c r="B406" i="6"/>
  <c r="B12" i="14" s="1" a="1"/>
  <c r="B12" i="14" s="1"/>
  <c r="I74" i="15"/>
  <c r="C74" i="15"/>
  <c r="D74" i="15" s="1"/>
  <c r="E74" i="15" s="1"/>
  <c r="F74" i="15" s="1"/>
  <c r="G74" i="15" s="1"/>
  <c r="J74" i="15"/>
  <c r="K74" i="15" s="1"/>
  <c r="L74" i="15" s="1"/>
  <c r="M74" i="15" s="1"/>
  <c r="N74" i="15" s="1"/>
  <c r="B74" i="15"/>
  <c r="B3" i="9"/>
  <c r="A42" i="14"/>
  <c r="A201" i="14"/>
  <c r="A148" i="14"/>
  <c r="A253" i="14"/>
  <c r="B78" i="17"/>
  <c r="B52" i="17"/>
  <c r="B65" i="17"/>
  <c r="B26" i="17"/>
  <c r="B53" i="17"/>
  <c r="B40" i="17"/>
  <c r="B27" i="17"/>
  <c r="C125" i="6"/>
  <c r="B72" i="17"/>
  <c r="B33" i="17"/>
  <c r="B59" i="17"/>
  <c r="B54" i="17"/>
  <c r="B67" i="17"/>
  <c r="B28" i="17"/>
  <c r="B41" i="17"/>
  <c r="BH411" i="6"/>
  <c r="L229" i="14" s="1" a="1"/>
  <c r="L229" i="14" s="1"/>
  <c r="B416" i="6"/>
  <c r="B22" i="17"/>
  <c r="B74" i="17"/>
  <c r="D26" i="17"/>
  <c r="E26" i="17"/>
  <c r="B71" i="17"/>
  <c r="F24" i="17"/>
  <c r="E24" i="17"/>
  <c r="D24" i="17"/>
  <c r="D25" i="17"/>
  <c r="E25" i="17"/>
  <c r="E23" i="17"/>
  <c r="F21" i="17"/>
  <c r="G21" i="17"/>
  <c r="D22" i="17"/>
  <c r="I4" i="17"/>
  <c r="D32" i="17" s="1"/>
  <c r="C120" i="6"/>
  <c r="C67" i="3"/>
  <c r="B67" i="3"/>
  <c r="B80" i="3"/>
  <c r="O82" i="6" l="1"/>
  <c r="O20" i="3"/>
  <c r="O25" i="3" s="1"/>
  <c r="O29" i="3" s="1"/>
  <c r="P14" i="3"/>
  <c r="C79" i="3"/>
  <c r="C78" i="3" s="1"/>
  <c r="C115" i="3" s="1"/>
  <c r="C146" i="3" s="1"/>
  <c r="C29" i="6" s="1"/>
  <c r="D143" i="6" s="1"/>
  <c r="C11" i="12" s="1" a="1"/>
  <c r="C11" i="12" s="1"/>
  <c r="C103" i="3"/>
  <c r="C145" i="3" s="1"/>
  <c r="C28" i="6" s="1"/>
  <c r="D142" i="6" s="1"/>
  <c r="C10" i="12" s="1" a="1"/>
  <c r="C10" i="12" s="1"/>
  <c r="D33" i="3"/>
  <c r="E32" i="17"/>
  <c r="C11" i="3"/>
  <c r="A314" i="6"/>
  <c r="A31" i="10" s="1"/>
  <c r="A176" i="6"/>
  <c r="A224" i="6" s="1"/>
  <c r="A271" i="6"/>
  <c r="A174" i="6"/>
  <c r="A222" i="6" s="1"/>
  <c r="A268" i="6"/>
  <c r="A267" i="6"/>
  <c r="A173" i="6"/>
  <c r="A221" i="6" s="1"/>
  <c r="A311" i="6"/>
  <c r="A28" i="10" s="1"/>
  <c r="A177" i="6"/>
  <c r="A225" i="6" s="1"/>
  <c r="B82" i="15"/>
  <c r="B87" i="15"/>
  <c r="C118" i="3"/>
  <c r="C106" i="3"/>
  <c r="D5" i="6"/>
  <c r="C96" i="3"/>
  <c r="E16" i="17"/>
  <c r="D75" i="17"/>
  <c r="H26" i="17"/>
  <c r="H35" i="17"/>
  <c r="H39" i="17"/>
  <c r="H52" i="17" s="1"/>
  <c r="H34" i="17"/>
  <c r="H38" i="17"/>
  <c r="H51" i="17" s="1"/>
  <c r="H64" i="17" s="1"/>
  <c r="H37" i="17"/>
  <c r="H50" i="17" s="1"/>
  <c r="H63" i="17" s="1"/>
  <c r="H40" i="17"/>
  <c r="H53" i="17" s="1"/>
  <c r="H66" i="17" s="1"/>
  <c r="H41" i="17"/>
  <c r="H54" i="17" s="1"/>
  <c r="H67" i="17" s="1"/>
  <c r="H36" i="17"/>
  <c r="H49" i="17" s="1"/>
  <c r="H62" i="17" s="1"/>
  <c r="H33" i="17"/>
  <c r="H32" i="17"/>
  <c r="F41" i="17"/>
  <c r="F54" i="17" s="1"/>
  <c r="F67" i="17" s="1"/>
  <c r="F40" i="17"/>
  <c r="F34" i="17"/>
  <c r="F47" i="17" s="1"/>
  <c r="F38" i="17"/>
  <c r="F51" i="17" s="1"/>
  <c r="F64" i="17" s="1"/>
  <c r="F36" i="17"/>
  <c r="F49" i="17" s="1"/>
  <c r="F62" i="17" s="1"/>
  <c r="F35" i="17"/>
  <c r="F48" i="17" s="1"/>
  <c r="F61" i="17" s="1"/>
  <c r="F32" i="17"/>
  <c r="F33" i="17"/>
  <c r="F37" i="17"/>
  <c r="F39" i="17"/>
  <c r="F52" i="17" s="1"/>
  <c r="H27" i="17"/>
  <c r="G25" i="17"/>
  <c r="G41" i="17"/>
  <c r="G54" i="17" s="1"/>
  <c r="G67" i="17" s="1"/>
  <c r="G34" i="17"/>
  <c r="G47" i="17" s="1"/>
  <c r="G60" i="17" s="1"/>
  <c r="G38" i="17"/>
  <c r="G51" i="17" s="1"/>
  <c r="G64" i="17" s="1"/>
  <c r="G33" i="17"/>
  <c r="G39" i="17"/>
  <c r="G52" i="17" s="1"/>
  <c r="G65" i="17" s="1"/>
  <c r="G32" i="17"/>
  <c r="G37" i="17"/>
  <c r="G50" i="17" s="1"/>
  <c r="G63" i="17" s="1"/>
  <c r="G40" i="17"/>
  <c r="G35" i="17"/>
  <c r="G48" i="17" s="1"/>
  <c r="G61" i="17" s="1"/>
  <c r="G36" i="17"/>
  <c r="G49" i="17" s="1"/>
  <c r="G62" i="17" s="1"/>
  <c r="G27" i="17"/>
  <c r="F26" i="17"/>
  <c r="F25" i="17"/>
  <c r="O173" i="13"/>
  <c r="A173" i="13" s="1"/>
  <c r="B278" i="6"/>
  <c r="Q413" i="6"/>
  <c r="E72" i="14" s="1" a="1"/>
  <c r="E72" i="14" s="1"/>
  <c r="H21" i="17"/>
  <c r="BE411" i="6"/>
  <c r="I229" i="14" s="1" a="1"/>
  <c r="I229" i="14" s="1"/>
  <c r="F5" i="6"/>
  <c r="E96" i="3"/>
  <c r="E84" i="3"/>
  <c r="E37" i="3"/>
  <c r="E118" i="3"/>
  <c r="E11" i="3"/>
  <c r="E140" i="3"/>
  <c r="E106" i="3"/>
  <c r="AZ411" i="6"/>
  <c r="D229" i="14" s="1" a="1"/>
  <c r="D229" i="14" s="1"/>
  <c r="G24" i="17"/>
  <c r="W411" i="6"/>
  <c r="K70" i="14" s="1" a="1"/>
  <c r="K70" i="14" s="1"/>
  <c r="AK413" i="6"/>
  <c r="M125" i="14" s="1" a="1"/>
  <c r="M125" i="14" s="1"/>
  <c r="AM411" i="6"/>
  <c r="C176" i="14" s="1" a="1"/>
  <c r="C176" i="14" s="1"/>
  <c r="G53" i="17"/>
  <c r="G66" i="17" s="1"/>
  <c r="H25" i="17"/>
  <c r="BG411" i="6"/>
  <c r="K229" i="14" s="1" a="1"/>
  <c r="K229" i="14" s="1"/>
  <c r="P412" i="6"/>
  <c r="D71" i="14" s="1" a="1"/>
  <c r="D71" i="14" s="1"/>
  <c r="H20" i="17"/>
  <c r="F414" i="6"/>
  <c r="F20" i="14" s="1" a="1"/>
  <c r="F20" i="14" s="1"/>
  <c r="BF415" i="6"/>
  <c r="J233" i="14" s="1" a="1"/>
  <c r="J233" i="14" s="1"/>
  <c r="G19" i="17"/>
  <c r="Y411" i="6"/>
  <c r="M70" i="14" s="1" a="1"/>
  <c r="M70" i="14" s="1"/>
  <c r="C140" i="3"/>
  <c r="C37" i="3"/>
  <c r="C395" i="6"/>
  <c r="T236" i="6"/>
  <c r="AF236" i="6" s="1"/>
  <c r="AR236" i="6" s="1"/>
  <c r="BD236" i="6" s="1"/>
  <c r="I236" i="6"/>
  <c r="Z411" i="6"/>
  <c r="N70" i="14" s="1" a="1"/>
  <c r="N70" i="14" s="1"/>
  <c r="O30" i="13"/>
  <c r="A30" i="13" s="1"/>
  <c r="G22" i="17"/>
  <c r="G20" i="17"/>
  <c r="F411" i="6"/>
  <c r="F17" i="14" s="1" a="1"/>
  <c r="F17" i="14" s="1"/>
  <c r="H24" i="17"/>
  <c r="G26" i="17"/>
  <c r="AK411" i="6"/>
  <c r="M123" i="14" s="1" a="1"/>
  <c r="M123" i="14" s="1"/>
  <c r="AT411" i="6"/>
  <c r="J176" i="14" s="1" a="1"/>
  <c r="J176" i="14" s="1"/>
  <c r="O411" i="6"/>
  <c r="C70" i="14" s="1" a="1"/>
  <c r="C70" i="14" s="1"/>
  <c r="S411" i="6"/>
  <c r="G70" i="14" s="1" a="1"/>
  <c r="G70" i="14" s="1"/>
  <c r="O226" i="13"/>
  <c r="A226" i="13" s="1"/>
  <c r="O79" i="13"/>
  <c r="A79" i="13" s="1"/>
  <c r="O29" i="13"/>
  <c r="A29" i="13" s="1"/>
  <c r="O27" i="13"/>
  <c r="A27" i="13" s="1"/>
  <c r="O120" i="13"/>
  <c r="A120" i="13" s="1"/>
  <c r="O134" i="13"/>
  <c r="A134" i="13" s="1"/>
  <c r="O131" i="13"/>
  <c r="A131" i="13" s="1"/>
  <c r="O78" i="13"/>
  <c r="A78" i="13" s="1"/>
  <c r="D82" i="13" a="1"/>
  <c r="D82" i="13" s="1"/>
  <c r="O82" i="13" s="1"/>
  <c r="A82" i="13" s="1"/>
  <c r="O28" i="13"/>
  <c r="A28" i="13" s="1"/>
  <c r="G26" i="13" a="1"/>
  <c r="G26" i="13" s="1"/>
  <c r="O26" i="13" s="1"/>
  <c r="A26" i="13" s="1"/>
  <c r="AW411" i="6"/>
  <c r="M176" i="14" s="1" a="1"/>
  <c r="M176" i="14" s="1"/>
  <c r="E51" i="17"/>
  <c r="E64" i="17" s="1"/>
  <c r="P415" i="6"/>
  <c r="D74" i="14" s="1" a="1"/>
  <c r="D74" i="14" s="1"/>
  <c r="BJ411" i="6"/>
  <c r="N229" i="14" s="1" a="1"/>
  <c r="N229" i="14" s="1"/>
  <c r="O136" i="13"/>
  <c r="A136" i="13" s="1"/>
  <c r="G412" i="6"/>
  <c r="G18" i="14" s="1" a="1"/>
  <c r="G18" i="14" s="1"/>
  <c r="BF414" i="6"/>
  <c r="J232" i="14" s="1" a="1"/>
  <c r="J232" i="14" s="1"/>
  <c r="U413" i="6"/>
  <c r="I72" i="14" s="1" a="1"/>
  <c r="I72" i="14" s="1"/>
  <c r="I412" i="6"/>
  <c r="I18" i="14" s="1" a="1"/>
  <c r="I18" i="14" s="1"/>
  <c r="C83" i="13" a="1"/>
  <c r="C83" i="13" s="1"/>
  <c r="O83" i="13" s="1"/>
  <c r="A83" i="13" s="1"/>
  <c r="R413" i="6"/>
  <c r="F72" i="14" s="1" a="1"/>
  <c r="F72" i="14" s="1"/>
  <c r="R414" i="6"/>
  <c r="F73" i="14" s="1" a="1"/>
  <c r="F73" i="14" s="1"/>
  <c r="E5" i="6"/>
  <c r="D37" i="3"/>
  <c r="D106" i="3"/>
  <c r="D140" i="3"/>
  <c r="D118" i="3"/>
  <c r="D11" i="3"/>
  <c r="D84" i="3"/>
  <c r="D96" i="3"/>
  <c r="F16" i="17"/>
  <c r="Q411" i="6"/>
  <c r="E70" i="14" s="1" a="1"/>
  <c r="E70" i="14" s="1"/>
  <c r="AK414" i="6"/>
  <c r="M126" i="14" s="1" a="1"/>
  <c r="M126" i="14" s="1"/>
  <c r="AM412" i="6"/>
  <c r="C177" i="14" s="1" a="1"/>
  <c r="C177" i="14" s="1"/>
  <c r="E81" i="13" a="1"/>
  <c r="E81" i="13" s="1"/>
  <c r="O81" i="13" s="1"/>
  <c r="A81" i="13" s="1"/>
  <c r="AK415" i="6"/>
  <c r="M127" i="14" s="1" a="1"/>
  <c r="M127" i="14" s="1"/>
  <c r="O132" i="13"/>
  <c r="A132" i="13" s="1"/>
  <c r="D80" i="13" a="1"/>
  <c r="D80" i="13" s="1"/>
  <c r="O80" i="13" s="1"/>
  <c r="A80" i="13" s="1"/>
  <c r="H4" i="6"/>
  <c r="I15" i="17"/>
  <c r="I3" i="6"/>
  <c r="J413" i="6"/>
  <c r="J19" i="14" s="1" a="1"/>
  <c r="J19" i="14" s="1"/>
  <c r="J14" i="13" a="1"/>
  <c r="J14" i="13" s="1"/>
  <c r="O14" i="13" s="1"/>
  <c r="A14" i="13" s="1"/>
  <c r="O133" i="13"/>
  <c r="A133" i="13" s="1"/>
  <c r="U414" i="6"/>
  <c r="I73" i="14" s="1" a="1"/>
  <c r="I73" i="14" s="1"/>
  <c r="F413" i="6"/>
  <c r="F19" i="14" s="1" a="1"/>
  <c r="F19" i="14" s="1"/>
  <c r="O25" i="13"/>
  <c r="A25" i="13" s="1"/>
  <c r="AH411" i="6"/>
  <c r="J123" i="14" s="1" a="1"/>
  <c r="J123" i="14" s="1"/>
  <c r="O67" i="13"/>
  <c r="A67" i="13" s="1"/>
  <c r="O135" i="13"/>
  <c r="A135" i="13" s="1"/>
  <c r="H16" i="17"/>
  <c r="G5" i="6"/>
  <c r="F106" i="3"/>
  <c r="F84" i="3"/>
  <c r="F11" i="3"/>
  <c r="F118" i="3"/>
  <c r="F96" i="3"/>
  <c r="F140" i="3"/>
  <c r="F37" i="3"/>
  <c r="BH412" i="6"/>
  <c r="L230" i="14" s="1" a="1"/>
  <c r="L230" i="14" s="1"/>
  <c r="W412" i="6"/>
  <c r="K71" i="14" s="1" a="1"/>
  <c r="K71" i="14" s="1"/>
  <c r="AG414" i="6"/>
  <c r="I126" i="14" s="1" a="1"/>
  <c r="I126" i="14" s="1"/>
  <c r="AC414" i="6"/>
  <c r="E126" i="14" s="1" a="1"/>
  <c r="E126" i="14" s="1"/>
  <c r="G46" i="4"/>
  <c r="E114" i="6" s="1"/>
  <c r="T137" i="6"/>
  <c r="AF137" i="6" s="1"/>
  <c r="AR137" i="6" s="1"/>
  <c r="BD137" i="6" s="1"/>
  <c r="I137" i="6"/>
  <c r="BA415" i="6"/>
  <c r="E233" i="14" s="1" a="1"/>
  <c r="E233" i="14" s="1"/>
  <c r="AN411" i="6"/>
  <c r="D176" i="14" s="1" a="1"/>
  <c r="D176" i="14" s="1"/>
  <c r="O412" i="6"/>
  <c r="C71" i="14" s="1" a="1"/>
  <c r="C71" i="14" s="1"/>
  <c r="E413" i="6"/>
  <c r="E19" i="14" s="1" a="1"/>
  <c r="E19" i="14" s="1"/>
  <c r="E414" i="6"/>
  <c r="E20" i="14" s="1" a="1"/>
  <c r="E20" i="14" s="1"/>
  <c r="AM415" i="6"/>
  <c r="C180" i="14" s="1" a="1"/>
  <c r="C180" i="14" s="1"/>
  <c r="BA411" i="6"/>
  <c r="E229" i="14" s="1" a="1"/>
  <c r="E229" i="14" s="1"/>
  <c r="B412" i="6"/>
  <c r="B18" i="14" s="1" a="1"/>
  <c r="B18" i="14" s="1"/>
  <c r="AQ415" i="6"/>
  <c r="G180" i="14" s="1" a="1"/>
  <c r="G180" i="14" s="1"/>
  <c r="BF412" i="6"/>
  <c r="J230" i="14" s="1" a="1"/>
  <c r="J230" i="14" s="1"/>
  <c r="G414" i="6"/>
  <c r="G20" i="14" s="1" a="1"/>
  <c r="G20" i="14" s="1"/>
  <c r="G415" i="6"/>
  <c r="G21" i="14" s="1" a="1"/>
  <c r="G21" i="14" s="1"/>
  <c r="G413" i="6"/>
  <c r="G19" i="14" s="1" a="1"/>
  <c r="G19" i="14" s="1"/>
  <c r="D79" i="17"/>
  <c r="AC412" i="6"/>
  <c r="E124" i="14" s="1" a="1"/>
  <c r="E124" i="14" s="1"/>
  <c r="D415" i="6"/>
  <c r="D21" i="14" s="1" a="1"/>
  <c r="D21" i="14" s="1"/>
  <c r="H413" i="6"/>
  <c r="H19" i="14" s="1" a="1"/>
  <c r="H19" i="14" s="1"/>
  <c r="R412" i="6"/>
  <c r="BC411" i="6"/>
  <c r="G229" i="14" s="1" a="1"/>
  <c r="G229" i="14" s="1"/>
  <c r="AZ412" i="6"/>
  <c r="D230" i="14" s="1" a="1"/>
  <c r="D230" i="14" s="1"/>
  <c r="T411" i="6"/>
  <c r="H70" i="14" s="1" a="1"/>
  <c r="H70" i="14" s="1"/>
  <c r="M413" i="6"/>
  <c r="M19" i="14" s="1" a="1"/>
  <c r="M19" i="14" s="1"/>
  <c r="U412" i="6"/>
  <c r="I71" i="14" s="1" a="1"/>
  <c r="I71" i="14" s="1"/>
  <c r="AV411" i="6"/>
  <c r="L176" i="14" s="1" a="1"/>
  <c r="L176" i="14" s="1"/>
  <c r="AL411" i="6"/>
  <c r="B37" i="11"/>
  <c r="A37" i="11" s="1"/>
  <c r="A476" i="6"/>
  <c r="H28" i="17"/>
  <c r="H22" i="17"/>
  <c r="R400" i="6"/>
  <c r="AD400" i="6" s="1"/>
  <c r="AP400" i="6" s="1"/>
  <c r="BB400" i="6" s="1"/>
  <c r="G400" i="6"/>
  <c r="H23" i="17"/>
  <c r="R415" i="6"/>
  <c r="F74" i="14" s="1" a="1"/>
  <c r="F74" i="14" s="1"/>
  <c r="AK412" i="6"/>
  <c r="M124" i="14" s="1" a="1"/>
  <c r="M124" i="14" s="1"/>
  <c r="BI415" i="6"/>
  <c r="M233" i="14" s="1" a="1"/>
  <c r="M233" i="14" s="1"/>
  <c r="P413" i="6"/>
  <c r="D72" i="14" s="1" a="1"/>
  <c r="D72" i="14" s="1"/>
  <c r="F415" i="6"/>
  <c r="F21" i="14" s="1" a="1"/>
  <c r="F21" i="14" s="1"/>
  <c r="AF411" i="6"/>
  <c r="H123" i="14" s="1" a="1"/>
  <c r="H123" i="14" s="1"/>
  <c r="E411" i="6"/>
  <c r="E17" i="14" s="1" a="1"/>
  <c r="E17" i="14" s="1"/>
  <c r="F20" i="17"/>
  <c r="F19" i="17"/>
  <c r="F28" i="17"/>
  <c r="A477" i="6"/>
  <c r="B38" i="11"/>
  <c r="A38" i="11" s="1"/>
  <c r="S413" i="6"/>
  <c r="G72" i="14" s="1" a="1"/>
  <c r="G72" i="14" s="1"/>
  <c r="S415" i="6"/>
  <c r="G74" i="14" s="1" a="1"/>
  <c r="G74" i="14" s="1"/>
  <c r="S414" i="6"/>
  <c r="G73" i="14" s="1" a="1"/>
  <c r="G73" i="14" s="1"/>
  <c r="AG412" i="6"/>
  <c r="I124" i="14" s="1" a="1"/>
  <c r="I124" i="14" s="1"/>
  <c r="AY413" i="6"/>
  <c r="C231" i="14" s="1" a="1"/>
  <c r="C231" i="14" s="1"/>
  <c r="BD412" i="6"/>
  <c r="H230" i="14" s="1" a="1"/>
  <c r="H230" i="14" s="1"/>
  <c r="S412" i="6"/>
  <c r="G71" i="14" s="1" a="1"/>
  <c r="G71" i="14" s="1"/>
  <c r="E48" i="17"/>
  <c r="E61" i="17" s="1"/>
  <c r="BJ414" i="6"/>
  <c r="N232" i="14" s="1" a="1"/>
  <c r="N232" i="14" s="1"/>
  <c r="AG413" i="6"/>
  <c r="I125" i="14" s="1" a="1"/>
  <c r="I125" i="14" s="1"/>
  <c r="H412" i="6"/>
  <c r="H18" i="14" s="1" a="1"/>
  <c r="H18" i="14" s="1"/>
  <c r="H415" i="6"/>
  <c r="H21" i="14" s="1" a="1"/>
  <c r="H21" i="14" s="1"/>
  <c r="AG415" i="6"/>
  <c r="I127" i="14" s="1" a="1"/>
  <c r="I127" i="14" s="1"/>
  <c r="BC414" i="6"/>
  <c r="G232" i="14" s="1" a="1"/>
  <c r="G232" i="14" s="1"/>
  <c r="Q414" i="6"/>
  <c r="E73" i="14" s="1" a="1"/>
  <c r="E73" i="14" s="1"/>
  <c r="Q415" i="6"/>
  <c r="E74" i="14" s="1" a="1"/>
  <c r="E74" i="14" s="1"/>
  <c r="Q412" i="6"/>
  <c r="E71" i="14" s="1" a="1"/>
  <c r="E71" i="14" s="1"/>
  <c r="AH415" i="6"/>
  <c r="J127" i="14" s="1" a="1"/>
  <c r="J127" i="14" s="1"/>
  <c r="AH413" i="6"/>
  <c r="J125" i="14" s="1" a="1"/>
  <c r="J125" i="14" s="1"/>
  <c r="AH412" i="6"/>
  <c r="J124" i="14" s="1" a="1"/>
  <c r="J124" i="14" s="1"/>
  <c r="X413" i="6"/>
  <c r="L72" i="14" s="1" a="1"/>
  <c r="L72" i="14" s="1"/>
  <c r="X415" i="6"/>
  <c r="L74" i="14" s="1" a="1"/>
  <c r="L74" i="14" s="1"/>
  <c r="X412" i="6"/>
  <c r="L71" i="14" s="1" a="1"/>
  <c r="L71" i="14" s="1"/>
  <c r="X414" i="6"/>
  <c r="L73" i="14" s="1" a="1"/>
  <c r="L73" i="14" s="1"/>
  <c r="AM413" i="6"/>
  <c r="C178" i="14" s="1" a="1"/>
  <c r="C178" i="14" s="1"/>
  <c r="L414" i="6"/>
  <c r="L20" i="14" s="1" a="1"/>
  <c r="L20" i="14" s="1"/>
  <c r="L413" i="6"/>
  <c r="L19" i="14" s="1" a="1"/>
  <c r="L19" i="14" s="1"/>
  <c r="W415" i="6"/>
  <c r="K74" i="14" s="1" a="1"/>
  <c r="K74" i="14" s="1"/>
  <c r="AB414" i="6"/>
  <c r="D126" i="14" s="1" a="1"/>
  <c r="D126" i="14" s="1"/>
  <c r="O415" i="6"/>
  <c r="C74" i="14" s="1" a="1"/>
  <c r="C74" i="14" s="1"/>
  <c r="AO411" i="6"/>
  <c r="E176" i="14" s="1" a="1"/>
  <c r="E176" i="14" s="1"/>
  <c r="AD412" i="6"/>
  <c r="F124" i="14" s="1" a="1"/>
  <c r="F124" i="14" s="1"/>
  <c r="AD414" i="6"/>
  <c r="F126" i="14" s="1" a="1"/>
  <c r="F126" i="14" s="1"/>
  <c r="AD413" i="6"/>
  <c r="F125" i="14" s="1" a="1"/>
  <c r="F125" i="14" s="1"/>
  <c r="K413" i="6"/>
  <c r="K19" i="14" s="1" a="1"/>
  <c r="K19" i="14" s="1"/>
  <c r="K414" i="6"/>
  <c r="K20" i="14" s="1" a="1"/>
  <c r="K20" i="14" s="1"/>
  <c r="V413" i="6"/>
  <c r="J72" i="14" s="1" a="1"/>
  <c r="J72" i="14" s="1"/>
  <c r="Y412" i="6"/>
  <c r="M71" i="14" s="1" a="1"/>
  <c r="M71" i="14" s="1"/>
  <c r="Y414" i="6"/>
  <c r="M73" i="14" s="1" a="1"/>
  <c r="M73" i="14" s="1"/>
  <c r="Y415" i="6"/>
  <c r="M74" i="14" s="1" a="1"/>
  <c r="M74" i="14" s="1"/>
  <c r="Y413" i="6"/>
  <c r="M72" i="14" s="1" a="1"/>
  <c r="M72" i="14" s="1"/>
  <c r="C415" i="6"/>
  <c r="C21" i="14" s="1" a="1"/>
  <c r="C21" i="14" s="1"/>
  <c r="C414" i="6"/>
  <c r="C20" i="14" s="1" a="1"/>
  <c r="C20" i="14" s="1"/>
  <c r="C412" i="6"/>
  <c r="C18" i="14" s="1" a="1"/>
  <c r="C18" i="14" s="1"/>
  <c r="C413" i="6"/>
  <c r="C19" i="14" s="1" a="1"/>
  <c r="C19" i="14" s="1"/>
  <c r="N413" i="6"/>
  <c r="N414" i="6"/>
  <c r="N415" i="6"/>
  <c r="N21" i="14" s="1" a="1"/>
  <c r="N21" i="14" s="1"/>
  <c r="V412" i="6"/>
  <c r="J71" i="14" s="1" a="1"/>
  <c r="J71" i="14" s="1"/>
  <c r="V414" i="6"/>
  <c r="J73" i="14" s="1" a="1"/>
  <c r="J73" i="14" s="1"/>
  <c r="AI411" i="6"/>
  <c r="K123" i="14" s="1" a="1"/>
  <c r="K123" i="14" s="1"/>
  <c r="AN413" i="6"/>
  <c r="D178" i="14" s="1" a="1"/>
  <c r="D178" i="14" s="1"/>
  <c r="N412" i="6"/>
  <c r="N18" i="14" s="1" a="1"/>
  <c r="N18" i="14" s="1"/>
  <c r="J415" i="6"/>
  <c r="J21" i="14" s="1" a="1"/>
  <c r="J21" i="14" s="1"/>
  <c r="BG414" i="6"/>
  <c r="K232" i="14" s="1" a="1"/>
  <c r="K232" i="14" s="1"/>
  <c r="AB415" i="6"/>
  <c r="D127" i="14" s="1" a="1"/>
  <c r="D127" i="14" s="1"/>
  <c r="BJ413" i="6"/>
  <c r="F454" i="6" s="1"/>
  <c r="F15" i="11" s="1"/>
  <c r="J412" i="6"/>
  <c r="BE110" i="6"/>
  <c r="BF179" i="6" s="1"/>
  <c r="I259" i="12" s="1" a="1"/>
  <c r="I259" i="12" s="1"/>
  <c r="X110" i="6"/>
  <c r="Y179" i="6" s="1"/>
  <c r="L100" i="12" s="1" a="1"/>
  <c r="L100" i="12" s="1"/>
  <c r="P110" i="6"/>
  <c r="Q179" i="6" s="1"/>
  <c r="D100" i="12" s="1" a="1"/>
  <c r="D100" i="12" s="1"/>
  <c r="BA110" i="6"/>
  <c r="BB179" i="6" s="1"/>
  <c r="E259" i="12" s="1" a="1"/>
  <c r="E259" i="12" s="1"/>
  <c r="T412" i="6"/>
  <c r="H71" i="14" s="1" a="1"/>
  <c r="H71" i="14" s="1"/>
  <c r="T413" i="6"/>
  <c r="H72" i="14" s="1" a="1"/>
  <c r="H72" i="14" s="1"/>
  <c r="T415" i="6"/>
  <c r="H74" i="14" s="1" a="1"/>
  <c r="H74" i="14" s="1"/>
  <c r="T414" i="6"/>
  <c r="H73" i="14" s="1" a="1"/>
  <c r="H73" i="14" s="1"/>
  <c r="I413" i="6"/>
  <c r="I19" i="14" s="1" a="1"/>
  <c r="I19" i="14" s="1"/>
  <c r="D414" i="6"/>
  <c r="D20" i="14" s="1" a="1"/>
  <c r="D20" i="14" s="1"/>
  <c r="D412" i="6"/>
  <c r="D18" i="14" s="1" a="1"/>
  <c r="D18" i="14" s="1"/>
  <c r="Z412" i="6"/>
  <c r="N71" i="14" s="1" a="1"/>
  <c r="N71" i="14" s="1"/>
  <c r="Z414" i="6"/>
  <c r="C455" i="6" s="1"/>
  <c r="C16" i="11" s="1"/>
  <c r="Z415" i="6"/>
  <c r="N74" i="14" s="1" a="1"/>
  <c r="N74" i="14" s="1"/>
  <c r="K110" i="6"/>
  <c r="L179" i="6" s="1"/>
  <c r="K47" i="12" s="1" a="1"/>
  <c r="K47" i="12" s="1"/>
  <c r="J414" i="6"/>
  <c r="J20" i="14" s="1" a="1"/>
  <c r="J20" i="14" s="1"/>
  <c r="C81" i="17"/>
  <c r="C90" i="17" s="1"/>
  <c r="AX110" i="6"/>
  <c r="AY179" i="6" s="1"/>
  <c r="B259" i="12" s="1" a="1"/>
  <c r="B259" i="12" s="1"/>
  <c r="AL413" i="6"/>
  <c r="N125" i="14" s="1" a="1"/>
  <c r="N125" i="14" s="1"/>
  <c r="AM414" i="6"/>
  <c r="C179" i="14" s="1" a="1"/>
  <c r="C179" i="14" s="1"/>
  <c r="H414" i="6"/>
  <c r="H20" i="14" s="1" a="1"/>
  <c r="H20" i="14" s="1"/>
  <c r="V415" i="6"/>
  <c r="J74" i="14" s="1" a="1"/>
  <c r="J74" i="14" s="1"/>
  <c r="C29" i="17"/>
  <c r="AH414" i="6"/>
  <c r="J126" i="14" s="1" a="1"/>
  <c r="J126" i="14" s="1"/>
  <c r="P414" i="6"/>
  <c r="D73" i="14" s="1" a="1"/>
  <c r="D73" i="14" s="1"/>
  <c r="W414" i="6"/>
  <c r="K73" i="14" s="1" a="1"/>
  <c r="K73" i="14" s="1"/>
  <c r="AB412" i="6"/>
  <c r="D124" i="14" s="1" a="1"/>
  <c r="D124" i="14" s="1"/>
  <c r="AY414" i="6"/>
  <c r="C232" i="14" s="1" a="1"/>
  <c r="C232" i="14" s="1"/>
  <c r="L415" i="6"/>
  <c r="L21" i="14" s="1" a="1"/>
  <c r="L21" i="14" s="1"/>
  <c r="BA412" i="6"/>
  <c r="E230" i="14" s="1" a="1"/>
  <c r="E230" i="14" s="1"/>
  <c r="AQ414" i="6"/>
  <c r="G179" i="14" s="1" a="1"/>
  <c r="G179" i="14" s="1"/>
  <c r="O414" i="6"/>
  <c r="C73" i="14" s="1" a="1"/>
  <c r="C73" i="14" s="1"/>
  <c r="K415" i="6"/>
  <c r="K21" i="14" s="1" a="1"/>
  <c r="K21" i="14" s="1"/>
  <c r="E29" i="17"/>
  <c r="AB413" i="6"/>
  <c r="D125" i="14" s="1" a="1"/>
  <c r="D125" i="14" s="1"/>
  <c r="O413" i="6"/>
  <c r="C72" i="14" s="1" a="1"/>
  <c r="C72" i="14" s="1"/>
  <c r="I415" i="6"/>
  <c r="I21" i="14" s="1" a="1"/>
  <c r="I21" i="14" s="1"/>
  <c r="M415" i="6"/>
  <c r="M21" i="14" s="1" a="1"/>
  <c r="M21" i="14" s="1"/>
  <c r="N175" i="14" a="1"/>
  <c r="N175" i="14" s="1"/>
  <c r="E451" i="6"/>
  <c r="E12" i="11" s="1"/>
  <c r="D110" i="6"/>
  <c r="E179" i="6" s="1"/>
  <c r="D47" i="12" s="1" a="1"/>
  <c r="D47" i="12" s="1"/>
  <c r="AY415" i="6"/>
  <c r="C233" i="14" s="1" a="1"/>
  <c r="C233" i="14" s="1"/>
  <c r="BG415" i="6"/>
  <c r="K233" i="14" s="1" a="1"/>
  <c r="K233" i="14" s="1"/>
  <c r="B415" i="6"/>
  <c r="B21" i="14" s="1" a="1"/>
  <c r="B21" i="14" s="1"/>
  <c r="I414" i="6"/>
  <c r="I20" i="14" s="1" a="1"/>
  <c r="I20" i="14" s="1"/>
  <c r="E415" i="6"/>
  <c r="E21" i="14" s="1" a="1"/>
  <c r="E21" i="14" s="1"/>
  <c r="K412" i="6"/>
  <c r="K18" i="14" s="1" a="1"/>
  <c r="K18" i="14" s="1"/>
  <c r="U415" i="6"/>
  <c r="I74" i="14" s="1" a="1"/>
  <c r="I74" i="14" s="1"/>
  <c r="M414" i="6"/>
  <c r="M20" i="14" s="1" a="1"/>
  <c r="M20" i="14" s="1"/>
  <c r="M412" i="6"/>
  <c r="M18" i="14" s="1" a="1"/>
  <c r="M18" i="14" s="1"/>
  <c r="E53" i="17"/>
  <c r="E66" i="17" s="1"/>
  <c r="BE415" i="6"/>
  <c r="I233" i="14" s="1" a="1"/>
  <c r="I233" i="14" s="1"/>
  <c r="BB413" i="6"/>
  <c r="F231" i="14" s="1" a="1"/>
  <c r="F231" i="14" s="1"/>
  <c r="AU415" i="6"/>
  <c r="K180" i="14" s="1" a="1"/>
  <c r="K180" i="14" s="1"/>
  <c r="BC413" i="6"/>
  <c r="G231" i="14" s="1" a="1"/>
  <c r="G231" i="14" s="1"/>
  <c r="L412" i="6"/>
  <c r="L18" i="14" s="1" a="1"/>
  <c r="L18" i="14" s="1"/>
  <c r="AC415" i="6"/>
  <c r="E127" i="14" s="1" a="1"/>
  <c r="E127" i="14" s="1"/>
  <c r="D413" i="6"/>
  <c r="D19" i="14" s="1" a="1"/>
  <c r="D19" i="14" s="1"/>
  <c r="N17" i="14" a="1"/>
  <c r="N17" i="14" s="1"/>
  <c r="B452" i="6"/>
  <c r="B13" i="11" s="1"/>
  <c r="W413" i="6"/>
  <c r="K72" i="14" s="1" a="1"/>
  <c r="K72" i="14" s="1"/>
  <c r="Z413" i="6"/>
  <c r="B78" i="3"/>
  <c r="C42" i="17"/>
  <c r="D29" i="17"/>
  <c r="O241" i="13"/>
  <c r="A241" i="13" s="1"/>
  <c r="O189" i="13"/>
  <c r="A189" i="13" s="1"/>
  <c r="O188" i="13"/>
  <c r="A188" i="13" s="1"/>
  <c r="BJ410" i="6"/>
  <c r="BD410" i="6"/>
  <c r="B410" i="6"/>
  <c r="AD415" i="6"/>
  <c r="F127" i="14" s="1" a="1"/>
  <c r="F127" i="14" s="1"/>
  <c r="E54" i="17"/>
  <c r="E67" i="17" s="1"/>
  <c r="E47" i="17"/>
  <c r="E60" i="17" s="1"/>
  <c r="M110" i="6"/>
  <c r="N179" i="6" s="1"/>
  <c r="M47" i="12" s="1" a="1"/>
  <c r="M47" i="12" s="1"/>
  <c r="H110" i="6"/>
  <c r="I179" i="6" s="1"/>
  <c r="H47" i="12" s="1" a="1"/>
  <c r="H47" i="12" s="1"/>
  <c r="AZ110" i="6"/>
  <c r="BA179" i="6" s="1"/>
  <c r="D259" i="12" s="1" a="1"/>
  <c r="D259" i="12" s="1"/>
  <c r="AE412" i="6"/>
  <c r="G124" i="14" s="1" a="1"/>
  <c r="G124" i="14" s="1"/>
  <c r="AE413" i="6"/>
  <c r="G125" i="14" s="1" a="1"/>
  <c r="G125" i="14" s="1"/>
  <c r="AE415" i="6"/>
  <c r="G127" i="14" s="1" a="1"/>
  <c r="G127" i="14" s="1"/>
  <c r="AE414" i="6"/>
  <c r="G126" i="14" s="1" a="1"/>
  <c r="G126" i="14" s="1"/>
  <c r="AV410" i="6"/>
  <c r="C13" i="15"/>
  <c r="C3" i="9"/>
  <c r="O6" i="8"/>
  <c r="C6" i="8"/>
  <c r="C18" i="8" s="1"/>
  <c r="N410" i="6"/>
  <c r="D238" i="13" a="1"/>
  <c r="D238" i="13" s="1"/>
  <c r="O238" i="13" s="1"/>
  <c r="A238" i="13" s="1"/>
  <c r="D48" i="17"/>
  <c r="D61" i="17" s="1"/>
  <c r="D74" i="17" s="1"/>
  <c r="E50" i="17"/>
  <c r="E63" i="17" s="1"/>
  <c r="BA413" i="6"/>
  <c r="E231" i="14" s="1" a="1"/>
  <c r="E231" i="14" s="1"/>
  <c r="BF413" i="6"/>
  <c r="J231" i="14" s="1" a="1"/>
  <c r="J231" i="14" s="1"/>
  <c r="AJ110" i="6"/>
  <c r="AK179" i="6" s="1"/>
  <c r="L153" i="12" s="1" a="1"/>
  <c r="L153" i="12" s="1"/>
  <c r="AD110" i="6"/>
  <c r="AE179" i="6" s="1"/>
  <c r="F153" i="12" s="1" a="1"/>
  <c r="F153" i="12" s="1"/>
  <c r="Q110" i="6"/>
  <c r="R179" i="6" s="1"/>
  <c r="E100" i="12" s="1" a="1"/>
  <c r="E100" i="12" s="1"/>
  <c r="AF110" i="6"/>
  <c r="AG179" i="6" s="1"/>
  <c r="H153" i="12" s="1" a="1"/>
  <c r="H153" i="12" s="1"/>
  <c r="AY110" i="6"/>
  <c r="AZ179" i="6" s="1"/>
  <c r="C259" i="12" s="1" a="1"/>
  <c r="C259" i="12" s="1"/>
  <c r="AA412" i="6"/>
  <c r="C124" i="14" s="1" a="1"/>
  <c r="C124" i="14" s="1"/>
  <c r="AA415" i="6"/>
  <c r="C127" i="14" s="1" a="1"/>
  <c r="C127" i="14" s="1"/>
  <c r="AA413" i="6"/>
  <c r="C125" i="14" s="1" a="1"/>
  <c r="C125" i="14" s="1"/>
  <c r="AA414" i="6"/>
  <c r="C126" i="14" s="1" a="1"/>
  <c r="C126" i="14" s="1"/>
  <c r="AZ410" i="6"/>
  <c r="G186" i="13" a="1"/>
  <c r="G186" i="13" s="1"/>
  <c r="O186" i="13" s="1"/>
  <c r="A186" i="13" s="1"/>
  <c r="V410" i="6"/>
  <c r="AU410" i="6"/>
  <c r="BB410" i="6"/>
  <c r="AP412" i="6"/>
  <c r="F177" i="14" s="1" a="1"/>
  <c r="F177" i="14" s="1"/>
  <c r="AP413" i="6"/>
  <c r="F178" i="14" s="1" a="1"/>
  <c r="F178" i="14" s="1"/>
  <c r="AP414" i="6"/>
  <c r="F179" i="14" s="1" a="1"/>
  <c r="F179" i="14" s="1"/>
  <c r="AP415" i="6"/>
  <c r="F180" i="14" s="1" a="1"/>
  <c r="F180" i="14" s="1"/>
  <c r="AS110" i="6"/>
  <c r="AT179" i="6" s="1"/>
  <c r="I206" i="12" s="1" a="1"/>
  <c r="I206" i="12" s="1"/>
  <c r="AP110" i="6"/>
  <c r="AQ179" i="6" s="1"/>
  <c r="F206" i="12" s="1" a="1"/>
  <c r="F206" i="12" s="1"/>
  <c r="O110" i="6"/>
  <c r="P179" i="6" s="1"/>
  <c r="C100" i="12" s="1" a="1"/>
  <c r="C100" i="12" s="1"/>
  <c r="AI412" i="6"/>
  <c r="K124" i="14" s="1" a="1"/>
  <c r="K124" i="14" s="1"/>
  <c r="AI413" i="6"/>
  <c r="K125" i="14" s="1" a="1"/>
  <c r="K125" i="14" s="1"/>
  <c r="AI414" i="6"/>
  <c r="K126" i="14" s="1" a="1"/>
  <c r="K126" i="14" s="1"/>
  <c r="AI415" i="6"/>
  <c r="K127" i="14" s="1" a="1"/>
  <c r="K127" i="14" s="1"/>
  <c r="O410" i="6"/>
  <c r="AL412" i="6"/>
  <c r="D51" i="17"/>
  <c r="D64" i="17" s="1"/>
  <c r="D77" i="17" s="1"/>
  <c r="D54" i="17"/>
  <c r="D67" i="17" s="1"/>
  <c r="D80" i="17" s="1"/>
  <c r="N110" i="6"/>
  <c r="O179" i="6" s="1"/>
  <c r="AZ413" i="6"/>
  <c r="D231" i="14" s="1" a="1"/>
  <c r="D231" i="14" s="1"/>
  <c r="BH410" i="6"/>
  <c r="BG412" i="6"/>
  <c r="K230" i="14" s="1" a="1"/>
  <c r="K230" i="14" s="1"/>
  <c r="B280" i="6"/>
  <c r="B346" i="6" s="1"/>
  <c r="S110" i="6"/>
  <c r="T179" i="6" s="1"/>
  <c r="G100" i="12" s="1" a="1"/>
  <c r="G100" i="12" s="1"/>
  <c r="L110" i="6"/>
  <c r="M179" i="6" s="1"/>
  <c r="L47" i="12" s="1" a="1"/>
  <c r="L47" i="12" s="1"/>
  <c r="Z110" i="6"/>
  <c r="AA179" i="6" s="1"/>
  <c r="AX412" i="6"/>
  <c r="AX413" i="6"/>
  <c r="AX414" i="6"/>
  <c r="AX415" i="6"/>
  <c r="AV412" i="6"/>
  <c r="L177" i="14" s="1" a="1"/>
  <c r="L177" i="14" s="1"/>
  <c r="AV413" i="6"/>
  <c r="L178" i="14" s="1" a="1"/>
  <c r="L178" i="14" s="1"/>
  <c r="AV414" i="6"/>
  <c r="L179" i="14" s="1" a="1"/>
  <c r="L179" i="14" s="1"/>
  <c r="AV415" i="6"/>
  <c r="L180" i="14" s="1" a="1"/>
  <c r="L180" i="14" s="1"/>
  <c r="AD410" i="6"/>
  <c r="AT410" i="6"/>
  <c r="BJ412" i="6"/>
  <c r="U410" i="6"/>
  <c r="E410" i="6"/>
  <c r="AB410" i="6"/>
  <c r="BG413" i="6"/>
  <c r="K231" i="14" s="1" a="1"/>
  <c r="K231" i="14" s="1"/>
  <c r="AP410" i="6"/>
  <c r="BI413" i="6"/>
  <c r="M231" i="14" s="1" a="1"/>
  <c r="M231" i="14" s="1"/>
  <c r="E52" i="17"/>
  <c r="E65" i="17" s="1"/>
  <c r="C122" i="8"/>
  <c r="B40" i="14" a="1"/>
  <c r="B40" i="14" s="1"/>
  <c r="AB110" i="6"/>
  <c r="AC179" i="6" s="1"/>
  <c r="D153" i="12" s="1" a="1"/>
  <c r="D153" i="12" s="1"/>
  <c r="F185" i="13" a="1"/>
  <c r="F185" i="13" s="1"/>
  <c r="O185" i="13" s="1"/>
  <c r="A185" i="13" s="1"/>
  <c r="AC410" i="6"/>
  <c r="Q410" i="6"/>
  <c r="AN110" i="6"/>
  <c r="AO179" i="6" s="1"/>
  <c r="D206" i="12" s="1" a="1"/>
  <c r="D206" i="12" s="1"/>
  <c r="R110" i="6"/>
  <c r="S179" i="6" s="1"/>
  <c r="F100" i="12" s="1" a="1"/>
  <c r="F100" i="12" s="1"/>
  <c r="Y110" i="6"/>
  <c r="Z179" i="6" s="1"/>
  <c r="M100" i="12" s="1" a="1"/>
  <c r="M100" i="12" s="1"/>
  <c r="AO110" i="6"/>
  <c r="AP179" i="6" s="1"/>
  <c r="E206" i="12" s="1" a="1"/>
  <c r="E206" i="12" s="1"/>
  <c r="BB110" i="6"/>
  <c r="BC179" i="6" s="1"/>
  <c r="F259" i="12" s="1" a="1"/>
  <c r="F259" i="12" s="1"/>
  <c r="G280" i="6"/>
  <c r="G44" i="13" s="1" a="1"/>
  <c r="G44" i="13" s="1"/>
  <c r="D280" i="6"/>
  <c r="D44" i="13" s="1" a="1"/>
  <c r="D44" i="13" s="1"/>
  <c r="H280" i="6"/>
  <c r="H44" i="13" s="1" a="1"/>
  <c r="H44" i="13" s="1"/>
  <c r="I280" i="6"/>
  <c r="I44" i="13" s="1" a="1"/>
  <c r="I44" i="13" s="1"/>
  <c r="E280" i="6"/>
  <c r="E44" i="13" s="1" a="1"/>
  <c r="E44" i="13" s="1"/>
  <c r="F280" i="6"/>
  <c r="F44" i="13" s="1" a="1"/>
  <c r="F44" i="13" s="1"/>
  <c r="AW110" i="6"/>
  <c r="AX179" i="6" s="1"/>
  <c r="M206" i="12" s="1" a="1"/>
  <c r="M206" i="12" s="1"/>
  <c r="V110" i="6"/>
  <c r="W179" i="6" s="1"/>
  <c r="J100" i="12" s="1" a="1"/>
  <c r="J100" i="12" s="1"/>
  <c r="AK110" i="6"/>
  <c r="AL179" i="6" s="1"/>
  <c r="M153" i="12" s="1" a="1"/>
  <c r="M153" i="12" s="1"/>
  <c r="AK410" i="6"/>
  <c r="AI410" i="6"/>
  <c r="BE410" i="6"/>
  <c r="BI412" i="6"/>
  <c r="M230" i="14" s="1" a="1"/>
  <c r="M230" i="14" s="1"/>
  <c r="AV110" i="6"/>
  <c r="AW179" i="6" s="1"/>
  <c r="L206" i="12" s="1" a="1"/>
  <c r="L206" i="12" s="1"/>
  <c r="BI110" i="6"/>
  <c r="BJ179" i="6" s="1"/>
  <c r="M259" i="12" s="1" a="1"/>
  <c r="M259" i="12" s="1"/>
  <c r="F110" i="6"/>
  <c r="G179" i="6" s="1"/>
  <c r="F47" i="12" s="1" a="1"/>
  <c r="F47" i="12" s="1"/>
  <c r="U110" i="6"/>
  <c r="V179" i="6" s="1"/>
  <c r="I100" i="12" s="1" a="1"/>
  <c r="I100" i="12" s="1"/>
  <c r="AT412" i="6"/>
  <c r="J177" i="14" s="1" a="1"/>
  <c r="J177" i="14" s="1"/>
  <c r="AT413" i="6"/>
  <c r="J178" i="14" s="1" a="1"/>
  <c r="J178" i="14" s="1"/>
  <c r="AT414" i="6"/>
  <c r="J179" i="14" s="1" a="1"/>
  <c r="J179" i="14" s="1"/>
  <c r="AT415" i="6"/>
  <c r="J180" i="14" s="1" a="1"/>
  <c r="J180" i="14" s="1"/>
  <c r="AR412" i="6"/>
  <c r="H177" i="14" s="1" a="1"/>
  <c r="H177" i="14" s="1"/>
  <c r="AR413" i="6"/>
  <c r="H178" i="14" s="1" a="1"/>
  <c r="H178" i="14" s="1"/>
  <c r="AR414" i="6"/>
  <c r="H179" i="14" s="1" a="1"/>
  <c r="H179" i="14" s="1"/>
  <c r="AR415" i="6"/>
  <c r="H180" i="14" s="1" a="1"/>
  <c r="H180" i="14" s="1"/>
  <c r="B42" i="13" a="1"/>
  <c r="B42" i="13" s="1"/>
  <c r="AW410" i="6"/>
  <c r="BJ415" i="6"/>
  <c r="C242" i="13" a="1"/>
  <c r="C242" i="13" s="1"/>
  <c r="O242" i="13" s="1"/>
  <c r="A242" i="13" s="1"/>
  <c r="M410" i="6"/>
  <c r="BA414" i="6"/>
  <c r="E232" i="14" s="1" a="1"/>
  <c r="E232" i="14" s="1"/>
  <c r="BC412" i="6"/>
  <c r="G230" i="14" s="1" a="1"/>
  <c r="G230" i="14" s="1"/>
  <c r="C187" i="13" a="1"/>
  <c r="C187" i="13" s="1"/>
  <c r="O187" i="13" s="1"/>
  <c r="A187" i="13" s="1"/>
  <c r="BI414" i="6"/>
  <c r="M232" i="14" s="1" a="1"/>
  <c r="M232" i="14" s="1"/>
  <c r="S410" i="6"/>
  <c r="AN412" i="6"/>
  <c r="D177" i="14" s="1" a="1"/>
  <c r="D177" i="14" s="1"/>
  <c r="BE413" i="6"/>
  <c r="I231" i="14" s="1" a="1"/>
  <c r="I231" i="14" s="1"/>
  <c r="I110" i="6"/>
  <c r="J179" i="6" s="1"/>
  <c r="I47" i="12" s="1" a="1"/>
  <c r="I47" i="12" s="1"/>
  <c r="AR110" i="6"/>
  <c r="AS179" i="6" s="1"/>
  <c r="H206" i="12" s="1" a="1"/>
  <c r="H206" i="12" s="1"/>
  <c r="AQ110" i="6"/>
  <c r="AR179" i="6" s="1"/>
  <c r="G206" i="12" s="1" a="1"/>
  <c r="G206" i="12" s="1"/>
  <c r="J110" i="6"/>
  <c r="K179" i="6" s="1"/>
  <c r="J47" i="12" s="1" a="1"/>
  <c r="J47" i="12" s="1"/>
  <c r="BE414" i="6"/>
  <c r="I232" i="14" s="1" a="1"/>
  <c r="I232" i="14" s="1"/>
  <c r="BB412" i="6"/>
  <c r="F230" i="14" s="1" a="1"/>
  <c r="F230" i="14" s="1"/>
  <c r="AJ412" i="6"/>
  <c r="L124" i="14" s="1" a="1"/>
  <c r="L124" i="14" s="1"/>
  <c r="AJ413" i="6"/>
  <c r="L125" i="14" s="1" a="1"/>
  <c r="L125" i="14" s="1"/>
  <c r="AJ414" i="6"/>
  <c r="L126" i="14" s="1" a="1"/>
  <c r="L126" i="14" s="1"/>
  <c r="AJ415" i="6"/>
  <c r="L127" i="14" s="1" a="1"/>
  <c r="L127" i="14" s="1"/>
  <c r="BD414" i="6"/>
  <c r="H232" i="14" s="1" a="1"/>
  <c r="H232" i="14" s="1"/>
  <c r="BD413" i="6"/>
  <c r="H231" i="14" s="1" a="1"/>
  <c r="H231" i="14" s="1"/>
  <c r="BD415" i="6"/>
  <c r="H233" i="14" s="1" a="1"/>
  <c r="H233" i="14" s="1"/>
  <c r="BI410" i="6"/>
  <c r="K410" i="6"/>
  <c r="AY412" i="6"/>
  <c r="C230" i="14" s="1" a="1"/>
  <c r="C230" i="14" s="1"/>
  <c r="D237" i="13" a="1"/>
  <c r="D237" i="13" s="1"/>
  <c r="O237" i="13" s="1"/>
  <c r="A237" i="13" s="1"/>
  <c r="BF410" i="6"/>
  <c r="L410" i="6"/>
  <c r="AN415" i="6"/>
  <c r="D180" i="14" s="1" a="1"/>
  <c r="D180" i="14" s="1"/>
  <c r="X410" i="6"/>
  <c r="D47" i="17"/>
  <c r="D60" i="17" s="1"/>
  <c r="D73" i="17" s="1"/>
  <c r="D50" i="17"/>
  <c r="D63" i="17" s="1"/>
  <c r="D76" i="17" s="1"/>
  <c r="AE410" i="6"/>
  <c r="AI110" i="6"/>
  <c r="AJ179" i="6" s="1"/>
  <c r="K153" i="12" s="1" a="1"/>
  <c r="K153" i="12" s="1"/>
  <c r="AM110" i="6"/>
  <c r="AN179" i="6" s="1"/>
  <c r="C206" i="12" s="1" a="1"/>
  <c r="C206" i="12" s="1"/>
  <c r="BH110" i="6"/>
  <c r="BI179" i="6" s="1"/>
  <c r="L259" i="12" s="1" a="1"/>
  <c r="L259" i="12" s="1"/>
  <c r="E110" i="6"/>
  <c r="F179" i="6" s="1"/>
  <c r="E47" i="12" s="1" a="1"/>
  <c r="E47" i="12" s="1"/>
  <c r="BB415" i="6"/>
  <c r="F233" i="14" s="1" a="1"/>
  <c r="F233" i="14" s="1"/>
  <c r="AF412" i="6"/>
  <c r="H124" i="14" s="1" a="1"/>
  <c r="H124" i="14" s="1"/>
  <c r="AF413" i="6"/>
  <c r="H125" i="14" s="1" a="1"/>
  <c r="H125" i="14" s="1"/>
  <c r="AF415" i="6"/>
  <c r="H127" i="14" s="1" a="1"/>
  <c r="H127" i="14" s="1"/>
  <c r="AF414" i="6"/>
  <c r="H126" i="14" s="1" a="1"/>
  <c r="H126" i="14" s="1"/>
  <c r="AZ414" i="6"/>
  <c r="D232" i="14" s="1" a="1"/>
  <c r="D232" i="14" s="1"/>
  <c r="AZ415" i="6"/>
  <c r="D233" i="14" s="1" a="1"/>
  <c r="D233" i="14" s="1"/>
  <c r="P410" i="6"/>
  <c r="G410" i="6"/>
  <c r="AS411" i="6"/>
  <c r="C239" i="13" a="1"/>
  <c r="C239" i="13" s="1"/>
  <c r="O239" i="13" s="1"/>
  <c r="A239" i="13" s="1"/>
  <c r="AN414" i="6"/>
  <c r="D179" i="14" s="1" a="1"/>
  <c r="D179" i="14" s="1"/>
  <c r="AU412" i="6"/>
  <c r="K177" i="14" s="1" a="1"/>
  <c r="K177" i="14" s="1"/>
  <c r="F53" i="17"/>
  <c r="F66" i="17" s="1"/>
  <c r="BH413" i="6"/>
  <c r="L231" i="14" s="1" a="1"/>
  <c r="L231" i="14" s="1"/>
  <c r="BH414" i="6"/>
  <c r="L232" i="14" s="1" a="1"/>
  <c r="L232" i="14" s="1"/>
  <c r="BH415" i="6"/>
  <c r="L233" i="14" s="1" a="1"/>
  <c r="L233" i="14" s="1"/>
  <c r="AY410" i="6"/>
  <c r="C280" i="6"/>
  <c r="C44" i="13" s="1" a="1"/>
  <c r="C44" i="13" s="1"/>
  <c r="W110" i="6"/>
  <c r="X179" i="6" s="1"/>
  <c r="K100" i="12" s="1" a="1"/>
  <c r="K100" i="12" s="1"/>
  <c r="BD110" i="6"/>
  <c r="BE179" i="6" s="1"/>
  <c r="H259" i="12" s="1" a="1"/>
  <c r="H259" i="12" s="1"/>
  <c r="BG110" i="6"/>
  <c r="BH179" i="6" s="1"/>
  <c r="K259" i="12" s="1" a="1"/>
  <c r="K259" i="12" s="1"/>
  <c r="BB414" i="6"/>
  <c r="F232" i="14" s="1" a="1"/>
  <c r="F232" i="14" s="1"/>
  <c r="B413" i="6"/>
  <c r="B19" i="14" s="1" a="1"/>
  <c r="B19" i="14" s="1"/>
  <c r="B414" i="6"/>
  <c r="B20" i="14" s="1" a="1"/>
  <c r="B20" i="14" s="1"/>
  <c r="C110" i="6"/>
  <c r="D179" i="6" s="1"/>
  <c r="C47" i="12" s="1" a="1"/>
  <c r="C47" i="12" s="1"/>
  <c r="I411" i="6"/>
  <c r="AH410" i="6"/>
  <c r="AX411" i="6"/>
  <c r="B274" i="6"/>
  <c r="B13" i="13" a="1"/>
  <c r="B13" i="13" s="1"/>
  <c r="B38" i="13" s="1"/>
  <c r="D410" i="6"/>
  <c r="H411" i="6"/>
  <c r="AR410" i="6"/>
  <c r="AM410" i="6"/>
  <c r="E49" i="17"/>
  <c r="E62" i="17" s="1"/>
  <c r="D52" i="17"/>
  <c r="D65" i="17" s="1"/>
  <c r="D78" i="17" s="1"/>
  <c r="AH110" i="6"/>
  <c r="AI179" i="6" s="1"/>
  <c r="J153" i="12" s="1" a="1"/>
  <c r="J153" i="12" s="1"/>
  <c r="G110" i="6"/>
  <c r="H179" i="6" s="1"/>
  <c r="G47" i="12" s="1" a="1"/>
  <c r="G47" i="12" s="1"/>
  <c r="AA110" i="6"/>
  <c r="AB179" i="6" s="1"/>
  <c r="C153" i="12" s="1" a="1"/>
  <c r="C153" i="12" s="1"/>
  <c r="BC110" i="6"/>
  <c r="BD179" i="6" s="1"/>
  <c r="G259" i="12" s="1" a="1"/>
  <c r="G259" i="12" s="1"/>
  <c r="AW412" i="6"/>
  <c r="M177" i="14" s="1" a="1"/>
  <c r="M177" i="14" s="1"/>
  <c r="AW414" i="6"/>
  <c r="M179" i="14" s="1" a="1"/>
  <c r="M179" i="14" s="1"/>
  <c r="AW415" i="6"/>
  <c r="M180" i="14" s="1" a="1"/>
  <c r="M180" i="14" s="1"/>
  <c r="AW413" i="6"/>
  <c r="M178" i="14" s="1" a="1"/>
  <c r="M178" i="14" s="1"/>
  <c r="BC415" i="6"/>
  <c r="G233" i="14" s="1" a="1"/>
  <c r="G233" i="14" s="1"/>
  <c r="AQ410" i="6"/>
  <c r="AU414" i="6"/>
  <c r="K179" i="14" s="1" a="1"/>
  <c r="K179" i="14" s="1"/>
  <c r="AL415" i="6"/>
  <c r="AQ413" i="6"/>
  <c r="G178" i="14" s="1" a="1"/>
  <c r="G178" i="14" s="1"/>
  <c r="F410" i="6"/>
  <c r="AN410" i="6"/>
  <c r="C410" i="6"/>
  <c r="Z410" i="6"/>
  <c r="AO410" i="6"/>
  <c r="W410" i="6"/>
  <c r="AJ410" i="6"/>
  <c r="AQ412" i="6"/>
  <c r="G177" i="14" s="1" a="1"/>
  <c r="G177" i="14" s="1"/>
  <c r="BC410" i="6"/>
  <c r="BG410" i="6"/>
  <c r="F50" i="17"/>
  <c r="F63" i="17" s="1"/>
  <c r="BA410" i="6"/>
  <c r="C131" i="6"/>
  <c r="D125" i="6"/>
  <c r="T110" i="6"/>
  <c r="U179" i="6" s="1"/>
  <c r="H100" i="12" s="1" a="1"/>
  <c r="H100" i="12" s="1"/>
  <c r="AL110" i="6"/>
  <c r="AM179" i="6" s="1"/>
  <c r="AT110" i="6"/>
  <c r="AU179" i="6" s="1"/>
  <c r="J206" i="12" s="1" a="1"/>
  <c r="J206" i="12" s="1"/>
  <c r="BE412" i="6"/>
  <c r="I230" i="14" s="1" a="1"/>
  <c r="I230" i="14" s="1"/>
  <c r="AS412" i="6"/>
  <c r="I177" i="14" s="1" a="1"/>
  <c r="I177" i="14" s="1"/>
  <c r="AS414" i="6"/>
  <c r="I179" i="14" s="1" a="1"/>
  <c r="I179" i="14" s="1"/>
  <c r="AS415" i="6"/>
  <c r="I180" i="14" s="1" a="1"/>
  <c r="I180" i="14" s="1"/>
  <c r="AS413" i="6"/>
  <c r="I178" i="14" s="1" a="1"/>
  <c r="I178" i="14" s="1"/>
  <c r="AC110" i="6"/>
  <c r="AD179" i="6" s="1"/>
  <c r="E153" i="12" s="1" a="1"/>
  <c r="E153" i="12" s="1"/>
  <c r="AU413" i="6"/>
  <c r="K178" i="14" s="1" a="1"/>
  <c r="K178" i="14" s="1"/>
  <c r="AA410" i="6"/>
  <c r="AL414" i="6"/>
  <c r="AL410" i="6"/>
  <c r="D240" i="13" a="1"/>
  <c r="D240" i="13" s="1"/>
  <c r="O240" i="13" s="1"/>
  <c r="A240" i="13" s="1"/>
  <c r="E184" i="13" a="1"/>
  <c r="E184" i="13" s="1"/>
  <c r="O184" i="13" s="1"/>
  <c r="A184" i="13" s="1"/>
  <c r="D46" i="17"/>
  <c r="D59" i="17" s="1"/>
  <c r="D72" i="17" s="1"/>
  <c r="B22" i="14" a="1"/>
  <c r="B22" i="14" s="1"/>
  <c r="BF110" i="6"/>
  <c r="BG179" i="6" s="1"/>
  <c r="J259" i="12" s="1" a="1"/>
  <c r="J259" i="12" s="1"/>
  <c r="AG110" i="6"/>
  <c r="AH179" i="6" s="1"/>
  <c r="I153" i="12" s="1" a="1"/>
  <c r="I153" i="12" s="1"/>
  <c r="AU110" i="6"/>
  <c r="AV179" i="6" s="1"/>
  <c r="K206" i="12" s="1" a="1"/>
  <c r="K206" i="12" s="1"/>
  <c r="AE110" i="6"/>
  <c r="AF179" i="6" s="1"/>
  <c r="G153" i="12" s="1" a="1"/>
  <c r="G153" i="12" s="1"/>
  <c r="AO412" i="6"/>
  <c r="E177" i="14" s="1" a="1"/>
  <c r="E177" i="14" s="1"/>
  <c r="AO414" i="6"/>
  <c r="E179" i="14" s="1" a="1"/>
  <c r="E179" i="14" s="1"/>
  <c r="AO415" i="6"/>
  <c r="E180" i="14" s="1" a="1"/>
  <c r="E180" i="14" s="1"/>
  <c r="AO413" i="6"/>
  <c r="E178" i="14" s="1" a="1"/>
  <c r="E178" i="14" s="1"/>
  <c r="AF410" i="6"/>
  <c r="Y410" i="6"/>
  <c r="T410" i="6"/>
  <c r="AG410" i="6"/>
  <c r="D121" i="6"/>
  <c r="D273" i="6" s="1"/>
  <c r="D37" i="13" s="1" a="1"/>
  <c r="D37" i="13" s="1"/>
  <c r="C393" i="6"/>
  <c r="C143" i="3"/>
  <c r="C71" i="3" a="1"/>
  <c r="C71" i="3" s="1"/>
  <c r="C72" i="3"/>
  <c r="B143" i="3"/>
  <c r="B71" i="3" a="1"/>
  <c r="B71" i="3" s="1"/>
  <c r="B72" i="3"/>
  <c r="B75" i="3" s="1"/>
  <c r="P20" i="3" l="1"/>
  <c r="P25" i="3" s="1"/>
  <c r="P29" i="3" s="1"/>
  <c r="P82" i="6"/>
  <c r="Q14" i="3"/>
  <c r="C93" i="3"/>
  <c r="C144" i="3" s="1"/>
  <c r="C27" i="6" s="1"/>
  <c r="D141" i="6" s="1"/>
  <c r="C9" i="12" s="1" a="1"/>
  <c r="C9" i="12" s="1"/>
  <c r="D44" i="3"/>
  <c r="D79" i="3" s="1"/>
  <c r="D103" i="3"/>
  <c r="D145" i="3" s="1"/>
  <c r="D28" i="6" s="1"/>
  <c r="E142" i="6" s="1"/>
  <c r="D10" i="12" s="1" a="1"/>
  <c r="D10" i="12" s="1"/>
  <c r="E33" i="3"/>
  <c r="F60" i="17"/>
  <c r="E79" i="17"/>
  <c r="E75" i="17"/>
  <c r="F75" i="17" s="1"/>
  <c r="G75" i="17" s="1"/>
  <c r="H75" i="17" s="1"/>
  <c r="F29" i="17"/>
  <c r="F92" i="17" s="1"/>
  <c r="B90" i="15"/>
  <c r="B91" i="15" s="1"/>
  <c r="B89" i="15"/>
  <c r="B88" i="15"/>
  <c r="N73" i="14" a="1"/>
  <c r="N73" i="14" s="1"/>
  <c r="A73" i="14" s="1"/>
  <c r="B115" i="3"/>
  <c r="B146" i="3" s="1"/>
  <c r="B29" i="6" s="1"/>
  <c r="C143" i="6" s="1"/>
  <c r="B93" i="3"/>
  <c r="B144" i="3" s="1"/>
  <c r="B27" i="6" s="1"/>
  <c r="C141" i="6" s="1"/>
  <c r="F65" i="17"/>
  <c r="I32" i="17"/>
  <c r="I35" i="17"/>
  <c r="I48" i="17" s="1"/>
  <c r="I61" i="17" s="1"/>
  <c r="I39" i="17"/>
  <c r="I52" i="17" s="1"/>
  <c r="I65" i="17" s="1"/>
  <c r="I36" i="17"/>
  <c r="I40" i="17"/>
  <c r="I33" i="17"/>
  <c r="I41" i="17"/>
  <c r="I54" i="17" s="1"/>
  <c r="I67" i="17" s="1"/>
  <c r="I38" i="17"/>
  <c r="I51" i="17" s="1"/>
  <c r="I64" i="17" s="1"/>
  <c r="I37" i="17"/>
  <c r="I34" i="17"/>
  <c r="H29" i="17"/>
  <c r="H92" i="17" s="1"/>
  <c r="H65" i="17"/>
  <c r="G29" i="17"/>
  <c r="G92" i="17" s="1"/>
  <c r="B453" i="6"/>
  <c r="B14" i="11" s="1"/>
  <c r="C452" i="6"/>
  <c r="C13" i="11" s="1"/>
  <c r="U236" i="6"/>
  <c r="AG236" i="6" s="1"/>
  <c r="AS236" i="6" s="1"/>
  <c r="BE236" i="6" s="1"/>
  <c r="J236" i="6"/>
  <c r="D395" i="6"/>
  <c r="B456" i="6"/>
  <c r="B17" i="11" s="1"/>
  <c r="A229" i="14"/>
  <c r="N123" i="14" a="1"/>
  <c r="N123" i="14" s="1"/>
  <c r="A123" i="14" s="1"/>
  <c r="D452" i="6"/>
  <c r="D13" i="11" s="1"/>
  <c r="J15" i="17"/>
  <c r="J3" i="6"/>
  <c r="I4" i="6"/>
  <c r="J280" i="6"/>
  <c r="J44" i="13" s="1" a="1"/>
  <c r="J44" i="13" s="1"/>
  <c r="H47" i="17"/>
  <c r="H60" i="17" s="1"/>
  <c r="I23" i="17"/>
  <c r="I20" i="17"/>
  <c r="I22" i="17"/>
  <c r="I27" i="17"/>
  <c r="I26" i="17"/>
  <c r="I28" i="17"/>
  <c r="I19" i="17"/>
  <c r="I21" i="17"/>
  <c r="I53" i="17"/>
  <c r="I66" i="17" s="1"/>
  <c r="I24" i="17"/>
  <c r="I25" i="17"/>
  <c r="J137" i="6"/>
  <c r="U137" i="6"/>
  <c r="AG137" i="6" s="1"/>
  <c r="AS137" i="6" s="1"/>
  <c r="BE137" i="6" s="1"/>
  <c r="H5" i="6"/>
  <c r="I16" i="17"/>
  <c r="G11" i="3"/>
  <c r="G140" i="3"/>
  <c r="G106" i="3"/>
  <c r="G118" i="3"/>
  <c r="G37" i="3"/>
  <c r="G84" i="3"/>
  <c r="G96" i="3"/>
  <c r="F452" i="6"/>
  <c r="F13" i="11" s="1"/>
  <c r="C453" i="6"/>
  <c r="C14" i="11" s="1"/>
  <c r="A70" i="14"/>
  <c r="E77" i="17"/>
  <c r="F77" i="17" s="1"/>
  <c r="G77" i="17" s="1"/>
  <c r="H77" i="17" s="1"/>
  <c r="E74" i="17"/>
  <c r="F74" i="17" s="1"/>
  <c r="G74" i="17" s="1"/>
  <c r="F455" i="6"/>
  <c r="F16" i="11" s="1"/>
  <c r="H48" i="17"/>
  <c r="H61" i="17" s="1"/>
  <c r="S400" i="6"/>
  <c r="AE400" i="6" s="1"/>
  <c r="AQ400" i="6" s="1"/>
  <c r="BC400" i="6" s="1"/>
  <c r="H400" i="6"/>
  <c r="E92" i="17"/>
  <c r="D277" i="6" s="1"/>
  <c r="C92" i="17"/>
  <c r="B277" i="6" s="1"/>
  <c r="A74" i="14"/>
  <c r="A21" i="14"/>
  <c r="F79" i="17"/>
  <c r="G79" i="17" s="1"/>
  <c r="H79" i="17" s="1"/>
  <c r="N19" i="14" a="1"/>
  <c r="N19" i="14" s="1"/>
  <c r="A19" i="14" s="1"/>
  <c r="B454" i="6"/>
  <c r="B15" i="11" s="1"/>
  <c r="C456" i="6"/>
  <c r="C17" i="11" s="1"/>
  <c r="N231" i="14" a="1"/>
  <c r="N231" i="14" s="1"/>
  <c r="A231" i="14" s="1"/>
  <c r="E78" i="17"/>
  <c r="N72" i="14" a="1"/>
  <c r="N72" i="14" s="1"/>
  <c r="A72" i="14" s="1"/>
  <c r="C454" i="6"/>
  <c r="C15" i="11" s="1"/>
  <c r="D454" i="6"/>
  <c r="D15" i="11" s="1"/>
  <c r="E73" i="17"/>
  <c r="N20" i="14" a="1"/>
  <c r="N20" i="14" s="1"/>
  <c r="A20" i="14" s="1"/>
  <c r="B455" i="6"/>
  <c r="B16" i="11" s="1"/>
  <c r="E46" i="17"/>
  <c r="E59" i="17" s="1"/>
  <c r="E72" i="17" s="1"/>
  <c r="D92" i="17"/>
  <c r="C277" i="6" s="1"/>
  <c r="A232" i="14"/>
  <c r="N69" i="14" a="1"/>
  <c r="N69" i="14" s="1"/>
  <c r="C451" i="6"/>
  <c r="C12" i="11" s="1"/>
  <c r="D175" i="14" a="1"/>
  <c r="D175" i="14" s="1"/>
  <c r="H17" i="14" a="1"/>
  <c r="H17" i="14" s="1"/>
  <c r="K69" i="14" a="1"/>
  <c r="K69" i="14" s="1"/>
  <c r="F16" i="14" a="1"/>
  <c r="F16" i="14" s="1"/>
  <c r="E16" i="14" a="1"/>
  <c r="E16" i="14" s="1"/>
  <c r="N180" i="14" a="1"/>
  <c r="N180" i="14" s="1"/>
  <c r="A180" i="14" s="1"/>
  <c r="E456" i="6"/>
  <c r="E17" i="11" s="1"/>
  <c r="B100" i="12" a="1"/>
  <c r="B100" i="12" s="1"/>
  <c r="I17" i="14" a="1"/>
  <c r="I17" i="14" s="1"/>
  <c r="D16" i="14" a="1"/>
  <c r="D16" i="14" s="1"/>
  <c r="L69" i="14" a="1"/>
  <c r="L69" i="14" s="1"/>
  <c r="J228" i="14" a="1"/>
  <c r="J228" i="14" s="1"/>
  <c r="N179" i="14" a="1"/>
  <c r="N179" i="14" s="1"/>
  <c r="A179" i="14" s="1"/>
  <c r="E455" i="6"/>
  <c r="E16" i="11" s="1"/>
  <c r="H122" i="14" a="1"/>
  <c r="H122" i="14" s="1"/>
  <c r="L16" i="14" a="1"/>
  <c r="L16" i="14" s="1"/>
  <c r="I122" i="14" a="1"/>
  <c r="I122" i="14" s="1"/>
  <c r="N122" i="14" a="1"/>
  <c r="N122" i="14" s="1"/>
  <c r="D451" i="6"/>
  <c r="D12" i="11" s="1"/>
  <c r="B206" i="12" a="1"/>
  <c r="B206" i="12" s="1"/>
  <c r="I176" i="14" a="1"/>
  <c r="I176" i="14" s="1"/>
  <c r="K122" i="14" a="1"/>
  <c r="K122" i="14" s="1"/>
  <c r="I69" i="14" a="1"/>
  <c r="I69" i="14" s="1"/>
  <c r="N178" i="14" a="1"/>
  <c r="N178" i="14" s="1"/>
  <c r="A178" i="14" s="1"/>
  <c r="E454" i="6"/>
  <c r="E15" i="11" s="1"/>
  <c r="F228" i="14" a="1"/>
  <c r="F228" i="14" s="1"/>
  <c r="D228" i="14" a="1"/>
  <c r="D228" i="14" s="1"/>
  <c r="D3" i="9"/>
  <c r="D13" i="15"/>
  <c r="E6" i="8"/>
  <c r="E18" i="8" s="1"/>
  <c r="P6" i="8"/>
  <c r="H228" i="14" a="1"/>
  <c r="H228" i="14" s="1"/>
  <c r="N126" i="14" a="1"/>
  <c r="N126" i="14" s="1"/>
  <c r="A126" i="14" s="1"/>
  <c r="D455" i="6"/>
  <c r="D16" i="11" s="1"/>
  <c r="I228" i="14" a="1"/>
  <c r="I228" i="14" s="1"/>
  <c r="N230" i="14" a="1"/>
  <c r="N230" i="14" s="1"/>
  <c r="A230" i="14" s="1"/>
  <c r="F453" i="6"/>
  <c r="F14" i="11" s="1"/>
  <c r="N177" i="14" a="1"/>
  <c r="N177" i="14" s="1"/>
  <c r="A177" i="14" s="1"/>
  <c r="E453" i="6"/>
  <c r="E14" i="11" s="1"/>
  <c r="N124" i="14" a="1"/>
  <c r="N124" i="14" s="1"/>
  <c r="A124" i="14" s="1"/>
  <c r="D453" i="6"/>
  <c r="D14" i="11" s="1"/>
  <c r="C57" i="15"/>
  <c r="C33" i="15"/>
  <c r="C43" i="15"/>
  <c r="C28" i="15"/>
  <c r="C23" i="15"/>
  <c r="C18" i="15"/>
  <c r="C38" i="15"/>
  <c r="N259" i="12"/>
  <c r="A259" i="12" s="1"/>
  <c r="G122" i="14" a="1"/>
  <c r="G122" i="14" s="1"/>
  <c r="M16" i="14" a="1"/>
  <c r="M16" i="14" s="1"/>
  <c r="E175" i="14" a="1"/>
  <c r="E175" i="14" s="1"/>
  <c r="H69" i="14" a="1"/>
  <c r="H69" i="14" s="1"/>
  <c r="E125" i="6"/>
  <c r="D131" i="6"/>
  <c r="N127" i="14" a="1"/>
  <c r="N127" i="14" s="1"/>
  <c r="A127" i="14" s="1"/>
  <c r="D456" i="6"/>
  <c r="D17" i="11" s="1"/>
  <c r="B339" i="6"/>
  <c r="B382" i="6"/>
  <c r="C123" i="8" s="1"/>
  <c r="G16" i="14" a="1"/>
  <c r="G16" i="14" s="1"/>
  <c r="M122" i="14" a="1"/>
  <c r="M122" i="14" s="1"/>
  <c r="D45" i="17"/>
  <c r="D55" i="17" s="1"/>
  <c r="D42" i="17"/>
  <c r="F175" i="14" a="1"/>
  <c r="F175" i="14" s="1"/>
  <c r="B153" i="12" a="1"/>
  <c r="B153" i="12" s="1"/>
  <c r="A125" i="14"/>
  <c r="K228" i="14" a="1"/>
  <c r="K228" i="14" s="1"/>
  <c r="G42" i="17"/>
  <c r="D29" i="7"/>
  <c r="C122" i="14" a="1"/>
  <c r="C122" i="14" s="1"/>
  <c r="C133" i="6"/>
  <c r="C278" i="6" s="1"/>
  <c r="C434" i="6"/>
  <c r="E42" i="17"/>
  <c r="J175" i="14" a="1"/>
  <c r="J175" i="14" s="1"/>
  <c r="C69" i="14" a="1"/>
  <c r="C69" i="14" s="1"/>
  <c r="L175" i="14" a="1"/>
  <c r="L175" i="14" s="1"/>
  <c r="E80" i="17"/>
  <c r="F80" i="17" s="1"/>
  <c r="G80" i="17" s="1"/>
  <c r="H80" i="17" s="1"/>
  <c r="E228" i="14" a="1"/>
  <c r="E228" i="14" s="1"/>
  <c r="G175" i="14" a="1"/>
  <c r="G175" i="14" s="1"/>
  <c r="C175" i="14" a="1"/>
  <c r="C175" i="14" s="1"/>
  <c r="N176" i="14" a="1"/>
  <c r="N176" i="14" s="1"/>
  <c r="E452" i="6"/>
  <c r="E13" i="11" s="1"/>
  <c r="N233" i="14" a="1"/>
  <c r="N233" i="14" s="1"/>
  <c r="A233" i="14" s="1"/>
  <c r="F456" i="6"/>
  <c r="F17" i="11" s="1"/>
  <c r="E69" i="14" a="1"/>
  <c r="E69" i="14" s="1"/>
  <c r="F71" i="14" a="1"/>
  <c r="F71" i="14" s="1"/>
  <c r="F122" i="14" a="1"/>
  <c r="F122" i="14" s="1"/>
  <c r="B44" i="13" a="1"/>
  <c r="B44" i="13" s="1"/>
  <c r="B18" i="6"/>
  <c r="N228" i="14" a="1"/>
  <c r="N228" i="14" s="1"/>
  <c r="F451" i="6"/>
  <c r="F12" i="11" s="1"/>
  <c r="C16" i="14" a="1"/>
  <c r="C16" i="14" s="1"/>
  <c r="C228" i="14" a="1"/>
  <c r="C228" i="14" s="1"/>
  <c r="J18" i="14" a="1"/>
  <c r="J18" i="14" s="1"/>
  <c r="K16" i="14" a="1"/>
  <c r="K16" i="14" s="1"/>
  <c r="G69" i="14" a="1"/>
  <c r="G69" i="14" s="1"/>
  <c r="B110" i="6"/>
  <c r="C179" i="6" s="1"/>
  <c r="K175" i="14" a="1"/>
  <c r="K175" i="14" s="1"/>
  <c r="B417" i="6"/>
  <c r="B16" i="14" a="1"/>
  <c r="B16" i="14" s="1"/>
  <c r="M69" i="14" a="1"/>
  <c r="M69" i="14" s="1"/>
  <c r="D69" i="14" a="1"/>
  <c r="D69" i="14" s="1"/>
  <c r="G228" i="14" a="1"/>
  <c r="G228" i="14" s="1"/>
  <c r="H175" i="14" a="1"/>
  <c r="H175" i="14" s="1"/>
  <c r="J122" i="14" a="1"/>
  <c r="J122" i="14" s="1"/>
  <c r="M175" i="14" a="1"/>
  <c r="M175" i="14" s="1"/>
  <c r="E122" i="14" a="1"/>
  <c r="E122" i="14" s="1"/>
  <c r="D122" i="14" a="1"/>
  <c r="D122" i="14" s="1"/>
  <c r="E76" i="17"/>
  <c r="F76" i="17" s="1"/>
  <c r="G76" i="17" s="1"/>
  <c r="H76" i="17" s="1"/>
  <c r="M228" i="14" a="1"/>
  <c r="M228" i="14" s="1"/>
  <c r="F42" i="17"/>
  <c r="L228" i="14" a="1"/>
  <c r="L228" i="14" s="1"/>
  <c r="J69" i="14" a="1"/>
  <c r="J69" i="14" s="1"/>
  <c r="L122" i="14" a="1"/>
  <c r="L122" i="14" s="1"/>
  <c r="H42" i="17"/>
  <c r="N16" i="14" a="1"/>
  <c r="N16" i="14" s="1"/>
  <c r="B451" i="6"/>
  <c r="B12" i="11" s="1"/>
  <c r="C98" i="17"/>
  <c r="C89" i="17"/>
  <c r="B428" i="6" s="1"/>
  <c r="C75" i="3"/>
  <c r="C74" i="3" s="1"/>
  <c r="C26" i="6"/>
  <c r="B26" i="6"/>
  <c r="B51" i="6"/>
  <c r="C424" i="6" s="1"/>
  <c r="B74" i="3"/>
  <c r="Q20" i="3" l="1"/>
  <c r="Q25" i="3" s="1"/>
  <c r="Q29" i="3" s="1"/>
  <c r="Q82" i="6"/>
  <c r="R14" i="3"/>
  <c r="C49" i="6"/>
  <c r="D247" i="6" s="1"/>
  <c r="D11" i="13" s="1" a="1"/>
  <c r="D11" i="13" s="1"/>
  <c r="C147" i="3"/>
  <c r="C137" i="3" s="1"/>
  <c r="D147" i="6" s="1"/>
  <c r="D45" i="3"/>
  <c r="D67" i="3" s="1"/>
  <c r="E44" i="3"/>
  <c r="E103" i="3"/>
  <c r="E145" i="3" s="1"/>
  <c r="E28" i="6" s="1"/>
  <c r="F142" i="6" s="1"/>
  <c r="E10" i="12" s="1" a="1"/>
  <c r="E10" i="12" s="1"/>
  <c r="F33" i="3"/>
  <c r="F73" i="17"/>
  <c r="G73" i="17" s="1"/>
  <c r="H73" i="17" s="1"/>
  <c r="F78" i="17"/>
  <c r="G78" i="17" s="1"/>
  <c r="H78" i="17" s="1"/>
  <c r="G100" i="17"/>
  <c r="F277" i="6"/>
  <c r="F41" i="13" s="1" a="1"/>
  <c r="F41" i="13" s="1"/>
  <c r="C100" i="17"/>
  <c r="J33" i="17"/>
  <c r="J32" i="17"/>
  <c r="J35" i="17"/>
  <c r="J39" i="17"/>
  <c r="J36" i="17"/>
  <c r="J49" i="17" s="1"/>
  <c r="J62" i="17" s="1"/>
  <c r="J40" i="17"/>
  <c r="J37" i="17"/>
  <c r="J34" i="17"/>
  <c r="J41" i="17"/>
  <c r="J54" i="17" s="1"/>
  <c r="J67" i="17" s="1"/>
  <c r="J38" i="17"/>
  <c r="J51" i="17" s="1"/>
  <c r="J64" i="17" s="1"/>
  <c r="I79" i="17"/>
  <c r="H74" i="17"/>
  <c r="I74" i="17" s="1"/>
  <c r="V236" i="6"/>
  <c r="AH236" i="6" s="1"/>
  <c r="AT236" i="6" s="1"/>
  <c r="BF236" i="6" s="1"/>
  <c r="K236" i="6"/>
  <c r="A14" i="11"/>
  <c r="E395" i="6"/>
  <c r="I80" i="17"/>
  <c r="B147" i="3"/>
  <c r="A16" i="11"/>
  <c r="E100" i="17"/>
  <c r="I29" i="17"/>
  <c r="I78" i="17"/>
  <c r="J20" i="17"/>
  <c r="J28" i="17"/>
  <c r="J22" i="17"/>
  <c r="J27" i="17"/>
  <c r="J26" i="17"/>
  <c r="J25" i="17"/>
  <c r="J21" i="17"/>
  <c r="J23" i="17"/>
  <c r="J19" i="17"/>
  <c r="J24" i="17"/>
  <c r="I49" i="17"/>
  <c r="I62" i="17" s="1"/>
  <c r="I75" i="17" s="1"/>
  <c r="V137" i="6"/>
  <c r="AH137" i="6" s="1"/>
  <c r="AT137" i="6" s="1"/>
  <c r="BF137" i="6" s="1"/>
  <c r="K137" i="6"/>
  <c r="I50" i="17"/>
  <c r="I63" i="17" s="1"/>
  <c r="I76" i="17" s="1"/>
  <c r="H84" i="3"/>
  <c r="H140" i="3"/>
  <c r="H106" i="3"/>
  <c r="H96" i="3"/>
  <c r="H11" i="3"/>
  <c r="H37" i="3"/>
  <c r="H118" i="3"/>
  <c r="J16" i="17"/>
  <c r="I5" i="6"/>
  <c r="A17" i="11"/>
  <c r="T400" i="6"/>
  <c r="AF400" i="6" s="1"/>
  <c r="AR400" i="6" s="1"/>
  <c r="BD400" i="6" s="1"/>
  <c r="I400" i="6"/>
  <c r="K15" i="17"/>
  <c r="J4" i="6"/>
  <c r="K3" i="6"/>
  <c r="K280" i="6"/>
  <c r="K44" i="13" s="1" a="1"/>
  <c r="K44" i="13" s="1"/>
  <c r="I42" i="17"/>
  <c r="I77" i="17"/>
  <c r="I47" i="17"/>
  <c r="I60" i="17" s="1"/>
  <c r="D100" i="17"/>
  <c r="A15" i="11"/>
  <c r="F46" i="17"/>
  <c r="F59" i="17" s="1"/>
  <c r="F72" i="17" s="1"/>
  <c r="D58" i="17"/>
  <c r="D68" i="17" s="1"/>
  <c r="C101" i="17"/>
  <c r="A71" i="14"/>
  <c r="C42" i="13" a="1"/>
  <c r="C42" i="13" s="1"/>
  <c r="D93" i="17"/>
  <c r="D96" i="17" s="1"/>
  <c r="B109" i="6" s="1"/>
  <c r="N206" i="12"/>
  <c r="A206" i="12" s="1"/>
  <c r="N100" i="12"/>
  <c r="A100" i="12" s="1"/>
  <c r="A16" i="14"/>
  <c r="B23" i="14"/>
  <c r="F100" i="17"/>
  <c r="E277" i="6"/>
  <c r="A18" i="14"/>
  <c r="A69" i="14"/>
  <c r="A122" i="14"/>
  <c r="B281" i="6"/>
  <c r="B41" i="13" a="1"/>
  <c r="B41" i="13" s="1"/>
  <c r="A228" i="14"/>
  <c r="A13" i="11"/>
  <c r="A175" i="14"/>
  <c r="A176" i="14"/>
  <c r="D122" i="8"/>
  <c r="C40" i="14" a="1"/>
  <c r="C40" i="14" s="1"/>
  <c r="C416" i="6"/>
  <c r="C18" i="6"/>
  <c r="H100" i="17"/>
  <c r="G277" i="6"/>
  <c r="N153" i="12"/>
  <c r="A153" i="12" s="1"/>
  <c r="B47" i="12" a="1"/>
  <c r="B47" i="12" s="1"/>
  <c r="N47" i="12" s="1"/>
  <c r="A47" i="12" s="1"/>
  <c r="D27" i="7"/>
  <c r="D434" i="6"/>
  <c r="D133" i="6"/>
  <c r="D278" i="6" s="1"/>
  <c r="D42" i="13" s="1" a="1"/>
  <c r="D42" i="13" s="1"/>
  <c r="D33" i="15"/>
  <c r="D23" i="15"/>
  <c r="D28" i="15"/>
  <c r="D57" i="15"/>
  <c r="D43" i="15"/>
  <c r="D18" i="15"/>
  <c r="D38" i="15"/>
  <c r="D41" i="13" a="1"/>
  <c r="D41" i="13" s="1"/>
  <c r="A17" i="14"/>
  <c r="C121" i="8"/>
  <c r="B429" i="6"/>
  <c r="B431" i="6" s="1"/>
  <c r="B34" i="14" a="1"/>
  <c r="B34" i="14" s="1"/>
  <c r="C41" i="13" a="1"/>
  <c r="C41" i="13" s="1"/>
  <c r="E131" i="6"/>
  <c r="F125" i="6"/>
  <c r="E3" i="9"/>
  <c r="E13" i="15"/>
  <c r="G6" i="8"/>
  <c r="G18" i="8" s="1"/>
  <c r="Q6" i="8"/>
  <c r="A12" i="11"/>
  <c r="C51" i="6"/>
  <c r="D424" i="6" s="1"/>
  <c r="D30" i="14" s="1" a="1"/>
  <c r="D30" i="14" s="1"/>
  <c r="B11" i="12" a="1"/>
  <c r="B11" i="12" s="1"/>
  <c r="D140" i="6"/>
  <c r="C30" i="6"/>
  <c r="C140" i="6"/>
  <c r="B30" i="6"/>
  <c r="B49" i="6"/>
  <c r="C247" i="6" s="1"/>
  <c r="C30" i="14" a="1"/>
  <c r="C30" i="14" s="1"/>
  <c r="B9" i="12" a="1"/>
  <c r="B9" i="12" s="1"/>
  <c r="R20" i="3" l="1"/>
  <c r="R25" i="3" s="1"/>
  <c r="R29" i="3" s="1"/>
  <c r="R82" i="6"/>
  <c r="S14" i="3"/>
  <c r="D80" i="3"/>
  <c r="D78" i="3" s="1"/>
  <c r="E44" i="5"/>
  <c r="E48" i="5" s="1" a="1"/>
  <c r="E48" i="5" s="1"/>
  <c r="C105" i="6" s="1"/>
  <c r="E45" i="3"/>
  <c r="E79" i="3"/>
  <c r="D71" i="3" a="1"/>
  <c r="D71" i="3" s="1"/>
  <c r="D143" i="3"/>
  <c r="D26" i="6" s="1"/>
  <c r="E140" i="6" s="1"/>
  <c r="D72" i="3"/>
  <c r="D75" i="3" s="1"/>
  <c r="D51" i="6" s="1"/>
  <c r="E424" i="6" s="1"/>
  <c r="E30" i="14" s="1" a="1"/>
  <c r="E30" i="14" s="1"/>
  <c r="F44" i="3"/>
  <c r="F79" i="3" s="1"/>
  <c r="G33" i="3"/>
  <c r="F103" i="3"/>
  <c r="F145" i="3" s="1"/>
  <c r="F28" i="6" s="1"/>
  <c r="G142" i="6" s="1"/>
  <c r="F10" i="12" s="1" a="1"/>
  <c r="F10" i="12" s="1"/>
  <c r="D44" i="5"/>
  <c r="D55" i="5" s="1" a="1"/>
  <c r="D55" i="5" s="1"/>
  <c r="C33" i="6"/>
  <c r="C37" i="6" s="1"/>
  <c r="D62" i="6" s="1"/>
  <c r="B137" i="3"/>
  <c r="B33" i="6" s="1"/>
  <c r="B37" i="6" s="1"/>
  <c r="C62" i="6" s="1"/>
  <c r="I73" i="17"/>
  <c r="K34" i="17"/>
  <c r="K47" i="17" s="1"/>
  <c r="K60" i="17" s="1"/>
  <c r="K33" i="17"/>
  <c r="K36" i="17"/>
  <c r="K40" i="17"/>
  <c r="K53" i="17" s="1"/>
  <c r="K66" i="17" s="1"/>
  <c r="K35" i="17"/>
  <c r="K48" i="17" s="1"/>
  <c r="K61" i="17" s="1"/>
  <c r="K39" i="17"/>
  <c r="K52" i="17" s="1"/>
  <c r="K65" i="17" s="1"/>
  <c r="K32" i="17"/>
  <c r="K38" i="17"/>
  <c r="K41" i="17"/>
  <c r="K37" i="17"/>
  <c r="J75" i="17"/>
  <c r="J80" i="17"/>
  <c r="F395" i="6"/>
  <c r="L236" i="6"/>
  <c r="W236" i="6"/>
  <c r="AI236" i="6" s="1"/>
  <c r="AU236" i="6" s="1"/>
  <c r="BG236" i="6" s="1"/>
  <c r="J53" i="17"/>
  <c r="J66" i="17" s="1"/>
  <c r="J79" i="17" s="1"/>
  <c r="J42" i="17"/>
  <c r="D71" i="17"/>
  <c r="E45" i="17" s="1"/>
  <c r="L3" i="6"/>
  <c r="K4" i="6"/>
  <c r="L15" i="17"/>
  <c r="L280" i="6"/>
  <c r="L44" i="13" s="1" a="1"/>
  <c r="L44" i="13" s="1"/>
  <c r="J29" i="17"/>
  <c r="I118" i="3"/>
  <c r="I11" i="3"/>
  <c r="I140" i="3"/>
  <c r="K16" i="17"/>
  <c r="J5" i="6"/>
  <c r="I84" i="3"/>
  <c r="I37" i="3"/>
  <c r="I106" i="3"/>
  <c r="I96" i="3"/>
  <c r="K20" i="17"/>
  <c r="K19" i="17"/>
  <c r="K27" i="17"/>
  <c r="K21" i="17"/>
  <c r="K24" i="17"/>
  <c r="K26" i="17"/>
  <c r="K25" i="17"/>
  <c r="K23" i="17"/>
  <c r="K28" i="17"/>
  <c r="K22" i="17"/>
  <c r="J50" i="17"/>
  <c r="J63" i="17" s="1"/>
  <c r="J76" i="17" s="1"/>
  <c r="J77" i="17"/>
  <c r="J400" i="6"/>
  <c r="U400" i="6"/>
  <c r="AG400" i="6" s="1"/>
  <c r="AS400" i="6" s="1"/>
  <c r="BE400" i="6" s="1"/>
  <c r="J52" i="17"/>
  <c r="J65" i="17" s="1"/>
  <c r="J78" i="17" s="1"/>
  <c r="J48" i="17"/>
  <c r="J61" i="17" s="1"/>
  <c r="J74" i="17" s="1"/>
  <c r="I92" i="17"/>
  <c r="L137" i="6"/>
  <c r="W137" i="6"/>
  <c r="AI137" i="6" s="1"/>
  <c r="AU137" i="6" s="1"/>
  <c r="BG137" i="6" s="1"/>
  <c r="J47" i="17"/>
  <c r="J60" i="17" s="1"/>
  <c r="G46" i="17"/>
  <c r="G59" i="17" s="1"/>
  <c r="G72" i="17" s="1"/>
  <c r="C22" i="14" a="1"/>
  <c r="C22" i="14" s="1"/>
  <c r="C417" i="6"/>
  <c r="D11" i="7"/>
  <c r="D31" i="7" s="1"/>
  <c r="B45" i="13"/>
  <c r="F131" i="6"/>
  <c r="G125" i="6"/>
  <c r="D416" i="6"/>
  <c r="D18" i="6"/>
  <c r="E434" i="6"/>
  <c r="E133" i="6"/>
  <c r="E278" i="6" s="1"/>
  <c r="E42" i="13" s="1" a="1"/>
  <c r="E42" i="13" s="1"/>
  <c r="B285" i="6"/>
  <c r="B283" i="6"/>
  <c r="A236" i="14"/>
  <c r="A235" i="14"/>
  <c r="E41" i="13" a="1"/>
  <c r="E41" i="13" s="1"/>
  <c r="E122" i="8"/>
  <c r="D40" i="14" a="1"/>
  <c r="D40" i="14" s="1"/>
  <c r="A130" i="14"/>
  <c r="A129" i="14"/>
  <c r="C178" i="6"/>
  <c r="C272" i="6"/>
  <c r="G41" i="13" a="1"/>
  <c r="G41" i="13" s="1"/>
  <c r="A182" i="14"/>
  <c r="A183" i="14"/>
  <c r="A23" i="14"/>
  <c r="A24" i="14"/>
  <c r="E23" i="15"/>
  <c r="E43" i="15"/>
  <c r="E57" i="15"/>
  <c r="E18" i="15"/>
  <c r="E38" i="15"/>
  <c r="E33" i="15"/>
  <c r="E28" i="15"/>
  <c r="D94" i="17"/>
  <c r="A20" i="11"/>
  <c r="A19" i="11"/>
  <c r="F3" i="9"/>
  <c r="F13" i="15"/>
  <c r="I6" i="8"/>
  <c r="I18" i="8" s="1"/>
  <c r="R6" i="8"/>
  <c r="B35" i="14"/>
  <c r="B37" i="14" s="1"/>
  <c r="D28" i="7"/>
  <c r="A77" i="14"/>
  <c r="A76" i="14"/>
  <c r="C47" i="6"/>
  <c r="C50" i="6" s="1"/>
  <c r="D405" i="6" s="1"/>
  <c r="D11" i="14" s="1" a="1"/>
  <c r="D11" i="14" s="1"/>
  <c r="B47" i="6"/>
  <c r="B50" i="6" s="1"/>
  <c r="C405" i="6" s="1"/>
  <c r="C8" i="12" a="1"/>
  <c r="C8" i="12" s="1"/>
  <c r="C12" i="12" s="1"/>
  <c r="D144" i="6"/>
  <c r="B8" i="12" a="1"/>
  <c r="B8" i="12" s="1"/>
  <c r="C144" i="6"/>
  <c r="D151" i="6"/>
  <c r="C15" i="12" a="1"/>
  <c r="C15" i="12" s="1"/>
  <c r="C19" i="12" s="1"/>
  <c r="C11" i="13" a="1"/>
  <c r="C11" i="13" s="1"/>
  <c r="S20" i="3" l="1"/>
  <c r="S25" i="3" s="1"/>
  <c r="S29" i="3" s="1"/>
  <c r="T14" i="3"/>
  <c r="S82" i="6"/>
  <c r="E47" i="5" a="1"/>
  <c r="E47" i="5" s="1"/>
  <c r="C104" i="6" s="1"/>
  <c r="E49" i="5" a="1"/>
  <c r="E49" i="5" s="1"/>
  <c r="C106" i="6" s="1"/>
  <c r="D175" i="6" s="1"/>
  <c r="C43" i="12" s="1" a="1"/>
  <c r="C43" i="12" s="1"/>
  <c r="E51" i="5" a="1"/>
  <c r="E51" i="5" s="1"/>
  <c r="C108" i="6" s="1"/>
  <c r="D177" i="6" s="1"/>
  <c r="C45" i="12" s="1" a="1"/>
  <c r="C45" i="12" s="1"/>
  <c r="E50" i="5" a="1"/>
  <c r="E50" i="5" s="1"/>
  <c r="C107" i="6" s="1"/>
  <c r="D176" i="6" s="1"/>
  <c r="C44" i="12" s="1" a="1"/>
  <c r="C44" i="12" s="1"/>
  <c r="E55" i="5" a="1"/>
  <c r="E55" i="5" s="1"/>
  <c r="E56" i="5" s="1"/>
  <c r="C94" i="6" s="1" a="1"/>
  <c r="C94" i="6" s="1"/>
  <c r="D163" i="6" s="1"/>
  <c r="C31" i="12" s="1" a="1"/>
  <c r="C31" i="12" s="1"/>
  <c r="D115" i="3"/>
  <c r="D146" i="3" s="1"/>
  <c r="D29" i="6" s="1"/>
  <c r="E143" i="6" s="1"/>
  <c r="D11" i="12" s="1" a="1"/>
  <c r="D11" i="12" s="1"/>
  <c r="D93" i="3"/>
  <c r="D144" i="3" s="1"/>
  <c r="D27" i="6" s="1"/>
  <c r="E141" i="6" s="1"/>
  <c r="D9" i="12" s="1" a="1"/>
  <c r="D9" i="12" s="1"/>
  <c r="D74" i="3"/>
  <c r="G103" i="3"/>
  <c r="G145" i="3" s="1"/>
  <c r="G28" i="6" s="1"/>
  <c r="H142" i="6" s="1"/>
  <c r="G10" i="12" s="1" a="1"/>
  <c r="G10" i="12" s="1"/>
  <c r="G44" i="3"/>
  <c r="H33" i="3"/>
  <c r="F45" i="3"/>
  <c r="E67" i="3"/>
  <c r="E71" i="3" s="1" a="1"/>
  <c r="E71" i="3" s="1"/>
  <c r="E80" i="3"/>
  <c r="E78" i="3" s="1"/>
  <c r="J73" i="17"/>
  <c r="D47" i="5" a="1"/>
  <c r="D47" i="5" s="1"/>
  <c r="D56" i="5"/>
  <c r="D174" i="6"/>
  <c r="C42" i="12" s="1" a="1"/>
  <c r="C42" i="12" s="1"/>
  <c r="D48" i="5" a="1"/>
  <c r="D48" i="5" s="1"/>
  <c r="B105" i="6" s="1"/>
  <c r="D50" i="5" a="1"/>
  <c r="D50" i="5" s="1"/>
  <c r="B107" i="6" s="1"/>
  <c r="D49" i="5" a="1"/>
  <c r="D49" i="5" s="1"/>
  <c r="B106" i="6" s="1"/>
  <c r="D51" i="5" a="1"/>
  <c r="D51" i="5" s="1"/>
  <c r="B108" i="6" s="1"/>
  <c r="C147" i="6"/>
  <c r="C151" i="6" s="1"/>
  <c r="C153" i="6" s="1"/>
  <c r="L35" i="17"/>
  <c r="L34" i="17"/>
  <c r="L36" i="17"/>
  <c r="L40" i="17"/>
  <c r="L53" i="17" s="1"/>
  <c r="L66" i="17" s="1"/>
  <c r="L79" i="17" s="1"/>
  <c r="L41" i="17"/>
  <c r="L54" i="17" s="1"/>
  <c r="L67" i="17" s="1"/>
  <c r="L32" i="17"/>
  <c r="L38" i="17"/>
  <c r="L51" i="17" s="1"/>
  <c r="L64" i="17" s="1"/>
  <c r="L37" i="17"/>
  <c r="L50" i="17" s="1"/>
  <c r="L63" i="17" s="1"/>
  <c r="L33" i="17"/>
  <c r="L39" i="17"/>
  <c r="K73" i="17"/>
  <c r="K78" i="17"/>
  <c r="K79" i="17"/>
  <c r="B287" i="6"/>
  <c r="B404" i="6" s="1"/>
  <c r="M236" i="6"/>
  <c r="X236" i="6"/>
  <c r="AJ236" i="6" s="1"/>
  <c r="AV236" i="6" s="1"/>
  <c r="BH236" i="6" s="1"/>
  <c r="D81" i="17"/>
  <c r="D90" i="17" s="1"/>
  <c r="K74" i="17"/>
  <c r="G395" i="6"/>
  <c r="J92" i="17"/>
  <c r="K49" i="17"/>
  <c r="K62" i="17" s="1"/>
  <c r="K75" i="17" s="1"/>
  <c r="K29" i="17"/>
  <c r="K50" i="17"/>
  <c r="K63" i="17" s="1"/>
  <c r="K76" i="17" s="1"/>
  <c r="X137" i="6"/>
  <c r="AJ137" i="6" s="1"/>
  <c r="AV137" i="6" s="1"/>
  <c r="BH137" i="6" s="1"/>
  <c r="M137" i="6"/>
  <c r="I100" i="17"/>
  <c r="H277" i="6"/>
  <c r="K42" i="17"/>
  <c r="K51" i="17"/>
  <c r="K64" i="17" s="1"/>
  <c r="K77" i="17" s="1"/>
  <c r="L20" i="17"/>
  <c r="L28" i="17"/>
  <c r="L21" i="17"/>
  <c r="L27" i="17"/>
  <c r="L22" i="17"/>
  <c r="L19" i="17"/>
  <c r="L48" i="17"/>
  <c r="L61" i="17" s="1"/>
  <c r="L26" i="17"/>
  <c r="L47" i="17"/>
  <c r="L60" i="17" s="1"/>
  <c r="L23" i="17"/>
  <c r="L25" i="17"/>
  <c r="L24" i="17"/>
  <c r="K400" i="6"/>
  <c r="V400" i="6"/>
  <c r="AH400" i="6" s="1"/>
  <c r="AT400" i="6" s="1"/>
  <c r="BF400" i="6" s="1"/>
  <c r="L16" i="17"/>
  <c r="J84" i="3"/>
  <c r="K5" i="6"/>
  <c r="J11" i="3"/>
  <c r="J106" i="3"/>
  <c r="J118" i="3"/>
  <c r="J140" i="3"/>
  <c r="J37" i="3"/>
  <c r="J96" i="3"/>
  <c r="K54" i="17"/>
  <c r="K67" i="17" s="1"/>
  <c r="K80" i="17" s="1"/>
  <c r="L4" i="6"/>
  <c r="M3" i="6"/>
  <c r="M15" i="17"/>
  <c r="M280" i="6"/>
  <c r="H46" i="17"/>
  <c r="H59" i="17" s="1"/>
  <c r="H72" i="17" s="1"/>
  <c r="F23" i="15"/>
  <c r="F43" i="15"/>
  <c r="F28" i="15"/>
  <c r="F57" i="15"/>
  <c r="F18" i="15"/>
  <c r="F38" i="15"/>
  <c r="F33" i="15"/>
  <c r="B47" i="13"/>
  <c r="B49" i="13"/>
  <c r="B51" i="13" s="1"/>
  <c r="C8" i="13" s="1"/>
  <c r="G13" i="15"/>
  <c r="S6" i="8"/>
  <c r="K6" i="8"/>
  <c r="K18" i="8" s="1"/>
  <c r="G131" i="6"/>
  <c r="H125" i="6"/>
  <c r="C279" i="6"/>
  <c r="D99" i="17"/>
  <c r="F434" i="6"/>
  <c r="F133" i="6"/>
  <c r="F278" i="6" s="1"/>
  <c r="F122" i="8"/>
  <c r="E40" i="14" a="1"/>
  <c r="E40" i="14" s="1"/>
  <c r="C36" i="13" a="1"/>
  <c r="C36" i="13" s="1"/>
  <c r="B46" i="12" a="1"/>
  <c r="B46" i="12" s="1"/>
  <c r="C23" i="14"/>
  <c r="E55" i="17"/>
  <c r="E58" i="17"/>
  <c r="D22" i="14" a="1"/>
  <c r="D22" i="14" s="1"/>
  <c r="D23" i="14" s="1"/>
  <c r="D417" i="6"/>
  <c r="E416" i="6"/>
  <c r="E18" i="6"/>
  <c r="C61" i="6"/>
  <c r="C65" i="6" s="1"/>
  <c r="C249" i="6" s="1"/>
  <c r="C21" i="12"/>
  <c r="C22" i="12"/>
  <c r="D8" i="12" a="1"/>
  <c r="D8" i="12" s="1"/>
  <c r="B12" i="12"/>
  <c r="C11" i="14" a="1"/>
  <c r="C11" i="14" s="1"/>
  <c r="D153" i="6"/>
  <c r="C95" i="6" l="1" a="1"/>
  <c r="C95" i="6" s="1"/>
  <c r="D164" i="6" s="1"/>
  <c r="C32" i="12" s="1" a="1"/>
  <c r="C32" i="12" s="1"/>
  <c r="D49" i="6"/>
  <c r="E247" i="6" s="1"/>
  <c r="E11" i="13" s="1" a="1"/>
  <c r="E11" i="13" s="1"/>
  <c r="T20" i="3"/>
  <c r="T25" i="3" s="1"/>
  <c r="T29" i="3" s="1"/>
  <c r="T82" i="6"/>
  <c r="U14" i="3"/>
  <c r="C96" i="6" a="1"/>
  <c r="C96" i="6" s="1"/>
  <c r="D165" i="6" s="1"/>
  <c r="C33" i="12" s="1" a="1"/>
  <c r="C33" i="12" s="1"/>
  <c r="C92" i="6" a="1"/>
  <c r="C92" i="6" s="1"/>
  <c r="D161" i="6" s="1"/>
  <c r="C29" i="12" s="1" a="1"/>
  <c r="C29" i="12" s="1"/>
  <c r="C88" i="6" a="1"/>
  <c r="C88" i="6" s="1"/>
  <c r="D157" i="6" s="1"/>
  <c r="C25" i="12" s="1" a="1"/>
  <c r="C25" i="12" s="1"/>
  <c r="C90" i="6" a="1"/>
  <c r="C90" i="6" s="1"/>
  <c r="D159" i="6" s="1"/>
  <c r="C27" i="12" s="1" a="1"/>
  <c r="C27" i="12" s="1"/>
  <c r="E144" i="6"/>
  <c r="C91" i="6" a="1"/>
  <c r="C91" i="6" s="1"/>
  <c r="D160" i="6" s="1"/>
  <c r="C28" i="12" s="1" a="1"/>
  <c r="C28" i="12" s="1"/>
  <c r="C89" i="6" a="1"/>
  <c r="C89" i="6" s="1"/>
  <c r="D158" i="6" s="1"/>
  <c r="C26" i="12" s="1" a="1"/>
  <c r="C26" i="12" s="1"/>
  <c r="D147" i="3"/>
  <c r="D137" i="3" s="1"/>
  <c r="D33" i="6" s="1"/>
  <c r="D37" i="6" s="1"/>
  <c r="E62" i="6" s="1"/>
  <c r="C93" i="6" a="1"/>
  <c r="C93" i="6" s="1"/>
  <c r="D162" i="6" s="1"/>
  <c r="C30" i="12" s="1" a="1"/>
  <c r="C30" i="12" s="1"/>
  <c r="C97" i="6" a="1"/>
  <c r="C97" i="6" s="1"/>
  <c r="D166" i="6" s="1"/>
  <c r="C34" i="12" s="1" a="1"/>
  <c r="C34" i="12" s="1"/>
  <c r="E52" i="5"/>
  <c r="D30" i="6"/>
  <c r="D47" i="6" s="1"/>
  <c r="D50" i="6" s="1"/>
  <c r="E405" i="6" s="1"/>
  <c r="E11" i="14" s="1" a="1"/>
  <c r="E11" i="14" s="1"/>
  <c r="E93" i="3"/>
  <c r="E144" i="3" s="1"/>
  <c r="E27" i="6" s="1"/>
  <c r="F141" i="6" s="1"/>
  <c r="E9" i="12" s="1" a="1"/>
  <c r="E9" i="12" s="1"/>
  <c r="E115" i="3"/>
  <c r="E146" i="3" s="1"/>
  <c r="E143" i="3"/>
  <c r="E72" i="3"/>
  <c r="E75" i="3" s="1"/>
  <c r="I33" i="3"/>
  <c r="H103" i="3"/>
  <c r="H145" i="3" s="1"/>
  <c r="H28" i="6" s="1"/>
  <c r="I142" i="6" s="1"/>
  <c r="H10" i="12" s="1" a="1"/>
  <c r="H10" i="12" s="1"/>
  <c r="H44" i="3"/>
  <c r="H79" i="3" s="1"/>
  <c r="G45" i="3"/>
  <c r="G79" i="3"/>
  <c r="F67" i="3"/>
  <c r="F71" i="3" s="1" a="1"/>
  <c r="F71" i="3" s="1"/>
  <c r="F72" i="3" s="1"/>
  <c r="F80" i="3"/>
  <c r="F78" i="3" s="1"/>
  <c r="B88" i="6" a="1"/>
  <c r="B88" i="6" s="1"/>
  <c r="B96" i="6" a="1"/>
  <c r="B96" i="6" s="1"/>
  <c r="B93" i="6" a="1"/>
  <c r="B93" i="6" s="1"/>
  <c r="B94" i="6" a="1"/>
  <c r="B94" i="6" s="1"/>
  <c r="B92" i="6" a="1"/>
  <c r="B92" i="6" s="1"/>
  <c r="B90" i="6" a="1"/>
  <c r="B90" i="6" s="1"/>
  <c r="B97" i="6" a="1"/>
  <c r="B97" i="6" s="1"/>
  <c r="B95" i="6" a="1"/>
  <c r="B95" i="6" s="1"/>
  <c r="B89" i="6" a="1"/>
  <c r="B89" i="6" s="1"/>
  <c r="B91" i="6" a="1"/>
  <c r="B91" i="6" s="1"/>
  <c r="D173" i="6"/>
  <c r="C41" i="12" s="1" a="1"/>
  <c r="C41" i="12" s="1"/>
  <c r="C177" i="6"/>
  <c r="B45" i="12" s="1" a="1"/>
  <c r="B45" i="12" s="1"/>
  <c r="D271" i="6"/>
  <c r="D35" i="13" s="1" a="1"/>
  <c r="D35" i="13" s="1"/>
  <c r="C271" i="6"/>
  <c r="C35" i="13" s="1" a="1"/>
  <c r="C35" i="13" s="1"/>
  <c r="C175" i="6"/>
  <c r="B43" i="12" s="1" a="1"/>
  <c r="B43" i="12" s="1"/>
  <c r="C269" i="6"/>
  <c r="C33" i="13" s="1" a="1"/>
  <c r="C33" i="13" s="1"/>
  <c r="D269" i="6"/>
  <c r="D33" i="13" s="1" a="1"/>
  <c r="D33" i="13" s="1"/>
  <c r="C176" i="6"/>
  <c r="B44" i="12" s="1" a="1"/>
  <c r="B44" i="12" s="1"/>
  <c r="C270" i="6"/>
  <c r="C34" i="13" s="1" a="1"/>
  <c r="C34" i="13" s="1"/>
  <c r="D270" i="6"/>
  <c r="D34" i="13" s="1" a="1"/>
  <c r="D34" i="13" s="1"/>
  <c r="C268" i="6"/>
  <c r="C32" i="13" s="1" a="1"/>
  <c r="C32" i="13" s="1"/>
  <c r="C174" i="6"/>
  <c r="B42" i="12" s="1" a="1"/>
  <c r="B42" i="12" s="1"/>
  <c r="D268" i="6"/>
  <c r="D32" i="13" s="1" a="1"/>
  <c r="D32" i="13" s="1"/>
  <c r="B15" i="12" a="1"/>
  <c r="B15" i="12" s="1"/>
  <c r="B19" i="12" s="1"/>
  <c r="B21" i="12" s="1"/>
  <c r="M36" i="17"/>
  <c r="M35" i="17"/>
  <c r="M32" i="17"/>
  <c r="M40" i="17"/>
  <c r="M34" i="17"/>
  <c r="M33" i="17"/>
  <c r="M39" i="17"/>
  <c r="M41" i="17"/>
  <c r="M37" i="17"/>
  <c r="M38" i="17"/>
  <c r="L76" i="17"/>
  <c r="B407" i="6"/>
  <c r="B419" i="6" s="1"/>
  <c r="B437" i="6" s="1"/>
  <c r="B438" i="6" s="1"/>
  <c r="B440" i="6" s="1"/>
  <c r="B441" i="6" s="1"/>
  <c r="B10" i="14" a="1"/>
  <c r="B10" i="14" s="1"/>
  <c r="B13" i="14" s="1"/>
  <c r="B25" i="14" s="1"/>
  <c r="L80" i="17"/>
  <c r="H395" i="6"/>
  <c r="L77" i="17"/>
  <c r="L74" i="17"/>
  <c r="Y236" i="6"/>
  <c r="AK236" i="6" s="1"/>
  <c r="AW236" i="6" s="1"/>
  <c r="BI236" i="6" s="1"/>
  <c r="N236" i="6"/>
  <c r="L73" i="17"/>
  <c r="M44" i="13" a="1"/>
  <c r="M44" i="13" s="1"/>
  <c r="M27" i="17"/>
  <c r="M21" i="17"/>
  <c r="M20" i="17"/>
  <c r="M25" i="17"/>
  <c r="M23" i="17"/>
  <c r="M28" i="17"/>
  <c r="M26" i="17"/>
  <c r="M22" i="17"/>
  <c r="M19" i="17"/>
  <c r="M24" i="17"/>
  <c r="L400" i="6"/>
  <c r="W400" i="6"/>
  <c r="AI400" i="6" s="1"/>
  <c r="AU400" i="6" s="1"/>
  <c r="BG400" i="6" s="1"/>
  <c r="N15" i="17"/>
  <c r="N3" i="6"/>
  <c r="M4" i="6"/>
  <c r="N280" i="6"/>
  <c r="N44" i="13" s="1" a="1"/>
  <c r="N44" i="13" s="1"/>
  <c r="K92" i="17"/>
  <c r="I277" i="6"/>
  <c r="I41" i="13" s="1" a="1"/>
  <c r="I41" i="13" s="1"/>
  <c r="J100" i="17"/>
  <c r="H41" i="13" a="1"/>
  <c r="H41" i="13" s="1"/>
  <c r="L49" i="17"/>
  <c r="L62" i="17" s="1"/>
  <c r="L75" i="17" s="1"/>
  <c r="L42" i="17"/>
  <c r="L29" i="17"/>
  <c r="N137" i="6"/>
  <c r="Y137" i="6"/>
  <c r="AK137" i="6" s="1"/>
  <c r="AW137" i="6" s="1"/>
  <c r="BI137" i="6" s="1"/>
  <c r="L5" i="6"/>
  <c r="K84" i="3"/>
  <c r="K140" i="3"/>
  <c r="M16" i="17"/>
  <c r="K37" i="3"/>
  <c r="K118" i="3"/>
  <c r="K96" i="3"/>
  <c r="K11" i="3"/>
  <c r="K106" i="3"/>
  <c r="L52" i="17"/>
  <c r="L65" i="17" s="1"/>
  <c r="L78" i="17" s="1"/>
  <c r="I46" i="17"/>
  <c r="I59" i="17" s="1"/>
  <c r="I72" i="17" s="1"/>
  <c r="E22" i="14" a="1"/>
  <c r="E22" i="14" s="1"/>
  <c r="E23" i="14" s="1"/>
  <c r="E417" i="6"/>
  <c r="E68" i="17"/>
  <c r="E71" i="17"/>
  <c r="F42" i="13" a="1"/>
  <c r="F42" i="13" s="1"/>
  <c r="E93" i="17"/>
  <c r="E96" i="17" s="1"/>
  <c r="C109" i="6" s="1"/>
  <c r="G122" i="8"/>
  <c r="F40" i="14" a="1"/>
  <c r="F40" i="14" s="1"/>
  <c r="D98" i="17"/>
  <c r="D101" i="17" s="1"/>
  <c r="D89" i="17"/>
  <c r="C428" i="6" s="1"/>
  <c r="F416" i="6"/>
  <c r="F18" i="6"/>
  <c r="I125" i="6"/>
  <c r="H131" i="6"/>
  <c r="G434" i="6"/>
  <c r="G133" i="6"/>
  <c r="G278" i="6" s="1"/>
  <c r="G23" i="15"/>
  <c r="G43" i="15"/>
  <c r="G28" i="15"/>
  <c r="G18" i="15"/>
  <c r="G38" i="15"/>
  <c r="G57" i="15"/>
  <c r="G33" i="15"/>
  <c r="C43" i="13" a="1"/>
  <c r="C43" i="13" s="1"/>
  <c r="C281" i="6"/>
  <c r="C63" i="6"/>
  <c r="C406" i="6" s="1"/>
  <c r="C66" i="6"/>
  <c r="C394" i="6" s="1"/>
  <c r="B22" i="12"/>
  <c r="D12" i="12"/>
  <c r="C13" i="13" a="1"/>
  <c r="C13" i="13" s="1"/>
  <c r="U20" i="3" l="1"/>
  <c r="U25" i="3" s="1"/>
  <c r="U29" i="3" s="1"/>
  <c r="V14" i="3"/>
  <c r="U82" i="6"/>
  <c r="F44" i="5"/>
  <c r="F55" i="5" s="1" a="1"/>
  <c r="F55" i="5" s="1"/>
  <c r="F56" i="5" s="1"/>
  <c r="E147" i="6"/>
  <c r="E151" i="6" s="1"/>
  <c r="E153" i="6" s="1"/>
  <c r="F47" i="5" a="1"/>
  <c r="F47" i="5" s="1"/>
  <c r="D104" i="6" s="1"/>
  <c r="I44" i="3"/>
  <c r="I103" i="3"/>
  <c r="I145" i="3" s="1"/>
  <c r="I28" i="6" s="1"/>
  <c r="J142" i="6" s="1"/>
  <c r="I10" i="12" s="1" a="1"/>
  <c r="I10" i="12" s="1"/>
  <c r="J33" i="3"/>
  <c r="F115" i="3"/>
  <c r="F146" i="3" s="1"/>
  <c r="F93" i="3"/>
  <c r="F144" i="3" s="1"/>
  <c r="F27" i="6" s="1"/>
  <c r="G141" i="6" s="1"/>
  <c r="F9" i="12" s="1" a="1"/>
  <c r="F9" i="12" s="1"/>
  <c r="F143" i="3"/>
  <c r="F75" i="3"/>
  <c r="E74" i="3"/>
  <c r="E51" i="6"/>
  <c r="F424" i="6" s="1"/>
  <c r="F30" i="14" s="1" a="1"/>
  <c r="F30" i="14" s="1"/>
  <c r="G67" i="3"/>
  <c r="G71" i="3" s="1" a="1"/>
  <c r="G71" i="3" s="1"/>
  <c r="G72" i="3" s="1"/>
  <c r="G80" i="3"/>
  <c r="G78" i="3" s="1"/>
  <c r="H45" i="3"/>
  <c r="E29" i="6"/>
  <c r="F143" i="6" s="1"/>
  <c r="E11" i="12" s="1" a="1"/>
  <c r="E11" i="12" s="1"/>
  <c r="E26" i="6"/>
  <c r="E147" i="3"/>
  <c r="C166" i="6"/>
  <c r="B34" i="12" s="1" a="1"/>
  <c r="B34" i="12" s="1"/>
  <c r="C260" i="6"/>
  <c r="C24" i="13" s="1" a="1"/>
  <c r="C24" i="13" s="1"/>
  <c r="D260" i="6"/>
  <c r="D24" i="13" s="1" a="1"/>
  <c r="D24" i="13" s="1"/>
  <c r="C164" i="6"/>
  <c r="B32" i="12" s="1" a="1"/>
  <c r="B32" i="12" s="1"/>
  <c r="C258" i="6"/>
  <c r="C22" i="13" s="1" a="1"/>
  <c r="C22" i="13" s="1"/>
  <c r="D258" i="6"/>
  <c r="D22" i="13" s="1" a="1"/>
  <c r="D22" i="13" s="1"/>
  <c r="C253" i="6"/>
  <c r="C17" i="13" s="1" a="1"/>
  <c r="C17" i="13" s="1"/>
  <c r="D253" i="6"/>
  <c r="D17" i="13" s="1" a="1"/>
  <c r="D17" i="13" s="1"/>
  <c r="C159" i="6"/>
  <c r="B27" i="12" s="1" a="1"/>
  <c r="B27" i="12" s="1"/>
  <c r="C158" i="6"/>
  <c r="B26" i="12" s="1" a="1"/>
  <c r="B26" i="12" s="1"/>
  <c r="D252" i="6"/>
  <c r="D16" i="13" s="1" a="1"/>
  <c r="D16" i="13" s="1"/>
  <c r="C252" i="6"/>
  <c r="C16" i="13" s="1" a="1"/>
  <c r="C16" i="13" s="1"/>
  <c r="D255" i="6"/>
  <c r="D19" i="13" s="1" a="1"/>
  <c r="D19" i="13" s="1"/>
  <c r="C255" i="6"/>
  <c r="C19" i="13" s="1" a="1"/>
  <c r="C19" i="13" s="1"/>
  <c r="C161" i="6"/>
  <c r="B29" i="12" s="1" a="1"/>
  <c r="B29" i="12" s="1"/>
  <c r="C257" i="6"/>
  <c r="C21" i="13" s="1" a="1"/>
  <c r="C21" i="13" s="1"/>
  <c r="C163" i="6"/>
  <c r="B31" i="12" s="1" a="1"/>
  <c r="B31" i="12" s="1"/>
  <c r="D257" i="6"/>
  <c r="D21" i="13" s="1" a="1"/>
  <c r="D21" i="13" s="1"/>
  <c r="C254" i="6"/>
  <c r="C18" i="13" s="1" a="1"/>
  <c r="C18" i="13" s="1"/>
  <c r="D254" i="6"/>
  <c r="D18" i="13" s="1" a="1"/>
  <c r="D18" i="13" s="1"/>
  <c r="C160" i="6"/>
  <c r="B28" i="12" s="1" a="1"/>
  <c r="B28" i="12" s="1"/>
  <c r="C256" i="6"/>
  <c r="C20" i="13" s="1" a="1"/>
  <c r="C20" i="13" s="1"/>
  <c r="C162" i="6"/>
  <c r="B30" i="12" s="1" a="1"/>
  <c r="B30" i="12" s="1"/>
  <c r="D256" i="6"/>
  <c r="D20" i="13" s="1" a="1"/>
  <c r="D20" i="13" s="1"/>
  <c r="C259" i="6"/>
  <c r="C23" i="13" s="1" a="1"/>
  <c r="C23" i="13" s="1"/>
  <c r="D259" i="6"/>
  <c r="D23" i="13" s="1" a="1"/>
  <c r="D23" i="13" s="1"/>
  <c r="C165" i="6"/>
  <c r="B33" i="12" s="1" a="1"/>
  <c r="B33" i="12" s="1"/>
  <c r="C157" i="6"/>
  <c r="B25" i="12" s="1" a="1"/>
  <c r="B25" i="12" s="1"/>
  <c r="C251" i="6"/>
  <c r="C15" i="13" s="1" a="1"/>
  <c r="C15" i="13" s="1"/>
  <c r="D251" i="6"/>
  <c r="D15" i="13" s="1" a="1"/>
  <c r="D15" i="13" s="1"/>
  <c r="B43" i="14" a="1"/>
  <c r="B43" i="14" s="1"/>
  <c r="B44" i="14" s="1"/>
  <c r="B46" i="14" s="1"/>
  <c r="N37" i="17"/>
  <c r="N36" i="17"/>
  <c r="N41" i="17"/>
  <c r="N54" i="17" s="1"/>
  <c r="N67" i="17" s="1"/>
  <c r="N40" i="17"/>
  <c r="N53" i="17" s="1"/>
  <c r="N66" i="17" s="1"/>
  <c r="N32" i="17"/>
  <c r="N38" i="17"/>
  <c r="N51" i="17" s="1"/>
  <c r="N64" i="17" s="1"/>
  <c r="N34" i="17"/>
  <c r="N35" i="17"/>
  <c r="N33" i="17"/>
  <c r="N39" i="17"/>
  <c r="N52" i="17" s="1"/>
  <c r="N65" i="17" s="1"/>
  <c r="I395" i="6"/>
  <c r="Z236" i="6"/>
  <c r="N28" i="17"/>
  <c r="N20" i="17"/>
  <c r="N26" i="17"/>
  <c r="N25" i="17"/>
  <c r="N19" i="17"/>
  <c r="N27" i="17"/>
  <c r="N21" i="17"/>
  <c r="N23" i="17"/>
  <c r="N24" i="17"/>
  <c r="N22" i="17"/>
  <c r="X400" i="6"/>
  <c r="AJ400" i="6" s="1"/>
  <c r="AV400" i="6" s="1"/>
  <c r="BH400" i="6" s="1"/>
  <c r="M400" i="6"/>
  <c r="E27" i="7"/>
  <c r="O44" i="13"/>
  <c r="A44" i="13" s="1"/>
  <c r="M47" i="17"/>
  <c r="M60" i="17" s="1"/>
  <c r="M73" i="17" s="1"/>
  <c r="M48" i="17"/>
  <c r="M61" i="17" s="1"/>
  <c r="M74" i="17" s="1"/>
  <c r="Z137" i="6"/>
  <c r="J277" i="6"/>
  <c r="K100" i="17"/>
  <c r="M29" i="17"/>
  <c r="M52" i="17"/>
  <c r="M65" i="17" s="1"/>
  <c r="M78" i="17" s="1"/>
  <c r="M42" i="17"/>
  <c r="M54" i="17"/>
  <c r="M67" i="17" s="1"/>
  <c r="M80" i="17" s="1"/>
  <c r="M50" i="17"/>
  <c r="M63" i="17" s="1"/>
  <c r="M76" i="17" s="1"/>
  <c r="M49" i="17"/>
  <c r="M62" i="17" s="1"/>
  <c r="M75" i="17" s="1"/>
  <c r="L92" i="17"/>
  <c r="N16" i="17"/>
  <c r="M5" i="6"/>
  <c r="L84" i="3"/>
  <c r="L11" i="3"/>
  <c r="L96" i="3"/>
  <c r="L37" i="3"/>
  <c r="L140" i="3"/>
  <c r="L118" i="3"/>
  <c r="L106" i="3"/>
  <c r="M53" i="17"/>
  <c r="M66" i="17" s="1"/>
  <c r="M79" i="17" s="1"/>
  <c r="O3" i="6"/>
  <c r="O15" i="17"/>
  <c r="N4" i="6"/>
  <c r="O280" i="6"/>
  <c r="M51" i="17"/>
  <c r="M64" i="17" s="1"/>
  <c r="M77" i="17" s="1"/>
  <c r="J46" i="17"/>
  <c r="J59" i="17" s="1"/>
  <c r="J72" i="17" s="1"/>
  <c r="G416" i="6"/>
  <c r="G18" i="6"/>
  <c r="G42" i="13" a="1"/>
  <c r="G42" i="13" s="1"/>
  <c r="F22" i="14" a="1"/>
  <c r="F22" i="14" s="1"/>
  <c r="F417" i="6"/>
  <c r="D178" i="6"/>
  <c r="D272" i="6"/>
  <c r="H122" i="8"/>
  <c r="G40" i="14" a="1"/>
  <c r="G40" i="14" s="1"/>
  <c r="D121" i="8"/>
  <c r="C34" i="14" a="1"/>
  <c r="C34" i="14" s="1"/>
  <c r="C429" i="6"/>
  <c r="C45" i="13"/>
  <c r="E81" i="17"/>
  <c r="E90" i="17" s="1"/>
  <c r="F45" i="17"/>
  <c r="H434" i="6"/>
  <c r="H133" i="6"/>
  <c r="H278" i="6" s="1"/>
  <c r="E94" i="17"/>
  <c r="J125" i="6"/>
  <c r="J131" i="6" s="1"/>
  <c r="I131" i="6"/>
  <c r="D60" i="6"/>
  <c r="D61" i="6" s="1"/>
  <c r="C12" i="14" a="1"/>
  <c r="C12" i="14" s="1"/>
  <c r="D22" i="12"/>
  <c r="D88" i="6" l="1" a="1"/>
  <c r="D88" i="6" s="1"/>
  <c r="E251" i="6" s="1"/>
  <c r="E15" i="13" s="1" a="1"/>
  <c r="E15" i="13" s="1"/>
  <c r="D93" i="6" a="1"/>
  <c r="D93" i="6" s="1"/>
  <c r="E256" i="6" s="1"/>
  <c r="E20" i="13" s="1" a="1"/>
  <c r="E20" i="13" s="1"/>
  <c r="F50" i="5" a="1"/>
  <c r="F50" i="5" s="1"/>
  <c r="D107" i="6" s="1"/>
  <c r="E176" i="6" s="1"/>
  <c r="D44" i="12" s="1" a="1"/>
  <c r="D44" i="12" s="1"/>
  <c r="D97" i="6" a="1"/>
  <c r="D97" i="6" s="1"/>
  <c r="E260" i="6" s="1"/>
  <c r="E24" i="13" s="1" a="1"/>
  <c r="E24" i="13" s="1"/>
  <c r="D15" i="12" a="1"/>
  <c r="D15" i="12" s="1"/>
  <c r="D19" i="12" s="1"/>
  <c r="D96" i="6" a="1"/>
  <c r="D96" i="6" s="1"/>
  <c r="E259" i="6" s="1"/>
  <c r="E23" i="13" s="1" a="1"/>
  <c r="E23" i="13" s="1"/>
  <c r="D90" i="6" a="1"/>
  <c r="D90" i="6" s="1"/>
  <c r="E253" i="6" s="1"/>
  <c r="E17" i="13" s="1" a="1"/>
  <c r="E17" i="13" s="1"/>
  <c r="D91" i="6" a="1"/>
  <c r="D91" i="6" s="1"/>
  <c r="E254" i="6" s="1"/>
  <c r="E18" i="13" s="1" a="1"/>
  <c r="E18" i="13" s="1"/>
  <c r="V20" i="3"/>
  <c r="V25" i="3" s="1"/>
  <c r="V29" i="3" s="1"/>
  <c r="W14" i="3"/>
  <c r="V82" i="6"/>
  <c r="D89" i="6" a="1"/>
  <c r="D89" i="6" s="1"/>
  <c r="E158" i="6" s="1"/>
  <c r="D26" i="12" s="1" a="1"/>
  <c r="D26" i="12" s="1"/>
  <c r="D94" i="6" a="1"/>
  <c r="D94" i="6" s="1"/>
  <c r="E257" i="6" s="1"/>
  <c r="E21" i="13" s="1" a="1"/>
  <c r="E21" i="13" s="1"/>
  <c r="D95" i="6" a="1"/>
  <c r="D95" i="6" s="1"/>
  <c r="E258" i="6" s="1"/>
  <c r="E22" i="13" s="1" a="1"/>
  <c r="E22" i="13" s="1"/>
  <c r="D92" i="6" a="1"/>
  <c r="D92" i="6" s="1"/>
  <c r="E161" i="6" s="1"/>
  <c r="D29" i="12" s="1" a="1"/>
  <c r="D29" i="12" s="1"/>
  <c r="F49" i="5" a="1"/>
  <c r="F49" i="5" s="1"/>
  <c r="D106" i="6" s="1"/>
  <c r="F48" i="5" a="1"/>
  <c r="F48" i="5" s="1"/>
  <c r="D105" i="6" s="1"/>
  <c r="F51" i="5" a="1"/>
  <c r="F51" i="5" s="1"/>
  <c r="D108" i="6" s="1"/>
  <c r="E49" i="6"/>
  <c r="F247" i="6" s="1"/>
  <c r="F11" i="13" s="1" a="1"/>
  <c r="F11" i="13" s="1"/>
  <c r="F29" i="6"/>
  <c r="G143" i="6" s="1"/>
  <c r="F11" i="12" s="1" a="1"/>
  <c r="F11" i="12" s="1"/>
  <c r="E137" i="3"/>
  <c r="G44" i="5"/>
  <c r="G93" i="3"/>
  <c r="G144" i="3" s="1"/>
  <c r="G27" i="6" s="1"/>
  <c r="H141" i="6" s="1"/>
  <c r="G9" i="12" s="1" a="1"/>
  <c r="G9" i="12" s="1"/>
  <c r="G115" i="3"/>
  <c r="G146" i="3" s="1"/>
  <c r="G29" i="6" s="1"/>
  <c r="H143" i="6" s="1"/>
  <c r="G11" i="12" s="1" a="1"/>
  <c r="G11" i="12" s="1"/>
  <c r="H67" i="3"/>
  <c r="H80" i="3"/>
  <c r="H78" i="3" s="1"/>
  <c r="E30" i="6"/>
  <c r="F140" i="6"/>
  <c r="J44" i="3"/>
  <c r="J79" i="3" s="1"/>
  <c r="J103" i="3"/>
  <c r="J145" i="3" s="1"/>
  <c r="J28" i="6" s="1"/>
  <c r="K142" i="6" s="1"/>
  <c r="J10" i="12" s="1" a="1"/>
  <c r="J10" i="12" s="1"/>
  <c r="K33" i="3"/>
  <c r="F74" i="3"/>
  <c r="F51" i="6"/>
  <c r="G424" i="6" s="1"/>
  <c r="G30" i="14" s="1" a="1"/>
  <c r="G30" i="14" s="1"/>
  <c r="G143" i="3"/>
  <c r="G75" i="3"/>
  <c r="F147" i="3"/>
  <c r="F26" i="6"/>
  <c r="I45" i="3"/>
  <c r="I79" i="3"/>
  <c r="E173" i="6"/>
  <c r="D41" i="12" s="1" a="1"/>
  <c r="D41" i="12" s="1"/>
  <c r="E267" i="6"/>
  <c r="E31" i="13" s="1" a="1"/>
  <c r="E31" i="13" s="1"/>
  <c r="O38" i="17"/>
  <c r="O37" i="17"/>
  <c r="O50" i="17" s="1"/>
  <c r="O63" i="17" s="1"/>
  <c r="O41" i="17"/>
  <c r="O54" i="17" s="1"/>
  <c r="O67" i="17" s="1"/>
  <c r="O32" i="17"/>
  <c r="O36" i="17"/>
  <c r="O35" i="17"/>
  <c r="O48" i="17" s="1"/>
  <c r="O61" i="17" s="1"/>
  <c r="O34" i="17"/>
  <c r="O47" i="17" s="1"/>
  <c r="O60" i="17" s="1"/>
  <c r="O40" i="17"/>
  <c r="O33" i="17"/>
  <c r="O39" i="17"/>
  <c r="O52" i="17" s="1"/>
  <c r="O65" i="17" s="1"/>
  <c r="N29" i="17"/>
  <c r="N92" i="17" s="1"/>
  <c r="J395" i="6"/>
  <c r="AL236" i="6"/>
  <c r="N77" i="17"/>
  <c r="N78" i="17"/>
  <c r="M92" i="17"/>
  <c r="C97" i="13" a="1"/>
  <c r="C97" i="13" s="1"/>
  <c r="N48" i="17"/>
  <c r="N61" i="17" s="1"/>
  <c r="N74" i="17" s="1"/>
  <c r="AL137" i="6"/>
  <c r="N49" i="17"/>
  <c r="N62" i="17" s="1"/>
  <c r="N75" i="17" s="1"/>
  <c r="O28" i="17"/>
  <c r="O27" i="17"/>
  <c r="O22" i="17"/>
  <c r="O24" i="17"/>
  <c r="O26" i="17"/>
  <c r="O25" i="17"/>
  <c r="O23" i="17"/>
  <c r="O19" i="17"/>
  <c r="O20" i="17"/>
  <c r="O21" i="17"/>
  <c r="J41" i="13" a="1"/>
  <c r="J41" i="13" s="1"/>
  <c r="N42" i="17"/>
  <c r="O4" i="6"/>
  <c r="P15" i="17"/>
  <c r="P3" i="6"/>
  <c r="P280" i="6"/>
  <c r="D97" i="13" s="1" a="1"/>
  <c r="D97" i="13" s="1"/>
  <c r="N50" i="17"/>
  <c r="N63" i="17" s="1"/>
  <c r="N76" i="17" s="1"/>
  <c r="N47" i="17"/>
  <c r="N60" i="17" s="1"/>
  <c r="N73" i="17" s="1"/>
  <c r="O16" i="17"/>
  <c r="N5" i="6"/>
  <c r="M106" i="3"/>
  <c r="M96" i="3"/>
  <c r="M140" i="3"/>
  <c r="M11" i="3"/>
  <c r="M84" i="3"/>
  <c r="M37" i="3"/>
  <c r="M118" i="3"/>
  <c r="N79" i="17"/>
  <c r="N80" i="17"/>
  <c r="L100" i="17"/>
  <c r="K277" i="6"/>
  <c r="K41" i="13" s="1" a="1"/>
  <c r="K41" i="13" s="1"/>
  <c r="Y400" i="6"/>
  <c r="AK400" i="6" s="1"/>
  <c r="AW400" i="6" s="1"/>
  <c r="BI400" i="6" s="1"/>
  <c r="N400" i="6"/>
  <c r="Z400" i="6" s="1"/>
  <c r="AL400" i="6" s="1"/>
  <c r="AX400" i="6" s="1"/>
  <c r="BJ400" i="6" s="1"/>
  <c r="K46" i="17"/>
  <c r="K59" i="17" s="1"/>
  <c r="K72" i="17" s="1"/>
  <c r="K125" i="6"/>
  <c r="D36" i="13" a="1"/>
  <c r="D36" i="13" s="1"/>
  <c r="I434" i="6"/>
  <c r="I133" i="6"/>
  <c r="I278" i="6" s="1"/>
  <c r="F55" i="17"/>
  <c r="F58" i="17"/>
  <c r="C46" i="12" a="1"/>
  <c r="C46" i="12" s="1"/>
  <c r="D180" i="6"/>
  <c r="D182" i="6" s="1"/>
  <c r="D389" i="6"/>
  <c r="C35" i="14"/>
  <c r="F23" i="14"/>
  <c r="E99" i="17"/>
  <c r="D279" i="6"/>
  <c r="H42" i="13" a="1"/>
  <c r="H42" i="13" s="1"/>
  <c r="H416" i="6"/>
  <c r="H18" i="6"/>
  <c r="I122" i="8"/>
  <c r="H40" i="14" a="1"/>
  <c r="H40" i="14" s="1"/>
  <c r="G22" i="14" a="1"/>
  <c r="G22" i="14" s="1"/>
  <c r="G23" i="14" s="1"/>
  <c r="G417" i="6"/>
  <c r="D65" i="6"/>
  <c r="D249" i="6" s="1"/>
  <c r="D21" i="12"/>
  <c r="D63" i="6"/>
  <c r="E270" i="6" l="1"/>
  <c r="E34" i="13" s="1" a="1"/>
  <c r="E34" i="13" s="1"/>
  <c r="E162" i="6"/>
  <c r="D30" i="12" s="1" a="1"/>
  <c r="D30" i="12" s="1"/>
  <c r="E160" i="6"/>
  <c r="D28" i="12" s="1" a="1"/>
  <c r="D28" i="12" s="1"/>
  <c r="E157" i="6"/>
  <c r="D25" i="12" s="1" a="1"/>
  <c r="D25" i="12" s="1"/>
  <c r="E252" i="6"/>
  <c r="E16" i="13" s="1" a="1"/>
  <c r="E16" i="13" s="1"/>
  <c r="E166" i="6"/>
  <c r="D34" i="12" s="1" a="1"/>
  <c r="D34" i="12" s="1"/>
  <c r="E165" i="6"/>
  <c r="D33" i="12" s="1" a="1"/>
  <c r="D33" i="12" s="1"/>
  <c r="W82" i="6"/>
  <c r="W20" i="3"/>
  <c r="W25" i="3" s="1"/>
  <c r="W29" i="3" s="1"/>
  <c r="X14" i="3"/>
  <c r="E163" i="6"/>
  <c r="D31" i="12" s="1" a="1"/>
  <c r="D31" i="12" s="1"/>
  <c r="E159" i="6"/>
  <c r="D27" i="12" s="1" a="1"/>
  <c r="D27" i="12" s="1"/>
  <c r="E255" i="6"/>
  <c r="E19" i="13" s="1" a="1"/>
  <c r="E19" i="13" s="1"/>
  <c r="F52" i="5"/>
  <c r="E269" i="6"/>
  <c r="E33" i="13" s="1" a="1"/>
  <c r="E33" i="13" s="1"/>
  <c r="E175" i="6"/>
  <c r="D43" i="12" s="1" a="1"/>
  <c r="D43" i="12" s="1"/>
  <c r="E177" i="6"/>
  <c r="D45" i="12" s="1" a="1"/>
  <c r="D45" i="12" s="1"/>
  <c r="E271" i="6"/>
  <c r="E35" i="13" s="1" a="1"/>
  <c r="E35" i="13" s="1"/>
  <c r="E174" i="6"/>
  <c r="D42" i="12" s="1" a="1"/>
  <c r="D42" i="12" s="1"/>
  <c r="E268" i="6"/>
  <c r="E32" i="13" s="1" a="1"/>
  <c r="E32" i="13" s="1"/>
  <c r="E164" i="6"/>
  <c r="D32" i="12" s="1" a="1"/>
  <c r="D32" i="12" s="1"/>
  <c r="G26" i="6"/>
  <c r="G147" i="3"/>
  <c r="G55" i="5" a="1"/>
  <c r="G55" i="5" s="1"/>
  <c r="G56" i="5" s="1"/>
  <c r="E92" i="6" s="1" a="1"/>
  <c r="E92" i="6" s="1"/>
  <c r="G49" i="5" a="1"/>
  <c r="G49" i="5" s="1"/>
  <c r="E106" i="6" s="1"/>
  <c r="G51" i="5" a="1"/>
  <c r="G51" i="5" s="1"/>
  <c r="E108" i="6" s="1"/>
  <c r="G48" i="5" a="1"/>
  <c r="G48" i="5" s="1"/>
  <c r="E105" i="6" s="1"/>
  <c r="G47" i="5" a="1"/>
  <c r="G47" i="5" s="1"/>
  <c r="G50" i="5" a="1"/>
  <c r="G50" i="5" s="1"/>
  <c r="E107" i="6" s="1"/>
  <c r="E8" i="12" a="1"/>
  <c r="E8" i="12" s="1"/>
  <c r="F144" i="6"/>
  <c r="F147" i="6"/>
  <c r="E33" i="6"/>
  <c r="E37" i="6" s="1"/>
  <c r="F62" i="6" s="1"/>
  <c r="I80" i="3"/>
  <c r="I78" i="3" s="1"/>
  <c r="I67" i="3"/>
  <c r="I71" i="3" s="1" a="1"/>
  <c r="I71" i="3" s="1"/>
  <c r="I72" i="3" s="1"/>
  <c r="F49" i="6"/>
  <c r="G247" i="6" s="1"/>
  <c r="G11" i="13" s="1" a="1"/>
  <c r="G11" i="13" s="1"/>
  <c r="E47" i="6"/>
  <c r="E50" i="6" s="1"/>
  <c r="F405" i="6" s="1"/>
  <c r="F30" i="6"/>
  <c r="G140" i="6"/>
  <c r="J45" i="3"/>
  <c r="H115" i="3"/>
  <c r="H146" i="3" s="1"/>
  <c r="H29" i="6" s="1"/>
  <c r="I143" i="6" s="1"/>
  <c r="H11" i="12" s="1" a="1"/>
  <c r="H11" i="12" s="1"/>
  <c r="H93" i="3"/>
  <c r="H144" i="3" s="1"/>
  <c r="H27" i="6" s="1"/>
  <c r="I141" i="6" s="1"/>
  <c r="H9" i="12" s="1" a="1"/>
  <c r="H9" i="12" s="1"/>
  <c r="H44" i="5"/>
  <c r="F137" i="3"/>
  <c r="K44" i="3"/>
  <c r="K103" i="3"/>
  <c r="K145" i="3" s="1"/>
  <c r="K28" i="6" s="1"/>
  <c r="L142" i="6" s="1"/>
  <c r="K10" i="12" s="1" a="1"/>
  <c r="K10" i="12" s="1"/>
  <c r="L33" i="3"/>
  <c r="H71" i="3" a="1"/>
  <c r="H71" i="3" s="1"/>
  <c r="H72" i="3" s="1"/>
  <c r="H75" i="3" s="1"/>
  <c r="H143" i="3"/>
  <c r="G51" i="6"/>
  <c r="H424" i="6" s="1"/>
  <c r="H30" i="14" s="1" a="1"/>
  <c r="H30" i="14" s="1"/>
  <c r="G74" i="3"/>
  <c r="G49" i="6" s="1"/>
  <c r="H247" i="6" s="1"/>
  <c r="H11" i="13" s="1" a="1"/>
  <c r="H11" i="13" s="1"/>
  <c r="P33" i="17"/>
  <c r="P38" i="17"/>
  <c r="P51" i="17" s="1"/>
  <c r="P64" i="17" s="1"/>
  <c r="P36" i="17"/>
  <c r="P49" i="17" s="1"/>
  <c r="P62" i="17" s="1"/>
  <c r="P39" i="17"/>
  <c r="P35" i="17"/>
  <c r="P48" i="17" s="1"/>
  <c r="P61" i="17" s="1"/>
  <c r="P41" i="17"/>
  <c r="P54" i="17" s="1"/>
  <c r="P67" i="17" s="1"/>
  <c r="P37" i="17"/>
  <c r="P50" i="17" s="1"/>
  <c r="P63" i="17" s="1"/>
  <c r="P34" i="17"/>
  <c r="P40" i="17"/>
  <c r="P53" i="17" s="1"/>
  <c r="P66" i="17" s="1"/>
  <c r="P32" i="17"/>
  <c r="O74" i="17"/>
  <c r="AX236" i="6"/>
  <c r="O42" i="17"/>
  <c r="K395" i="6"/>
  <c r="O80" i="17"/>
  <c r="O76" i="17"/>
  <c r="O78" i="17"/>
  <c r="N100" i="17"/>
  <c r="M277" i="6"/>
  <c r="M41" i="13" s="1" a="1"/>
  <c r="M41" i="13" s="1"/>
  <c r="O53" i="17"/>
  <c r="O66" i="17" s="1"/>
  <c r="O79" i="17" s="1"/>
  <c r="P16" i="17"/>
  <c r="O5" i="6"/>
  <c r="N84" i="3"/>
  <c r="N11" i="3"/>
  <c r="N140" i="3"/>
  <c r="N37" i="3"/>
  <c r="N96" i="3"/>
  <c r="N106" i="3"/>
  <c r="N118" i="3"/>
  <c r="O49" i="17"/>
  <c r="O62" i="17" s="1"/>
  <c r="O75" i="17" s="1"/>
  <c r="AX137" i="6"/>
  <c r="O51" i="17"/>
  <c r="O64" i="17" s="1"/>
  <c r="O77" i="17" s="1"/>
  <c r="O29" i="17"/>
  <c r="O73" i="17"/>
  <c r="P4" i="6"/>
  <c r="Q15" i="17"/>
  <c r="Q3" i="6"/>
  <c r="Q280" i="6"/>
  <c r="E97" i="13" s="1" a="1"/>
  <c r="E97" i="13" s="1"/>
  <c r="L277" i="6"/>
  <c r="L41" i="13" s="1" a="1"/>
  <c r="L41" i="13" s="1"/>
  <c r="M100" i="17"/>
  <c r="P20" i="17"/>
  <c r="P28" i="17"/>
  <c r="P47" i="17"/>
  <c r="P60" i="17" s="1"/>
  <c r="P27" i="17"/>
  <c r="P19" i="17"/>
  <c r="P26" i="17"/>
  <c r="P21" i="17"/>
  <c r="P24" i="17"/>
  <c r="P23" i="17"/>
  <c r="P25" i="17"/>
  <c r="P22" i="17"/>
  <c r="L46" i="17"/>
  <c r="L59" i="17" s="1"/>
  <c r="L72" i="17" s="1"/>
  <c r="D43" i="13" a="1"/>
  <c r="D43" i="13" s="1"/>
  <c r="D281" i="6"/>
  <c r="I42" i="13" a="1"/>
  <c r="I42" i="13" s="1"/>
  <c r="C48" i="12"/>
  <c r="C50" i="12" s="1"/>
  <c r="J122" i="8"/>
  <c r="I40" i="14" a="1"/>
  <c r="I40" i="14" s="1"/>
  <c r="H22" i="14" a="1"/>
  <c r="H22" i="14" s="1"/>
  <c r="H23" i="14" s="1"/>
  <c r="H417" i="6"/>
  <c r="I416" i="6"/>
  <c r="I18" i="6"/>
  <c r="J434" i="6"/>
  <c r="J133" i="6"/>
  <c r="J278" i="6" s="1"/>
  <c r="K131" i="6"/>
  <c r="L125" i="6"/>
  <c r="E98" i="17"/>
  <c r="E101" i="17" s="1"/>
  <c r="E89" i="17"/>
  <c r="D428" i="6" s="1"/>
  <c r="F68" i="17"/>
  <c r="F71" i="17"/>
  <c r="F93" i="17"/>
  <c r="F96" i="17" s="1"/>
  <c r="D109" i="6" s="1"/>
  <c r="E60" i="6"/>
  <c r="D406" i="6"/>
  <c r="D66" i="6"/>
  <c r="D13" i="13" a="1"/>
  <c r="D13" i="13" s="1"/>
  <c r="E90" i="6" l="1" a="1"/>
  <c r="E90" i="6" s="1"/>
  <c r="F159" i="6" s="1"/>
  <c r="E27" i="12" s="1" a="1"/>
  <c r="E27" i="12" s="1"/>
  <c r="E89" i="6" a="1"/>
  <c r="E89" i="6" s="1"/>
  <c r="F252" i="6" s="1"/>
  <c r="F16" i="13" s="1" a="1"/>
  <c r="F16" i="13" s="1"/>
  <c r="E94" i="6" a="1"/>
  <c r="E94" i="6" s="1"/>
  <c r="F163" i="6" s="1"/>
  <c r="E31" i="12" s="1" a="1"/>
  <c r="E31" i="12" s="1"/>
  <c r="X20" i="3"/>
  <c r="X25" i="3" s="1"/>
  <c r="X29" i="3" s="1"/>
  <c r="X82" i="6"/>
  <c r="Y14" i="3"/>
  <c r="E88" i="6" a="1"/>
  <c r="E88" i="6" s="1"/>
  <c r="F251" i="6" s="1"/>
  <c r="F15" i="13" s="1" a="1"/>
  <c r="F15" i="13" s="1"/>
  <c r="E95" i="6" a="1"/>
  <c r="E95" i="6" s="1"/>
  <c r="F164" i="6" s="1"/>
  <c r="E32" i="12" s="1" a="1"/>
  <c r="E32" i="12" s="1"/>
  <c r="E97" i="6" a="1"/>
  <c r="E97" i="6" s="1"/>
  <c r="F260" i="6" s="1"/>
  <c r="F24" i="13" s="1" a="1"/>
  <c r="F24" i="13" s="1"/>
  <c r="E93" i="6" a="1"/>
  <c r="E93" i="6" s="1"/>
  <c r="F162" i="6" s="1"/>
  <c r="E30" i="12" s="1" a="1"/>
  <c r="E30" i="12" s="1"/>
  <c r="E91" i="6" a="1"/>
  <c r="E91" i="6" s="1"/>
  <c r="F160" i="6" s="1"/>
  <c r="E28" i="12" s="1" a="1"/>
  <c r="E28" i="12" s="1"/>
  <c r="E96" i="6" a="1"/>
  <c r="E96" i="6" s="1"/>
  <c r="F165" i="6" s="1"/>
  <c r="E33" i="12" s="1" a="1"/>
  <c r="E33" i="12" s="1"/>
  <c r="H74" i="3"/>
  <c r="H49" i="6" s="1"/>
  <c r="I247" i="6" s="1"/>
  <c r="I11" i="13" s="1" a="1"/>
  <c r="I11" i="13" s="1"/>
  <c r="H51" i="6"/>
  <c r="I424" i="6" s="1"/>
  <c r="I30" i="14" s="1" a="1"/>
  <c r="I30" i="14" s="1"/>
  <c r="E104" i="6"/>
  <c r="G52" i="5"/>
  <c r="F47" i="6"/>
  <c r="F50" i="6" s="1"/>
  <c r="G405" i="6" s="1"/>
  <c r="G11" i="14" s="1" a="1"/>
  <c r="G11" i="14" s="1"/>
  <c r="F177" i="6"/>
  <c r="E45" i="12" s="1" a="1"/>
  <c r="E45" i="12" s="1"/>
  <c r="F271" i="6"/>
  <c r="F35" i="13" s="1" a="1"/>
  <c r="F35" i="13" s="1"/>
  <c r="F33" i="6"/>
  <c r="F37" i="6" s="1"/>
  <c r="G62" i="6" s="1"/>
  <c r="G147" i="6"/>
  <c r="F175" i="6"/>
  <c r="E43" i="12" s="1" a="1"/>
  <c r="E43" i="12" s="1"/>
  <c r="F269" i="6"/>
  <c r="F33" i="13" s="1" a="1"/>
  <c r="F33" i="13" s="1"/>
  <c r="H55" i="5" a="1"/>
  <c r="H55" i="5" s="1"/>
  <c r="H56" i="5" s="1"/>
  <c r="F88" i="6" s="1" a="1"/>
  <c r="F88" i="6" s="1"/>
  <c r="H48" i="5" a="1"/>
  <c r="H48" i="5" s="1"/>
  <c r="F105" i="6" s="1"/>
  <c r="H51" i="5" a="1"/>
  <c r="H51" i="5" s="1"/>
  <c r="F108" i="6" s="1"/>
  <c r="G271" i="6" s="1"/>
  <c r="G35" i="13" s="1" a="1"/>
  <c r="G35" i="13" s="1"/>
  <c r="H47" i="5" a="1"/>
  <c r="H47" i="5" s="1"/>
  <c r="H49" i="5" a="1"/>
  <c r="H49" i="5" s="1"/>
  <c r="F106" i="6" s="1"/>
  <c r="G269" i="6" s="1"/>
  <c r="G33" i="13" s="1" a="1"/>
  <c r="G33" i="13" s="1"/>
  <c r="H50" i="5" a="1"/>
  <c r="H50" i="5" s="1"/>
  <c r="F107" i="6" s="1"/>
  <c r="G270" i="6" s="1"/>
  <c r="G34" i="13" s="1" a="1"/>
  <c r="G34" i="13" s="1"/>
  <c r="F174" i="6"/>
  <c r="E42" i="12" s="1" a="1"/>
  <c r="E42" i="12" s="1"/>
  <c r="F268" i="6"/>
  <c r="F32" i="13" s="1" a="1"/>
  <c r="F32" i="13" s="1"/>
  <c r="K45" i="3"/>
  <c r="K79" i="3"/>
  <c r="I115" i="3"/>
  <c r="I146" i="3" s="1"/>
  <c r="I93" i="3"/>
  <c r="I144" i="3" s="1"/>
  <c r="I27" i="6" s="1"/>
  <c r="J141" i="6" s="1"/>
  <c r="I9" i="12" s="1" a="1"/>
  <c r="I9" i="12" s="1"/>
  <c r="G137" i="3"/>
  <c r="I44" i="5"/>
  <c r="L103" i="3"/>
  <c r="L145" i="3" s="1"/>
  <c r="L28" i="6" s="1"/>
  <c r="M142" i="6" s="1"/>
  <c r="L10" i="12" s="1" a="1"/>
  <c r="L10" i="12" s="1"/>
  <c r="L44" i="3"/>
  <c r="M33" i="3"/>
  <c r="F8" i="12" a="1"/>
  <c r="F8" i="12" s="1"/>
  <c r="F12" i="12" s="1"/>
  <c r="G144" i="6"/>
  <c r="F11" i="14" a="1"/>
  <c r="F11" i="14" s="1"/>
  <c r="F161" i="6"/>
  <c r="E29" i="12" s="1" a="1"/>
  <c r="E29" i="12" s="1"/>
  <c r="F255" i="6"/>
  <c r="F19" i="13" s="1" a="1"/>
  <c r="F19" i="13" s="1"/>
  <c r="E12" i="12"/>
  <c r="E22" i="12" s="1"/>
  <c r="I143" i="3"/>
  <c r="I75" i="3"/>
  <c r="H26" i="6"/>
  <c r="H147" i="3"/>
  <c r="F257" i="6"/>
  <c r="F21" i="13" s="1" a="1"/>
  <c r="F21" i="13" s="1"/>
  <c r="H140" i="6"/>
  <c r="G30" i="6"/>
  <c r="J80" i="3"/>
  <c r="J78" i="3" s="1"/>
  <c r="J67" i="3"/>
  <c r="F151" i="6"/>
  <c r="F153" i="6" s="1"/>
  <c r="E15" i="12" a="1"/>
  <c r="E15" i="12" s="1"/>
  <c r="F176" i="6"/>
  <c r="E44" i="12" s="1" a="1"/>
  <c r="E44" i="12" s="1"/>
  <c r="F270" i="6"/>
  <c r="F34" i="13" s="1" a="1"/>
  <c r="F34" i="13" s="1"/>
  <c r="Q38" i="17"/>
  <c r="Q36" i="17"/>
  <c r="Q35" i="17"/>
  <c r="Q37" i="17"/>
  <c r="Q50" i="17" s="1"/>
  <c r="Q63" i="17" s="1"/>
  <c r="Q41" i="17"/>
  <c r="Q39" i="17"/>
  <c r="Q52" i="17" s="1"/>
  <c r="Q65" i="17" s="1"/>
  <c r="Q40" i="17"/>
  <c r="Q32" i="17"/>
  <c r="Q33" i="17"/>
  <c r="Q34" i="17"/>
  <c r="Q47" i="17" s="1"/>
  <c r="Q60" i="17" s="1"/>
  <c r="P80" i="17"/>
  <c r="P76" i="17"/>
  <c r="P73" i="17"/>
  <c r="P74" i="17"/>
  <c r="P77" i="17"/>
  <c r="P79" i="17"/>
  <c r="P75" i="17"/>
  <c r="L395" i="6"/>
  <c r="BJ236" i="6"/>
  <c r="C310" i="6"/>
  <c r="C27" i="10" s="1"/>
  <c r="C307" i="6"/>
  <c r="C24" i="10" s="1"/>
  <c r="E310" i="6"/>
  <c r="E27" i="10" s="1"/>
  <c r="F305" i="6"/>
  <c r="F22" i="10" s="1"/>
  <c r="C306" i="6"/>
  <c r="C23" i="10" s="1"/>
  <c r="P29" i="17"/>
  <c r="P42" i="17"/>
  <c r="BJ137" i="6"/>
  <c r="O92" i="17"/>
  <c r="R15" i="17"/>
  <c r="R3" i="6"/>
  <c r="Q4" i="6"/>
  <c r="R280" i="6"/>
  <c r="F97" i="13" s="1" a="1"/>
  <c r="F97" i="13" s="1"/>
  <c r="Q48" i="17"/>
  <c r="Q61" i="17" s="1"/>
  <c r="Q23" i="17"/>
  <c r="Q28" i="17"/>
  <c r="Q27" i="17"/>
  <c r="Q20" i="17"/>
  <c r="Q22" i="17"/>
  <c r="Q19" i="17"/>
  <c r="Q24" i="17"/>
  <c r="Q21" i="17"/>
  <c r="Q26" i="17"/>
  <c r="Q25" i="17"/>
  <c r="P52" i="17"/>
  <c r="P65" i="17" s="1"/>
  <c r="P78" i="17" s="1"/>
  <c r="O106" i="3"/>
  <c r="O96" i="3"/>
  <c r="O118" i="3"/>
  <c r="O11" i="3"/>
  <c r="O84" i="3"/>
  <c r="O37" i="3"/>
  <c r="O140" i="3"/>
  <c r="Q16" i="17"/>
  <c r="P5" i="6"/>
  <c r="B227" i="6"/>
  <c r="B44" i="9" s="1"/>
  <c r="M46" i="17"/>
  <c r="M59" i="17" s="1"/>
  <c r="M72" i="17" s="1"/>
  <c r="E121" i="8"/>
  <c r="D34" i="14" a="1"/>
  <c r="D34" i="14" s="1"/>
  <c r="D429" i="6"/>
  <c r="L131" i="6"/>
  <c r="M125" i="6"/>
  <c r="K434" i="6"/>
  <c r="K133" i="6"/>
  <c r="K278" i="6" s="1"/>
  <c r="J42" i="13" a="1"/>
  <c r="J42" i="13" s="1"/>
  <c r="K122" i="8"/>
  <c r="J40" i="14" a="1"/>
  <c r="J40" i="14" s="1"/>
  <c r="E178" i="6"/>
  <c r="E272" i="6"/>
  <c r="F81" i="17"/>
  <c r="F90" i="17" s="1"/>
  <c r="G45" i="17"/>
  <c r="I22" i="14" a="1"/>
  <c r="I22" i="14" s="1"/>
  <c r="I23" i="14" s="1"/>
  <c r="I417" i="6"/>
  <c r="F94" i="17"/>
  <c r="J416" i="6"/>
  <c r="J18" i="6"/>
  <c r="D45" i="13"/>
  <c r="E61" i="6"/>
  <c r="E65" i="6" s="1"/>
  <c r="E249" i="6" s="1"/>
  <c r="D394" i="6"/>
  <c r="D12" i="14" a="1"/>
  <c r="D12" i="14" s="1"/>
  <c r="F253" i="6" l="1"/>
  <c r="F17" i="13" s="1" a="1"/>
  <c r="F17" i="13" s="1"/>
  <c r="F158" i="6"/>
  <c r="E26" i="12" s="1" a="1"/>
  <c r="E26" i="12" s="1"/>
  <c r="F259" i="6"/>
  <c r="F23" i="13" s="1" a="1"/>
  <c r="F23" i="13" s="1"/>
  <c r="F157" i="6"/>
  <c r="E25" i="12" s="1" a="1"/>
  <c r="E25" i="12" s="1"/>
  <c r="F166" i="6"/>
  <c r="E34" i="12" s="1" a="1"/>
  <c r="E34" i="12" s="1"/>
  <c r="Y20" i="3"/>
  <c r="Y25" i="3" s="1"/>
  <c r="Y29" i="3" s="1"/>
  <c r="Y82" i="6"/>
  <c r="Z14" i="3"/>
  <c r="F258" i="6"/>
  <c r="F22" i="13" s="1" a="1"/>
  <c r="F22" i="13" s="1"/>
  <c r="F90" i="6" a="1"/>
  <c r="F90" i="6" s="1"/>
  <c r="G253" i="6" s="1"/>
  <c r="G17" i="13" s="1" a="1"/>
  <c r="G17" i="13" s="1"/>
  <c r="F254" i="6"/>
  <c r="F18" i="13" s="1" a="1"/>
  <c r="F18" i="13" s="1"/>
  <c r="F256" i="6"/>
  <c r="F20" i="13" s="1" a="1"/>
  <c r="F20" i="13" s="1"/>
  <c r="G174" i="6"/>
  <c r="F42" i="12" s="1" a="1"/>
  <c r="F42" i="12" s="1"/>
  <c r="J115" i="3"/>
  <c r="J146" i="3" s="1"/>
  <c r="J29" i="6" s="1"/>
  <c r="K143" i="6" s="1"/>
  <c r="J11" i="12" s="1" a="1"/>
  <c r="J11" i="12" s="1"/>
  <c r="J93" i="3"/>
  <c r="J144" i="3" s="1"/>
  <c r="J27" i="6" s="1"/>
  <c r="K141" i="6" s="1"/>
  <c r="J9" i="12" s="1" a="1"/>
  <c r="J9" i="12" s="1"/>
  <c r="F93" i="6" a="1"/>
  <c r="F93" i="6" s="1"/>
  <c r="F92" i="6" a="1"/>
  <c r="F92" i="6" s="1"/>
  <c r="F89" i="6" a="1"/>
  <c r="F89" i="6" s="1"/>
  <c r="H30" i="6"/>
  <c r="I140" i="6"/>
  <c r="G176" i="6"/>
  <c r="F44" i="12" s="1" a="1"/>
  <c r="F44" i="12" s="1"/>
  <c r="F96" i="6" a="1"/>
  <c r="F96" i="6" s="1"/>
  <c r="G157" i="6"/>
  <c r="F25" i="12" s="1" a="1"/>
  <c r="F25" i="12" s="1"/>
  <c r="M44" i="3"/>
  <c r="M79" i="3" s="1"/>
  <c r="N33" i="3"/>
  <c r="M103" i="3"/>
  <c r="M145" i="3" s="1"/>
  <c r="M28" i="6" s="1"/>
  <c r="N142" i="6" s="1"/>
  <c r="M10" i="12" s="1" a="1"/>
  <c r="M10" i="12" s="1"/>
  <c r="N10" i="12" s="1"/>
  <c r="A10" i="12" s="1"/>
  <c r="G175" i="6"/>
  <c r="F43" i="12" s="1" a="1"/>
  <c r="F43" i="12" s="1"/>
  <c r="G151" i="6"/>
  <c r="G153" i="6" s="1"/>
  <c r="F15" i="12" a="1"/>
  <c r="F15" i="12" s="1"/>
  <c r="F19" i="12" s="1"/>
  <c r="F21" i="12" s="1"/>
  <c r="F22" i="12" s="1"/>
  <c r="F95" i="6" a="1"/>
  <c r="F95" i="6" s="1"/>
  <c r="F173" i="6"/>
  <c r="E41" i="12" s="1" a="1"/>
  <c r="E41" i="12" s="1"/>
  <c r="F267" i="6"/>
  <c r="F31" i="13" s="1" a="1"/>
  <c r="F31" i="13" s="1"/>
  <c r="J143" i="3"/>
  <c r="G251" i="6"/>
  <c r="G15" i="13" s="1" a="1"/>
  <c r="G15" i="13" s="1"/>
  <c r="G47" i="6"/>
  <c r="G50" i="6" s="1"/>
  <c r="H405" i="6" s="1"/>
  <c r="H11" i="14" s="1" a="1"/>
  <c r="H11" i="14" s="1"/>
  <c r="F91" i="6" a="1"/>
  <c r="F91" i="6" s="1"/>
  <c r="G8" i="12" a="1"/>
  <c r="G8" i="12" s="1"/>
  <c r="G12" i="12" s="1"/>
  <c r="H144" i="6"/>
  <c r="H137" i="3"/>
  <c r="J44" i="5"/>
  <c r="L45" i="3"/>
  <c r="L79" i="3"/>
  <c r="I29" i="6"/>
  <c r="J143" i="6" s="1"/>
  <c r="I11" i="12" s="1" a="1"/>
  <c r="I11" i="12" s="1"/>
  <c r="I74" i="3"/>
  <c r="I51" i="6"/>
  <c r="J424" i="6" s="1"/>
  <c r="J30" i="14" s="1" a="1"/>
  <c r="J30" i="14" s="1"/>
  <c r="I51" i="5" a="1"/>
  <c r="I51" i="5" s="1"/>
  <c r="G108" i="6" s="1"/>
  <c r="H271" i="6" s="1"/>
  <c r="H35" i="13" s="1" a="1"/>
  <c r="H35" i="13" s="1"/>
  <c r="I48" i="5" a="1"/>
  <c r="I48" i="5" s="1"/>
  <c r="G105" i="6" s="1"/>
  <c r="H268" i="6" s="1"/>
  <c r="I49" i="5" a="1"/>
  <c r="I49" i="5" s="1"/>
  <c r="G106" i="6" s="1"/>
  <c r="I50" i="5" a="1"/>
  <c r="I50" i="5" s="1"/>
  <c r="G107" i="6" s="1"/>
  <c r="H270" i="6" s="1"/>
  <c r="H34" i="13" s="1" a="1"/>
  <c r="H34" i="13" s="1"/>
  <c r="I47" i="5" a="1"/>
  <c r="I47" i="5" s="1"/>
  <c r="I55" i="5" a="1"/>
  <c r="I55" i="5" s="1"/>
  <c r="I56" i="5" s="1"/>
  <c r="G95" i="6" s="1" a="1"/>
  <c r="G95" i="6" s="1"/>
  <c r="K67" i="3"/>
  <c r="K80" i="3"/>
  <c r="K78" i="3" s="1"/>
  <c r="I26" i="6"/>
  <c r="I147" i="3"/>
  <c r="G33" i="6"/>
  <c r="G37" i="6" s="1"/>
  <c r="H62" i="6" s="1"/>
  <c r="H147" i="6"/>
  <c r="F104" i="6"/>
  <c r="G267" i="6" s="1"/>
  <c r="G31" i="13" s="1" a="1"/>
  <c r="G31" i="13" s="1"/>
  <c r="H52" i="5"/>
  <c r="F94" i="6" a="1"/>
  <c r="F94" i="6" s="1"/>
  <c r="E19" i="12"/>
  <c r="J71" i="3" a="1"/>
  <c r="J71" i="3" s="1"/>
  <c r="J72" i="3" s="1"/>
  <c r="J75" i="3" s="1"/>
  <c r="G268" i="6"/>
  <c r="G32" i="13" s="1" a="1"/>
  <c r="G32" i="13" s="1"/>
  <c r="G177" i="6"/>
  <c r="F45" i="12" s="1" a="1"/>
  <c r="F45" i="12" s="1"/>
  <c r="F97" i="6" a="1"/>
  <c r="F97" i="6" s="1"/>
  <c r="Q73" i="17"/>
  <c r="R36" i="17"/>
  <c r="R41" i="17"/>
  <c r="R37" i="17"/>
  <c r="R34" i="17"/>
  <c r="R39" i="17"/>
  <c r="R40" i="17"/>
  <c r="R53" i="17" s="1"/>
  <c r="R66" i="17" s="1"/>
  <c r="R32" i="17"/>
  <c r="R38" i="17"/>
  <c r="R51" i="17" s="1"/>
  <c r="R64" i="17" s="1"/>
  <c r="R33" i="17"/>
  <c r="R35" i="17"/>
  <c r="R48" i="17" s="1"/>
  <c r="R61" i="17" s="1"/>
  <c r="Q76" i="17"/>
  <c r="D306" i="6"/>
  <c r="D23" i="10" s="1"/>
  <c r="E227" i="6"/>
  <c r="E44" i="9" s="1"/>
  <c r="M115" i="15" s="1"/>
  <c r="B324" i="6"/>
  <c r="B41" i="10" s="1"/>
  <c r="M395" i="6"/>
  <c r="F310" i="6"/>
  <c r="F27" i="10" s="1"/>
  <c r="D305" i="6"/>
  <c r="D22" i="10" s="1"/>
  <c r="C308" i="6"/>
  <c r="C25" i="10" s="1"/>
  <c r="E306" i="6"/>
  <c r="E23" i="10" s="1"/>
  <c r="C309" i="6"/>
  <c r="C26" i="10" s="1"/>
  <c r="B308" i="6"/>
  <c r="B25" i="10" s="1"/>
  <c r="C328" i="6"/>
  <c r="C45" i="10" s="1"/>
  <c r="F308" i="6"/>
  <c r="F25" i="10" s="1"/>
  <c r="D294" i="6"/>
  <c r="D11" i="10" s="1"/>
  <c r="B294" i="6"/>
  <c r="B11" i="10" s="1"/>
  <c r="F306" i="6"/>
  <c r="F23" i="10" s="1"/>
  <c r="D328" i="6"/>
  <c r="D45" i="10" s="1"/>
  <c r="E294" i="6"/>
  <c r="E11" i="10" s="1"/>
  <c r="C305" i="6"/>
  <c r="C22" i="10" s="1"/>
  <c r="E308" i="6"/>
  <c r="E25" i="10" s="1"/>
  <c r="F294" i="6"/>
  <c r="F11" i="10" s="1"/>
  <c r="B309" i="6"/>
  <c r="B26" i="10" s="1"/>
  <c r="C294" i="6"/>
  <c r="C11" i="10" s="1"/>
  <c r="D310" i="6"/>
  <c r="D27" i="10" s="1"/>
  <c r="B307" i="6"/>
  <c r="B24" i="10" s="1"/>
  <c r="D309" i="6"/>
  <c r="D26" i="10" s="1"/>
  <c r="E309" i="6"/>
  <c r="E26" i="10" s="1"/>
  <c r="F309" i="6"/>
  <c r="F26" i="10" s="1"/>
  <c r="B328" i="6"/>
  <c r="B45" i="10" s="1"/>
  <c r="B305" i="6"/>
  <c r="B22" i="10" s="1"/>
  <c r="F328" i="6"/>
  <c r="F45" i="10" s="1"/>
  <c r="E328" i="6"/>
  <c r="E45" i="10" s="1"/>
  <c r="B310" i="6"/>
  <c r="B27" i="10" s="1"/>
  <c r="F307" i="6"/>
  <c r="F24" i="10" s="1"/>
  <c r="B306" i="6"/>
  <c r="B23" i="10" s="1"/>
  <c r="E307" i="6"/>
  <c r="E24" i="10" s="1"/>
  <c r="Q74" i="17"/>
  <c r="D307" i="6"/>
  <c r="D24" i="10" s="1"/>
  <c r="E305" i="6"/>
  <c r="E22" i="10" s="1"/>
  <c r="Q78" i="17"/>
  <c r="D308" i="6"/>
  <c r="D25" i="10" s="1"/>
  <c r="S15" i="17"/>
  <c r="S3" i="6"/>
  <c r="R4" i="6"/>
  <c r="S280" i="6"/>
  <c r="R22" i="17"/>
  <c r="R28" i="17"/>
  <c r="R20" i="17"/>
  <c r="R27" i="17"/>
  <c r="R47" i="17"/>
  <c r="R60" i="17" s="1"/>
  <c r="R26" i="17"/>
  <c r="R52" i="17"/>
  <c r="R65" i="17" s="1"/>
  <c r="R19" i="17"/>
  <c r="R21" i="17"/>
  <c r="R25" i="17"/>
  <c r="R24" i="17"/>
  <c r="R49" i="17"/>
  <c r="R62" i="17" s="1"/>
  <c r="R23" i="17"/>
  <c r="R54" i="17"/>
  <c r="R67" i="17" s="1"/>
  <c r="Q5" i="6"/>
  <c r="P140" i="3"/>
  <c r="P37" i="3"/>
  <c r="R16" i="17"/>
  <c r="P106" i="3"/>
  <c r="P118" i="3"/>
  <c r="P11" i="3"/>
  <c r="P84" i="3"/>
  <c r="P96" i="3"/>
  <c r="Q51" i="17"/>
  <c r="Q64" i="17" s="1"/>
  <c r="Q77" i="17" s="1"/>
  <c r="J115" i="15"/>
  <c r="E18" i="7"/>
  <c r="C227" i="6"/>
  <c r="C44" i="9" s="1"/>
  <c r="P92" i="17"/>
  <c r="Q53" i="17"/>
  <c r="Q66" i="17" s="1"/>
  <c r="Q79" i="17" s="1"/>
  <c r="Q29" i="17"/>
  <c r="Q42" i="17"/>
  <c r="Q49" i="17"/>
  <c r="Q62" i="17" s="1"/>
  <c r="Q75" i="17" s="1"/>
  <c r="N277" i="6"/>
  <c r="O100" i="17"/>
  <c r="Q54" i="17"/>
  <c r="Q67" i="17" s="1"/>
  <c r="Q80" i="17" s="1"/>
  <c r="F218" i="6"/>
  <c r="F35" i="9" s="1"/>
  <c r="N106" i="15" s="1"/>
  <c r="E197" i="6"/>
  <c r="E13" i="9" s="1"/>
  <c r="M84" i="15" s="1"/>
  <c r="B217" i="6"/>
  <c r="B34" i="9" s="1"/>
  <c r="D218" i="6"/>
  <c r="D35" i="9" s="1"/>
  <c r="L106" i="15" s="1"/>
  <c r="C220" i="6"/>
  <c r="C37" i="9" s="1"/>
  <c r="K108" i="15" s="1"/>
  <c r="B220" i="6"/>
  <c r="B37" i="9" s="1"/>
  <c r="D219" i="6"/>
  <c r="D36" i="9" s="1"/>
  <c r="L107" i="15" s="1"/>
  <c r="B219" i="6"/>
  <c r="B36" i="9" s="1"/>
  <c r="E216" i="6"/>
  <c r="E33" i="9" s="1"/>
  <c r="M104" i="15" s="1"/>
  <c r="B199" i="6"/>
  <c r="B15" i="9" s="1"/>
  <c r="J86" i="15" s="1"/>
  <c r="D215" i="6"/>
  <c r="D32" i="9" s="1"/>
  <c r="L103" i="15" s="1"/>
  <c r="C219" i="6"/>
  <c r="C36" i="9" s="1"/>
  <c r="K107" i="15" s="1"/>
  <c r="B216" i="6"/>
  <c r="B33" i="9" s="1"/>
  <c r="C216" i="6"/>
  <c r="C33" i="9" s="1"/>
  <c r="K104" i="15" s="1"/>
  <c r="F198" i="6"/>
  <c r="F14" i="9" s="1"/>
  <c r="N85" i="15" s="1"/>
  <c r="F220" i="6"/>
  <c r="F37" i="9" s="1"/>
  <c r="N108" i="15" s="1"/>
  <c r="C218" i="6"/>
  <c r="C35" i="9" s="1"/>
  <c r="K106" i="15" s="1"/>
  <c r="E219" i="6"/>
  <c r="E36" i="9" s="1"/>
  <c r="M107" i="15" s="1"/>
  <c r="E218" i="6"/>
  <c r="E35" i="9" s="1"/>
  <c r="M106" i="15" s="1"/>
  <c r="B215" i="6"/>
  <c r="B32" i="9" s="1"/>
  <c r="B198" i="6"/>
  <c r="B14" i="9" s="1"/>
  <c r="J85" i="15" s="1"/>
  <c r="F197" i="6"/>
  <c r="F13" i="9" s="1"/>
  <c r="N84" i="15" s="1"/>
  <c r="E220" i="6"/>
  <c r="E37" i="9" s="1"/>
  <c r="M108" i="15" s="1"/>
  <c r="E215" i="6"/>
  <c r="E32" i="9" s="1"/>
  <c r="M103" i="15" s="1"/>
  <c r="C198" i="6"/>
  <c r="C14" i="9" s="1"/>
  <c r="K85" i="15" s="1"/>
  <c r="F215" i="6"/>
  <c r="F32" i="9" s="1"/>
  <c r="N103" i="15" s="1"/>
  <c r="C199" i="6"/>
  <c r="C15" i="9" s="1"/>
  <c r="K86" i="15" s="1"/>
  <c r="F217" i="6"/>
  <c r="F34" i="9" s="1"/>
  <c r="N105" i="15" s="1"/>
  <c r="E199" i="6"/>
  <c r="E15" i="9" s="1"/>
  <c r="M86" i="15" s="1"/>
  <c r="B218" i="6"/>
  <c r="B35" i="9" s="1"/>
  <c r="E198" i="6"/>
  <c r="E14" i="9" s="1"/>
  <c r="M85" i="15" s="1"/>
  <c r="D220" i="6"/>
  <c r="D37" i="9" s="1"/>
  <c r="L108" i="15" s="1"/>
  <c r="C197" i="6"/>
  <c r="C13" i="9" s="1"/>
  <c r="K84" i="15" s="1"/>
  <c r="F199" i="6"/>
  <c r="F15" i="9" s="1"/>
  <c r="N86" i="15" s="1"/>
  <c r="D199" i="6"/>
  <c r="D15" i="9" s="1"/>
  <c r="L86" i="15" s="1"/>
  <c r="D217" i="6"/>
  <c r="D34" i="9" s="1"/>
  <c r="L105" i="15" s="1"/>
  <c r="C217" i="6"/>
  <c r="C34" i="9" s="1"/>
  <c r="K105" i="15" s="1"/>
  <c r="B197" i="6"/>
  <c r="B13" i="9" s="1"/>
  <c r="J84" i="15" s="1"/>
  <c r="D198" i="6"/>
  <c r="D14" i="9" s="1"/>
  <c r="L85" i="15" s="1"/>
  <c r="C215" i="6"/>
  <c r="C32" i="9" s="1"/>
  <c r="K103" i="15" s="1"/>
  <c r="D216" i="6"/>
  <c r="D33" i="9" s="1"/>
  <c r="L104" i="15" s="1"/>
  <c r="F216" i="6"/>
  <c r="F33" i="9" s="1"/>
  <c r="N104" i="15" s="1"/>
  <c r="D227" i="6"/>
  <c r="D44" i="9" s="1"/>
  <c r="F227" i="6"/>
  <c r="F44" i="9" s="1"/>
  <c r="F219" i="6"/>
  <c r="F36" i="9" s="1"/>
  <c r="N107" i="15" s="1"/>
  <c r="E217" i="6"/>
  <c r="E34" i="9" s="1"/>
  <c r="M105" i="15" s="1"/>
  <c r="D197" i="6"/>
  <c r="D13" i="9" s="1"/>
  <c r="L84" i="15" s="1"/>
  <c r="N46" i="17"/>
  <c r="N59" i="17" s="1"/>
  <c r="N72" i="17" s="1"/>
  <c r="F99" i="17"/>
  <c r="E279" i="6"/>
  <c r="K42" i="13" a="1"/>
  <c r="K42" i="13" s="1"/>
  <c r="G55" i="17"/>
  <c r="G58" i="17"/>
  <c r="L122" i="8"/>
  <c r="K40" i="14" a="1"/>
  <c r="K40" i="14" s="1"/>
  <c r="N125" i="6"/>
  <c r="M131" i="6"/>
  <c r="L434" i="6"/>
  <c r="L133" i="6"/>
  <c r="L278" i="6" s="1"/>
  <c r="E36" i="13" a="1"/>
  <c r="E36" i="13" s="1"/>
  <c r="E390" i="6"/>
  <c r="J22" i="14" a="1"/>
  <c r="J22" i="14" s="1"/>
  <c r="J23" i="14" s="1"/>
  <c r="J417" i="6"/>
  <c r="D35" i="14"/>
  <c r="K416" i="6"/>
  <c r="K18" i="6"/>
  <c r="D46" i="12" a="1"/>
  <c r="D46" i="12" s="1"/>
  <c r="E389" i="6"/>
  <c r="E180" i="6"/>
  <c r="E182" i="6" s="1"/>
  <c r="E66" i="6"/>
  <c r="E394" i="6" s="1"/>
  <c r="E63" i="6"/>
  <c r="F60" i="6" s="1"/>
  <c r="E13" i="13" a="1"/>
  <c r="E13" i="13" s="1"/>
  <c r="Z20" i="3" l="1"/>
  <c r="Z25" i="3" s="1"/>
  <c r="Z29" i="3" s="1"/>
  <c r="AA14" i="3"/>
  <c r="Z82" i="6"/>
  <c r="G159" i="6"/>
  <c r="F27" i="12" s="1" a="1"/>
  <c r="F27" i="12" s="1"/>
  <c r="G90" i="6" a="1"/>
  <c r="G90" i="6" s="1"/>
  <c r="H253" i="6" s="1"/>
  <c r="G91" i="6" a="1"/>
  <c r="G91" i="6" s="1"/>
  <c r="H160" i="6" s="1"/>
  <c r="G28" i="12" s="1" a="1"/>
  <c r="G28" i="12" s="1"/>
  <c r="B191" i="6"/>
  <c r="B7" i="9" s="1"/>
  <c r="J78" i="15" s="1"/>
  <c r="G89" i="6" a="1"/>
  <c r="G89" i="6" s="1"/>
  <c r="H252" i="6" s="1"/>
  <c r="H16" i="13" s="1" a="1"/>
  <c r="H16" i="13" s="1"/>
  <c r="M45" i="3"/>
  <c r="M80" i="3" s="1"/>
  <c r="M78" i="3" s="1"/>
  <c r="K93" i="3"/>
  <c r="K144" i="3" s="1"/>
  <c r="K27" i="6" s="1"/>
  <c r="L141" i="6" s="1"/>
  <c r="K9" i="12" s="1" a="1"/>
  <c r="K9" i="12" s="1"/>
  <c r="K115" i="3"/>
  <c r="K146" i="3" s="1"/>
  <c r="K29" i="6" s="1"/>
  <c r="L143" i="6" s="1"/>
  <c r="H164" i="6"/>
  <c r="G32" i="12" s="1" a="1"/>
  <c r="G32" i="12" s="1"/>
  <c r="J74" i="3"/>
  <c r="J49" i="6" s="1"/>
  <c r="K247" i="6" s="1"/>
  <c r="K11" i="13" s="1" a="1"/>
  <c r="K11" i="13" s="1"/>
  <c r="J51" i="6"/>
  <c r="K424" i="6" s="1"/>
  <c r="K30" i="14" s="1" a="1"/>
  <c r="K30" i="14" s="1"/>
  <c r="H32" i="13" a="1"/>
  <c r="H32" i="13" s="1"/>
  <c r="E21" i="12"/>
  <c r="K71" i="3" a="1"/>
  <c r="K71" i="3" s="1"/>
  <c r="K72" i="3" s="1"/>
  <c r="K75" i="3" s="1"/>
  <c r="K143" i="3"/>
  <c r="G104" i="6"/>
  <c r="H267" i="6" s="1"/>
  <c r="H31" i="13" s="1" a="1"/>
  <c r="H31" i="13" s="1"/>
  <c r="I52" i="5"/>
  <c r="G163" i="6"/>
  <c r="G257" i="6"/>
  <c r="H176" i="6"/>
  <c r="G44" i="12" s="1" a="1"/>
  <c r="G44" i="12" s="1"/>
  <c r="J48" i="5" a="1"/>
  <c r="J48" i="5" s="1"/>
  <c r="H105" i="6" s="1"/>
  <c r="I268" i="6" s="1"/>
  <c r="I32" i="13" s="1" a="1"/>
  <c r="I32" i="13" s="1"/>
  <c r="J55" i="5" a="1"/>
  <c r="J55" i="5" s="1"/>
  <c r="J56" i="5" s="1"/>
  <c r="H88" i="6" s="1" a="1"/>
  <c r="H88" i="6" s="1"/>
  <c r="J47" i="5" a="1"/>
  <c r="J47" i="5" s="1"/>
  <c r="J49" i="5" a="1"/>
  <c r="J49" i="5" s="1"/>
  <c r="H106" i="6" s="1"/>
  <c r="I269" i="6" s="1"/>
  <c r="I33" i="13" s="1" a="1"/>
  <c r="I33" i="13" s="1"/>
  <c r="J51" i="5" a="1"/>
  <c r="J51" i="5" s="1"/>
  <c r="H108" i="6" s="1"/>
  <c r="I271" i="6" s="1"/>
  <c r="J50" i="5" a="1"/>
  <c r="J50" i="5" s="1"/>
  <c r="H107" i="6" s="1"/>
  <c r="G96" i="6" a="1"/>
  <c r="G96" i="6" s="1"/>
  <c r="H259" i="6" s="1"/>
  <c r="H23" i="13" s="1" a="1"/>
  <c r="H23" i="13" s="1"/>
  <c r="G92" i="6" a="1"/>
  <c r="G92" i="6" s="1"/>
  <c r="H255" i="6" s="1"/>
  <c r="H19" i="13" s="1" a="1"/>
  <c r="H19" i="13" s="1"/>
  <c r="G158" i="6"/>
  <c r="G252" i="6"/>
  <c r="H151" i="6"/>
  <c r="H153" i="6" s="1"/>
  <c r="G15" i="12" a="1"/>
  <c r="G15" i="12" s="1"/>
  <c r="G160" i="6"/>
  <c r="G254" i="6"/>
  <c r="I137" i="3"/>
  <c r="K44" i="5"/>
  <c r="L80" i="3"/>
  <c r="L78" i="3" s="1"/>
  <c r="L67" i="3"/>
  <c r="L71" i="3" s="1" a="1"/>
  <c r="L71" i="3" s="1"/>
  <c r="L72" i="3" s="1"/>
  <c r="I30" i="6"/>
  <c r="J140" i="6"/>
  <c r="I49" i="6"/>
  <c r="J247" i="6" s="1"/>
  <c r="J11" i="13" s="1" a="1"/>
  <c r="J11" i="13" s="1"/>
  <c r="G166" i="6"/>
  <c r="G260" i="6"/>
  <c r="H175" i="6"/>
  <c r="H33" i="6"/>
  <c r="H37" i="6" s="1"/>
  <c r="I62" i="6" s="1"/>
  <c r="I147" i="6"/>
  <c r="G93" i="6" a="1"/>
  <c r="G93" i="6" s="1"/>
  <c r="H256" i="6" s="1"/>
  <c r="H20" i="13" s="1" a="1"/>
  <c r="H20" i="13" s="1"/>
  <c r="H269" i="6"/>
  <c r="G161" i="6"/>
  <c r="G255" i="6"/>
  <c r="G164" i="6"/>
  <c r="H258" i="6"/>
  <c r="H22" i="13" s="1" a="1"/>
  <c r="H22" i="13" s="1"/>
  <c r="G258" i="6"/>
  <c r="G94" i="6" a="1"/>
  <c r="G94" i="6" s="1"/>
  <c r="H257" i="6" s="1"/>
  <c r="H21" i="13" s="1" a="1"/>
  <c r="H21" i="13" s="1"/>
  <c r="G173" i="6"/>
  <c r="F41" i="12" s="1" a="1"/>
  <c r="F41" i="12" s="1"/>
  <c r="H174" i="6"/>
  <c r="G97" i="6" a="1"/>
  <c r="G97" i="6" s="1"/>
  <c r="H260" i="6" s="1"/>
  <c r="H24" i="13" s="1" a="1"/>
  <c r="H24" i="13" s="1"/>
  <c r="J147" i="3"/>
  <c r="J26" i="6"/>
  <c r="G162" i="6"/>
  <c r="G256" i="6"/>
  <c r="H47" i="6"/>
  <c r="H50" i="6" s="1"/>
  <c r="I405" i="6" s="1"/>
  <c r="O33" i="3"/>
  <c r="N103" i="3"/>
  <c r="N145" i="3" s="1"/>
  <c r="N28" i="6" s="1"/>
  <c r="O142" i="6" s="1"/>
  <c r="N44" i="3"/>
  <c r="G88" i="6" a="1"/>
  <c r="G88" i="6" s="1"/>
  <c r="H177" i="6"/>
  <c r="G165" i="6"/>
  <c r="G259" i="6"/>
  <c r="H8" i="12" a="1"/>
  <c r="H8" i="12" s="1"/>
  <c r="I144" i="6"/>
  <c r="A44" i="9"/>
  <c r="I115" i="15" s="1"/>
  <c r="B115" i="15" s="1"/>
  <c r="H18" i="7"/>
  <c r="R73" i="17"/>
  <c r="S36" i="17"/>
  <c r="S41" i="17"/>
  <c r="S54" i="17" s="1"/>
  <c r="S67" i="17" s="1"/>
  <c r="S39" i="17"/>
  <c r="S38" i="17"/>
  <c r="S40" i="17"/>
  <c r="S53" i="17" s="1"/>
  <c r="S66" i="17" s="1"/>
  <c r="S34" i="17"/>
  <c r="S32" i="17"/>
  <c r="S37" i="17"/>
  <c r="S33" i="17"/>
  <c r="S35" i="17"/>
  <c r="S48" i="17" s="1"/>
  <c r="S61" i="17" s="1"/>
  <c r="R78" i="17"/>
  <c r="R77" i="17"/>
  <c r="R75" i="17"/>
  <c r="R79" i="17"/>
  <c r="N395" i="6"/>
  <c r="R80" i="17"/>
  <c r="R74" i="17"/>
  <c r="R5" i="6"/>
  <c r="Q118" i="3"/>
  <c r="Q96" i="3"/>
  <c r="Q84" i="3"/>
  <c r="Q106" i="3"/>
  <c r="Q11" i="3"/>
  <c r="Q37" i="3"/>
  <c r="Q140" i="3"/>
  <c r="S16" i="17"/>
  <c r="R29" i="17"/>
  <c r="T15" i="17"/>
  <c r="T3" i="6"/>
  <c r="S4" i="6"/>
  <c r="T280" i="6"/>
  <c r="H97" i="13" s="1" a="1"/>
  <c r="H97" i="13" s="1"/>
  <c r="G97" i="13" a="1"/>
  <c r="G97" i="13" s="1"/>
  <c r="S28" i="17"/>
  <c r="S20" i="17"/>
  <c r="S22" i="17"/>
  <c r="S23" i="17"/>
  <c r="S21" i="17"/>
  <c r="S27" i="17"/>
  <c r="S50" i="17"/>
  <c r="S63" i="17" s="1"/>
  <c r="S26" i="17"/>
  <c r="S24" i="17"/>
  <c r="S25" i="17"/>
  <c r="S19" i="17"/>
  <c r="R42" i="17"/>
  <c r="N115" i="15"/>
  <c r="I18" i="7"/>
  <c r="A34" i="9"/>
  <c r="I105" i="15" s="1"/>
  <c r="B105" i="15" s="1"/>
  <c r="J105" i="15"/>
  <c r="L115" i="15"/>
  <c r="G18" i="7"/>
  <c r="Q92" i="17"/>
  <c r="P100" i="17"/>
  <c r="O277" i="6"/>
  <c r="A33" i="9"/>
  <c r="I104" i="15" s="1"/>
  <c r="B104" i="15" s="1"/>
  <c r="J104" i="15"/>
  <c r="N41" i="13" a="1"/>
  <c r="N41" i="13" s="1"/>
  <c r="O41" i="13" s="1"/>
  <c r="A41" i="13" s="1"/>
  <c r="B321" i="6"/>
  <c r="B38" i="10" s="1"/>
  <c r="A35" i="9"/>
  <c r="I106" i="15" s="1"/>
  <c r="B106" i="15" s="1"/>
  <c r="J106" i="15"/>
  <c r="J103" i="15"/>
  <c r="A32" i="9"/>
  <c r="I103" i="15" s="1"/>
  <c r="B103" i="15" s="1"/>
  <c r="K115" i="15"/>
  <c r="F18" i="7"/>
  <c r="R50" i="17"/>
  <c r="R63" i="17" s="1"/>
  <c r="R76" i="17" s="1"/>
  <c r="A37" i="9"/>
  <c r="I108" i="15" s="1"/>
  <c r="B108" i="15" s="1"/>
  <c r="J108" i="15"/>
  <c r="J107" i="15"/>
  <c r="A36" i="9"/>
  <c r="I107" i="15" s="1"/>
  <c r="B107" i="15" s="1"/>
  <c r="O46" i="17"/>
  <c r="O59" i="17" s="1"/>
  <c r="O72" i="17" s="1"/>
  <c r="E406" i="6"/>
  <c r="F98" i="17"/>
  <c r="F101" i="17" s="1"/>
  <c r="F89" i="17"/>
  <c r="E428" i="6" s="1"/>
  <c r="G68" i="17"/>
  <c r="G71" i="17"/>
  <c r="G93" i="17"/>
  <c r="G96" i="17" s="1"/>
  <c r="E109" i="6" s="1"/>
  <c r="L42" i="13" a="1"/>
  <c r="L42" i="13" s="1"/>
  <c r="D48" i="12"/>
  <c r="M122" i="8"/>
  <c r="L40" i="14" a="1"/>
  <c r="L40" i="14" s="1"/>
  <c r="M434" i="6"/>
  <c r="M133" i="6"/>
  <c r="M278" i="6" s="1"/>
  <c r="K22" i="14" a="1"/>
  <c r="K22" i="14" s="1"/>
  <c r="K23" i="14" s="1"/>
  <c r="K417" i="6"/>
  <c r="O125" i="6"/>
  <c r="N131" i="6"/>
  <c r="E43" i="13" a="1"/>
  <c r="E43" i="13" s="1"/>
  <c r="E281" i="6"/>
  <c r="L416" i="6"/>
  <c r="L18" i="6"/>
  <c r="F61" i="6"/>
  <c r="AA20" i="3" l="1"/>
  <c r="AA25" i="3" s="1"/>
  <c r="AA29" i="3" s="1"/>
  <c r="AA82" i="6"/>
  <c r="AB14" i="3"/>
  <c r="H158" i="6"/>
  <c r="G26" i="12" s="1" a="1"/>
  <c r="G26" i="12" s="1"/>
  <c r="H254" i="6"/>
  <c r="H18" i="13" s="1" a="1"/>
  <c r="H18" i="13" s="1"/>
  <c r="H159" i="6"/>
  <c r="G27" i="12" s="1" a="1"/>
  <c r="G27" i="12" s="1"/>
  <c r="H95" i="6" a="1"/>
  <c r="H95" i="6" s="1"/>
  <c r="I164" i="6" s="1"/>
  <c r="H32" i="12" s="1" a="1"/>
  <c r="H32" i="12" s="1"/>
  <c r="H90" i="6" a="1"/>
  <c r="H90" i="6" s="1"/>
  <c r="I253" i="6" s="1"/>
  <c r="I17" i="13" s="1" a="1"/>
  <c r="I17" i="13" s="1"/>
  <c r="H97" i="6" a="1"/>
  <c r="H97" i="6" s="1"/>
  <c r="I260" i="6" s="1"/>
  <c r="I24" i="13" s="1" a="1"/>
  <c r="I24" i="13" s="1"/>
  <c r="H96" i="6" a="1"/>
  <c r="H96" i="6" s="1"/>
  <c r="I165" i="6" s="1"/>
  <c r="H33" i="12" s="1" a="1"/>
  <c r="H33" i="12" s="1"/>
  <c r="H92" i="6" a="1"/>
  <c r="H92" i="6" s="1"/>
  <c r="I255" i="6" s="1"/>
  <c r="I19" i="13" s="1" a="1"/>
  <c r="I19" i="13" s="1"/>
  <c r="H93" i="6" a="1"/>
  <c r="H93" i="6" s="1"/>
  <c r="I256" i="6" s="1"/>
  <c r="I20" i="13" s="1" a="1"/>
  <c r="I20" i="13" s="1"/>
  <c r="H94" i="6" a="1"/>
  <c r="H94" i="6" s="1"/>
  <c r="I163" i="6" s="1"/>
  <c r="H31" i="12" s="1" a="1"/>
  <c r="H31" i="12" s="1"/>
  <c r="M67" i="3"/>
  <c r="M143" i="3" s="1"/>
  <c r="H89" i="6" a="1"/>
  <c r="H89" i="6" s="1"/>
  <c r="I252" i="6" s="1"/>
  <c r="I16" i="13" s="1" a="1"/>
  <c r="I16" i="13" s="1"/>
  <c r="H91" i="6" a="1"/>
  <c r="H91" i="6" s="1"/>
  <c r="I254" i="6" s="1"/>
  <c r="I18" i="13" s="1" a="1"/>
  <c r="I18" i="13" s="1"/>
  <c r="K51" i="6"/>
  <c r="L424" i="6" s="1"/>
  <c r="L30" i="14" s="1" a="1"/>
  <c r="L30" i="14" s="1"/>
  <c r="K74" i="3"/>
  <c r="K49" i="6" s="1"/>
  <c r="L247" i="6" s="1"/>
  <c r="L11" i="13" s="1" a="1"/>
  <c r="L11" i="13" s="1"/>
  <c r="I35" i="13" a="1"/>
  <c r="I35" i="13" s="1"/>
  <c r="L115" i="3"/>
  <c r="L146" i="3" s="1"/>
  <c r="L29" i="6" s="1"/>
  <c r="M143" i="6" s="1"/>
  <c r="L11" i="12" s="1" a="1"/>
  <c r="L11" i="12" s="1"/>
  <c r="L93" i="3"/>
  <c r="L144" i="3" s="1"/>
  <c r="L27" i="6" s="1"/>
  <c r="M141" i="6" s="1"/>
  <c r="I176" i="6"/>
  <c r="H44" i="12" s="1" a="1"/>
  <c r="H44" i="12" s="1"/>
  <c r="G21" i="13" a="1"/>
  <c r="G21" i="13" s="1"/>
  <c r="G19" i="12"/>
  <c r="G42" i="12" a="1"/>
  <c r="G42" i="12" s="1"/>
  <c r="F32" i="12" a="1"/>
  <c r="F32" i="12" s="1"/>
  <c r="F31" i="12" a="1"/>
  <c r="F31" i="12" s="1"/>
  <c r="G20" i="13" a="1"/>
  <c r="G20" i="13" s="1"/>
  <c r="H15" i="12" a="1"/>
  <c r="H15" i="12" s="1"/>
  <c r="H19" i="12" s="1"/>
  <c r="I151" i="6"/>
  <c r="I153" i="6" s="1"/>
  <c r="J147" i="6"/>
  <c r="I33" i="6"/>
  <c r="I37" i="6" s="1"/>
  <c r="J62" i="6" s="1"/>
  <c r="G16" i="13" a="1"/>
  <c r="G16" i="13" s="1"/>
  <c r="H104" i="6"/>
  <c r="I267" i="6" s="1"/>
  <c r="I31" i="13" s="1" a="1"/>
  <c r="I31" i="13" s="1"/>
  <c r="J52" i="5"/>
  <c r="K11" i="12" a="1"/>
  <c r="K11" i="12" s="1"/>
  <c r="H12" i="12"/>
  <c r="G24" i="13" a="1"/>
  <c r="G24" i="13" s="1"/>
  <c r="K26" i="6"/>
  <c r="K147" i="3"/>
  <c r="G23" i="13" a="1"/>
  <c r="G23" i="13" s="1"/>
  <c r="H33" i="13" a="1"/>
  <c r="H33" i="13" s="1"/>
  <c r="F33" i="12" a="1"/>
  <c r="F33" i="12" s="1"/>
  <c r="N45" i="3"/>
  <c r="N79" i="3"/>
  <c r="I11" i="14" a="1"/>
  <c r="I11" i="14" s="1"/>
  <c r="B63" i="12" a="1"/>
  <c r="B63" i="12" s="1"/>
  <c r="H17" i="13" a="1"/>
  <c r="H17" i="13" s="1"/>
  <c r="I157" i="6"/>
  <c r="H25" i="12" s="1" a="1"/>
  <c r="H25" i="12" s="1"/>
  <c r="H173" i="6"/>
  <c r="G41" i="12" s="1" a="1"/>
  <c r="G41" i="12" s="1"/>
  <c r="J137" i="3"/>
  <c r="L44" i="5"/>
  <c r="G22" i="13" a="1"/>
  <c r="G22" i="13" s="1"/>
  <c r="I177" i="6"/>
  <c r="H45" i="12" s="1" a="1"/>
  <c r="H45" i="12" s="1"/>
  <c r="H162" i="6"/>
  <c r="G30" i="12" s="1" a="1"/>
  <c r="G30" i="12" s="1"/>
  <c r="K51" i="5" a="1"/>
  <c r="K51" i="5" s="1"/>
  <c r="I108" i="6" s="1"/>
  <c r="J271" i="6" s="1"/>
  <c r="J35" i="13" s="1" a="1"/>
  <c r="J35" i="13" s="1"/>
  <c r="K47" i="5" a="1"/>
  <c r="K47" i="5" s="1"/>
  <c r="K49" i="5" a="1"/>
  <c r="K49" i="5" s="1"/>
  <c r="I106" i="6" s="1"/>
  <c r="J269" i="6" s="1"/>
  <c r="J33" i="13" s="1" a="1"/>
  <c r="J33" i="13" s="1"/>
  <c r="K50" i="5" a="1"/>
  <c r="K50" i="5" s="1"/>
  <c r="I107" i="6" s="1"/>
  <c r="J270" i="6" s="1"/>
  <c r="J34" i="13" s="1" a="1"/>
  <c r="J34" i="13" s="1"/>
  <c r="K55" i="5" a="1"/>
  <c r="K55" i="5" s="1"/>
  <c r="K56" i="5" s="1"/>
  <c r="I88" i="6" s="1" a="1"/>
  <c r="I88" i="6" s="1"/>
  <c r="J157" i="6" s="1"/>
  <c r="I25" i="12" s="1" a="1"/>
  <c r="I25" i="12" s="1"/>
  <c r="K48" i="5" a="1"/>
  <c r="K48" i="5" s="1"/>
  <c r="I105" i="6" s="1"/>
  <c r="G45" i="12" a="1"/>
  <c r="G45" i="12" s="1"/>
  <c r="P33" i="3"/>
  <c r="O103" i="3"/>
  <c r="O145" i="3" s="1"/>
  <c r="O28" i="6" s="1"/>
  <c r="P142" i="6" s="1"/>
  <c r="C63" i="12" s="1" a="1"/>
  <c r="C63" i="12" s="1"/>
  <c r="O44" i="3"/>
  <c r="F30" i="12" a="1"/>
  <c r="F30" i="12" s="1"/>
  <c r="J144" i="6"/>
  <c r="I8" i="12" a="1"/>
  <c r="I8" i="12" s="1"/>
  <c r="I12" i="12" s="1"/>
  <c r="F26" i="12" a="1"/>
  <c r="F26" i="12" s="1"/>
  <c r="I174" i="6"/>
  <c r="H42" i="12" s="1" a="1"/>
  <c r="H42" i="12" s="1"/>
  <c r="M115" i="3"/>
  <c r="M146" i="3" s="1"/>
  <c r="M29" i="6" s="1"/>
  <c r="N143" i="6" s="1"/>
  <c r="M11" i="12" s="1" a="1"/>
  <c r="M11" i="12" s="1"/>
  <c r="M93" i="3"/>
  <c r="M144" i="3" s="1"/>
  <c r="M27" i="6" s="1"/>
  <c r="N141" i="6" s="1"/>
  <c r="M9" i="12" s="1" a="1"/>
  <c r="M9" i="12" s="1"/>
  <c r="H157" i="6"/>
  <c r="I251" i="6"/>
  <c r="I15" i="13" s="1" a="1"/>
  <c r="I15" i="13" s="1"/>
  <c r="H251" i="6"/>
  <c r="H165" i="6"/>
  <c r="G33" i="12" s="1" a="1"/>
  <c r="G33" i="12" s="1"/>
  <c r="H166" i="6"/>
  <c r="G34" i="12" s="1" a="1"/>
  <c r="G34" i="12" s="1"/>
  <c r="F29" i="12" a="1"/>
  <c r="F29" i="12" s="1"/>
  <c r="L143" i="3"/>
  <c r="L75" i="3"/>
  <c r="F28" i="12" a="1"/>
  <c r="F28" i="12" s="1"/>
  <c r="F34" i="12" a="1"/>
  <c r="F34" i="12" s="1"/>
  <c r="I175" i="6"/>
  <c r="H43" i="12" s="1" a="1"/>
  <c r="H43" i="12" s="1"/>
  <c r="K140" i="6"/>
  <c r="J30" i="6"/>
  <c r="H163" i="6"/>
  <c r="G31" i="12" s="1" a="1"/>
  <c r="G31" i="12" s="1"/>
  <c r="G19" i="13" a="1"/>
  <c r="G19" i="13" s="1"/>
  <c r="G43" i="12" a="1"/>
  <c r="G43" i="12" s="1"/>
  <c r="I47" i="6"/>
  <c r="I50" i="6" s="1"/>
  <c r="J405" i="6" s="1"/>
  <c r="J11" i="14" s="1" a="1"/>
  <c r="J11" i="14" s="1"/>
  <c r="G18" i="13" a="1"/>
  <c r="G18" i="13" s="1"/>
  <c r="H161" i="6"/>
  <c r="G29" i="12" s="1" a="1"/>
  <c r="G29" i="12" s="1"/>
  <c r="I270" i="6"/>
  <c r="E12" i="14" a="1"/>
  <c r="E12" i="14" s="1"/>
  <c r="P46" i="17"/>
  <c r="P59" i="17" s="1"/>
  <c r="P72" i="17" s="1"/>
  <c r="T41" i="17"/>
  <c r="T54" i="17" s="1"/>
  <c r="T67" i="17" s="1"/>
  <c r="T34" i="17"/>
  <c r="T39" i="17"/>
  <c r="T52" i="17" s="1"/>
  <c r="T65" i="17" s="1"/>
  <c r="T38" i="17"/>
  <c r="T51" i="17" s="1"/>
  <c r="T64" i="17" s="1"/>
  <c r="T40" i="17"/>
  <c r="T32" i="17"/>
  <c r="T37" i="17"/>
  <c r="T36" i="17"/>
  <c r="T49" i="17" s="1"/>
  <c r="T62" i="17" s="1"/>
  <c r="T35" i="17"/>
  <c r="T33" i="17"/>
  <c r="S80" i="17"/>
  <c r="S79" i="17"/>
  <c r="O395" i="6"/>
  <c r="S74" i="17"/>
  <c r="S76" i="17"/>
  <c r="S42" i="17"/>
  <c r="S47" i="17"/>
  <c r="S60" i="17" s="1"/>
  <c r="S73" i="17" s="1"/>
  <c r="S49" i="17"/>
  <c r="S62" i="17" s="1"/>
  <c r="S75" i="17" s="1"/>
  <c r="T28" i="17"/>
  <c r="T23" i="17"/>
  <c r="T25" i="17"/>
  <c r="T19" i="17"/>
  <c r="T27" i="17"/>
  <c r="T20" i="17"/>
  <c r="T26" i="17"/>
  <c r="T24" i="17"/>
  <c r="T21" i="17"/>
  <c r="T22" i="17"/>
  <c r="R92" i="17"/>
  <c r="S51" i="17"/>
  <c r="S64" i="17" s="1"/>
  <c r="S77" i="17" s="1"/>
  <c r="S29" i="17"/>
  <c r="Q100" i="17"/>
  <c r="P277" i="6"/>
  <c r="D94" i="13" s="1" a="1"/>
  <c r="D94" i="13" s="1"/>
  <c r="S52" i="17"/>
  <c r="S65" i="17" s="1"/>
  <c r="S78" i="17" s="1"/>
  <c r="U3" i="6"/>
  <c r="T4" i="6"/>
  <c r="U15" i="17"/>
  <c r="U280" i="6"/>
  <c r="I97" i="13" s="1" a="1"/>
  <c r="I97" i="13" s="1"/>
  <c r="T16" i="17"/>
  <c r="R11" i="3"/>
  <c r="R118" i="3"/>
  <c r="R140" i="3"/>
  <c r="S5" i="6"/>
  <c r="R96" i="3"/>
  <c r="R106" i="3"/>
  <c r="R37" i="3"/>
  <c r="R84" i="3"/>
  <c r="C94" i="13" a="1"/>
  <c r="C94" i="13" s="1"/>
  <c r="N434" i="6"/>
  <c r="N133" i="6"/>
  <c r="N278" i="6" s="1"/>
  <c r="E45" i="13"/>
  <c r="M42" i="13" a="1"/>
  <c r="M42" i="13" s="1"/>
  <c r="F178" i="6"/>
  <c r="F272" i="6"/>
  <c r="N122" i="8"/>
  <c r="M40" i="14" a="1"/>
  <c r="M40" i="14" s="1"/>
  <c r="G81" i="17"/>
  <c r="G90" i="17" s="1"/>
  <c r="H45" i="17"/>
  <c r="G94" i="17"/>
  <c r="M416" i="6"/>
  <c r="M18" i="6"/>
  <c r="F121" i="8"/>
  <c r="E34" i="14" a="1"/>
  <c r="E34" i="14" s="1"/>
  <c r="E429" i="6"/>
  <c r="L22" i="14" a="1"/>
  <c r="L22" i="14" s="1"/>
  <c r="L23" i="14" s="1"/>
  <c r="L417" i="6"/>
  <c r="D50" i="12"/>
  <c r="O131" i="6"/>
  <c r="P125" i="6"/>
  <c r="F65" i="6"/>
  <c r="F249" i="6" s="1"/>
  <c r="F63" i="6"/>
  <c r="I96" i="6" l="1" a="1"/>
  <c r="I96" i="6" s="1"/>
  <c r="J165" i="6" s="1"/>
  <c r="I33" i="12" s="1" a="1"/>
  <c r="I33" i="12" s="1"/>
  <c r="AB20" i="3"/>
  <c r="AB25" i="3" s="1"/>
  <c r="AB29" i="3" s="1"/>
  <c r="AB82" i="6"/>
  <c r="AC14" i="3"/>
  <c r="I93" i="6" a="1"/>
  <c r="I93" i="6" s="1"/>
  <c r="J256" i="6" s="1"/>
  <c r="I159" i="6"/>
  <c r="H27" i="12" s="1" a="1"/>
  <c r="H27" i="12" s="1"/>
  <c r="I259" i="6"/>
  <c r="I23" i="13" s="1" a="1"/>
  <c r="I23" i="13" s="1"/>
  <c r="I258" i="6"/>
  <c r="I22" i="13" s="1" a="1"/>
  <c r="I22" i="13" s="1"/>
  <c r="I90" i="6" a="1"/>
  <c r="I90" i="6" s="1"/>
  <c r="J253" i="6" s="1"/>
  <c r="J17" i="13" s="1" a="1"/>
  <c r="J17" i="13" s="1"/>
  <c r="I166" i="6"/>
  <c r="H34" i="12" s="1" a="1"/>
  <c r="H34" i="12" s="1"/>
  <c r="I161" i="6"/>
  <c r="H29" i="12" s="1" a="1"/>
  <c r="H29" i="12" s="1"/>
  <c r="I162" i="6"/>
  <c r="H30" i="12" s="1" a="1"/>
  <c r="H30" i="12" s="1"/>
  <c r="I158" i="6"/>
  <c r="H26" i="12" s="1" a="1"/>
  <c r="H26" i="12" s="1"/>
  <c r="I257" i="6"/>
  <c r="I21" i="13" s="1" a="1"/>
  <c r="I21" i="13" s="1"/>
  <c r="M71" i="3" a="1"/>
  <c r="M71" i="3" s="1"/>
  <c r="M72" i="3" s="1"/>
  <c r="M75" i="3" s="1"/>
  <c r="I160" i="6"/>
  <c r="H28" i="12" s="1" a="1"/>
  <c r="H28" i="12" s="1"/>
  <c r="H15" i="13" a="1"/>
  <c r="H15" i="13" s="1"/>
  <c r="L26" i="6"/>
  <c r="L147" i="3"/>
  <c r="J251" i="6"/>
  <c r="J15" i="13" s="1" a="1"/>
  <c r="J15" i="13" s="1"/>
  <c r="I173" i="6"/>
  <c r="H41" i="12" s="1" a="1"/>
  <c r="H41" i="12" s="1"/>
  <c r="L9" i="12" a="1"/>
  <c r="L9" i="12" s="1"/>
  <c r="N9" i="12" s="1"/>
  <c r="A9" i="12" s="1"/>
  <c r="B190" i="6"/>
  <c r="B6" i="9" s="1"/>
  <c r="J77" i="15" s="1"/>
  <c r="O45" i="3"/>
  <c r="O79" i="3"/>
  <c r="I94" i="6" a="1"/>
  <c r="I94" i="6" s="1"/>
  <c r="I91" i="6" a="1"/>
  <c r="I91" i="6" s="1"/>
  <c r="J47" i="6"/>
  <c r="J50" i="6" s="1"/>
  <c r="K405" i="6" s="1"/>
  <c r="I104" i="6"/>
  <c r="J267" i="6" s="1"/>
  <c r="J31" i="13" s="1" a="1"/>
  <c r="J31" i="13" s="1"/>
  <c r="K52" i="5"/>
  <c r="M147" i="3"/>
  <c r="M26" i="6"/>
  <c r="N67" i="3"/>
  <c r="N80" i="3"/>
  <c r="N78" i="3" s="1"/>
  <c r="H21" i="12"/>
  <c r="H22" i="12" s="1"/>
  <c r="I95" i="6" a="1"/>
  <c r="I95" i="6" s="1"/>
  <c r="J177" i="6"/>
  <c r="I45" i="12" s="1" a="1"/>
  <c r="I45" i="12" s="1"/>
  <c r="B192" i="6"/>
  <c r="B8" i="9" s="1"/>
  <c r="J79" i="15" s="1"/>
  <c r="I15" i="12" a="1"/>
  <c r="I15" i="12" s="1"/>
  <c r="I19" i="12" s="1"/>
  <c r="I21" i="12" s="1"/>
  <c r="I22" i="12" s="1"/>
  <c r="J151" i="6"/>
  <c r="J153" i="6" s="1"/>
  <c r="G21" i="12"/>
  <c r="J174" i="6"/>
  <c r="J33" i="6"/>
  <c r="J37" i="6" s="1"/>
  <c r="K62" i="6" s="1"/>
  <c r="K147" i="6"/>
  <c r="K30" i="6"/>
  <c r="L140" i="6"/>
  <c r="J176" i="6"/>
  <c r="I44" i="12" s="1" a="1"/>
  <c r="I44" i="12" s="1"/>
  <c r="J175" i="6"/>
  <c r="I43" i="12" s="1" a="1"/>
  <c r="I43" i="12" s="1"/>
  <c r="I97" i="6" a="1"/>
  <c r="I97" i="6" s="1"/>
  <c r="J8" i="12" a="1"/>
  <c r="J8" i="12" s="1"/>
  <c r="J12" i="12" s="1"/>
  <c r="K144" i="6"/>
  <c r="N11" i="12"/>
  <c r="A11" i="12" s="1"/>
  <c r="Q33" i="3"/>
  <c r="P103" i="3"/>
  <c r="P145" i="3" s="1"/>
  <c r="P28" i="6" s="1"/>
  <c r="Q142" i="6" s="1"/>
  <c r="P44" i="3"/>
  <c r="P79" i="3" s="1"/>
  <c r="I92" i="6" a="1"/>
  <c r="I92" i="6" s="1"/>
  <c r="L51" i="6"/>
  <c r="M424" i="6" s="1"/>
  <c r="L74" i="3"/>
  <c r="L49" i="6" s="1"/>
  <c r="M247" i="6" s="1"/>
  <c r="M11" i="13" s="1" a="1"/>
  <c r="M11" i="13" s="1"/>
  <c r="G25" i="12" a="1"/>
  <c r="G25" i="12" s="1"/>
  <c r="I34" i="13" a="1"/>
  <c r="I34" i="13" s="1"/>
  <c r="I89" i="6" a="1"/>
  <c r="I89" i="6" s="1"/>
  <c r="J268" i="6"/>
  <c r="L55" i="5" a="1"/>
  <c r="L55" i="5" s="1"/>
  <c r="L56" i="5" s="1"/>
  <c r="J95" i="6" s="1" a="1"/>
  <c r="J95" i="6" s="1"/>
  <c r="L51" i="5" a="1"/>
  <c r="L51" i="5" s="1"/>
  <c r="J108" i="6" s="1"/>
  <c r="L50" i="5" a="1"/>
  <c r="L50" i="5" s="1"/>
  <c r="J107" i="6" s="1"/>
  <c r="K270" i="6" s="1"/>
  <c r="L49" i="5" a="1"/>
  <c r="L49" i="5" s="1"/>
  <c r="J106" i="6" s="1"/>
  <c r="L48" i="5" a="1"/>
  <c r="L48" i="5" s="1"/>
  <c r="J105" i="6" s="1"/>
  <c r="L47" i="5" a="1"/>
  <c r="L47" i="5" s="1"/>
  <c r="K137" i="3"/>
  <c r="M44" i="5"/>
  <c r="Q46" i="17"/>
  <c r="Q59" i="17" s="1"/>
  <c r="Q72" i="17" s="1"/>
  <c r="U34" i="17"/>
  <c r="U47" i="17" s="1"/>
  <c r="U60" i="17" s="1"/>
  <c r="U39" i="17"/>
  <c r="U52" i="17" s="1"/>
  <c r="U65" i="17" s="1"/>
  <c r="U40" i="17"/>
  <c r="U32" i="17"/>
  <c r="U41" i="17"/>
  <c r="U33" i="17"/>
  <c r="U36" i="17"/>
  <c r="U49" i="17" s="1"/>
  <c r="U62" i="17" s="1"/>
  <c r="U35" i="17"/>
  <c r="U48" i="17" s="1"/>
  <c r="U61" i="17" s="1"/>
  <c r="U38" i="17"/>
  <c r="U37" i="17"/>
  <c r="U50" i="17" s="1"/>
  <c r="U63" i="17" s="1"/>
  <c r="T80" i="17"/>
  <c r="T75" i="17"/>
  <c r="T78" i="17"/>
  <c r="P395" i="6"/>
  <c r="T29" i="17"/>
  <c r="T42" i="17"/>
  <c r="T48" i="17"/>
  <c r="T61" i="17" s="1"/>
  <c r="T74" i="17" s="1"/>
  <c r="U27" i="17"/>
  <c r="U23" i="17"/>
  <c r="U25" i="17"/>
  <c r="U21" i="17"/>
  <c r="U53" i="17"/>
  <c r="U66" i="17" s="1"/>
  <c r="U54" i="17"/>
  <c r="U67" i="17" s="1"/>
  <c r="U24" i="17"/>
  <c r="U26" i="17"/>
  <c r="U20" i="17"/>
  <c r="U28" i="17"/>
  <c r="U22" i="17"/>
  <c r="U19" i="17"/>
  <c r="T47" i="17"/>
  <c r="T60" i="17" s="1"/>
  <c r="T73" i="17" s="1"/>
  <c r="U16" i="17"/>
  <c r="S140" i="3"/>
  <c r="S96" i="3"/>
  <c r="T5" i="6"/>
  <c r="S84" i="3"/>
  <c r="S106" i="3"/>
  <c r="S11" i="3"/>
  <c r="S118" i="3"/>
  <c r="S37" i="3"/>
  <c r="T77" i="17"/>
  <c r="T50" i="17"/>
  <c r="T63" i="17" s="1"/>
  <c r="T76" i="17" s="1"/>
  <c r="Q277" i="6"/>
  <c r="R100" i="17"/>
  <c r="T53" i="17"/>
  <c r="T66" i="17" s="1"/>
  <c r="T79" i="17" s="1"/>
  <c r="V3" i="6"/>
  <c r="U4" i="6"/>
  <c r="V15" i="17"/>
  <c r="V280" i="6"/>
  <c r="J97" i="13" s="1" a="1"/>
  <c r="J97" i="13" s="1"/>
  <c r="S92" i="17"/>
  <c r="E35" i="14"/>
  <c r="F36" i="13" a="1"/>
  <c r="F36" i="13" s="1"/>
  <c r="F390" i="6"/>
  <c r="G99" i="17"/>
  <c r="F279" i="6"/>
  <c r="M22" i="14" a="1"/>
  <c r="M22" i="14" s="1"/>
  <c r="M23" i="14" s="1"/>
  <c r="M417" i="6"/>
  <c r="H55" i="17"/>
  <c r="H58" i="17"/>
  <c r="E46" i="12" a="1"/>
  <c r="E46" i="12" s="1"/>
  <c r="F389" i="6"/>
  <c r="F180" i="6"/>
  <c r="F182" i="6" s="1"/>
  <c r="P131" i="6"/>
  <c r="Q125" i="6"/>
  <c r="O434" i="6"/>
  <c r="O133" i="6"/>
  <c r="O278" i="6" s="1"/>
  <c r="N416" i="6"/>
  <c r="N18" i="6"/>
  <c r="N42" i="13" a="1"/>
  <c r="N42" i="13" s="1"/>
  <c r="O122" i="8"/>
  <c r="N40" i="14" a="1"/>
  <c r="N40" i="14" s="1"/>
  <c r="B475" i="6"/>
  <c r="A434" i="6"/>
  <c r="F66" i="6"/>
  <c r="F394" i="6" s="1"/>
  <c r="G60" i="6"/>
  <c r="F406" i="6"/>
  <c r="F13" i="13" a="1"/>
  <c r="F13" i="13" s="1"/>
  <c r="J259" i="6" l="1"/>
  <c r="J23" i="13" s="1" a="1"/>
  <c r="J23" i="13" s="1"/>
  <c r="J162" i="6"/>
  <c r="I30" i="12" s="1" a="1"/>
  <c r="I30" i="12" s="1"/>
  <c r="AC20" i="3"/>
  <c r="AC25" i="3" s="1"/>
  <c r="AC29" i="3" s="1"/>
  <c r="AD14" i="3"/>
  <c r="AC82" i="6"/>
  <c r="J92" i="6" a="1"/>
  <c r="J92" i="6" s="1"/>
  <c r="K255" i="6" s="1"/>
  <c r="K19" i="13" s="1" a="1"/>
  <c r="K19" i="13" s="1"/>
  <c r="J159" i="6"/>
  <c r="I27" i="12" s="1" a="1"/>
  <c r="I27" i="12" s="1"/>
  <c r="M51" i="6"/>
  <c r="N424" i="6" s="1"/>
  <c r="B465" i="6" s="1"/>
  <c r="B26" i="11" s="1"/>
  <c r="M74" i="3"/>
  <c r="M49" i="6" s="1"/>
  <c r="N247" i="6" s="1"/>
  <c r="N11" i="13" s="1" a="1"/>
  <c r="N11" i="13" s="1"/>
  <c r="O11" i="13" s="1"/>
  <c r="J88" i="6" a="1"/>
  <c r="J88" i="6" s="1"/>
  <c r="K157" i="6" s="1"/>
  <c r="J97" i="6" a="1"/>
  <c r="J97" i="6" s="1"/>
  <c r="K166" i="6" s="1"/>
  <c r="J34" i="12" s="1" a="1"/>
  <c r="J34" i="12" s="1"/>
  <c r="J91" i="6" a="1"/>
  <c r="J91" i="6" s="1"/>
  <c r="K254" i="6" s="1"/>
  <c r="K18" i="13" s="1" a="1"/>
  <c r="K18" i="13" s="1"/>
  <c r="J89" i="6" a="1"/>
  <c r="J89" i="6" s="1"/>
  <c r="K158" i="6" s="1"/>
  <c r="J26" i="12" s="1" a="1"/>
  <c r="J26" i="12" s="1"/>
  <c r="J93" i="6" a="1"/>
  <c r="J93" i="6" s="1"/>
  <c r="K162" i="6" s="1"/>
  <c r="J96" i="6" a="1"/>
  <c r="J96" i="6" s="1"/>
  <c r="K165" i="6" s="1"/>
  <c r="J33" i="12" s="1" a="1"/>
  <c r="J33" i="12" s="1"/>
  <c r="J90" i="6" a="1"/>
  <c r="J90" i="6" s="1"/>
  <c r="K253" i="6" s="1"/>
  <c r="K17" i="13" s="1" a="1"/>
  <c r="K17" i="13" s="1"/>
  <c r="N115" i="3"/>
  <c r="N146" i="3" s="1"/>
  <c r="N29" i="6" s="1"/>
  <c r="O143" i="6" s="1"/>
  <c r="N93" i="3"/>
  <c r="N144" i="3" s="1"/>
  <c r="N27" i="6" s="1"/>
  <c r="O141" i="6" s="1"/>
  <c r="K34" i="13" a="1"/>
  <c r="K34" i="13" s="1"/>
  <c r="K164" i="6"/>
  <c r="J32" i="12" s="1" a="1"/>
  <c r="J32" i="12" s="1"/>
  <c r="K174" i="6"/>
  <c r="J42" i="12" s="1" a="1"/>
  <c r="J42" i="12" s="1"/>
  <c r="J15" i="12" a="1"/>
  <c r="J15" i="12" s="1"/>
  <c r="J19" i="12" s="1"/>
  <c r="J21" i="12" s="1"/>
  <c r="J22" i="12" s="1"/>
  <c r="K151" i="6"/>
  <c r="K153" i="6" s="1"/>
  <c r="M30" i="14" a="1"/>
  <c r="M30" i="14" s="1"/>
  <c r="K268" i="6"/>
  <c r="K32" i="13" s="1" a="1"/>
  <c r="K32" i="13" s="1"/>
  <c r="K177" i="6"/>
  <c r="I42" i="12" a="1"/>
  <c r="I42" i="12" s="1"/>
  <c r="L137" i="3"/>
  <c r="N44" i="5"/>
  <c r="M48" i="5" a="1"/>
  <c r="M48" i="5" s="1"/>
  <c r="K105" i="6" s="1"/>
  <c r="M50" i="5" a="1"/>
  <c r="M50" i="5" s="1"/>
  <c r="K107" i="6" s="1"/>
  <c r="L270" i="6" s="1"/>
  <c r="L34" i="13" s="1" a="1"/>
  <c r="L34" i="13" s="1"/>
  <c r="M49" i="5" a="1"/>
  <c r="M49" i="5" s="1"/>
  <c r="K106" i="6" s="1"/>
  <c r="L269" i="6" s="1"/>
  <c r="L33" i="13" s="1" a="1"/>
  <c r="L33" i="13" s="1"/>
  <c r="M55" i="5" a="1"/>
  <c r="M55" i="5" s="1"/>
  <c r="M56" i="5" s="1"/>
  <c r="K92" i="6" s="1" a="1"/>
  <c r="K92" i="6" s="1"/>
  <c r="M51" i="5" a="1"/>
  <c r="M51" i="5" s="1"/>
  <c r="K108" i="6" s="1"/>
  <c r="L271" i="6" s="1"/>
  <c r="L35" i="13" s="1" a="1"/>
  <c r="L35" i="13" s="1"/>
  <c r="M47" i="5" a="1"/>
  <c r="M47" i="5" s="1"/>
  <c r="J161" i="6"/>
  <c r="J255" i="6"/>
  <c r="M137" i="3"/>
  <c r="O44" i="5"/>
  <c r="J94" i="6" a="1"/>
  <c r="J94" i="6" s="1"/>
  <c r="K11" i="14" a="1"/>
  <c r="K11" i="14" s="1"/>
  <c r="M140" i="6"/>
  <c r="L30" i="6"/>
  <c r="K175" i="6"/>
  <c r="J43" i="12" s="1" a="1"/>
  <c r="J43" i="12" s="1"/>
  <c r="D63" i="12" a="1"/>
  <c r="D63" i="12" s="1"/>
  <c r="K269" i="6"/>
  <c r="N143" i="3"/>
  <c r="J20" i="13" a="1"/>
  <c r="J20" i="13" s="1"/>
  <c r="Q44" i="3"/>
  <c r="Q79" i="3" s="1"/>
  <c r="Q103" i="3"/>
  <c r="Q145" i="3" s="1"/>
  <c r="Q28" i="6" s="1"/>
  <c r="R142" i="6" s="1"/>
  <c r="E63" i="12" s="1" a="1"/>
  <c r="E63" i="12" s="1"/>
  <c r="R33" i="3"/>
  <c r="J160" i="6"/>
  <c r="J254" i="6"/>
  <c r="O80" i="3"/>
  <c r="O78" i="3" s="1"/>
  <c r="O67" i="3"/>
  <c r="O71" i="3" s="1" a="1"/>
  <c r="O71" i="3" s="1"/>
  <c r="O72" i="3" s="1"/>
  <c r="J164" i="6"/>
  <c r="K258" i="6"/>
  <c r="K22" i="13" s="1" a="1"/>
  <c r="K22" i="13" s="1"/>
  <c r="J258" i="6"/>
  <c r="J158" i="6"/>
  <c r="J252" i="6"/>
  <c r="K176" i="6"/>
  <c r="M30" i="6"/>
  <c r="N140" i="6"/>
  <c r="L147" i="6"/>
  <c r="K33" i="6"/>
  <c r="K37" i="6" s="1"/>
  <c r="L62" i="6" s="1"/>
  <c r="K8" i="12" a="1"/>
  <c r="K8" i="12" s="1"/>
  <c r="L144" i="6"/>
  <c r="J32" i="13" a="1"/>
  <c r="J32" i="13" s="1"/>
  <c r="K47" i="6"/>
  <c r="K50" i="6" s="1"/>
  <c r="L405" i="6" s="1"/>
  <c r="L11" i="14" s="1" a="1"/>
  <c r="L11" i="14" s="1"/>
  <c r="K94" i="6" a="1"/>
  <c r="K94" i="6" s="1"/>
  <c r="K96" i="6" a="1"/>
  <c r="K96" i="6" s="1"/>
  <c r="G22" i="12"/>
  <c r="K271" i="6"/>
  <c r="J163" i="6"/>
  <c r="J257" i="6"/>
  <c r="L52" i="5"/>
  <c r="J104" i="6"/>
  <c r="K267" i="6" s="1"/>
  <c r="K31" i="13" s="1" a="1"/>
  <c r="K31" i="13" s="1"/>
  <c r="P45" i="3"/>
  <c r="J166" i="6"/>
  <c r="J260" i="6"/>
  <c r="N71" i="3" a="1"/>
  <c r="N71" i="3" s="1"/>
  <c r="N72" i="3" s="1"/>
  <c r="N75" i="3" s="1"/>
  <c r="J173" i="6"/>
  <c r="I41" i="12" s="1" a="1"/>
  <c r="I41" i="12" s="1"/>
  <c r="R46" i="17"/>
  <c r="R59" i="17" s="1"/>
  <c r="R72" i="17" s="1"/>
  <c r="V39" i="17"/>
  <c r="V52" i="17" s="1"/>
  <c r="V65" i="17" s="1"/>
  <c r="V37" i="17"/>
  <c r="V50" i="17" s="1"/>
  <c r="V63" i="17" s="1"/>
  <c r="V32" i="17"/>
  <c r="V41" i="17"/>
  <c r="V34" i="17"/>
  <c r="V35" i="17"/>
  <c r="V48" i="17" s="1"/>
  <c r="V61" i="17" s="1"/>
  <c r="V33" i="17"/>
  <c r="V36" i="17"/>
  <c r="V40" i="17"/>
  <c r="V38" i="17"/>
  <c r="U80" i="17"/>
  <c r="U79" i="17"/>
  <c r="T92" i="17"/>
  <c r="S277" i="6" s="1"/>
  <c r="G94" i="13" s="1" a="1"/>
  <c r="G94" i="13" s="1"/>
  <c r="U78" i="17"/>
  <c r="U75" i="17"/>
  <c r="U73" i="17"/>
  <c r="Q395" i="6"/>
  <c r="U74" i="17"/>
  <c r="E94" i="13" a="1"/>
  <c r="E94" i="13" s="1"/>
  <c r="U51" i="17"/>
  <c r="U64" i="17"/>
  <c r="U77" i="17" s="1"/>
  <c r="S100" i="17"/>
  <c r="R277" i="6"/>
  <c r="F94" i="13" s="1" a="1"/>
  <c r="F94" i="13" s="1"/>
  <c r="V22" i="17"/>
  <c r="V28" i="17"/>
  <c r="V23" i="17"/>
  <c r="V24" i="17"/>
  <c r="V19" i="17"/>
  <c r="V26" i="17"/>
  <c r="V54" i="17"/>
  <c r="V67" i="17" s="1"/>
  <c r="V27" i="17"/>
  <c r="V20" i="17"/>
  <c r="V25" i="17"/>
  <c r="V21" i="17"/>
  <c r="U42" i="17"/>
  <c r="U29" i="17"/>
  <c r="T106" i="3"/>
  <c r="T118" i="3"/>
  <c r="T96" i="3"/>
  <c r="T11" i="3"/>
  <c r="U5" i="6"/>
  <c r="V16" i="17"/>
  <c r="T37" i="3"/>
  <c r="T140" i="3"/>
  <c r="T84" i="3"/>
  <c r="U76" i="17"/>
  <c r="W3" i="6"/>
  <c r="V4" i="6"/>
  <c r="W15" i="17"/>
  <c r="W280" i="6"/>
  <c r="K97" i="13" s="1" a="1"/>
  <c r="K97" i="13" s="1"/>
  <c r="H68" i="17"/>
  <c r="H71" i="17"/>
  <c r="Q131" i="6"/>
  <c r="R125" i="6"/>
  <c r="B36" i="11"/>
  <c r="P434" i="6"/>
  <c r="P133" i="6"/>
  <c r="P278" i="6" s="1"/>
  <c r="C95" i="13" a="1"/>
  <c r="C95" i="13" s="1"/>
  <c r="H93" i="17"/>
  <c r="H96" i="17" s="1"/>
  <c r="F109" i="6" s="1"/>
  <c r="A40" i="14"/>
  <c r="O42" i="13"/>
  <c r="E29" i="7"/>
  <c r="F43" i="13" a="1"/>
  <c r="F43" i="13" s="1"/>
  <c r="F45" i="13" s="1"/>
  <c r="F281" i="6"/>
  <c r="P122" i="8"/>
  <c r="C93" i="14" a="1"/>
  <c r="C93" i="14" s="1"/>
  <c r="O416" i="6"/>
  <c r="O18" i="6"/>
  <c r="G89" i="17"/>
  <c r="F428" i="6" s="1"/>
  <c r="G98" i="17"/>
  <c r="G101" i="17" s="1"/>
  <c r="N22" i="14" a="1"/>
  <c r="N22" i="14" s="1"/>
  <c r="B457" i="6"/>
  <c r="N417" i="6"/>
  <c r="B458" i="6" s="1"/>
  <c r="A416" i="6"/>
  <c r="E48" i="12"/>
  <c r="F12" i="14" a="1"/>
  <c r="F12" i="14" s="1"/>
  <c r="G61" i="6"/>
  <c r="G63" i="6" s="1"/>
  <c r="K90" i="6" l="1" a="1"/>
  <c r="K90" i="6" s="1"/>
  <c r="L253" i="6" s="1"/>
  <c r="L17" i="13" s="1" a="1"/>
  <c r="L17" i="13" s="1"/>
  <c r="K161" i="6"/>
  <c r="J29" i="12" s="1" a="1"/>
  <c r="J29" i="12" s="1"/>
  <c r="A424" i="6"/>
  <c r="AD20" i="3"/>
  <c r="AD25" i="3" s="1"/>
  <c r="AD29" i="3" s="1"/>
  <c r="AD82" i="6"/>
  <c r="AE14" i="3"/>
  <c r="K251" i="6"/>
  <c r="K15" i="13" s="1" a="1"/>
  <c r="K15" i="13" s="1"/>
  <c r="N30" i="14" a="1"/>
  <c r="N30" i="14" s="1"/>
  <c r="K91" i="6" a="1"/>
  <c r="K91" i="6" s="1"/>
  <c r="L160" i="6" s="1"/>
  <c r="K28" i="12" s="1" a="1"/>
  <c r="K28" i="12" s="1"/>
  <c r="B189" i="6"/>
  <c r="B193" i="6" s="1"/>
  <c r="K89" i="6" a="1"/>
  <c r="K89" i="6" s="1"/>
  <c r="L252" i="6" s="1"/>
  <c r="L16" i="13" s="1" a="1"/>
  <c r="L16" i="13" s="1"/>
  <c r="K95" i="6" a="1"/>
  <c r="K95" i="6" s="1"/>
  <c r="L258" i="6" s="1"/>
  <c r="L22" i="13" s="1" a="1"/>
  <c r="L22" i="13" s="1"/>
  <c r="K93" i="6" a="1"/>
  <c r="K93" i="6" s="1"/>
  <c r="L162" i="6" s="1"/>
  <c r="K30" i="12" s="1" a="1"/>
  <c r="K30" i="12" s="1"/>
  <c r="K259" i="6"/>
  <c r="K23" i="13" s="1" a="1"/>
  <c r="K23" i="13" s="1"/>
  <c r="K160" i="6"/>
  <c r="J28" i="12" s="1" a="1"/>
  <c r="J28" i="12" s="1"/>
  <c r="K260" i="6"/>
  <c r="K24" i="13" s="1" a="1"/>
  <c r="K24" i="13" s="1"/>
  <c r="K97" i="6" a="1"/>
  <c r="K97" i="6" s="1"/>
  <c r="L260" i="6" s="1"/>
  <c r="L24" i="13" s="1" a="1"/>
  <c r="L24" i="13" s="1"/>
  <c r="K88" i="6" a="1"/>
  <c r="K88" i="6" s="1"/>
  <c r="L251" i="6" s="1"/>
  <c r="L15" i="13" s="1" a="1"/>
  <c r="L15" i="13" s="1"/>
  <c r="K256" i="6"/>
  <c r="K20" i="13" s="1" a="1"/>
  <c r="K20" i="13" s="1"/>
  <c r="K252" i="6"/>
  <c r="K16" i="13" s="1" a="1"/>
  <c r="K16" i="13" s="1"/>
  <c r="K159" i="6"/>
  <c r="J27" i="12" s="1" a="1"/>
  <c r="J27" i="12" s="1"/>
  <c r="N74" i="3"/>
  <c r="N49" i="6" s="1"/>
  <c r="O247" i="6" s="1"/>
  <c r="C64" i="13" s="1" a="1"/>
  <c r="C64" i="13" s="1"/>
  <c r="N51" i="6"/>
  <c r="O424" i="6" s="1"/>
  <c r="C83" i="14" s="1" a="1"/>
  <c r="C83" i="14" s="1"/>
  <c r="K35" i="13" a="1"/>
  <c r="K35" i="13" s="1"/>
  <c r="K104" i="6"/>
  <c r="L267" i="6" s="1"/>
  <c r="L31" i="13" s="1" a="1"/>
  <c r="L31" i="13" s="1"/>
  <c r="M52" i="5"/>
  <c r="L161" i="6"/>
  <c r="K29" i="12" s="1" a="1"/>
  <c r="K29" i="12" s="1"/>
  <c r="K15" i="12" a="1"/>
  <c r="K15" i="12" s="1"/>
  <c r="L151" i="6"/>
  <c r="L153" i="6" s="1"/>
  <c r="J44" i="12" a="1"/>
  <c r="J44" i="12" s="1"/>
  <c r="O143" i="3"/>
  <c r="O75" i="3"/>
  <c r="M33" i="6"/>
  <c r="M37" i="6" s="1"/>
  <c r="N62" i="6" s="1"/>
  <c r="N147" i="6"/>
  <c r="M147" i="6"/>
  <c r="L33" i="6"/>
  <c r="L37" i="6" s="1"/>
  <c r="M62" i="6" s="1"/>
  <c r="I34" i="12" a="1"/>
  <c r="I34" i="12" s="1"/>
  <c r="N144" i="6"/>
  <c r="M8" i="12" a="1"/>
  <c r="M8" i="12" s="1"/>
  <c r="M12" i="12" s="1"/>
  <c r="J16" i="13" a="1"/>
  <c r="J16" i="13" s="1"/>
  <c r="Q45" i="3"/>
  <c r="L47" i="6"/>
  <c r="L50" i="6" s="1"/>
  <c r="M405" i="6" s="1"/>
  <c r="J45" i="12" a="1"/>
  <c r="J45" i="12" s="1"/>
  <c r="K12" i="12"/>
  <c r="K163" i="6"/>
  <c r="J31" i="12" s="1" a="1"/>
  <c r="J31" i="12" s="1"/>
  <c r="L257" i="6"/>
  <c r="L21" i="13" s="1" a="1"/>
  <c r="L21" i="13" s="1"/>
  <c r="N55" i="5" a="1"/>
  <c r="N55" i="5" s="1"/>
  <c r="N56" i="5" s="1"/>
  <c r="L95" i="6" s="1" a="1"/>
  <c r="L95" i="6" s="1"/>
  <c r="N51" i="5" a="1"/>
  <c r="N51" i="5" s="1"/>
  <c r="L108" i="6" s="1"/>
  <c r="M177" i="6" s="1"/>
  <c r="L45" i="12" s="1" a="1"/>
  <c r="L45" i="12" s="1"/>
  <c r="N48" i="5" a="1"/>
  <c r="N48" i="5" s="1"/>
  <c r="L105" i="6" s="1"/>
  <c r="M268" i="6" s="1"/>
  <c r="M32" i="13" s="1" a="1"/>
  <c r="M32" i="13" s="1"/>
  <c r="N47" i="5" a="1"/>
  <c r="N47" i="5" s="1"/>
  <c r="N49" i="5" a="1"/>
  <c r="N49" i="5" s="1"/>
  <c r="L106" i="6" s="1"/>
  <c r="N50" i="5" a="1"/>
  <c r="N50" i="5" s="1"/>
  <c r="L107" i="6" s="1"/>
  <c r="M270" i="6" s="1"/>
  <c r="M34" i="13" s="1" a="1"/>
  <c r="M34" i="13" s="1"/>
  <c r="L177" i="6"/>
  <c r="K45" i="12" s="1" a="1"/>
  <c r="K45" i="12" s="1"/>
  <c r="J21" i="13" a="1"/>
  <c r="J21" i="13" s="1"/>
  <c r="L165" i="6"/>
  <c r="K33" i="12" s="1" a="1"/>
  <c r="K33" i="12" s="1"/>
  <c r="M47" i="6"/>
  <c r="M50" i="6" s="1"/>
  <c r="N405" i="6" s="1"/>
  <c r="J18" i="13" a="1"/>
  <c r="J18" i="13" s="1"/>
  <c r="R44" i="3"/>
  <c r="S33" i="3"/>
  <c r="R103" i="3"/>
  <c r="R145" i="3" s="1"/>
  <c r="R28" i="6" s="1"/>
  <c r="S142" i="6" s="1"/>
  <c r="F63" i="12" s="1" a="1"/>
  <c r="F63" i="12" s="1"/>
  <c r="N26" i="6"/>
  <c r="N147" i="3"/>
  <c r="M144" i="6"/>
  <c r="L8" i="12" a="1"/>
  <c r="L8" i="12" s="1"/>
  <c r="L12" i="12" s="1"/>
  <c r="J19" i="13" a="1"/>
  <c r="J19" i="13" s="1"/>
  <c r="L175" i="6"/>
  <c r="K43" i="12" s="1" a="1"/>
  <c r="K43" i="12" s="1"/>
  <c r="J30" i="12" a="1"/>
  <c r="J30" i="12" s="1"/>
  <c r="J25" i="12" a="1"/>
  <c r="J25" i="12" s="1"/>
  <c r="L255" i="6"/>
  <c r="L19" i="13" s="1" a="1"/>
  <c r="L19" i="13" s="1"/>
  <c r="P67" i="3"/>
  <c r="P80" i="3"/>
  <c r="P78" i="3" s="1"/>
  <c r="I31" i="12" a="1"/>
  <c r="I31" i="12" s="1"/>
  <c r="L163" i="6"/>
  <c r="K31" i="12" s="1" a="1"/>
  <c r="K31" i="12" s="1"/>
  <c r="I26" i="12" a="1"/>
  <c r="I26" i="12" s="1"/>
  <c r="K33" i="13" a="1"/>
  <c r="K33" i="13" s="1"/>
  <c r="O115" i="3"/>
  <c r="O146" i="3" s="1"/>
  <c r="O29" i="6" s="1"/>
  <c r="P143" i="6" s="1"/>
  <c r="C64" i="12" s="1" a="1"/>
  <c r="C64" i="12" s="1"/>
  <c r="O93" i="3"/>
  <c r="O144" i="3" s="1"/>
  <c r="O27" i="6" s="1"/>
  <c r="P141" i="6" s="1"/>
  <c r="C62" i="12" s="1" a="1"/>
  <c r="C62" i="12" s="1"/>
  <c r="L176" i="6"/>
  <c r="K44" i="12" s="1" a="1"/>
  <c r="K44" i="12" s="1"/>
  <c r="L259" i="6"/>
  <c r="L23" i="13" s="1" a="1"/>
  <c r="L23" i="13" s="1"/>
  <c r="B62" i="12" a="1"/>
  <c r="B62" i="12" s="1"/>
  <c r="I32" i="12" a="1"/>
  <c r="I32" i="12" s="1"/>
  <c r="O49" i="5" a="1"/>
  <c r="O49" i="5" s="1"/>
  <c r="M106" i="6" s="1"/>
  <c r="O47" i="5" a="1"/>
  <c r="O47" i="5" s="1"/>
  <c r="O48" i="5" a="1"/>
  <c r="O48" i="5" s="1"/>
  <c r="M105" i="6" s="1"/>
  <c r="O55" i="5" a="1"/>
  <c r="O55" i="5" s="1"/>
  <c r="O56" i="5" s="1"/>
  <c r="C39" i="8" s="1"/>
  <c r="O50" i="5" a="1"/>
  <c r="O50" i="5" s="1"/>
  <c r="M107" i="6" s="1"/>
  <c r="O51" i="5" a="1"/>
  <c r="O51" i="5" s="1"/>
  <c r="M108" i="6" s="1"/>
  <c r="J24" i="13" a="1"/>
  <c r="J24" i="13" s="1"/>
  <c r="K173" i="6"/>
  <c r="J41" i="12" s="1" a="1"/>
  <c r="J41" i="12" s="1"/>
  <c r="K257" i="6"/>
  <c r="K21" i="13" s="1" a="1"/>
  <c r="K21" i="13" s="1"/>
  <c r="J22" i="13" a="1"/>
  <c r="J22" i="13" s="1"/>
  <c r="I28" i="12" a="1"/>
  <c r="I28" i="12" s="1"/>
  <c r="I29" i="12" a="1"/>
  <c r="I29" i="12" s="1"/>
  <c r="L174" i="6"/>
  <c r="L268" i="6"/>
  <c r="B64" i="12" a="1"/>
  <c r="B64" i="12" s="1"/>
  <c r="T100" i="17"/>
  <c r="S46" i="17"/>
  <c r="S59" i="17" s="1"/>
  <c r="S72" i="17" s="1"/>
  <c r="W32" i="17"/>
  <c r="W37" i="17"/>
  <c r="W50" i="17" s="1"/>
  <c r="W63" i="17" s="1"/>
  <c r="W41" i="17"/>
  <c r="W54" i="17" s="1"/>
  <c r="W67" i="17" s="1"/>
  <c r="W34" i="17"/>
  <c r="W47" i="17" s="1"/>
  <c r="W60" i="17" s="1"/>
  <c r="W35" i="17"/>
  <c r="W33" i="17"/>
  <c r="W36" i="17"/>
  <c r="W38" i="17"/>
  <c r="W40" i="17"/>
  <c r="W39" i="17"/>
  <c r="V74" i="17"/>
  <c r="V78" i="17"/>
  <c r="V80" i="17"/>
  <c r="R395" i="6"/>
  <c r="V51" i="17"/>
  <c r="V64" i="17" s="1"/>
  <c r="V77" i="17" s="1"/>
  <c r="W27" i="17"/>
  <c r="W22" i="17"/>
  <c r="W19" i="17"/>
  <c r="W25" i="17"/>
  <c r="W26" i="17"/>
  <c r="W20" i="17"/>
  <c r="W28" i="17"/>
  <c r="W23" i="17"/>
  <c r="W21" i="17"/>
  <c r="W24" i="17"/>
  <c r="V29" i="17"/>
  <c r="V47" i="17"/>
  <c r="V60" i="17" s="1"/>
  <c r="V73" i="17" s="1"/>
  <c r="U37" i="3"/>
  <c r="U140" i="3"/>
  <c r="U96" i="3"/>
  <c r="U118" i="3"/>
  <c r="U11" i="3"/>
  <c r="U84" i="3"/>
  <c r="U106" i="3"/>
  <c r="V5" i="6"/>
  <c r="W16" i="17"/>
  <c r="V42" i="17"/>
  <c r="V49" i="17"/>
  <c r="V62" i="17" s="1"/>
  <c r="V75" i="17" s="1"/>
  <c r="X3" i="6"/>
  <c r="W4" i="6"/>
  <c r="X15" i="17"/>
  <c r="X280" i="6"/>
  <c r="L97" i="13" s="1" a="1"/>
  <c r="L97" i="13" s="1"/>
  <c r="U92" i="17"/>
  <c r="V76" i="17"/>
  <c r="V53" i="17"/>
  <c r="V66" i="17" s="1"/>
  <c r="V79" i="17" s="1"/>
  <c r="G121" i="8"/>
  <c r="F34" i="14" a="1"/>
  <c r="F34" i="14" s="1"/>
  <c r="F429" i="6"/>
  <c r="Q122" i="8"/>
  <c r="D93" i="14" a="1"/>
  <c r="D93" i="14" s="1"/>
  <c r="G178" i="6"/>
  <c r="G272" i="6"/>
  <c r="P416" i="6"/>
  <c r="P18" i="6"/>
  <c r="A42" i="13"/>
  <c r="B18" i="11"/>
  <c r="C75" i="14" a="1"/>
  <c r="C75" i="14" s="1"/>
  <c r="O417" i="6"/>
  <c r="S125" i="6"/>
  <c r="R131" i="6"/>
  <c r="N23" i="14"/>
  <c r="A22" i="14"/>
  <c r="Q434" i="6"/>
  <c r="Q133" i="6"/>
  <c r="Q278" i="6" s="1"/>
  <c r="H81" i="17"/>
  <c r="H90" i="17" s="1"/>
  <c r="I45" i="17"/>
  <c r="D95" i="13" a="1"/>
  <c r="D95" i="13" s="1"/>
  <c r="E50" i="12"/>
  <c r="H94" i="17"/>
  <c r="H60" i="6"/>
  <c r="G406" i="6"/>
  <c r="G65" i="6"/>
  <c r="G249" i="6" s="1"/>
  <c r="L159" i="6" l="1"/>
  <c r="K27" i="12" s="1" a="1"/>
  <c r="K27" i="12" s="1"/>
  <c r="A30" i="14"/>
  <c r="B5" i="9"/>
  <c r="J76" i="15" s="1"/>
  <c r="L93" i="6" a="1"/>
  <c r="L93" i="6" s="1"/>
  <c r="M256" i="6" s="1"/>
  <c r="M20" i="13" s="1" a="1"/>
  <c r="M20" i="13" s="1"/>
  <c r="B196" i="6"/>
  <c r="B200" i="6" s="1"/>
  <c r="B202" i="6" s="1"/>
  <c r="L254" i="6"/>
  <c r="L18" i="13" s="1" a="1"/>
  <c r="L18" i="13" s="1"/>
  <c r="AE82" i="6"/>
  <c r="AE20" i="3"/>
  <c r="AE25" i="3" s="1"/>
  <c r="AE29" i="3" s="1"/>
  <c r="AF14" i="3"/>
  <c r="L158" i="6"/>
  <c r="K26" i="12" s="1" a="1"/>
  <c r="K26" i="12" s="1"/>
  <c r="M88" i="6" a="1"/>
  <c r="M88" i="6" s="1"/>
  <c r="N157" i="6" s="1"/>
  <c r="M25" i="12" s="1" a="1"/>
  <c r="M25" i="12" s="1"/>
  <c r="L91" i="6" a="1"/>
  <c r="L91" i="6" s="1"/>
  <c r="M160" i="6" s="1"/>
  <c r="L256" i="6"/>
  <c r="L20" i="13" s="1" a="1"/>
  <c r="L20" i="13" s="1"/>
  <c r="L164" i="6"/>
  <c r="K32" i="12" s="1" a="1"/>
  <c r="K32" i="12" s="1"/>
  <c r="L157" i="6"/>
  <c r="K25" i="12" s="1" a="1"/>
  <c r="K25" i="12" s="1"/>
  <c r="L166" i="6"/>
  <c r="K34" i="12" s="1" a="1"/>
  <c r="K34" i="12" s="1"/>
  <c r="M91" i="6" a="1"/>
  <c r="M91" i="6" s="1"/>
  <c r="L88" i="6" a="1"/>
  <c r="L88" i="6" s="1"/>
  <c r="M157" i="6" s="1"/>
  <c r="L25" i="12" s="1" a="1"/>
  <c r="L25" i="12" s="1"/>
  <c r="L97" i="6" a="1"/>
  <c r="L97" i="6" s="1"/>
  <c r="M166" i="6" s="1"/>
  <c r="L34" i="12" s="1" a="1"/>
  <c r="L34" i="12" s="1"/>
  <c r="L94" i="6" a="1"/>
  <c r="L94" i="6" s="1"/>
  <c r="M163" i="6" s="1"/>
  <c r="L31" i="12" s="1" a="1"/>
  <c r="L31" i="12" s="1"/>
  <c r="L90" i="6" a="1"/>
  <c r="L90" i="6" s="1"/>
  <c r="M253" i="6" s="1"/>
  <c r="M17" i="13" s="1" a="1"/>
  <c r="M17" i="13" s="1"/>
  <c r="M96" i="6" a="1"/>
  <c r="M96" i="6" s="1"/>
  <c r="N165" i="6" s="1"/>
  <c r="M33" i="12" s="1" a="1"/>
  <c r="M33" i="12" s="1"/>
  <c r="M95" i="6" a="1"/>
  <c r="M95" i="6" s="1"/>
  <c r="N164" i="6" s="1"/>
  <c r="M32" i="12" s="1" a="1"/>
  <c r="M32" i="12" s="1"/>
  <c r="M164" i="6"/>
  <c r="M258" i="6"/>
  <c r="O51" i="6"/>
  <c r="P424" i="6" s="1"/>
  <c r="D83" i="14" s="1" a="1"/>
  <c r="D83" i="14" s="1"/>
  <c r="O74" i="3"/>
  <c r="O49" i="6" s="1"/>
  <c r="P247" i="6" s="1"/>
  <c r="D64" i="13" s="1" a="1"/>
  <c r="D64" i="13" s="1"/>
  <c r="R45" i="3"/>
  <c r="R79" i="3"/>
  <c r="N174" i="6"/>
  <c r="M42" i="12" s="1" a="1"/>
  <c r="M42" i="12" s="1"/>
  <c r="M89" i="6" a="1"/>
  <c r="M89" i="6" s="1"/>
  <c r="L92" i="6" a="1"/>
  <c r="L92" i="6" s="1"/>
  <c r="L96" i="6" a="1"/>
  <c r="L96" i="6" s="1"/>
  <c r="M151" i="6"/>
  <c r="M153" i="6" s="1"/>
  <c r="L15" i="12" a="1"/>
  <c r="L15" i="12" s="1"/>
  <c r="L19" i="12" s="1"/>
  <c r="L21" i="12" s="1"/>
  <c r="L22" i="12" s="1"/>
  <c r="M175" i="6"/>
  <c r="N269" i="6"/>
  <c r="N33" i="13" s="1" a="1"/>
  <c r="N33" i="13" s="1"/>
  <c r="M174" i="6"/>
  <c r="L42" i="12" s="1" a="1"/>
  <c r="L42" i="12" s="1"/>
  <c r="N268" i="6"/>
  <c r="N32" i="13" s="1" a="1"/>
  <c r="N32" i="13" s="1"/>
  <c r="L32" i="13" a="1"/>
  <c r="L32" i="13" s="1"/>
  <c r="O52" i="5"/>
  <c r="M104" i="6"/>
  <c r="N137" i="3"/>
  <c r="P44" i="5"/>
  <c r="M93" i="6" a="1"/>
  <c r="M93" i="6" s="1"/>
  <c r="M94" i="6" a="1"/>
  <c r="M94" i="6" s="1"/>
  <c r="M271" i="6"/>
  <c r="L89" i="6" a="1"/>
  <c r="L89" i="6" s="1"/>
  <c r="M15" i="12" a="1"/>
  <c r="M15" i="12" s="1"/>
  <c r="M19" i="12" s="1"/>
  <c r="M21" i="12" s="1"/>
  <c r="M22" i="12" s="1"/>
  <c r="N151" i="6"/>
  <c r="N153" i="6" s="1"/>
  <c r="L104" i="6"/>
  <c r="M267" i="6" s="1"/>
  <c r="M31" i="13" s="1" a="1"/>
  <c r="M31" i="13" s="1"/>
  <c r="N52" i="5"/>
  <c r="O26" i="6"/>
  <c r="O147" i="3"/>
  <c r="N175" i="6"/>
  <c r="M43" i="12" s="1" a="1"/>
  <c r="M43" i="12" s="1"/>
  <c r="O140" i="6"/>
  <c r="N30" i="6"/>
  <c r="M92" i="6" a="1"/>
  <c r="M92" i="6" s="1"/>
  <c r="M97" i="6" a="1"/>
  <c r="M97" i="6" s="1"/>
  <c r="M11" i="14" a="1"/>
  <c r="M11" i="14" s="1"/>
  <c r="A405" i="6"/>
  <c r="K19" i="12"/>
  <c r="K21" i="12" s="1"/>
  <c r="P71" i="3" a="1"/>
  <c r="P71" i="3" s="1"/>
  <c r="P72" i="3" s="1"/>
  <c r="P75" i="3" s="1"/>
  <c r="P143" i="3"/>
  <c r="M269" i="6"/>
  <c r="N271" i="6"/>
  <c r="N35" i="13" s="1" a="1"/>
  <c r="N35" i="13" s="1"/>
  <c r="N177" i="6"/>
  <c r="S44" i="3"/>
  <c r="S79" i="3" s="1"/>
  <c r="S103" i="3"/>
  <c r="S145" i="3" s="1"/>
  <c r="S28" i="6" s="1"/>
  <c r="T142" i="6" s="1"/>
  <c r="G63" i="12" s="1" a="1"/>
  <c r="G63" i="12" s="1"/>
  <c r="T33" i="3"/>
  <c r="N176" i="6"/>
  <c r="M44" i="12" s="1" a="1"/>
  <c r="M44" i="12" s="1"/>
  <c r="L173" i="6"/>
  <c r="K41" i="12" s="1" a="1"/>
  <c r="K41" i="12" s="1"/>
  <c r="K42" i="12" a="1"/>
  <c r="K42" i="12" s="1"/>
  <c r="P93" i="3"/>
  <c r="P144" i="3" s="1"/>
  <c r="P27" i="6" s="1"/>
  <c r="Q141" i="6" s="1"/>
  <c r="D62" i="12" s="1" a="1"/>
  <c r="D62" i="12" s="1"/>
  <c r="P115" i="3"/>
  <c r="P146" i="3" s="1"/>
  <c r="P29" i="6" s="1"/>
  <c r="Q143" i="6" s="1"/>
  <c r="M90" i="6" a="1"/>
  <c r="M90" i="6" s="1"/>
  <c r="B446" i="6"/>
  <c r="B7" i="11" s="1"/>
  <c r="N11" i="14" a="1"/>
  <c r="N11" i="14" s="1"/>
  <c r="M176" i="6"/>
  <c r="L44" i="12" s="1" a="1"/>
  <c r="L44" i="12" s="1"/>
  <c r="N270" i="6"/>
  <c r="N34" i="13" s="1" a="1"/>
  <c r="N34" i="13" s="1"/>
  <c r="O34" i="13" s="1"/>
  <c r="A34" i="13" s="1"/>
  <c r="N8" i="12"/>
  <c r="Q67" i="3"/>
  <c r="Q71" i="3" s="1" a="1"/>
  <c r="Q71" i="3" s="1"/>
  <c r="Q72" i="3" s="1"/>
  <c r="Q80" i="3"/>
  <c r="Q78" i="3" s="1"/>
  <c r="T46" i="17"/>
  <c r="T59" i="17" s="1"/>
  <c r="T72" i="17" s="1"/>
  <c r="X37" i="17"/>
  <c r="X35" i="17"/>
  <c r="X38" i="17"/>
  <c r="X51" i="17" s="1"/>
  <c r="X64" i="17" s="1"/>
  <c r="X41" i="17"/>
  <c r="X36" i="17"/>
  <c r="X34" i="17"/>
  <c r="X32" i="17"/>
  <c r="X33" i="17"/>
  <c r="X40" i="17"/>
  <c r="X39" i="17"/>
  <c r="X52" i="17" s="1"/>
  <c r="X65" i="17" s="1"/>
  <c r="W80" i="17"/>
  <c r="S395" i="6"/>
  <c r="W42" i="17"/>
  <c r="U100" i="17"/>
  <c r="T277" i="6"/>
  <c r="W5" i="6"/>
  <c r="V37" i="3"/>
  <c r="V96" i="3"/>
  <c r="V118" i="3"/>
  <c r="V106" i="3"/>
  <c r="V84" i="3"/>
  <c r="V140" i="3"/>
  <c r="V11" i="3"/>
  <c r="X16" i="17"/>
  <c r="W52" i="17"/>
  <c r="W65" i="17" s="1"/>
  <c r="W78" i="17" s="1"/>
  <c r="W76" i="17"/>
  <c r="W73" i="17"/>
  <c r="W51" i="17"/>
  <c r="W64" i="17" s="1"/>
  <c r="W77" i="17" s="1"/>
  <c r="W29" i="17"/>
  <c r="X27" i="17"/>
  <c r="X25" i="17"/>
  <c r="X28" i="17"/>
  <c r="X20" i="17"/>
  <c r="X22" i="17"/>
  <c r="X26" i="17"/>
  <c r="X21" i="17"/>
  <c r="X24" i="17"/>
  <c r="X19" i="17"/>
  <c r="X23" i="17"/>
  <c r="Y3" i="6"/>
  <c r="X4" i="6"/>
  <c r="Y15" i="17"/>
  <c r="Y280" i="6"/>
  <c r="M97" i="13" s="1" a="1"/>
  <c r="M97" i="13" s="1"/>
  <c r="W53" i="17"/>
  <c r="W66" i="17" s="1"/>
  <c r="W79" i="17" s="1"/>
  <c r="W48" i="17"/>
  <c r="W61" i="17" s="1"/>
  <c r="W74" i="17" s="1"/>
  <c r="V92" i="17"/>
  <c r="W49" i="17"/>
  <c r="W62" i="17" s="1"/>
  <c r="W75" i="17" s="1"/>
  <c r="T125" i="6"/>
  <c r="S131" i="6"/>
  <c r="I55" i="17"/>
  <c r="I58" i="17"/>
  <c r="B19" i="11"/>
  <c r="F46" i="12" a="1"/>
  <c r="F46" i="12" s="1"/>
  <c r="F48" i="12" s="1"/>
  <c r="G389" i="6"/>
  <c r="G180" i="6"/>
  <c r="G182" i="6" s="1"/>
  <c r="D75" i="14" a="1"/>
  <c r="D75" i="14" s="1"/>
  <c r="D76" i="14" s="1"/>
  <c r="P417" i="6"/>
  <c r="F35" i="14"/>
  <c r="H99" i="17"/>
  <c r="G279" i="6"/>
  <c r="G36" i="13" a="1"/>
  <c r="G36" i="13" s="1"/>
  <c r="G390" i="6"/>
  <c r="C76" i="14"/>
  <c r="E95" i="13" a="1"/>
  <c r="E95" i="13" s="1"/>
  <c r="R122" i="8"/>
  <c r="E93" i="14" a="1"/>
  <c r="E93" i="14" s="1"/>
  <c r="R434" i="6"/>
  <c r="R133" i="6"/>
  <c r="R278" i="6" s="1"/>
  <c r="Q416" i="6"/>
  <c r="Q18" i="6"/>
  <c r="G66" i="6"/>
  <c r="G394" i="6" s="1"/>
  <c r="G13" i="13" a="1"/>
  <c r="G13" i="13" s="1"/>
  <c r="G12" i="14" a="1"/>
  <c r="G12" i="14" s="1"/>
  <c r="H61" i="6"/>
  <c r="H65" i="6" s="1"/>
  <c r="H249" i="6" s="1"/>
  <c r="N256" i="6" l="1"/>
  <c r="N20" i="13" s="1" a="1"/>
  <c r="N20" i="13" s="1"/>
  <c r="M162" i="6"/>
  <c r="N254" i="6"/>
  <c r="N18" i="13" s="1" a="1"/>
  <c r="N18" i="13" s="1"/>
  <c r="B9" i="9"/>
  <c r="C7" i="8" s="1"/>
  <c r="B12" i="9"/>
  <c r="J83" i="15" s="1"/>
  <c r="AF20" i="3"/>
  <c r="AF25" i="3" s="1"/>
  <c r="AF29" i="3" s="1"/>
  <c r="AG14" i="3"/>
  <c r="AF82" i="6"/>
  <c r="M254" i="6"/>
  <c r="M18" i="13" s="1" a="1"/>
  <c r="M18" i="13" s="1"/>
  <c r="N160" i="6"/>
  <c r="M28" i="12" s="1" a="1"/>
  <c r="M28" i="12" s="1"/>
  <c r="N251" i="6"/>
  <c r="N15" i="13" s="1" a="1"/>
  <c r="N15" i="13" s="1"/>
  <c r="M251" i="6"/>
  <c r="M15" i="13" s="1" a="1"/>
  <c r="M15" i="13" s="1"/>
  <c r="N25" i="12"/>
  <c r="A25" i="12" s="1"/>
  <c r="B222" i="6"/>
  <c r="B39" i="9" s="1"/>
  <c r="J110" i="15" s="1"/>
  <c r="M260" i="6"/>
  <c r="M24" i="13" s="1" a="1"/>
  <c r="M24" i="13" s="1"/>
  <c r="M257" i="6"/>
  <c r="M21" i="13" s="1" a="1"/>
  <c r="M21" i="13" s="1"/>
  <c r="M159" i="6"/>
  <c r="L27" i="12" s="1" a="1"/>
  <c r="L27" i="12" s="1"/>
  <c r="N258" i="6"/>
  <c r="N22" i="13" s="1" a="1"/>
  <c r="N22" i="13" s="1"/>
  <c r="B300" i="6"/>
  <c r="B17" i="10" s="1"/>
  <c r="B314" i="6"/>
  <c r="B31" i="10" s="1"/>
  <c r="A11" i="14"/>
  <c r="B312" i="6"/>
  <c r="B29" i="10" s="1"/>
  <c r="B224" i="6"/>
  <c r="B41" i="9" s="1"/>
  <c r="J112" i="15" s="1"/>
  <c r="P51" i="6"/>
  <c r="Q424" i="6" s="1"/>
  <c r="E83" i="14" s="1" a="1"/>
  <c r="E83" i="14" s="1"/>
  <c r="P74" i="3"/>
  <c r="P49" i="6" s="1"/>
  <c r="Q247" i="6" s="1"/>
  <c r="E64" i="13" s="1" a="1"/>
  <c r="E64" i="13" s="1"/>
  <c r="N255" i="6"/>
  <c r="N19" i="13" s="1" a="1"/>
  <c r="N19" i="13" s="1"/>
  <c r="N161" i="6"/>
  <c r="M29" i="12" s="1" a="1"/>
  <c r="M29" i="12" s="1"/>
  <c r="M158" i="6"/>
  <c r="M252" i="6"/>
  <c r="R67" i="3"/>
  <c r="R71" i="3" s="1" a="1"/>
  <c r="R71" i="3" s="1"/>
  <c r="R72" i="3" s="1"/>
  <c r="R80" i="3"/>
  <c r="R78" i="3" s="1"/>
  <c r="L30" i="12" a="1"/>
  <c r="L30" i="12" s="1"/>
  <c r="D64" i="12" a="1"/>
  <c r="D64" i="12" s="1"/>
  <c r="N44" i="12"/>
  <c r="A44" i="12" s="1"/>
  <c r="N15" i="12"/>
  <c r="A15" i="12" s="1"/>
  <c r="O144" i="6"/>
  <c r="B61" i="12" a="1"/>
  <c r="B61" i="12" s="1"/>
  <c r="M35" i="13" a="1"/>
  <c r="M35" i="13" s="1"/>
  <c r="O35" i="13" s="1"/>
  <c r="A35" i="13" s="1"/>
  <c r="B315" i="6"/>
  <c r="B32" i="10" s="1"/>
  <c r="L43" i="12" a="1"/>
  <c r="L43" i="12" s="1"/>
  <c r="N43" i="12" s="1"/>
  <c r="A43" i="12" s="1"/>
  <c r="B223" i="6"/>
  <c r="B40" i="9" s="1"/>
  <c r="N252" i="6"/>
  <c r="N16" i="13" s="1" a="1"/>
  <c r="N16" i="13" s="1"/>
  <c r="N158" i="6"/>
  <c r="M26" i="12" s="1" a="1"/>
  <c r="M26" i="12" s="1"/>
  <c r="T44" i="3"/>
  <c r="T79" i="3" s="1"/>
  <c r="T103" i="3"/>
  <c r="T145" i="3" s="1"/>
  <c r="T28" i="6" s="1"/>
  <c r="U142" i="6" s="1"/>
  <c r="H63" i="12" s="1" a="1"/>
  <c r="H63" i="12" s="1"/>
  <c r="U33" i="3"/>
  <c r="M165" i="6"/>
  <c r="L33" i="12" s="1" a="1"/>
  <c r="L33" i="12" s="1"/>
  <c r="N33" i="12" s="1"/>
  <c r="A33" i="12" s="1"/>
  <c r="N259" i="6"/>
  <c r="N23" i="13" s="1" a="1"/>
  <c r="N23" i="13" s="1"/>
  <c r="M259" i="6"/>
  <c r="Q143" i="3"/>
  <c r="Q75" i="3"/>
  <c r="P147" i="3"/>
  <c r="P26" i="6"/>
  <c r="K22" i="12"/>
  <c r="N21" i="12"/>
  <c r="N257" i="6"/>
  <c r="N21" i="13" s="1" a="1"/>
  <c r="N21" i="13" s="1"/>
  <c r="N163" i="6"/>
  <c r="N173" i="6"/>
  <c r="M41" i="12" s="1" a="1"/>
  <c r="M41" i="12" s="1"/>
  <c r="M22" i="13" a="1"/>
  <c r="M22" i="13" s="1"/>
  <c r="N33" i="6"/>
  <c r="N37" i="6" s="1"/>
  <c r="O62" i="6" s="1"/>
  <c r="O147" i="6"/>
  <c r="Q93" i="3"/>
  <c r="Q144" i="3" s="1"/>
  <c r="Q27" i="6" s="1"/>
  <c r="R141" i="6" s="1"/>
  <c r="E62" i="12" s="1" a="1"/>
  <c r="E62" i="12" s="1"/>
  <c r="Q115" i="3"/>
  <c r="Q146" i="3" s="1"/>
  <c r="Q29" i="6" s="1"/>
  <c r="R143" i="6" s="1"/>
  <c r="E64" i="12" s="1" a="1"/>
  <c r="E64" i="12" s="1"/>
  <c r="N159" i="6"/>
  <c r="O20" i="13"/>
  <c r="A20" i="13" s="1"/>
  <c r="N47" i="6"/>
  <c r="N50" i="6" s="1"/>
  <c r="O405" i="6" s="1"/>
  <c r="C64" i="14" s="1" a="1"/>
  <c r="C64" i="14" s="1"/>
  <c r="N253" i="6"/>
  <c r="N17" i="13" s="1" a="1"/>
  <c r="N17" i="13" s="1"/>
  <c r="O17" i="13" s="1"/>
  <c r="A17" i="13" s="1"/>
  <c r="N12" i="12"/>
  <c r="A8" i="12"/>
  <c r="M45" i="12" a="1"/>
  <c r="M45" i="12" s="1"/>
  <c r="N45" i="12" s="1"/>
  <c r="A45" i="12" s="1"/>
  <c r="B225" i="6"/>
  <c r="B42" i="9" s="1"/>
  <c r="N19" i="12"/>
  <c r="B205" i="6"/>
  <c r="B22" i="9" s="1"/>
  <c r="M173" i="6"/>
  <c r="L41" i="12" s="1" a="1"/>
  <c r="L41" i="12" s="1"/>
  <c r="N267" i="6"/>
  <c r="N31" i="13" s="1" a="1"/>
  <c r="N31" i="13" s="1"/>
  <c r="O137" i="3"/>
  <c r="Q44" i="5"/>
  <c r="N162" i="6"/>
  <c r="M30" i="12" s="1" a="1"/>
  <c r="M30" i="12" s="1"/>
  <c r="O32" i="13"/>
  <c r="A32" i="13" s="1"/>
  <c r="J80" i="15"/>
  <c r="C53" i="15" s="1"/>
  <c r="N260" i="6"/>
  <c r="N24" i="13" s="1" a="1"/>
  <c r="N24" i="13" s="1"/>
  <c r="N166" i="6"/>
  <c r="M161" i="6"/>
  <c r="M255" i="6"/>
  <c r="S45" i="3"/>
  <c r="M33" i="13" a="1"/>
  <c r="M33" i="13" s="1"/>
  <c r="O33" i="13" s="1"/>
  <c r="A33" i="13" s="1"/>
  <c r="B313" i="6"/>
  <c r="B30" i="10" s="1"/>
  <c r="O30" i="6"/>
  <c r="P140" i="6"/>
  <c r="L28" i="12" a="1"/>
  <c r="L28" i="12" s="1"/>
  <c r="P55" i="5" a="1"/>
  <c r="P55" i="5" s="1"/>
  <c r="P56" i="5" s="1"/>
  <c r="N97" i="6" s="1" a="1"/>
  <c r="N97" i="6" s="1"/>
  <c r="P47" i="5" a="1"/>
  <c r="P47" i="5" s="1"/>
  <c r="P48" i="5" a="1"/>
  <c r="P48" i="5" s="1"/>
  <c r="N105" i="6" s="1"/>
  <c r="P49" i="5" a="1"/>
  <c r="P49" i="5" s="1"/>
  <c r="N106" i="6" s="1"/>
  <c r="P50" i="5" a="1"/>
  <c r="P50" i="5" s="1"/>
  <c r="N107" i="6" s="1"/>
  <c r="P51" i="5" a="1"/>
  <c r="P51" i="5" s="1"/>
  <c r="N108" i="6" s="1"/>
  <c r="N42" i="12"/>
  <c r="A42" i="12" s="1"/>
  <c r="L32" i="12" a="1"/>
  <c r="L32" i="12" s="1"/>
  <c r="N32" i="12" s="1"/>
  <c r="A32" i="12" s="1"/>
  <c r="B212" i="6"/>
  <c r="B29" i="9" s="1"/>
  <c r="U46" i="17"/>
  <c r="U59" i="17" s="1"/>
  <c r="U72" i="17"/>
  <c r="V46" i="17" s="1"/>
  <c r="V59" i="17" s="1"/>
  <c r="V72" i="17" s="1"/>
  <c r="Y35" i="17"/>
  <c r="Y40" i="17"/>
  <c r="Y33" i="17"/>
  <c r="Y36" i="17"/>
  <c r="Y49" i="17" s="1"/>
  <c r="Y62" i="17" s="1"/>
  <c r="Y34" i="17"/>
  <c r="Y47" i="17" s="1"/>
  <c r="Y60" i="17" s="1"/>
  <c r="Y32" i="17"/>
  <c r="Y39" i="17"/>
  <c r="Y41" i="17"/>
  <c r="Y54" i="17" s="1"/>
  <c r="Y67" i="17" s="1"/>
  <c r="Y38" i="17"/>
  <c r="Y51" i="17" s="1"/>
  <c r="Y64" i="17" s="1"/>
  <c r="Y37" i="17"/>
  <c r="Y50" i="17" s="1"/>
  <c r="Y63" i="17" s="1"/>
  <c r="X77" i="17"/>
  <c r="X78" i="17"/>
  <c r="T395" i="6"/>
  <c r="Y20" i="17"/>
  <c r="Y27" i="17"/>
  <c r="Y28" i="17"/>
  <c r="Y23" i="17"/>
  <c r="Y25" i="17"/>
  <c r="Y21" i="17"/>
  <c r="Y52" i="17"/>
  <c r="Y65" i="17" s="1"/>
  <c r="Y22" i="17"/>
  <c r="Y24" i="17"/>
  <c r="Y19" i="17"/>
  <c r="Y26" i="17"/>
  <c r="X54" i="17"/>
  <c r="X67" i="17" s="1"/>
  <c r="X80" i="17" s="1"/>
  <c r="Z15" i="17"/>
  <c r="Y4" i="6"/>
  <c r="Z3" i="6"/>
  <c r="Z280" i="6"/>
  <c r="N97" i="13" s="1" a="1"/>
  <c r="N97" i="13" s="1"/>
  <c r="O97" i="13" s="1"/>
  <c r="V100" i="17"/>
  <c r="U277" i="6"/>
  <c r="I94" i="13" s="1" a="1"/>
  <c r="I94" i="13" s="1"/>
  <c r="X47" i="17"/>
  <c r="X60" i="17" s="1"/>
  <c r="X73" i="17" s="1"/>
  <c r="X42" i="17"/>
  <c r="X53" i="17"/>
  <c r="X66" i="17" s="1"/>
  <c r="X79" i="17" s="1"/>
  <c r="X48" i="17"/>
  <c r="X61" i="17"/>
  <c r="X74" i="17" s="1"/>
  <c r="X29" i="17"/>
  <c r="X50" i="17"/>
  <c r="X63" i="17" s="1"/>
  <c r="X76" i="17" s="1"/>
  <c r="X5" i="6"/>
  <c r="W118" i="3"/>
  <c r="W84" i="3"/>
  <c r="W140" i="3"/>
  <c r="W106" i="3"/>
  <c r="W96" i="3"/>
  <c r="W37" i="3"/>
  <c r="W11" i="3"/>
  <c r="Y16" i="17"/>
  <c r="H94" i="13" a="1"/>
  <c r="H94" i="13" s="1"/>
  <c r="X49" i="17"/>
  <c r="X62" i="17" s="1"/>
  <c r="X75" i="17" s="1"/>
  <c r="W92" i="17"/>
  <c r="H98" i="17"/>
  <c r="H101" i="17" s="1"/>
  <c r="H89" i="17"/>
  <c r="G428" i="6" s="1"/>
  <c r="I68" i="17"/>
  <c r="I71" i="17"/>
  <c r="F95" i="13" a="1"/>
  <c r="F95" i="13" s="1"/>
  <c r="S122" i="8"/>
  <c r="F93" i="14" a="1"/>
  <c r="F93" i="14" s="1"/>
  <c r="G43" i="13" a="1"/>
  <c r="G43" i="13" s="1"/>
  <c r="G45" i="13" s="1"/>
  <c r="G281" i="6"/>
  <c r="I93" i="17"/>
  <c r="I96" i="17" s="1"/>
  <c r="G109" i="6" s="1"/>
  <c r="S434" i="6"/>
  <c r="S133" i="6"/>
  <c r="S278" i="6" s="1"/>
  <c r="F50" i="12"/>
  <c r="U125" i="6"/>
  <c r="T131" i="6"/>
  <c r="E75" i="14" a="1"/>
  <c r="E75" i="14" s="1"/>
  <c r="E76" i="14" s="1"/>
  <c r="Q417" i="6"/>
  <c r="R416" i="6"/>
  <c r="R18" i="6"/>
  <c r="H63" i="6"/>
  <c r="I60" i="6" s="1"/>
  <c r="H66" i="6"/>
  <c r="H394" i="6" s="1"/>
  <c r="H13" i="13" a="1"/>
  <c r="H13" i="13" s="1"/>
  <c r="E13" i="7" l="1"/>
  <c r="O18" i="13"/>
  <c r="A18" i="13" s="1"/>
  <c r="O15" i="13"/>
  <c r="A15" i="13" s="1"/>
  <c r="B16" i="9"/>
  <c r="C8" i="8" s="1"/>
  <c r="C9" i="8" s="1"/>
  <c r="B298" i="6"/>
  <c r="B15" i="10" s="1"/>
  <c r="N28" i="12"/>
  <c r="A28" i="12" s="1"/>
  <c r="AG20" i="3"/>
  <c r="AG25" i="3" s="1"/>
  <c r="AG29" i="3" s="1"/>
  <c r="AG82" i="6"/>
  <c r="AH14" i="3"/>
  <c r="B295" i="6"/>
  <c r="B12" i="10" s="1"/>
  <c r="B208" i="6"/>
  <c r="B25" i="9" s="1"/>
  <c r="J96" i="15" s="1"/>
  <c r="C48" i="15" s="1"/>
  <c r="O21" i="13"/>
  <c r="A21" i="13" s="1"/>
  <c r="O24" i="13"/>
  <c r="A24" i="13" s="1"/>
  <c r="N89" i="6" a="1"/>
  <c r="N89" i="6" s="1"/>
  <c r="O252" i="6" s="1"/>
  <c r="C69" i="13" s="1" a="1"/>
  <c r="C69" i="13" s="1"/>
  <c r="B302" i="6"/>
  <c r="B19" i="10" s="1"/>
  <c r="O22" i="13"/>
  <c r="A22" i="13" s="1"/>
  <c r="N22" i="12"/>
  <c r="N90" i="6" a="1"/>
  <c r="N90" i="6" s="1"/>
  <c r="O253" i="6" s="1"/>
  <c r="C70" i="13" s="1" a="1"/>
  <c r="C70" i="13" s="1"/>
  <c r="B210" i="6"/>
  <c r="B27" i="9" s="1"/>
  <c r="J98" i="15" s="1"/>
  <c r="C50" i="15" s="1"/>
  <c r="N96" i="6" a="1"/>
  <c r="N96" i="6" s="1"/>
  <c r="O259" i="6" s="1"/>
  <c r="N91" i="6" a="1"/>
  <c r="N91" i="6" s="1"/>
  <c r="O254" i="6" s="1"/>
  <c r="R93" i="3"/>
  <c r="R144" i="3" s="1"/>
  <c r="R27" i="6" s="1"/>
  <c r="S141" i="6" s="1"/>
  <c r="F62" i="12" s="1" a="1"/>
  <c r="F62" i="12" s="1"/>
  <c r="R115" i="3"/>
  <c r="R146" i="3" s="1"/>
  <c r="R29" i="6" s="1"/>
  <c r="S143" i="6" s="1"/>
  <c r="F64" i="12" s="1" a="1"/>
  <c r="F64" i="12" s="1"/>
  <c r="O166" i="6"/>
  <c r="O260" i="6"/>
  <c r="N104" i="6"/>
  <c r="P52" i="5"/>
  <c r="J93" i="15"/>
  <c r="C45" i="15" s="1"/>
  <c r="C21" i="8"/>
  <c r="C22" i="8" s="1"/>
  <c r="N88" i="6" a="1"/>
  <c r="N88" i="6" s="1"/>
  <c r="M19" i="13" a="1"/>
  <c r="M19" i="13" s="1"/>
  <c r="O19" i="13" s="1"/>
  <c r="A19" i="13" s="1"/>
  <c r="B299" i="6"/>
  <c r="B16" i="10" s="1"/>
  <c r="N95" i="6" a="1"/>
  <c r="N95" i="6" s="1"/>
  <c r="B304" i="6"/>
  <c r="B21" i="10" s="1"/>
  <c r="O177" i="6"/>
  <c r="O271" i="6"/>
  <c r="C61" i="12" a="1"/>
  <c r="C61" i="12" s="1"/>
  <c r="C65" i="12" s="1"/>
  <c r="P144" i="6"/>
  <c r="L29" i="12" a="1"/>
  <c r="L29" i="12" s="1"/>
  <c r="N29" i="12" s="1"/>
  <c r="A29" i="12" s="1"/>
  <c r="B209" i="6"/>
  <c r="B26" i="9" s="1"/>
  <c r="N30" i="12"/>
  <c r="A30" i="12" s="1"/>
  <c r="J87" i="15"/>
  <c r="J89" i="15" s="1"/>
  <c r="J90" i="15" s="1"/>
  <c r="C44" i="15"/>
  <c r="N93" i="6" a="1"/>
  <c r="N93" i="6" s="1"/>
  <c r="C40" i="8"/>
  <c r="D7" i="8"/>
  <c r="Q140" i="6"/>
  <c r="P30" i="6"/>
  <c r="T45" i="3"/>
  <c r="J111" i="15"/>
  <c r="A14" i="12"/>
  <c r="A19" i="12"/>
  <c r="R143" i="3"/>
  <c r="R75" i="3"/>
  <c r="S67" i="3"/>
  <c r="S71" i="3" s="1" a="1"/>
  <c r="S71" i="3" s="1"/>
  <c r="S72" i="3" s="1"/>
  <c r="S80" i="3"/>
  <c r="S78" i="3" s="1"/>
  <c r="J113" i="15"/>
  <c r="C51" i="15" s="1"/>
  <c r="E15" i="7"/>
  <c r="B65" i="12"/>
  <c r="N92" i="6" a="1"/>
  <c r="N92" i="6" s="1"/>
  <c r="P137" i="3"/>
  <c r="R44" i="5"/>
  <c r="U44" i="3"/>
  <c r="U79" i="3" s="1"/>
  <c r="U103" i="3"/>
  <c r="U145" i="3" s="1"/>
  <c r="U28" i="6" s="1"/>
  <c r="V142" i="6" s="1"/>
  <c r="I63" i="12" s="1" a="1"/>
  <c r="I63" i="12" s="1"/>
  <c r="V33" i="3"/>
  <c r="M16" i="13" a="1"/>
  <c r="M16" i="13" s="1"/>
  <c r="O16" i="13" s="1"/>
  <c r="A16" i="13" s="1"/>
  <c r="B296" i="6"/>
  <c r="B13" i="10" s="1"/>
  <c r="M23" i="13" a="1"/>
  <c r="M23" i="13" s="1"/>
  <c r="O23" i="13" s="1"/>
  <c r="A23" i="13" s="1"/>
  <c r="B303" i="6"/>
  <c r="B20" i="10" s="1"/>
  <c r="J100" i="15"/>
  <c r="M27" i="12" a="1"/>
  <c r="M27" i="12" s="1"/>
  <c r="N27" i="12" s="1"/>
  <c r="A27" i="12" s="1"/>
  <c r="B207" i="6"/>
  <c r="B24" i="9" s="1"/>
  <c r="O176" i="6"/>
  <c r="O270" i="6"/>
  <c r="O47" i="6"/>
  <c r="O50" i="6" s="1"/>
  <c r="P405" i="6" s="1"/>
  <c r="D64" i="14" s="1" a="1"/>
  <c r="D64" i="14" s="1"/>
  <c r="Q50" i="5" a="1"/>
  <c r="Q50" i="5" s="1"/>
  <c r="O107" i="6" s="1"/>
  <c r="P270" i="6" s="1"/>
  <c r="D87" i="13" s="1" a="1"/>
  <c r="D87" i="13" s="1"/>
  <c r="Q48" i="5" a="1"/>
  <c r="Q48" i="5" s="1"/>
  <c r="O105" i="6" s="1"/>
  <c r="Q55" i="5" a="1"/>
  <c r="Q55" i="5" s="1"/>
  <c r="Q56" i="5" s="1"/>
  <c r="O93" i="6" s="1" a="1"/>
  <c r="O93" i="6" s="1"/>
  <c r="Q51" i="5" a="1"/>
  <c r="Q51" i="5" s="1"/>
  <c r="O108" i="6" s="1"/>
  <c r="Q49" i="5" a="1"/>
  <c r="Q49" i="5" s="1"/>
  <c r="O106" i="6" s="1"/>
  <c r="P269" i="6" s="1"/>
  <c r="D86" i="13" s="1" a="1"/>
  <c r="D86" i="13" s="1"/>
  <c r="Q47" i="5" a="1"/>
  <c r="Q47" i="5" s="1"/>
  <c r="O175" i="6"/>
  <c r="O269" i="6"/>
  <c r="M34" i="12" a="1"/>
  <c r="M34" i="12" s="1"/>
  <c r="N34" i="12" s="1"/>
  <c r="A34" i="12" s="1"/>
  <c r="B214" i="6"/>
  <c r="B31" i="9" s="1"/>
  <c r="P147" i="6"/>
  <c r="O33" i="6"/>
  <c r="O37" i="6" s="1"/>
  <c r="P62" i="6" s="1"/>
  <c r="N94" i="6" a="1"/>
  <c r="N94" i="6" s="1"/>
  <c r="O151" i="6"/>
  <c r="O153" i="6" s="1"/>
  <c r="B68" i="12" a="1"/>
  <c r="B68" i="12" s="1"/>
  <c r="Q51" i="6"/>
  <c r="R424" i="6" s="1"/>
  <c r="F83" i="14" s="1" a="1"/>
  <c r="F83" i="14" s="1"/>
  <c r="Q74" i="3"/>
  <c r="Q49" i="6" s="1"/>
  <c r="R247" i="6" s="1"/>
  <c r="F64" i="13" s="1" a="1"/>
  <c r="F64" i="13" s="1"/>
  <c r="L26" i="12" a="1"/>
  <c r="L26" i="12" s="1"/>
  <c r="N26" i="12" s="1"/>
  <c r="A26" i="12" s="1"/>
  <c r="B206" i="6"/>
  <c r="B23" i="9" s="1"/>
  <c r="O174" i="6"/>
  <c r="O268" i="6"/>
  <c r="M31" i="12" a="1"/>
  <c r="M31" i="12" s="1"/>
  <c r="N31" i="12" s="1"/>
  <c r="A31" i="12" s="1"/>
  <c r="B211" i="6"/>
  <c r="B28" i="9" s="1"/>
  <c r="Q26" i="6"/>
  <c r="Q147" i="3"/>
  <c r="W46" i="17"/>
  <c r="W59" i="17" s="1"/>
  <c r="W72" i="17" s="1"/>
  <c r="X46" i="17" s="1"/>
  <c r="X59" i="17" s="1"/>
  <c r="X72" i="17" s="1"/>
  <c r="Y46" i="17" s="1"/>
  <c r="Y59" i="17" s="1"/>
  <c r="Y72" i="17" s="1"/>
  <c r="Z35" i="17"/>
  <c r="Z40" i="17"/>
  <c r="Z53" i="17" s="1"/>
  <c r="Z66" i="17" s="1"/>
  <c r="Z33" i="17"/>
  <c r="Z46" i="17" s="1"/>
  <c r="Z59" i="17" s="1"/>
  <c r="Z38" i="17"/>
  <c r="Z51" i="17" s="1"/>
  <c r="Z64" i="17" s="1"/>
  <c r="Z34" i="17"/>
  <c r="Z32" i="17"/>
  <c r="Z41" i="17"/>
  <c r="Z37" i="17"/>
  <c r="Z50" i="17" s="1"/>
  <c r="Z63" i="17" s="1"/>
  <c r="Z36" i="17"/>
  <c r="Z49" i="17" s="1"/>
  <c r="Z62" i="17" s="1"/>
  <c r="Z39" i="17"/>
  <c r="Z52" i="17" s="1"/>
  <c r="Z65" i="17" s="1"/>
  <c r="Y76" i="17"/>
  <c r="Y73" i="17"/>
  <c r="Y75" i="17"/>
  <c r="Y77" i="17"/>
  <c r="U395" i="6"/>
  <c r="Y78" i="17"/>
  <c r="AA3" i="6"/>
  <c r="AA15" i="17"/>
  <c r="Z4" i="6"/>
  <c r="AA280" i="6"/>
  <c r="F27" i="7"/>
  <c r="A97" i="13"/>
  <c r="X96" i="3"/>
  <c r="X11" i="3"/>
  <c r="X106" i="3"/>
  <c r="X37" i="3"/>
  <c r="X118" i="3"/>
  <c r="X140" i="3"/>
  <c r="X84" i="3"/>
  <c r="Z16" i="17"/>
  <c r="Y5" i="6"/>
  <c r="Y48" i="17"/>
  <c r="Y61" i="17" s="1"/>
  <c r="Y74" i="17" s="1"/>
  <c r="Y53" i="17"/>
  <c r="Y66" i="17" s="1"/>
  <c r="Y79" i="17" s="1"/>
  <c r="Z20" i="17"/>
  <c r="Z27" i="17"/>
  <c r="Z28" i="17"/>
  <c r="Z24" i="17"/>
  <c r="Z26" i="17"/>
  <c r="Z25" i="17"/>
  <c r="Z22" i="17"/>
  <c r="Z19" i="17"/>
  <c r="Z47" i="17"/>
  <c r="Z60" i="17" s="1"/>
  <c r="Z21" i="17"/>
  <c r="Z23" i="17"/>
  <c r="Y42" i="17"/>
  <c r="W100" i="17"/>
  <c r="V277" i="6"/>
  <c r="J94" i="13" s="1" a="1"/>
  <c r="J94" i="13" s="1"/>
  <c r="Y29" i="17"/>
  <c r="Y80" i="17"/>
  <c r="X92" i="17"/>
  <c r="H406" i="6"/>
  <c r="H12" i="14" s="1" a="1"/>
  <c r="H12" i="14" s="1"/>
  <c r="G95" i="13" a="1"/>
  <c r="G95" i="13" s="1"/>
  <c r="I81" i="17"/>
  <c r="I90" i="17" s="1"/>
  <c r="J45" i="17"/>
  <c r="S416" i="6"/>
  <c r="S18" i="6"/>
  <c r="I94" i="17"/>
  <c r="H121" i="8"/>
  <c r="G34" i="14" a="1"/>
  <c r="G34" i="14" s="1"/>
  <c r="G35" i="14" s="1"/>
  <c r="G429" i="6"/>
  <c r="T122" i="8"/>
  <c r="G93" i="14" a="1"/>
  <c r="G93" i="14" s="1"/>
  <c r="H178" i="6"/>
  <c r="H272" i="6"/>
  <c r="T434" i="6"/>
  <c r="T133" i="6"/>
  <c r="T278" i="6" s="1"/>
  <c r="V125" i="6"/>
  <c r="U131" i="6"/>
  <c r="F75" i="14" a="1"/>
  <c r="F75" i="14" s="1"/>
  <c r="R417" i="6"/>
  <c r="I61" i="6"/>
  <c r="D8" i="8" l="1"/>
  <c r="B18" i="9"/>
  <c r="B19" i="9" s="1"/>
  <c r="AH20" i="3"/>
  <c r="AH25" i="3" s="1"/>
  <c r="AH29" i="3" s="1"/>
  <c r="AI14" i="3"/>
  <c r="AH82" i="6"/>
  <c r="O158" i="6"/>
  <c r="B79" i="12" s="1" a="1"/>
  <c r="B79" i="12" s="1"/>
  <c r="O165" i="6"/>
  <c r="B86" i="12" s="1" a="1"/>
  <c r="B86" i="12" s="1"/>
  <c r="O160" i="6"/>
  <c r="B81" i="12" s="1" a="1"/>
  <c r="B81" i="12" s="1"/>
  <c r="O159" i="6"/>
  <c r="B80" i="12" s="1" a="1"/>
  <c r="B80" i="12" s="1"/>
  <c r="O90" i="6" a="1"/>
  <c r="O90" i="6" s="1"/>
  <c r="P253" i="6" s="1"/>
  <c r="D70" i="13" s="1" a="1"/>
  <c r="D70" i="13" s="1"/>
  <c r="O96" i="6" a="1"/>
  <c r="O96" i="6" s="1"/>
  <c r="P165" i="6" s="1"/>
  <c r="C86" i="12" s="1" a="1"/>
  <c r="C86" i="12" s="1"/>
  <c r="U45" i="3"/>
  <c r="U80" i="3" s="1"/>
  <c r="U78" i="3" s="1"/>
  <c r="P162" i="6"/>
  <c r="C83" i="12" s="1" a="1"/>
  <c r="C83" i="12" s="1"/>
  <c r="C85" i="13" a="1"/>
  <c r="C85" i="13" s="1"/>
  <c r="P174" i="6"/>
  <c r="C95" i="12" s="1" a="1"/>
  <c r="C95" i="12" s="1"/>
  <c r="J95" i="15"/>
  <c r="C47" i="15" s="1"/>
  <c r="A21" i="12"/>
  <c r="A20" i="12"/>
  <c r="A22" i="12"/>
  <c r="A23" i="12" s="1"/>
  <c r="C86" i="13" a="1"/>
  <c r="C86" i="13" s="1"/>
  <c r="O161" i="6"/>
  <c r="O255" i="6"/>
  <c r="O8" i="8"/>
  <c r="D9" i="8"/>
  <c r="S44" i="5"/>
  <c r="Q137" i="3"/>
  <c r="B72" i="12"/>
  <c r="B74" i="12" s="1"/>
  <c r="B96" i="12" a="1"/>
  <c r="B96" i="12" s="1"/>
  <c r="O94" i="6" a="1"/>
  <c r="O94" i="6" s="1"/>
  <c r="P257" i="6" s="1"/>
  <c r="D74" i="13" s="1" a="1"/>
  <c r="D74" i="13" s="1"/>
  <c r="O95" i="6" a="1"/>
  <c r="O95" i="6" s="1"/>
  <c r="P258" i="6" s="1"/>
  <c r="D75" i="13" s="1" a="1"/>
  <c r="D75" i="13" s="1"/>
  <c r="W33" i="3"/>
  <c r="V103" i="3"/>
  <c r="V145" i="3" s="1"/>
  <c r="V28" i="6" s="1"/>
  <c r="W142" i="6" s="1"/>
  <c r="J63" i="12" s="1" a="1"/>
  <c r="J63" i="12" s="1"/>
  <c r="V44" i="3"/>
  <c r="V79" i="3" s="1"/>
  <c r="P151" i="6"/>
  <c r="P153" i="6" s="1"/>
  <c r="C68" i="12" a="1"/>
  <c r="C68" i="12" s="1"/>
  <c r="C72" i="12" s="1"/>
  <c r="C74" i="12" s="1"/>
  <c r="C75" i="12" s="1"/>
  <c r="R26" i="6"/>
  <c r="R147" i="3"/>
  <c r="B87" i="12" a="1"/>
  <c r="B87" i="12" s="1"/>
  <c r="B95" i="12" a="1"/>
  <c r="B95" i="12" s="1"/>
  <c r="O164" i="6"/>
  <c r="O258" i="6"/>
  <c r="J94" i="15"/>
  <c r="C46" i="15" s="1"/>
  <c r="O89" i="6" a="1"/>
  <c r="O89" i="6" s="1"/>
  <c r="O88" i="6" a="1"/>
  <c r="O88" i="6" s="1"/>
  <c r="P251" i="6" s="1"/>
  <c r="D68" i="13" s="1" a="1"/>
  <c r="D68" i="13" s="1"/>
  <c r="S93" i="3"/>
  <c r="S144" i="3" s="1"/>
  <c r="S27" i="6" s="1"/>
  <c r="T141" i="6" s="1"/>
  <c r="S115" i="3"/>
  <c r="S146" i="3" s="1"/>
  <c r="S29" i="6" s="1"/>
  <c r="T143" i="6" s="1"/>
  <c r="O162" i="6"/>
  <c r="P256" i="6"/>
  <c r="D73" i="13" s="1" a="1"/>
  <c r="D73" i="13" s="1"/>
  <c r="O256" i="6"/>
  <c r="C88" i="13" a="1"/>
  <c r="C88" i="13" s="1"/>
  <c r="O157" i="6"/>
  <c r="O251" i="6"/>
  <c r="O173" i="6"/>
  <c r="O267" i="6"/>
  <c r="P177" i="6"/>
  <c r="C98" i="12" s="1" a="1"/>
  <c r="C98" i="12" s="1"/>
  <c r="Q147" i="6"/>
  <c r="P33" i="6"/>
  <c r="P37" i="6" s="1"/>
  <c r="Q62" i="6" s="1"/>
  <c r="R51" i="6"/>
  <c r="S424" i="6" s="1"/>
  <c r="G83" i="14" s="1" a="1"/>
  <c r="G83" i="14" s="1"/>
  <c r="R74" i="3"/>
  <c r="R49" i="6" s="1"/>
  <c r="S247" i="6" s="1"/>
  <c r="G64" i="13" s="1" a="1"/>
  <c r="G64" i="13" s="1"/>
  <c r="D61" i="12" a="1"/>
  <c r="D61" i="12" s="1"/>
  <c r="Q144" i="6"/>
  <c r="C77" i="13" a="1"/>
  <c r="C77" i="13" s="1"/>
  <c r="P268" i="6"/>
  <c r="D85" i="13" s="1" a="1"/>
  <c r="D85" i="13" s="1"/>
  <c r="J102" i="15"/>
  <c r="O91" i="6" a="1"/>
  <c r="O91" i="6" s="1"/>
  <c r="O92" i="6" a="1"/>
  <c r="O92" i="6" s="1"/>
  <c r="P255" i="6" s="1"/>
  <c r="D72" i="13" s="1" a="1"/>
  <c r="D72" i="13" s="1"/>
  <c r="O163" i="6"/>
  <c r="O257" i="6"/>
  <c r="Q52" i="5"/>
  <c r="O104" i="6"/>
  <c r="P267" i="6" s="1"/>
  <c r="D84" i="13" s="1" a="1"/>
  <c r="D84" i="13" s="1"/>
  <c r="O97" i="6" a="1"/>
  <c r="O97" i="6" s="1"/>
  <c r="C76" i="13" a="1"/>
  <c r="C76" i="13" s="1"/>
  <c r="T67" i="3"/>
  <c r="T71" i="3" s="1" a="1"/>
  <c r="T71" i="3" s="1"/>
  <c r="T72" i="3" s="1"/>
  <c r="T80" i="3"/>
  <c r="T78" i="3" s="1"/>
  <c r="B98" i="12" a="1"/>
  <c r="B98" i="12" s="1"/>
  <c r="C71" i="13" a="1"/>
  <c r="C71" i="13" s="1"/>
  <c r="B97" i="12" a="1"/>
  <c r="B97" i="12" s="1"/>
  <c r="J97" i="15"/>
  <c r="C49" i="15" s="1"/>
  <c r="P176" i="6"/>
  <c r="C97" i="12" s="1" a="1"/>
  <c r="C97" i="12" s="1"/>
  <c r="R140" i="6"/>
  <c r="Q30" i="6"/>
  <c r="J99" i="15"/>
  <c r="P175" i="6"/>
  <c r="C96" i="12" s="1" a="1"/>
  <c r="C96" i="12" s="1"/>
  <c r="C87" i="13" a="1"/>
  <c r="C87" i="13" s="1"/>
  <c r="R48" i="5" a="1"/>
  <c r="R48" i="5" s="1"/>
  <c r="P105" i="6" s="1"/>
  <c r="R50" i="5" a="1"/>
  <c r="R50" i="5" s="1"/>
  <c r="P107" i="6" s="1"/>
  <c r="Q270" i="6" s="1"/>
  <c r="R49" i="5" a="1"/>
  <c r="R49" i="5" s="1"/>
  <c r="P106" i="6" s="1"/>
  <c r="R51" i="5" a="1"/>
  <c r="R51" i="5" s="1"/>
  <c r="P108" i="6" s="1"/>
  <c r="Q271" i="6" s="1"/>
  <c r="E88" i="13" s="1" a="1"/>
  <c r="E88" i="13" s="1"/>
  <c r="R47" i="5" a="1"/>
  <c r="R47" i="5" s="1"/>
  <c r="R55" i="5" a="1"/>
  <c r="R55" i="5" s="1"/>
  <c r="R56" i="5" s="1"/>
  <c r="P94" i="6" s="1" a="1"/>
  <c r="P94" i="6" s="1"/>
  <c r="S143" i="3"/>
  <c r="S75" i="3"/>
  <c r="P47" i="6"/>
  <c r="P50" i="6" s="1"/>
  <c r="Q405" i="6" s="1"/>
  <c r="E64" i="14" s="1" a="1"/>
  <c r="E64" i="14" s="1"/>
  <c r="P271" i="6"/>
  <c r="D88" i="13" s="1" a="1"/>
  <c r="D88" i="13" s="1"/>
  <c r="Z76" i="17"/>
  <c r="Z72" i="17"/>
  <c r="AA40" i="17"/>
  <c r="AA33" i="17"/>
  <c r="AA38" i="17"/>
  <c r="AA51" i="17" s="1"/>
  <c r="AA64" i="17" s="1"/>
  <c r="AA39" i="17"/>
  <c r="AA41" i="17"/>
  <c r="AA35" i="17"/>
  <c r="AA37" i="17"/>
  <c r="AA36" i="17"/>
  <c r="AA49" i="17" s="1"/>
  <c r="AA62" i="17" s="1"/>
  <c r="AA32" i="17"/>
  <c r="AA34" i="17"/>
  <c r="Z73" i="17"/>
  <c r="Z77" i="17"/>
  <c r="V395" i="6"/>
  <c r="Z78" i="17"/>
  <c r="Z75" i="17"/>
  <c r="Z79" i="17"/>
  <c r="C150" i="13" a="1"/>
  <c r="C150" i="13" s="1"/>
  <c r="AA28" i="17"/>
  <c r="AA25" i="17"/>
  <c r="AA50" i="17"/>
  <c r="AA63" i="17" s="1"/>
  <c r="AA48" i="17"/>
  <c r="AA61" i="17" s="1"/>
  <c r="AA19" i="17"/>
  <c r="AA26" i="17"/>
  <c r="AA23" i="17"/>
  <c r="AA21" i="17"/>
  <c r="AA27" i="17"/>
  <c r="AA22" i="17"/>
  <c r="AA20" i="17"/>
  <c r="AA24" i="17"/>
  <c r="Y92" i="17"/>
  <c r="AB15" i="17"/>
  <c r="AB3" i="6"/>
  <c r="AA4" i="6"/>
  <c r="AB280" i="6"/>
  <c r="D150" i="13" s="1" a="1"/>
  <c r="D150" i="13" s="1"/>
  <c r="Z5" i="6"/>
  <c r="AA16" i="17"/>
  <c r="Y11" i="3"/>
  <c r="Y37" i="3"/>
  <c r="Y118" i="3"/>
  <c r="Y84" i="3"/>
  <c r="Y140" i="3"/>
  <c r="Y96" i="3"/>
  <c r="Y106" i="3"/>
  <c r="Z29" i="17"/>
  <c r="X100" i="17"/>
  <c r="W277" i="6"/>
  <c r="K94" i="13" s="1" a="1"/>
  <c r="K94" i="13" s="1"/>
  <c r="Z42" i="17"/>
  <c r="Z48" i="17"/>
  <c r="Z61" i="17" s="1"/>
  <c r="Z74" i="17" s="1"/>
  <c r="Z54" i="17"/>
  <c r="Z67" i="17" s="1"/>
  <c r="Z80" i="17" s="1"/>
  <c r="I99" i="17"/>
  <c r="H279" i="6"/>
  <c r="U122" i="8"/>
  <c r="H93" i="14" a="1"/>
  <c r="H93" i="14" s="1"/>
  <c r="U434" i="6"/>
  <c r="U133" i="6"/>
  <c r="U278" i="6" s="1"/>
  <c r="T416" i="6"/>
  <c r="T18" i="6"/>
  <c r="G46" i="12" a="1"/>
  <c r="G46" i="12" s="1"/>
  <c r="G48" i="12" s="1"/>
  <c r="H389" i="6"/>
  <c r="H180" i="6"/>
  <c r="H182" i="6" s="1"/>
  <c r="J55" i="17"/>
  <c r="J58" i="17"/>
  <c r="H36" i="13" a="1"/>
  <c r="H36" i="13" s="1"/>
  <c r="H390" i="6"/>
  <c r="W125" i="6"/>
  <c r="V131" i="6"/>
  <c r="H95" i="13" a="1"/>
  <c r="H95" i="13" s="1"/>
  <c r="F76" i="14"/>
  <c r="G75" i="14" a="1"/>
  <c r="G75" i="14" s="1"/>
  <c r="G76" i="14" s="1"/>
  <c r="S417" i="6"/>
  <c r="I65" i="6"/>
  <c r="I249" i="6" s="1"/>
  <c r="I63" i="6"/>
  <c r="AI20" i="3" l="1"/>
  <c r="AI25" i="3" s="1"/>
  <c r="AI29" i="3" s="1"/>
  <c r="AJ14" i="3"/>
  <c r="AI82" i="6"/>
  <c r="P96" i="6" a="1"/>
  <c r="P96" i="6" s="1"/>
  <c r="Q165" i="6" s="1"/>
  <c r="D86" i="12" s="1" a="1"/>
  <c r="D86" i="12" s="1"/>
  <c r="P159" i="6"/>
  <c r="C80" i="12" s="1" a="1"/>
  <c r="C80" i="12" s="1"/>
  <c r="P88" i="6" a="1"/>
  <c r="P88" i="6" s="1"/>
  <c r="Q251" i="6" s="1"/>
  <c r="E68" i="13" s="1" a="1"/>
  <c r="E68" i="13" s="1"/>
  <c r="P89" i="6" a="1"/>
  <c r="P89" i="6" s="1"/>
  <c r="Q158" i="6" s="1"/>
  <c r="D79" i="12" s="1" a="1"/>
  <c r="D79" i="12" s="1"/>
  <c r="P93" i="6" a="1"/>
  <c r="P93" i="6" s="1"/>
  <c r="Q256" i="6" s="1"/>
  <c r="E73" i="13" s="1" a="1"/>
  <c r="E73" i="13" s="1"/>
  <c r="P97" i="6" a="1"/>
  <c r="P97" i="6" s="1"/>
  <c r="Q166" i="6" s="1"/>
  <c r="D87" i="12" s="1" a="1"/>
  <c r="D87" i="12" s="1"/>
  <c r="P92" i="6" a="1"/>
  <c r="P92" i="6" s="1"/>
  <c r="Q161" i="6" s="1"/>
  <c r="D82" i="12" s="1" a="1"/>
  <c r="D82" i="12" s="1"/>
  <c r="P91" i="6" a="1"/>
  <c r="P91" i="6" s="1"/>
  <c r="Q254" i="6" s="1"/>
  <c r="E71" i="13" s="1" a="1"/>
  <c r="E71" i="13" s="1"/>
  <c r="U67" i="3"/>
  <c r="U71" i="3" s="1" a="1"/>
  <c r="U71" i="3" s="1"/>
  <c r="U72" i="3" s="1"/>
  <c r="P259" i="6"/>
  <c r="D76" i="13" s="1" a="1"/>
  <c r="D76" i="13" s="1"/>
  <c r="P90" i="6" a="1"/>
  <c r="P90" i="6" s="1"/>
  <c r="Q253" i="6" s="1"/>
  <c r="P95" i="6" a="1"/>
  <c r="P95" i="6" s="1"/>
  <c r="Q164" i="6" s="1"/>
  <c r="D85" i="12" s="1" a="1"/>
  <c r="D85" i="12" s="1"/>
  <c r="B75" i="12"/>
  <c r="E87" i="13" a="1"/>
  <c r="E87" i="13" s="1"/>
  <c r="D65" i="12"/>
  <c r="B94" i="12" a="1"/>
  <c r="B94" i="12" s="1"/>
  <c r="R147" i="6"/>
  <c r="Q33" i="6"/>
  <c r="Q37" i="6" s="1"/>
  <c r="R62" i="6" s="1"/>
  <c r="Q47" i="6"/>
  <c r="Q50" i="6" s="1"/>
  <c r="R405" i="6" s="1"/>
  <c r="F64" i="14" s="1" a="1"/>
  <c r="F64" i="14" s="1"/>
  <c r="P173" i="6"/>
  <c r="C94" i="12" s="1" a="1"/>
  <c r="C94" i="12" s="1"/>
  <c r="E61" i="12" a="1"/>
  <c r="E61" i="12" s="1"/>
  <c r="E65" i="12" s="1"/>
  <c r="R144" i="6"/>
  <c r="B78" i="12" a="1"/>
  <c r="B78" i="12" s="1"/>
  <c r="G62" i="12" a="1"/>
  <c r="G62" i="12" s="1"/>
  <c r="B85" i="12" a="1"/>
  <c r="B85" i="12" s="1"/>
  <c r="S26" i="6"/>
  <c r="S147" i="3"/>
  <c r="C74" i="13" a="1"/>
  <c r="C74" i="13" s="1"/>
  <c r="Q151" i="6"/>
  <c r="Q153" i="6" s="1"/>
  <c r="D68" i="12" a="1"/>
  <c r="D68" i="12" s="1"/>
  <c r="P163" i="6"/>
  <c r="C84" i="12" s="1" a="1"/>
  <c r="C84" i="12" s="1"/>
  <c r="Q257" i="6"/>
  <c r="E74" i="13" s="1" a="1"/>
  <c r="E74" i="13" s="1"/>
  <c r="U115" i="3"/>
  <c r="U146" i="3" s="1"/>
  <c r="U29" i="6" s="1"/>
  <c r="V143" i="6" s="1"/>
  <c r="I64" i="12" s="1" a="1"/>
  <c r="I64" i="12" s="1"/>
  <c r="U93" i="3"/>
  <c r="U144" i="3" s="1"/>
  <c r="U27" i="6" s="1"/>
  <c r="V141" i="6" s="1"/>
  <c r="I62" i="12" s="1" a="1"/>
  <c r="I62" i="12" s="1"/>
  <c r="Q175" i="6"/>
  <c r="D96" i="12" s="1" a="1"/>
  <c r="D96" i="12" s="1"/>
  <c r="Q174" i="6"/>
  <c r="D95" i="12" s="1" a="1"/>
  <c r="D95" i="12" s="1"/>
  <c r="C68" i="13" a="1"/>
  <c r="C68" i="13" s="1"/>
  <c r="G64" i="12" a="1"/>
  <c r="G64" i="12" s="1"/>
  <c r="X33" i="3"/>
  <c r="W103" i="3"/>
  <c r="W145" i="3" s="1"/>
  <c r="W28" i="6" s="1"/>
  <c r="X142" i="6" s="1"/>
  <c r="K63" i="12" s="1" a="1"/>
  <c r="K63" i="12" s="1"/>
  <c r="W44" i="3"/>
  <c r="S49" i="5" a="1"/>
  <c r="S49" i="5" s="1"/>
  <c r="Q106" i="6" s="1"/>
  <c r="R269" i="6" s="1"/>
  <c r="F86" i="13" s="1" a="1"/>
  <c r="F86" i="13" s="1"/>
  <c r="S48" i="5" a="1"/>
  <c r="S48" i="5" s="1"/>
  <c r="Q105" i="6" s="1"/>
  <c r="S51" i="5" a="1"/>
  <c r="S51" i="5" s="1"/>
  <c r="Q108" i="6" s="1"/>
  <c r="S47" i="5" a="1"/>
  <c r="S47" i="5" s="1"/>
  <c r="S55" i="5" a="1"/>
  <c r="S55" i="5" s="1"/>
  <c r="S56" i="5" s="1"/>
  <c r="Q92" i="6" s="1" a="1"/>
  <c r="Q92" i="6" s="1"/>
  <c r="R161" i="6" s="1"/>
  <c r="E82" i="12" s="1" a="1"/>
  <c r="E82" i="12" s="1"/>
  <c r="S50" i="5" a="1"/>
  <c r="S50" i="5" s="1"/>
  <c r="Q107" i="6" s="1"/>
  <c r="R270" i="6" s="1"/>
  <c r="F87" i="13" s="1" a="1"/>
  <c r="F87" i="13" s="1"/>
  <c r="S74" i="3"/>
  <c r="S49" i="6" s="1"/>
  <c r="T247" i="6" s="1"/>
  <c r="H64" i="13" s="1" a="1"/>
  <c r="H64" i="13" s="1"/>
  <c r="S51" i="6"/>
  <c r="T424" i="6" s="1"/>
  <c r="H83" i="14" s="1" a="1"/>
  <c r="H83" i="14" s="1"/>
  <c r="P164" i="6"/>
  <c r="C85" i="12" s="1" a="1"/>
  <c r="C85" i="12" s="1"/>
  <c r="Q163" i="6"/>
  <c r="D84" i="12" s="1" a="1"/>
  <c r="D84" i="12" s="1"/>
  <c r="T115" i="3"/>
  <c r="T146" i="3" s="1"/>
  <c r="T29" i="6" s="1"/>
  <c r="U143" i="6" s="1"/>
  <c r="H64" i="12" s="1" a="1"/>
  <c r="H64" i="12" s="1"/>
  <c r="T93" i="3"/>
  <c r="T144" i="3" s="1"/>
  <c r="T27" i="6" s="1"/>
  <c r="U141" i="6" s="1"/>
  <c r="H62" i="12" s="1" a="1"/>
  <c r="H62" i="12" s="1"/>
  <c r="P157" i="6"/>
  <c r="C78" i="12" s="1" a="1"/>
  <c r="C78" i="12" s="1"/>
  <c r="P160" i="6"/>
  <c r="P254" i="6"/>
  <c r="R137" i="3"/>
  <c r="T44" i="5"/>
  <c r="C72" i="13" a="1"/>
  <c r="C72" i="13" s="1"/>
  <c r="P166" i="6"/>
  <c r="P260" i="6"/>
  <c r="R52" i="5"/>
  <c r="P104" i="6"/>
  <c r="Q269" i="6"/>
  <c r="T143" i="3"/>
  <c r="T75" i="3"/>
  <c r="B84" i="12" a="1"/>
  <c r="B84" i="12" s="1"/>
  <c r="P158" i="6"/>
  <c r="P252" i="6"/>
  <c r="Q176" i="6"/>
  <c r="B83" i="12" a="1"/>
  <c r="B83" i="12" s="1"/>
  <c r="C75" i="13" a="1"/>
  <c r="C75" i="13" s="1"/>
  <c r="S140" i="6"/>
  <c r="R30" i="6"/>
  <c r="B82" i="12" a="1"/>
  <c r="B82" i="12" s="1"/>
  <c r="Q177" i="6"/>
  <c r="P161" i="6"/>
  <c r="C82" i="12" s="1" a="1"/>
  <c r="C82" i="12" s="1"/>
  <c r="C84" i="13" a="1"/>
  <c r="C84" i="13" s="1"/>
  <c r="C73" i="13" a="1"/>
  <c r="C73" i="13" s="1"/>
  <c r="V45" i="3"/>
  <c r="Q268" i="6"/>
  <c r="AB33" i="17"/>
  <c r="AB38" i="17"/>
  <c r="AB36" i="17"/>
  <c r="AB49" i="17" s="1"/>
  <c r="AB62" i="17" s="1"/>
  <c r="AB41" i="17"/>
  <c r="AB54" i="17" s="1"/>
  <c r="AB67" i="17" s="1"/>
  <c r="AB40" i="17"/>
  <c r="AB53" i="17" s="1"/>
  <c r="AB66" i="17" s="1"/>
  <c r="AB32" i="17"/>
  <c r="AB35" i="17"/>
  <c r="AB39" i="17"/>
  <c r="AB52" i="17" s="1"/>
  <c r="AB65" i="17" s="1"/>
  <c r="AB37" i="17"/>
  <c r="AB34" i="17"/>
  <c r="AB47" i="17" s="1"/>
  <c r="AB60" i="17" s="1"/>
  <c r="AA77" i="17"/>
  <c r="W395" i="6"/>
  <c r="AA74" i="17"/>
  <c r="AA76" i="17"/>
  <c r="AA75" i="17"/>
  <c r="Z106" i="3"/>
  <c r="Z84" i="3"/>
  <c r="Z37" i="3"/>
  <c r="Z11" i="3"/>
  <c r="Z118" i="3"/>
  <c r="Z96" i="3"/>
  <c r="Z140" i="3"/>
  <c r="AB16" i="17"/>
  <c r="AA5" i="6"/>
  <c r="AC15" i="17"/>
  <c r="AC3" i="6"/>
  <c r="AB4" i="6"/>
  <c r="AC280" i="6"/>
  <c r="E150" i="13" s="1" a="1"/>
  <c r="E150" i="13" s="1"/>
  <c r="AB20" i="17"/>
  <c r="AB23" i="17"/>
  <c r="AB28" i="17"/>
  <c r="AB19" i="17"/>
  <c r="AB24" i="17"/>
  <c r="AB25" i="17"/>
  <c r="AB27" i="17"/>
  <c r="AB26" i="17"/>
  <c r="AB21" i="17"/>
  <c r="AB22" i="17"/>
  <c r="Y100" i="17"/>
  <c r="X277" i="6"/>
  <c r="L94" i="13" s="1" a="1"/>
  <c r="L94" i="13" s="1"/>
  <c r="AA52" i="17"/>
  <c r="AA65" i="17" s="1"/>
  <c r="AA78" i="17" s="1"/>
  <c r="Z92" i="17"/>
  <c r="AA53" i="17"/>
  <c r="AA66" i="17" s="1"/>
  <c r="AA79" i="17" s="1"/>
  <c r="AA46" i="17"/>
  <c r="AA59" i="17" s="1"/>
  <c r="AA72" i="17" s="1"/>
  <c r="AA29" i="17"/>
  <c r="AA42" i="17"/>
  <c r="AA54" i="17"/>
  <c r="AA67" i="17" s="1"/>
  <c r="AA80" i="17" s="1"/>
  <c r="AA47" i="17"/>
  <c r="AA60" i="17" s="1"/>
  <c r="AA73" i="17" s="1"/>
  <c r="U416" i="6"/>
  <c r="U18" i="6"/>
  <c r="V434" i="6"/>
  <c r="V133" i="6"/>
  <c r="V278" i="6" s="1"/>
  <c r="I95" i="13" a="1"/>
  <c r="I95" i="13" s="1"/>
  <c r="V122" i="8"/>
  <c r="I93" i="14" a="1"/>
  <c r="I93" i="14" s="1"/>
  <c r="X125" i="6"/>
  <c r="W131" i="6"/>
  <c r="I98" i="17"/>
  <c r="I101" i="17" s="1"/>
  <c r="I89" i="17"/>
  <c r="H428" i="6" s="1"/>
  <c r="J68" i="17"/>
  <c r="J71" i="17"/>
  <c r="H43" i="13" a="1"/>
  <c r="H43" i="13" s="1"/>
  <c r="H45" i="13" s="1"/>
  <c r="H281" i="6"/>
  <c r="G50" i="12"/>
  <c r="H75" i="14" a="1"/>
  <c r="H75" i="14" s="1"/>
  <c r="H76" i="14" s="1"/>
  <c r="T417" i="6"/>
  <c r="J93" i="17"/>
  <c r="J96" i="17" s="1"/>
  <c r="H109" i="6" s="1"/>
  <c r="I66" i="6"/>
  <c r="I394" i="6" s="1"/>
  <c r="I13" i="13" a="1"/>
  <c r="I13" i="13" s="1"/>
  <c r="J60" i="6"/>
  <c r="I406" i="6"/>
  <c r="I12" i="14" s="1" a="1"/>
  <c r="I12" i="14" s="1"/>
  <c r="Q157" i="6" l="1"/>
  <c r="D78" i="12" s="1" a="1"/>
  <c r="D78" i="12" s="1"/>
  <c r="Q259" i="6"/>
  <c r="E76" i="13" s="1" a="1"/>
  <c r="E76" i="13" s="1"/>
  <c r="Q258" i="6"/>
  <c r="E75" i="13" s="1" a="1"/>
  <c r="E75" i="13" s="1"/>
  <c r="AJ20" i="3"/>
  <c r="AJ25" i="3" s="1"/>
  <c r="AJ29" i="3" s="1"/>
  <c r="AJ82" i="6"/>
  <c r="AK14" i="3"/>
  <c r="Q159" i="6"/>
  <c r="D80" i="12" s="1" a="1"/>
  <c r="D80" i="12" s="1"/>
  <c r="Q252" i="6"/>
  <c r="E69" i="13" s="1" a="1"/>
  <c r="E69" i="13" s="1"/>
  <c r="Q162" i="6"/>
  <c r="D83" i="12" s="1" a="1"/>
  <c r="D83" i="12" s="1"/>
  <c r="U143" i="3"/>
  <c r="U26" i="6" s="1"/>
  <c r="Q260" i="6"/>
  <c r="E77" i="13" s="1" a="1"/>
  <c r="E77" i="13" s="1"/>
  <c r="Q160" i="6"/>
  <c r="D81" i="12" s="1" a="1"/>
  <c r="D81" i="12" s="1"/>
  <c r="Q255" i="6"/>
  <c r="E72" i="13" s="1" a="1"/>
  <c r="E72" i="13" s="1"/>
  <c r="U75" i="3"/>
  <c r="U51" i="6" s="1"/>
  <c r="V424" i="6" s="1"/>
  <c r="J83" i="14" s="1" a="1"/>
  <c r="J83" i="14" s="1"/>
  <c r="Q91" i="6" a="1"/>
  <c r="Q91" i="6" s="1"/>
  <c r="R160" i="6" s="1"/>
  <c r="E81" i="12" s="1" a="1"/>
  <c r="E81" i="12" s="1"/>
  <c r="Q89" i="6" a="1"/>
  <c r="Q89" i="6" s="1"/>
  <c r="R252" i="6" s="1"/>
  <c r="F69" i="13" s="1" a="1"/>
  <c r="F69" i="13" s="1"/>
  <c r="Q94" i="6" a="1"/>
  <c r="Q94" i="6" s="1"/>
  <c r="R257" i="6" s="1"/>
  <c r="F74" i="13" s="1" a="1"/>
  <c r="F74" i="13" s="1"/>
  <c r="Q88" i="6" a="1"/>
  <c r="Q88" i="6" s="1"/>
  <c r="R251" i="6" s="1"/>
  <c r="R255" i="6"/>
  <c r="F72" i="13" s="1" a="1"/>
  <c r="F72" i="13" s="1"/>
  <c r="Q97" i="6" a="1"/>
  <c r="Q97" i="6" s="1"/>
  <c r="R166" i="6" s="1"/>
  <c r="E87" i="12" s="1" a="1"/>
  <c r="E87" i="12" s="1"/>
  <c r="R47" i="6"/>
  <c r="R50" i="6" s="1"/>
  <c r="S405" i="6" s="1"/>
  <c r="G64" i="14" s="1" a="1"/>
  <c r="G64" i="14" s="1"/>
  <c r="D97" i="12" a="1"/>
  <c r="D97" i="12" s="1"/>
  <c r="C79" i="12" a="1"/>
  <c r="C79" i="12" s="1"/>
  <c r="R177" i="6"/>
  <c r="E98" i="12" s="1" a="1"/>
  <c r="E98" i="12" s="1"/>
  <c r="D72" i="12"/>
  <c r="D74" i="12" s="1"/>
  <c r="E85" i="13" a="1"/>
  <c r="E85" i="13" s="1"/>
  <c r="S147" i="6"/>
  <c r="R33" i="6"/>
  <c r="R37" i="6" s="1"/>
  <c r="S62" i="6" s="1"/>
  <c r="Q96" i="6" a="1"/>
  <c r="Q96" i="6" s="1"/>
  <c r="Q104" i="6"/>
  <c r="R267" i="6" s="1"/>
  <c r="F84" i="13" s="1" a="1"/>
  <c r="F84" i="13" s="1"/>
  <c r="S52" i="5"/>
  <c r="R174" i="6"/>
  <c r="T51" i="5" a="1"/>
  <c r="T51" i="5" s="1"/>
  <c r="R108" i="6" s="1"/>
  <c r="S271" i="6" s="1"/>
  <c r="G88" i="13" s="1" a="1"/>
  <c r="G88" i="13" s="1"/>
  <c r="T48" i="5" a="1"/>
  <c r="T48" i="5" s="1"/>
  <c r="R105" i="6" s="1"/>
  <c r="S268" i="6" s="1"/>
  <c r="G85" i="13" s="1" a="1"/>
  <c r="G85" i="13" s="1"/>
  <c r="T50" i="5" a="1"/>
  <c r="T50" i="5" s="1"/>
  <c r="R107" i="6" s="1"/>
  <c r="S270" i="6" s="1"/>
  <c r="G87" i="13" s="1" a="1"/>
  <c r="G87" i="13" s="1"/>
  <c r="T49" i="5" a="1"/>
  <c r="T49" i="5" s="1"/>
  <c r="R106" i="6" s="1"/>
  <c r="S269" i="6" s="1"/>
  <c r="G86" i="13" s="1" a="1"/>
  <c r="G86" i="13" s="1"/>
  <c r="T47" i="5" a="1"/>
  <c r="T47" i="5" s="1"/>
  <c r="T55" i="5" a="1"/>
  <c r="T55" i="5" s="1"/>
  <c r="T56" i="5" s="1"/>
  <c r="R96" i="6" s="1" a="1"/>
  <c r="R96" i="6" s="1"/>
  <c r="W45" i="3"/>
  <c r="W79" i="3"/>
  <c r="R268" i="6"/>
  <c r="F85" i="13" s="1" a="1"/>
  <c r="F85" i="13" s="1"/>
  <c r="Q95" i="6" a="1"/>
  <c r="Q95" i="6" s="1"/>
  <c r="R151" i="6"/>
  <c r="R153" i="6" s="1"/>
  <c r="E68" i="12" a="1"/>
  <c r="E68" i="12" s="1"/>
  <c r="E72" i="12" s="1"/>
  <c r="E74" i="12" s="1"/>
  <c r="E75" i="12" s="1"/>
  <c r="E86" i="13" a="1"/>
  <c r="E86" i="13" s="1"/>
  <c r="D98" i="12" a="1"/>
  <c r="D98" i="12" s="1"/>
  <c r="F61" i="12" a="1"/>
  <c r="F61" i="12" s="1"/>
  <c r="S144" i="6"/>
  <c r="Q173" i="6"/>
  <c r="R175" i="6"/>
  <c r="T51" i="6"/>
  <c r="U424" i="6" s="1"/>
  <c r="I83" i="14" s="1" a="1"/>
  <c r="I83" i="14" s="1"/>
  <c r="T74" i="3"/>
  <c r="T49" i="6" s="1"/>
  <c r="U247" i="6" s="1"/>
  <c r="I64" i="13" s="1" a="1"/>
  <c r="I64" i="13" s="1"/>
  <c r="D77" i="13" a="1"/>
  <c r="D77" i="13" s="1"/>
  <c r="D71" i="13" a="1"/>
  <c r="D71" i="13" s="1"/>
  <c r="D69" i="13" a="1"/>
  <c r="D69" i="13" s="1"/>
  <c r="T147" i="3"/>
  <c r="T26" i="6"/>
  <c r="R176" i="6"/>
  <c r="E97" i="12" s="1" a="1"/>
  <c r="E97" i="12" s="1"/>
  <c r="S137" i="3"/>
  <c r="U44" i="5"/>
  <c r="Q90" i="6" a="1"/>
  <c r="Q90" i="6" s="1"/>
  <c r="R271" i="6"/>
  <c r="V80" i="3"/>
  <c r="V78" i="3" s="1"/>
  <c r="V67" i="3"/>
  <c r="V71" i="3" s="1" a="1"/>
  <c r="V71" i="3" s="1"/>
  <c r="V72" i="3" s="1"/>
  <c r="E70" i="13" a="1"/>
  <c r="E70" i="13" s="1"/>
  <c r="C87" i="12" a="1"/>
  <c r="C87" i="12" s="1"/>
  <c r="C81" i="12" a="1"/>
  <c r="C81" i="12" s="1"/>
  <c r="Y33" i="3"/>
  <c r="X103" i="3"/>
  <c r="X145" i="3" s="1"/>
  <c r="X28" i="6" s="1"/>
  <c r="Y142" i="6" s="1"/>
  <c r="L63" i="12" s="1" a="1"/>
  <c r="L63" i="12" s="1"/>
  <c r="X44" i="3"/>
  <c r="T140" i="6"/>
  <c r="S30" i="6"/>
  <c r="Q267" i="6"/>
  <c r="Q93" i="6" a="1"/>
  <c r="Q93" i="6" s="1"/>
  <c r="AB46" i="17"/>
  <c r="AB59" i="17" s="1"/>
  <c r="AB72" i="17" s="1"/>
  <c r="AB78" i="17"/>
  <c r="AC38" i="17"/>
  <c r="AC36" i="17"/>
  <c r="AC49" i="17" s="1"/>
  <c r="AC62" i="17" s="1"/>
  <c r="AC35" i="17"/>
  <c r="AC33" i="17"/>
  <c r="AC32" i="17"/>
  <c r="AC37" i="17"/>
  <c r="AC39" i="17"/>
  <c r="AC52" i="17" s="1"/>
  <c r="AC65" i="17" s="1"/>
  <c r="AC41" i="17"/>
  <c r="AC54" i="17" s="1"/>
  <c r="AC67" i="17" s="1"/>
  <c r="AC40" i="17"/>
  <c r="AC53" i="17" s="1"/>
  <c r="AC66" i="17" s="1"/>
  <c r="AC34" i="17"/>
  <c r="AC47" i="17" s="1"/>
  <c r="AC60" i="17" s="1"/>
  <c r="AB75" i="17"/>
  <c r="AB73" i="17"/>
  <c r="AB79" i="17"/>
  <c r="AB80" i="17"/>
  <c r="X395" i="6"/>
  <c r="AB29" i="17"/>
  <c r="AB50" i="17"/>
  <c r="AB63" i="17"/>
  <c r="AB76" i="17" s="1"/>
  <c r="AA140" i="3"/>
  <c r="AA11" i="3"/>
  <c r="AA106" i="3"/>
  <c r="AA118" i="3"/>
  <c r="AA96" i="3"/>
  <c r="AC16" i="17"/>
  <c r="AA37" i="3"/>
  <c r="AB5" i="6"/>
  <c r="AA84" i="3"/>
  <c r="AD3" i="6"/>
  <c r="AD15" i="17"/>
  <c r="AC4" i="6"/>
  <c r="AD280" i="6"/>
  <c r="AC23" i="17"/>
  <c r="AC28" i="17"/>
  <c r="AC20" i="17"/>
  <c r="AC19" i="17"/>
  <c r="AC26" i="17"/>
  <c r="AC27" i="17"/>
  <c r="AC24" i="17"/>
  <c r="AC21" i="17"/>
  <c r="AC25" i="17"/>
  <c r="AC22" i="17"/>
  <c r="AB48" i="17"/>
  <c r="AB61" i="17" s="1"/>
  <c r="AB74" i="17" s="1"/>
  <c r="AA92" i="17"/>
  <c r="AB42" i="17"/>
  <c r="AB51" i="17"/>
  <c r="AB64" i="17" s="1"/>
  <c r="AB77" i="17" s="1"/>
  <c r="Y277" i="6"/>
  <c r="M94" i="13" s="1" a="1"/>
  <c r="M94" i="13" s="1"/>
  <c r="Z100" i="17"/>
  <c r="J95" i="13" a="1"/>
  <c r="J95" i="13" s="1"/>
  <c r="W434" i="6"/>
  <c r="W133" i="6"/>
  <c r="W278" i="6" s="1"/>
  <c r="W122" i="8"/>
  <c r="J93" i="14" a="1"/>
  <c r="J93" i="14" s="1"/>
  <c r="I178" i="6"/>
  <c r="I272" i="6"/>
  <c r="Y125" i="6"/>
  <c r="X131" i="6"/>
  <c r="J81" i="17"/>
  <c r="J90" i="17" s="1"/>
  <c r="K45" i="17"/>
  <c r="I75" i="14" a="1"/>
  <c r="I75" i="14" s="1"/>
  <c r="U417" i="6"/>
  <c r="V416" i="6"/>
  <c r="V18" i="6"/>
  <c r="J94" i="17"/>
  <c r="I121" i="8"/>
  <c r="H34" i="14" a="1"/>
  <c r="H34" i="14" s="1"/>
  <c r="H35" i="14" s="1"/>
  <c r="H429" i="6"/>
  <c r="J61" i="6"/>
  <c r="AK20" i="3" l="1"/>
  <c r="AK25" i="3" s="1"/>
  <c r="AK29" i="3" s="1"/>
  <c r="AL14" i="3"/>
  <c r="AK82" i="6"/>
  <c r="U147" i="3"/>
  <c r="U137" i="3" s="1"/>
  <c r="U74" i="3"/>
  <c r="U49" i="6" s="1"/>
  <c r="V247" i="6" s="1"/>
  <c r="J64" i="13" s="1" a="1"/>
  <c r="J64" i="13" s="1"/>
  <c r="R254" i="6"/>
  <c r="F71" i="13" s="1" a="1"/>
  <c r="F71" i="13" s="1"/>
  <c r="R158" i="6"/>
  <c r="E79" i="12" s="1" a="1"/>
  <c r="E79" i="12" s="1"/>
  <c r="R163" i="6"/>
  <c r="E84" i="12" s="1" a="1"/>
  <c r="E84" i="12" s="1"/>
  <c r="R260" i="6"/>
  <c r="F77" i="13" s="1" a="1"/>
  <c r="F77" i="13" s="1"/>
  <c r="R157" i="6"/>
  <c r="E78" i="12" s="1" a="1"/>
  <c r="E78" i="12" s="1"/>
  <c r="R89" i="6" a="1"/>
  <c r="R89" i="6" s="1"/>
  <c r="S252" i="6" s="1"/>
  <c r="G69" i="13" s="1" a="1"/>
  <c r="G69" i="13" s="1"/>
  <c r="R88" i="6" a="1"/>
  <c r="R88" i="6" s="1"/>
  <c r="S157" i="6" s="1"/>
  <c r="R92" i="6" a="1"/>
  <c r="R92" i="6" s="1"/>
  <c r="S161" i="6" s="1"/>
  <c r="F88" i="13" a="1"/>
  <c r="F88" i="13" s="1"/>
  <c r="E84" i="13" a="1"/>
  <c r="E84" i="13" s="1"/>
  <c r="V143" i="3"/>
  <c r="V75" i="3"/>
  <c r="E96" i="12" a="1"/>
  <c r="E96" i="12" s="1"/>
  <c r="F65" i="12"/>
  <c r="S175" i="6"/>
  <c r="F96" i="12" s="1" a="1"/>
  <c r="F96" i="12" s="1"/>
  <c r="S151" i="6"/>
  <c r="S153" i="6" s="1"/>
  <c r="F68" i="12" a="1"/>
  <c r="F68" i="12" s="1"/>
  <c r="F72" i="12" s="1"/>
  <c r="R97" i="6" a="1"/>
  <c r="R97" i="6" s="1"/>
  <c r="S47" i="6"/>
  <c r="S50" i="6" s="1"/>
  <c r="T405" i="6" s="1"/>
  <c r="H64" i="14" s="1" a="1"/>
  <c r="H64" i="14" s="1"/>
  <c r="S176" i="6"/>
  <c r="R93" i="6" a="1"/>
  <c r="R93" i="6" s="1"/>
  <c r="S256" i="6" s="1"/>
  <c r="G73" i="13" s="1" a="1"/>
  <c r="G73" i="13" s="1"/>
  <c r="W67" i="3"/>
  <c r="W71" i="3" s="1" a="1"/>
  <c r="W71" i="3" s="1"/>
  <c r="W72" i="3" s="1"/>
  <c r="W80" i="3"/>
  <c r="W78" i="3" s="1"/>
  <c r="S165" i="6"/>
  <c r="F86" i="12" s="1" a="1"/>
  <c r="F86" i="12" s="1"/>
  <c r="D75" i="12"/>
  <c r="R94" i="6" a="1"/>
  <c r="R94" i="6" s="1"/>
  <c r="R164" i="6"/>
  <c r="R258" i="6"/>
  <c r="E95" i="12" a="1"/>
  <c r="E95" i="12" s="1"/>
  <c r="G61" i="12" a="1"/>
  <c r="G61" i="12" s="1"/>
  <c r="G65" i="12" s="1"/>
  <c r="T144" i="6"/>
  <c r="V140" i="6"/>
  <c r="U30" i="6"/>
  <c r="T30" i="6"/>
  <c r="U140" i="6"/>
  <c r="R90" i="6" a="1"/>
  <c r="R90" i="6" s="1"/>
  <c r="S253" i="6" s="1"/>
  <c r="G70" i="13" s="1" a="1"/>
  <c r="G70" i="13" s="1"/>
  <c r="R162" i="6"/>
  <c r="R256" i="6"/>
  <c r="U47" i="5" a="1"/>
  <c r="U47" i="5" s="1"/>
  <c r="U51" i="5" a="1"/>
  <c r="U51" i="5" s="1"/>
  <c r="S108" i="6" s="1"/>
  <c r="T271" i="6" s="1"/>
  <c r="H88" i="13" s="1" a="1"/>
  <c r="H88" i="13" s="1"/>
  <c r="U50" i="5" a="1"/>
  <c r="U50" i="5" s="1"/>
  <c r="S107" i="6" s="1"/>
  <c r="T270" i="6" s="1"/>
  <c r="H87" i="13" s="1" a="1"/>
  <c r="H87" i="13" s="1"/>
  <c r="U49" i="5" a="1"/>
  <c r="U49" i="5" s="1"/>
  <c r="S106" i="6" s="1"/>
  <c r="U48" i="5" a="1"/>
  <c r="U48" i="5" s="1"/>
  <c r="S105" i="6" s="1"/>
  <c r="T268" i="6" s="1"/>
  <c r="H85" i="13" s="1" a="1"/>
  <c r="H85" i="13" s="1"/>
  <c r="U55" i="5" a="1"/>
  <c r="U55" i="5" s="1"/>
  <c r="U56" i="5" s="1"/>
  <c r="S91" i="6" s="1" a="1"/>
  <c r="S91" i="6" s="1"/>
  <c r="R104" i="6"/>
  <c r="S267" i="6" s="1"/>
  <c r="G84" i="13" s="1" a="1"/>
  <c r="G84" i="13" s="1"/>
  <c r="T52" i="5"/>
  <c r="V115" i="3"/>
  <c r="V146" i="3" s="1"/>
  <c r="V29" i="6" s="1"/>
  <c r="W143" i="6" s="1"/>
  <c r="V93" i="3"/>
  <c r="V144" i="3" s="1"/>
  <c r="V27" i="6" s="1"/>
  <c r="W141" i="6" s="1"/>
  <c r="J62" i="12" s="1" a="1"/>
  <c r="J62" i="12" s="1"/>
  <c r="S174" i="6"/>
  <c r="F95" i="12" s="1" a="1"/>
  <c r="F95" i="12" s="1"/>
  <c r="R173" i="6"/>
  <c r="E94" i="12" s="1" a="1"/>
  <c r="E94" i="12" s="1"/>
  <c r="F68" i="13" a="1"/>
  <c r="F68" i="13" s="1"/>
  <c r="T137" i="3"/>
  <c r="V44" i="5"/>
  <c r="S177" i="6"/>
  <c r="R91" i="6" a="1"/>
  <c r="R91" i="6" s="1"/>
  <c r="Y44" i="3"/>
  <c r="Y79" i="3" s="1"/>
  <c r="Z33" i="3"/>
  <c r="Y103" i="3"/>
  <c r="Y145" i="3" s="1"/>
  <c r="Y28" i="6" s="1"/>
  <c r="Z142" i="6" s="1"/>
  <c r="M63" i="12" s="1" a="1"/>
  <c r="M63" i="12" s="1"/>
  <c r="N63" i="12" s="1"/>
  <c r="T147" i="6"/>
  <c r="S33" i="6"/>
  <c r="S37" i="6" s="1"/>
  <c r="T62" i="6" s="1"/>
  <c r="X45" i="3"/>
  <c r="X79" i="3"/>
  <c r="R159" i="6"/>
  <c r="R253" i="6"/>
  <c r="D94" i="12" a="1"/>
  <c r="D94" i="12" s="1"/>
  <c r="S259" i="6"/>
  <c r="G76" i="13" s="1" a="1"/>
  <c r="G76" i="13" s="1"/>
  <c r="R165" i="6"/>
  <c r="R259" i="6"/>
  <c r="R95" i="6" a="1"/>
  <c r="R95" i="6" s="1"/>
  <c r="S258" i="6" s="1"/>
  <c r="G75" i="13" s="1" a="1"/>
  <c r="G75" i="13" s="1"/>
  <c r="AC46" i="17"/>
  <c r="AC59" i="17" s="1"/>
  <c r="AC72" i="17" s="1"/>
  <c r="AD36" i="17"/>
  <c r="AD41" i="17"/>
  <c r="AD54" i="17" s="1"/>
  <c r="AD67" i="17" s="1"/>
  <c r="AD33" i="17"/>
  <c r="AD46" i="17" s="1"/>
  <c r="AD59" i="17" s="1"/>
  <c r="AD37" i="17"/>
  <c r="AD50" i="17" s="1"/>
  <c r="AD63" i="17" s="1"/>
  <c r="AD39" i="17"/>
  <c r="AD52" i="17" s="1"/>
  <c r="AD65" i="17" s="1"/>
  <c r="AD35" i="17"/>
  <c r="AD48" i="17" s="1"/>
  <c r="AD61" i="17" s="1"/>
  <c r="AD40" i="17"/>
  <c r="AD34" i="17"/>
  <c r="AD47" i="17" s="1"/>
  <c r="AD60" i="17" s="1"/>
  <c r="AD32" i="17"/>
  <c r="AD38" i="17"/>
  <c r="AD51" i="17" s="1"/>
  <c r="AD64" i="17" s="1"/>
  <c r="AC78" i="17"/>
  <c r="Y395" i="6"/>
  <c r="AC75" i="17"/>
  <c r="AC80" i="17"/>
  <c r="AC73" i="17"/>
  <c r="AC79" i="17"/>
  <c r="AB140" i="3"/>
  <c r="AB118" i="3"/>
  <c r="AB37" i="3"/>
  <c r="AC5" i="6"/>
  <c r="AD16" i="17"/>
  <c r="AB11" i="3"/>
  <c r="AB84" i="3"/>
  <c r="AB106" i="3"/>
  <c r="AB96" i="3"/>
  <c r="AE3" i="6"/>
  <c r="AD4" i="6"/>
  <c r="AE15" i="17"/>
  <c r="AE280" i="6"/>
  <c r="G150" i="13" s="1" a="1"/>
  <c r="G150" i="13" s="1"/>
  <c r="F150" i="13" a="1"/>
  <c r="F150" i="13" s="1"/>
  <c r="AC42" i="17"/>
  <c r="AB92" i="17"/>
  <c r="AC48" i="17"/>
  <c r="AC61" i="17" s="1"/>
  <c r="AC74" i="17" s="1"/>
  <c r="AC29" i="17"/>
  <c r="AC50" i="17"/>
  <c r="AC63" i="17" s="1"/>
  <c r="AC76" i="17" s="1"/>
  <c r="AD20" i="17"/>
  <c r="AD28" i="17"/>
  <c r="AD21" i="17"/>
  <c r="AD22" i="17"/>
  <c r="AD26" i="17"/>
  <c r="AD27" i="17"/>
  <c r="AD19" i="17"/>
  <c r="AD23" i="17"/>
  <c r="AD25" i="17"/>
  <c r="AD24" i="17"/>
  <c r="AC51" i="17"/>
  <c r="AC64" i="17" s="1"/>
  <c r="AC77" i="17" s="1"/>
  <c r="AA100" i="17"/>
  <c r="Z277" i="6"/>
  <c r="N94" i="13" s="1" a="1"/>
  <c r="N94" i="13" s="1"/>
  <c r="O94" i="13" s="1"/>
  <c r="A94" i="13" s="1"/>
  <c r="J99" i="17"/>
  <c r="I279" i="6"/>
  <c r="I76" i="14"/>
  <c r="K95" i="13" a="1"/>
  <c r="K95" i="13" s="1"/>
  <c r="J75" i="14" a="1"/>
  <c r="J75" i="14" s="1"/>
  <c r="J76" i="14" s="1"/>
  <c r="V417" i="6"/>
  <c r="K55" i="17"/>
  <c r="K58" i="17"/>
  <c r="X122" i="8"/>
  <c r="K93" i="14" a="1"/>
  <c r="K93" i="14" s="1"/>
  <c r="W416" i="6"/>
  <c r="W18" i="6"/>
  <c r="I36" i="13" a="1"/>
  <c r="I36" i="13" s="1"/>
  <c r="I390" i="6"/>
  <c r="X434" i="6"/>
  <c r="X133" i="6"/>
  <c r="X278" i="6" s="1"/>
  <c r="H46" i="12" a="1"/>
  <c r="H46" i="12" s="1"/>
  <c r="H48" i="12" s="1"/>
  <c r="I180" i="6"/>
  <c r="I182" i="6" s="1"/>
  <c r="I389" i="6"/>
  <c r="Z125" i="6"/>
  <c r="Y131" i="6"/>
  <c r="J65" i="6"/>
  <c r="J249" i="6" s="1"/>
  <c r="J63" i="6"/>
  <c r="W44" i="5" l="1"/>
  <c r="W50" i="5" s="1" a="1"/>
  <c r="W50" i="5" s="1"/>
  <c r="U107" i="6" s="1"/>
  <c r="AL20" i="3"/>
  <c r="AL25" i="3" s="1"/>
  <c r="AL29" i="3" s="1"/>
  <c r="AM14" i="3"/>
  <c r="AL82" i="6"/>
  <c r="S158" i="6"/>
  <c r="F79" i="12" s="1" a="1"/>
  <c r="F79" i="12" s="1"/>
  <c r="S251" i="6"/>
  <c r="G68" i="13" s="1" a="1"/>
  <c r="G68" i="13" s="1"/>
  <c r="S255" i="6"/>
  <c r="G72" i="13" s="1" a="1"/>
  <c r="G72" i="13" s="1"/>
  <c r="S93" i="6" a="1"/>
  <c r="S93" i="6" s="1"/>
  <c r="T256" i="6" s="1"/>
  <c r="H73" i="13" s="1" a="1"/>
  <c r="H73" i="13" s="1"/>
  <c r="S89" i="6" a="1"/>
  <c r="S89" i="6" s="1"/>
  <c r="T252" i="6" s="1"/>
  <c r="H69" i="13" s="1" a="1"/>
  <c r="H69" i="13" s="1"/>
  <c r="S88" i="6" a="1"/>
  <c r="S88" i="6" s="1"/>
  <c r="T157" i="6" s="1"/>
  <c r="G78" i="12" s="1" a="1"/>
  <c r="G78" i="12" s="1"/>
  <c r="Z44" i="3"/>
  <c r="AA33" i="3"/>
  <c r="Z103" i="3"/>
  <c r="Z145" i="3" s="1"/>
  <c r="Z28" i="6" s="1"/>
  <c r="AA142" i="6" s="1"/>
  <c r="F98" i="12" a="1"/>
  <c r="F98" i="12" s="1"/>
  <c r="T160" i="6"/>
  <c r="G81" i="12" s="1" a="1"/>
  <c r="G81" i="12" s="1"/>
  <c r="E83" i="12" a="1"/>
  <c r="E83" i="12" s="1"/>
  <c r="I61" i="12" a="1"/>
  <c r="I61" i="12" s="1"/>
  <c r="I65" i="12" s="1"/>
  <c r="V144" i="6"/>
  <c r="S94" i="6" a="1"/>
  <c r="S94" i="6" s="1"/>
  <c r="F74" i="12"/>
  <c r="V74" i="3"/>
  <c r="V49" i="6" s="1"/>
  <c r="W247" i="6" s="1"/>
  <c r="K64" i="13" s="1" a="1"/>
  <c r="K64" i="13" s="1"/>
  <c r="V51" i="6"/>
  <c r="W424" i="6" s="1"/>
  <c r="K83" i="14" s="1" a="1"/>
  <c r="K83" i="14" s="1"/>
  <c r="F76" i="13" a="1"/>
  <c r="F76" i="13" s="1"/>
  <c r="T175" i="6"/>
  <c r="S159" i="6"/>
  <c r="F80" i="12" s="1" a="1"/>
  <c r="F80" i="12" s="1"/>
  <c r="S163" i="6"/>
  <c r="S257" i="6"/>
  <c r="S97" i="6" a="1"/>
  <c r="S97" i="6" s="1"/>
  <c r="T260" i="6" s="1"/>
  <c r="H77" i="13" s="1" a="1"/>
  <c r="H77" i="13" s="1"/>
  <c r="V147" i="3"/>
  <c r="V26" i="6"/>
  <c r="F73" i="13" a="1"/>
  <c r="F73" i="13" s="1"/>
  <c r="T47" i="6"/>
  <c r="T50" i="6" s="1"/>
  <c r="U405" i="6" s="1"/>
  <c r="I64" i="14" s="1" a="1"/>
  <c r="I64" i="14" s="1"/>
  <c r="F75" i="13" a="1"/>
  <c r="F75" i="13" s="1"/>
  <c r="F97" i="12" a="1"/>
  <c r="F97" i="12" s="1"/>
  <c r="S173" i="6"/>
  <c r="U47" i="6"/>
  <c r="U50" i="6" s="1"/>
  <c r="V405" i="6" s="1"/>
  <c r="J64" i="14" s="1" a="1"/>
  <c r="J64" i="14" s="1"/>
  <c r="E85" i="12" a="1"/>
  <c r="E85" i="12" s="1"/>
  <c r="T174" i="6"/>
  <c r="G95" i="12" s="1" a="1"/>
  <c r="G95" i="12" s="1"/>
  <c r="T176" i="6"/>
  <c r="G97" i="12" s="1" a="1"/>
  <c r="G97" i="12" s="1"/>
  <c r="W143" i="3"/>
  <c r="W75" i="3"/>
  <c r="V147" i="6"/>
  <c r="U33" i="6"/>
  <c r="U37" i="6" s="1"/>
  <c r="V62" i="6" s="1"/>
  <c r="S96" i="6" a="1"/>
  <c r="S96" i="6" s="1"/>
  <c r="T269" i="6"/>
  <c r="X80" i="3"/>
  <c r="X78" i="3" s="1"/>
  <c r="X67" i="3"/>
  <c r="X71" i="3" s="1" a="1"/>
  <c r="X71" i="3" s="1"/>
  <c r="X72" i="3" s="1"/>
  <c r="F82" i="12" a="1"/>
  <c r="F82" i="12" s="1"/>
  <c r="S164" i="6"/>
  <c r="F85" i="12" s="1" a="1"/>
  <c r="F85" i="12" s="1"/>
  <c r="G68" i="12" a="1"/>
  <c r="G68" i="12" s="1"/>
  <c r="G72" i="12" s="1"/>
  <c r="T151" i="6"/>
  <c r="T153" i="6" s="1"/>
  <c r="F70" i="13" a="1"/>
  <c r="F70" i="13" s="1"/>
  <c r="V55" i="5" a="1"/>
  <c r="V55" i="5" s="1"/>
  <c r="V56" i="5" s="1"/>
  <c r="T92" i="6" s="1" a="1"/>
  <c r="T92" i="6" s="1"/>
  <c r="V50" i="5" a="1"/>
  <c r="V50" i="5" s="1"/>
  <c r="T107" i="6" s="1"/>
  <c r="U270" i="6" s="1"/>
  <c r="I87" i="13" s="1" a="1"/>
  <c r="I87" i="13" s="1"/>
  <c r="V49" i="5" a="1"/>
  <c r="V49" i="5" s="1"/>
  <c r="T106" i="6" s="1"/>
  <c r="U269" i="6" s="1"/>
  <c r="I86" i="13" s="1" a="1"/>
  <c r="I86" i="13" s="1"/>
  <c r="V47" i="5" a="1"/>
  <c r="V47" i="5" s="1"/>
  <c r="V48" i="5" a="1"/>
  <c r="V48" i="5" s="1"/>
  <c r="T105" i="6" s="1"/>
  <c r="V51" i="5" a="1"/>
  <c r="V51" i="5" s="1"/>
  <c r="T108" i="6" s="1"/>
  <c r="S160" i="6"/>
  <c r="T254" i="6"/>
  <c r="H71" i="13" s="1" a="1"/>
  <c r="H71" i="13" s="1"/>
  <c r="S254" i="6"/>
  <c r="T33" i="6"/>
  <c r="T37" i="6" s="1"/>
  <c r="U62" i="6" s="1"/>
  <c r="U147" i="6"/>
  <c r="E86" i="12" a="1"/>
  <c r="E86" i="12" s="1"/>
  <c r="E80" i="12" a="1"/>
  <c r="E80" i="12" s="1"/>
  <c r="F78" i="12" a="1"/>
  <c r="F78" i="12" s="1"/>
  <c r="Y45" i="3"/>
  <c r="J64" i="12" a="1"/>
  <c r="J64" i="12" s="1"/>
  <c r="T177" i="6"/>
  <c r="G98" i="12" s="1" a="1"/>
  <c r="G98" i="12" s="1"/>
  <c r="S92" i="6" a="1"/>
  <c r="S92" i="6" s="1"/>
  <c r="S166" i="6"/>
  <c r="S260" i="6"/>
  <c r="W115" i="3"/>
  <c r="W146" i="3" s="1"/>
  <c r="W29" i="6" s="1"/>
  <c r="X143" i="6" s="1"/>
  <c r="K64" i="12" s="1" a="1"/>
  <c r="K64" i="12" s="1"/>
  <c r="W93" i="3"/>
  <c r="W144" i="3" s="1"/>
  <c r="W27" i="6" s="1"/>
  <c r="X141" i="6" s="1"/>
  <c r="K62" i="12" s="1" a="1"/>
  <c r="K62" i="12" s="1"/>
  <c r="S104" i="6"/>
  <c r="T267" i="6" s="1"/>
  <c r="H84" i="13" s="1" a="1"/>
  <c r="H84" i="13" s="1"/>
  <c r="U52" i="5"/>
  <c r="H61" i="12" a="1"/>
  <c r="H61" i="12" s="1"/>
  <c r="H65" i="12" s="1"/>
  <c r="U144" i="6"/>
  <c r="S162" i="6"/>
  <c r="F83" i="12" s="1" a="1"/>
  <c r="F83" i="12" s="1"/>
  <c r="S90" i="6" a="1"/>
  <c r="S90" i="6" s="1"/>
  <c r="T253" i="6" s="1"/>
  <c r="H70" i="13" s="1" a="1"/>
  <c r="H70" i="13" s="1"/>
  <c r="S95" i="6" a="1"/>
  <c r="S95" i="6" s="1"/>
  <c r="T258" i="6" s="1"/>
  <c r="H75" i="13" s="1" a="1"/>
  <c r="H75" i="13" s="1"/>
  <c r="AE36" i="17"/>
  <c r="AE41" i="17"/>
  <c r="AE54" i="17" s="1"/>
  <c r="AE67" i="17" s="1"/>
  <c r="AE39" i="17"/>
  <c r="AE52" i="17" s="1"/>
  <c r="AE65" i="17" s="1"/>
  <c r="AE35" i="17"/>
  <c r="AE37" i="17"/>
  <c r="AE50" i="17" s="1"/>
  <c r="AE63" i="17" s="1"/>
  <c r="AE32" i="17"/>
  <c r="AE38" i="17"/>
  <c r="AE40" i="17"/>
  <c r="AE33" i="17"/>
  <c r="AE34" i="17"/>
  <c r="AE47" i="17" s="1"/>
  <c r="AE60" i="17" s="1"/>
  <c r="AD73" i="17"/>
  <c r="AD77" i="17"/>
  <c r="AD80" i="17"/>
  <c r="AD78" i="17"/>
  <c r="AD76" i="17"/>
  <c r="AD74" i="17"/>
  <c r="AD72" i="17"/>
  <c r="Z395" i="6"/>
  <c r="AD49" i="17"/>
  <c r="AD62" i="17" s="1"/>
  <c r="AD75" i="17" s="1"/>
  <c r="AD53" i="17"/>
  <c r="AD66" i="17" s="1"/>
  <c r="AD79" i="17" s="1"/>
  <c r="AC92" i="17"/>
  <c r="AD5" i="6"/>
  <c r="AE16" i="17"/>
  <c r="AC106" i="3"/>
  <c r="AC84" i="3"/>
  <c r="AC37" i="3"/>
  <c r="AC140" i="3"/>
  <c r="AC96" i="3"/>
  <c r="AC118" i="3"/>
  <c r="AC11" i="3"/>
  <c r="AD29" i="17"/>
  <c r="AD42" i="17"/>
  <c r="AF15" i="17"/>
  <c r="AF3" i="6"/>
  <c r="AE4" i="6"/>
  <c r="AF280" i="6"/>
  <c r="AE25" i="17"/>
  <c r="AE27" i="17"/>
  <c r="AE20" i="17"/>
  <c r="AE28" i="17"/>
  <c r="AE22" i="17"/>
  <c r="AE19" i="17"/>
  <c r="AE26" i="17"/>
  <c r="AE24" i="17"/>
  <c r="AE23" i="17"/>
  <c r="AE21" i="17"/>
  <c r="AB100" i="17"/>
  <c r="AA277" i="6"/>
  <c r="Y434" i="6"/>
  <c r="Y133" i="6"/>
  <c r="Y278" i="6" s="1"/>
  <c r="K93" i="17"/>
  <c r="K96" i="17" s="1"/>
  <c r="I109" i="6" s="1"/>
  <c r="J98" i="17"/>
  <c r="J101" i="17" s="1"/>
  <c r="J89" i="17"/>
  <c r="I428" i="6" s="1"/>
  <c r="Y122" i="8"/>
  <c r="L93" i="14" a="1"/>
  <c r="L93" i="14" s="1"/>
  <c r="K68" i="17"/>
  <c r="K71" i="17"/>
  <c r="H50" i="12"/>
  <c r="K75" i="14" a="1"/>
  <c r="K75" i="14" s="1"/>
  <c r="K76" i="14" s="1"/>
  <c r="W417" i="6"/>
  <c r="I43" i="13" a="1"/>
  <c r="I43" i="13" s="1"/>
  <c r="I45" i="13" s="1"/>
  <c r="I281" i="6"/>
  <c r="AA125" i="6"/>
  <c r="Z131" i="6"/>
  <c r="L95" i="13" a="1"/>
  <c r="L95" i="13" s="1"/>
  <c r="X416" i="6"/>
  <c r="X18" i="6"/>
  <c r="J66" i="6"/>
  <c r="J394" i="6" s="1"/>
  <c r="K60" i="6"/>
  <c r="J406" i="6"/>
  <c r="J12" i="14" s="1" a="1"/>
  <c r="J12" i="14" s="1"/>
  <c r="J13" i="13" a="1"/>
  <c r="J13" i="13" s="1"/>
  <c r="W55" i="5" l="1" a="1"/>
  <c r="W55" i="5" s="1"/>
  <c r="W56" i="5" s="1"/>
  <c r="U94" i="6" s="1" a="1"/>
  <c r="U94" i="6" s="1"/>
  <c r="V163" i="6" s="1"/>
  <c r="I84" i="12" s="1" a="1"/>
  <c r="I84" i="12" s="1"/>
  <c r="W48" i="5" a="1"/>
  <c r="W48" i="5" s="1"/>
  <c r="U105" i="6" s="1"/>
  <c r="V268" i="6" s="1"/>
  <c r="J85" i="13" s="1" a="1"/>
  <c r="J85" i="13" s="1"/>
  <c r="W49" i="5" a="1"/>
  <c r="W49" i="5" s="1"/>
  <c r="U106" i="6" s="1"/>
  <c r="V175" i="6" s="1"/>
  <c r="I96" i="12" s="1" a="1"/>
  <c r="I96" i="12" s="1"/>
  <c r="W51" i="5" a="1"/>
  <c r="W51" i="5" s="1"/>
  <c r="U108" i="6" s="1"/>
  <c r="V177" i="6" s="1"/>
  <c r="I98" i="12" s="1" a="1"/>
  <c r="I98" i="12" s="1"/>
  <c r="W47" i="5" a="1"/>
  <c r="W47" i="5" s="1"/>
  <c r="U104" i="6" s="1"/>
  <c r="T162" i="6"/>
  <c r="G83" i="12" s="1" a="1"/>
  <c r="G83" i="12" s="1"/>
  <c r="AM82" i="6"/>
  <c r="AM20" i="3"/>
  <c r="AM25" i="3" s="1"/>
  <c r="AM29" i="3" s="1"/>
  <c r="AN14" i="3"/>
  <c r="T158" i="6"/>
  <c r="G79" i="12" s="1" a="1"/>
  <c r="G79" i="12" s="1"/>
  <c r="T251" i="6"/>
  <c r="H68" i="13" s="1" a="1"/>
  <c r="H68" i="13" s="1"/>
  <c r="T88" i="6" a="1"/>
  <c r="T88" i="6" s="1"/>
  <c r="U251" i="6" s="1"/>
  <c r="I68" i="13" s="1" a="1"/>
  <c r="I68" i="13" s="1"/>
  <c r="T90" i="6" a="1"/>
  <c r="T90" i="6" s="1"/>
  <c r="U159" i="6" s="1"/>
  <c r="H80" i="12" s="1" a="1"/>
  <c r="H80" i="12" s="1"/>
  <c r="T89" i="6" a="1"/>
  <c r="T89" i="6" s="1"/>
  <c r="U252" i="6" s="1"/>
  <c r="I69" i="13" s="1" a="1"/>
  <c r="I69" i="13" s="1"/>
  <c r="T96" i="6" a="1"/>
  <c r="T96" i="6" s="1"/>
  <c r="U165" i="6" s="1"/>
  <c r="H86" i="12" s="1" a="1"/>
  <c r="H86" i="12" s="1"/>
  <c r="T93" i="6" a="1"/>
  <c r="T93" i="6" s="1"/>
  <c r="U256" i="6" s="1"/>
  <c r="I73" i="13" s="1" a="1"/>
  <c r="I73" i="13" s="1"/>
  <c r="U97" i="6" a="1"/>
  <c r="U97" i="6" s="1"/>
  <c r="V166" i="6" s="1"/>
  <c r="I87" i="12" s="1" a="1"/>
  <c r="I87" i="12" s="1"/>
  <c r="T91" i="6" a="1"/>
  <c r="T91" i="6" s="1"/>
  <c r="U254" i="6" s="1"/>
  <c r="I71" i="13" s="1" a="1"/>
  <c r="I71" i="13" s="1"/>
  <c r="T95" i="6" a="1"/>
  <c r="T95" i="6" s="1"/>
  <c r="U258" i="6" s="1"/>
  <c r="I75" i="13" s="1" a="1"/>
  <c r="I75" i="13" s="1"/>
  <c r="T94" i="6" a="1"/>
  <c r="T94" i="6" s="1"/>
  <c r="U163" i="6" s="1"/>
  <c r="H84" i="12" s="1" a="1"/>
  <c r="H84" i="12" s="1"/>
  <c r="U161" i="6"/>
  <c r="H82" i="12" s="1" a="1"/>
  <c r="H82" i="12" s="1"/>
  <c r="U177" i="6"/>
  <c r="H98" i="12" s="1" a="1"/>
  <c r="H98" i="12" s="1"/>
  <c r="AA44" i="3"/>
  <c r="AA103" i="3"/>
  <c r="AA145" i="3" s="1"/>
  <c r="AA28" i="6" s="1"/>
  <c r="AB142" i="6" s="1"/>
  <c r="C116" i="12" s="1" a="1"/>
  <c r="C116" i="12" s="1"/>
  <c r="AB33" i="3"/>
  <c r="F75" i="12"/>
  <c r="W74" i="3"/>
  <c r="W49" i="6" s="1"/>
  <c r="X247" i="6" s="1"/>
  <c r="L64" i="13" s="1" a="1"/>
  <c r="L64" i="13" s="1"/>
  <c r="W51" i="6"/>
  <c r="X424" i="6" s="1"/>
  <c r="L83" i="14" s="1" a="1"/>
  <c r="L83" i="14" s="1"/>
  <c r="G96" i="12" a="1"/>
  <c r="G96" i="12" s="1"/>
  <c r="T163" i="6"/>
  <c r="G84" i="12" s="1" a="1"/>
  <c r="G84" i="12" s="1"/>
  <c r="U174" i="6"/>
  <c r="H95" i="12" s="1" a="1"/>
  <c r="H95" i="12" s="1"/>
  <c r="T104" i="6"/>
  <c r="U267" i="6" s="1"/>
  <c r="I84" i="13" s="1" a="1"/>
  <c r="I84" i="13" s="1"/>
  <c r="V52" i="5"/>
  <c r="H68" i="12" a="1"/>
  <c r="H68" i="12" s="1"/>
  <c r="H72" i="12" s="1"/>
  <c r="H74" i="12" s="1"/>
  <c r="H75" i="12" s="1"/>
  <c r="U151" i="6"/>
  <c r="U153" i="6" s="1"/>
  <c r="U176" i="6"/>
  <c r="H97" i="12" s="1" a="1"/>
  <c r="H97" i="12" s="1"/>
  <c r="V270" i="6"/>
  <c r="J87" i="13" s="1" a="1"/>
  <c r="J87" i="13" s="1"/>
  <c r="X143" i="3"/>
  <c r="X75" i="3"/>
  <c r="W26" i="6"/>
  <c r="W147" i="3"/>
  <c r="V30" i="6"/>
  <c r="W140" i="6"/>
  <c r="V176" i="6"/>
  <c r="I97" i="12" s="1" a="1"/>
  <c r="I97" i="12" s="1"/>
  <c r="U268" i="6"/>
  <c r="I85" i="13" s="1" a="1"/>
  <c r="I85" i="13" s="1"/>
  <c r="Z45" i="3"/>
  <c r="Z79" i="3"/>
  <c r="T161" i="6"/>
  <c r="U255" i="6"/>
  <c r="I72" i="13" s="1" a="1"/>
  <c r="I72" i="13" s="1"/>
  <c r="T255" i="6"/>
  <c r="Y67" i="3"/>
  <c r="Y80" i="3"/>
  <c r="Y78" i="3" s="1"/>
  <c r="G71" i="13" a="1"/>
  <c r="G71" i="13" s="1"/>
  <c r="T97" i="6" a="1"/>
  <c r="T97" i="6" s="1"/>
  <c r="V137" i="3"/>
  <c r="X44" i="5"/>
  <c r="G74" i="13" a="1"/>
  <c r="G74" i="13" s="1"/>
  <c r="F94" i="12" a="1"/>
  <c r="F94" i="12" s="1"/>
  <c r="I68" i="12" a="1"/>
  <c r="I68" i="12" s="1"/>
  <c r="I72" i="12" s="1"/>
  <c r="I74" i="12" s="1"/>
  <c r="I75" i="12" s="1"/>
  <c r="V151" i="6"/>
  <c r="V153" i="6" s="1"/>
  <c r="U175" i="6"/>
  <c r="H96" i="12" s="1" a="1"/>
  <c r="H96" i="12" s="1"/>
  <c r="T164" i="6"/>
  <c r="G85" i="12" s="1" a="1"/>
  <c r="G85" i="12" s="1"/>
  <c r="T173" i="6"/>
  <c r="G94" i="12" s="1" a="1"/>
  <c r="G94" i="12" s="1"/>
  <c r="G77" i="13" a="1"/>
  <c r="G77" i="13" s="1"/>
  <c r="U271" i="6"/>
  <c r="G74" i="12"/>
  <c r="G75" i="12" s="1"/>
  <c r="T166" i="6"/>
  <c r="G87" i="12" s="1" a="1"/>
  <c r="G87" i="12" s="1"/>
  <c r="T257" i="6"/>
  <c r="H74" i="13" s="1" a="1"/>
  <c r="H74" i="13" s="1"/>
  <c r="X115" i="3"/>
  <c r="X146" i="3" s="1"/>
  <c r="X29" i="6" s="1"/>
  <c r="Y143" i="6" s="1"/>
  <c r="L64" i="12" s="1" a="1"/>
  <c r="L64" i="12" s="1"/>
  <c r="X93" i="3"/>
  <c r="X144" i="3" s="1"/>
  <c r="X27" i="6" s="1"/>
  <c r="Y141" i="6" s="1"/>
  <c r="L62" i="12" s="1" a="1"/>
  <c r="L62" i="12" s="1"/>
  <c r="T165" i="6"/>
  <c r="T259" i="6"/>
  <c r="B116" i="12" a="1"/>
  <c r="B116" i="12" s="1"/>
  <c r="T159" i="6"/>
  <c r="F87" i="12" a="1"/>
  <c r="F87" i="12" s="1"/>
  <c r="F81" i="12" a="1"/>
  <c r="F81" i="12" s="1"/>
  <c r="H86" i="13" a="1"/>
  <c r="H86" i="13" s="1"/>
  <c r="F84" i="12" a="1"/>
  <c r="F84" i="12" s="1"/>
  <c r="AF41" i="17"/>
  <c r="AF54" i="17" s="1"/>
  <c r="AF67" i="17" s="1"/>
  <c r="AF34" i="17"/>
  <c r="AF47" i="17" s="1"/>
  <c r="AF60" i="17" s="1"/>
  <c r="AF39" i="17"/>
  <c r="AF35" i="17"/>
  <c r="AF48" i="17" s="1"/>
  <c r="AF61" i="17" s="1"/>
  <c r="AF40" i="17"/>
  <c r="AF53" i="17" s="1"/>
  <c r="AF66" i="17" s="1"/>
  <c r="AF37" i="17"/>
  <c r="AF36" i="17"/>
  <c r="AF49" i="17" s="1"/>
  <c r="AF62" i="17" s="1"/>
  <c r="AF38" i="17"/>
  <c r="AF51" i="17" s="1"/>
  <c r="AF64" i="17" s="1"/>
  <c r="AF32" i="17"/>
  <c r="AF33" i="17"/>
  <c r="AE78" i="17"/>
  <c r="AE80" i="17"/>
  <c r="AA395" i="6"/>
  <c r="AE76" i="17"/>
  <c r="AE73" i="17"/>
  <c r="AD92" i="17"/>
  <c r="AE48" i="17"/>
  <c r="AE61" i="17" s="1"/>
  <c r="AE74" i="17" s="1"/>
  <c r="H150" i="13" a="1"/>
  <c r="H150" i="13" s="1"/>
  <c r="AF16" i="17"/>
  <c r="AE5" i="6"/>
  <c r="AD106" i="3"/>
  <c r="AD84" i="3"/>
  <c r="AD37" i="3"/>
  <c r="AD11" i="3"/>
  <c r="AD96" i="3"/>
  <c r="AD118" i="3"/>
  <c r="AD140" i="3"/>
  <c r="AE53" i="17"/>
  <c r="AE66" i="17" s="1"/>
  <c r="AE79" i="17" s="1"/>
  <c r="AF4" i="6"/>
  <c r="AG15" i="17"/>
  <c r="AG3" i="6"/>
  <c r="AG280" i="6"/>
  <c r="I150" i="13" s="1" a="1"/>
  <c r="I150" i="13" s="1"/>
  <c r="AC100" i="17"/>
  <c r="AB277" i="6"/>
  <c r="D147" i="13" s="1" a="1"/>
  <c r="D147" i="13" s="1"/>
  <c r="AE51" i="17"/>
  <c r="AE64" i="17" s="1"/>
  <c r="AE77" i="17" s="1"/>
  <c r="C147" i="13" a="1"/>
  <c r="C147" i="13" s="1"/>
  <c r="AE29" i="17"/>
  <c r="AF22" i="17"/>
  <c r="AF28" i="17"/>
  <c r="AF21" i="17"/>
  <c r="AF27" i="17"/>
  <c r="AF25" i="17"/>
  <c r="AF23" i="17"/>
  <c r="AF24" i="17"/>
  <c r="AF26" i="17"/>
  <c r="AF20" i="17"/>
  <c r="AF19" i="17"/>
  <c r="AE49" i="17"/>
  <c r="AE62" i="17" s="1"/>
  <c r="AE75" i="17" s="1"/>
  <c r="AE46" i="17"/>
  <c r="AE59" i="17" s="1"/>
  <c r="AE72" i="17" s="1"/>
  <c r="AE42" i="17"/>
  <c r="J121" i="8"/>
  <c r="I34" i="14" a="1"/>
  <c r="I34" i="14" s="1"/>
  <c r="I35" i="14" s="1"/>
  <c r="I429" i="6"/>
  <c r="AB125" i="6"/>
  <c r="AA131" i="6"/>
  <c r="L75" i="14" a="1"/>
  <c r="L75" i="14" s="1"/>
  <c r="L76" i="14" s="1"/>
  <c r="X417" i="6"/>
  <c r="Y416" i="6"/>
  <c r="Y18" i="6"/>
  <c r="J178" i="6"/>
  <c r="J272" i="6"/>
  <c r="K94" i="17"/>
  <c r="M95" i="13" a="1"/>
  <c r="M95" i="13" s="1"/>
  <c r="Z434" i="6"/>
  <c r="Z133" i="6"/>
  <c r="Z278" i="6" s="1"/>
  <c r="K81" i="17"/>
  <c r="K90" i="17" s="1"/>
  <c r="L45" i="17"/>
  <c r="Z122" i="8"/>
  <c r="M93" i="14" a="1"/>
  <c r="M93" i="14" s="1"/>
  <c r="K61" i="6"/>
  <c r="K63" i="6" s="1"/>
  <c r="U95" i="6" l="1" a="1"/>
  <c r="U95" i="6" s="1"/>
  <c r="V164" i="6" s="1"/>
  <c r="I85" i="12" s="1" a="1"/>
  <c r="I85" i="12" s="1"/>
  <c r="V174" i="6"/>
  <c r="I95" i="12" s="1" a="1"/>
  <c r="I95" i="12" s="1"/>
  <c r="U96" i="6" a="1"/>
  <c r="U96" i="6" s="1"/>
  <c r="V165" i="6" s="1"/>
  <c r="I86" i="12" s="1" a="1"/>
  <c r="I86" i="12" s="1"/>
  <c r="U89" i="6" a="1"/>
  <c r="U89" i="6" s="1"/>
  <c r="V158" i="6" s="1"/>
  <c r="I79" i="12" s="1" a="1"/>
  <c r="I79" i="12" s="1"/>
  <c r="U91" i="6" a="1"/>
  <c r="U91" i="6" s="1"/>
  <c r="V160" i="6" s="1"/>
  <c r="U90" i="6" a="1"/>
  <c r="U90" i="6" s="1"/>
  <c r="V159" i="6" s="1"/>
  <c r="I80" i="12" s="1" a="1"/>
  <c r="I80" i="12" s="1"/>
  <c r="U88" i="6" a="1"/>
  <c r="U88" i="6" s="1"/>
  <c r="V251" i="6" s="1"/>
  <c r="U93" i="6" a="1"/>
  <c r="U93" i="6" s="1"/>
  <c r="V162" i="6" s="1"/>
  <c r="I83" i="12" s="1" a="1"/>
  <c r="I83" i="12" s="1"/>
  <c r="U92" i="6" a="1"/>
  <c r="U92" i="6" s="1"/>
  <c r="V161" i="6" s="1"/>
  <c r="I82" i="12" s="1" a="1"/>
  <c r="I82" i="12" s="1"/>
  <c r="V271" i="6"/>
  <c r="J88" i="13" s="1" a="1"/>
  <c r="J88" i="13" s="1"/>
  <c r="W52" i="5"/>
  <c r="V269" i="6"/>
  <c r="J86" i="13" s="1" a="1"/>
  <c r="J86" i="13" s="1"/>
  <c r="U253" i="6"/>
  <c r="I70" i="13" s="1" a="1"/>
  <c r="I70" i="13" s="1"/>
  <c r="AN20" i="3"/>
  <c r="AN25" i="3" s="1"/>
  <c r="AN29" i="3" s="1"/>
  <c r="AN82" i="6"/>
  <c r="AO14" i="3"/>
  <c r="U158" i="6"/>
  <c r="H79" i="12" s="1" a="1"/>
  <c r="H79" i="12" s="1"/>
  <c r="U157" i="6"/>
  <c r="H78" i="12" s="1" a="1"/>
  <c r="H78" i="12" s="1"/>
  <c r="U164" i="6"/>
  <c r="H85" i="12" s="1" a="1"/>
  <c r="H85" i="12" s="1"/>
  <c r="U259" i="6"/>
  <c r="I76" i="13" s="1" a="1"/>
  <c r="I76" i="13" s="1"/>
  <c r="U162" i="6"/>
  <c r="H83" i="12" s="1" a="1"/>
  <c r="H83" i="12" s="1"/>
  <c r="U160" i="6"/>
  <c r="H81" i="12" s="1" a="1"/>
  <c r="H81" i="12" s="1"/>
  <c r="V257" i="6"/>
  <c r="J74" i="13" s="1" a="1"/>
  <c r="J74" i="13" s="1"/>
  <c r="U257" i="6"/>
  <c r="I74" i="13" s="1" a="1"/>
  <c r="I74" i="13" s="1"/>
  <c r="I88" i="13" a="1"/>
  <c r="I88" i="13" s="1"/>
  <c r="U166" i="6"/>
  <c r="V260" i="6"/>
  <c r="J77" i="13" s="1" a="1"/>
  <c r="J77" i="13" s="1"/>
  <c r="G82" i="12" a="1"/>
  <c r="G82" i="12" s="1"/>
  <c r="G80" i="12" a="1"/>
  <c r="G80" i="12" s="1"/>
  <c r="H76" i="13" a="1"/>
  <c r="H76" i="13" s="1"/>
  <c r="U260" i="6"/>
  <c r="Y71" i="3" a="1"/>
  <c r="Y71" i="3" s="1"/>
  <c r="Y72" i="3" s="1"/>
  <c r="Y75" i="3" s="1"/>
  <c r="Y143" i="3"/>
  <c r="Z67" i="3"/>
  <c r="Z80" i="3"/>
  <c r="Z78" i="3" s="1"/>
  <c r="W144" i="6"/>
  <c r="J61" i="12" a="1"/>
  <c r="J61" i="12" s="1"/>
  <c r="J65" i="12" s="1"/>
  <c r="X74" i="3"/>
  <c r="X49" i="6" s="1"/>
  <c r="Y247" i="6" s="1"/>
  <c r="M64" i="13" s="1" a="1"/>
  <c r="M64" i="13" s="1"/>
  <c r="X51" i="6"/>
  <c r="Y424" i="6" s="1"/>
  <c r="M83" i="14" s="1" a="1"/>
  <c r="M83" i="14" s="1"/>
  <c r="AA45" i="3"/>
  <c r="AA79" i="3"/>
  <c r="AB44" i="3"/>
  <c r="AB79" i="3" s="1"/>
  <c r="AB103" i="3"/>
  <c r="AB145" i="3" s="1"/>
  <c r="AB28" i="6" s="1"/>
  <c r="AC142" i="6" s="1"/>
  <c r="AC33" i="3"/>
  <c r="Y115" i="3"/>
  <c r="Y146" i="3" s="1"/>
  <c r="Y29" i="6" s="1"/>
  <c r="Z143" i="6" s="1"/>
  <c r="M64" i="12" s="1" a="1"/>
  <c r="M64" i="12" s="1"/>
  <c r="N64" i="12" s="1"/>
  <c r="Y93" i="3"/>
  <c r="Y144" i="3" s="1"/>
  <c r="Y27" i="6" s="1"/>
  <c r="Z141" i="6" s="1"/>
  <c r="M62" i="12" s="1" a="1"/>
  <c r="M62" i="12" s="1"/>
  <c r="N62" i="12" s="1"/>
  <c r="G86" i="12" a="1"/>
  <c r="G86" i="12" s="1"/>
  <c r="H72" i="13" a="1"/>
  <c r="H72" i="13" s="1"/>
  <c r="V47" i="6"/>
  <c r="V50" i="6" s="1"/>
  <c r="W405" i="6" s="1"/>
  <c r="K64" i="14" s="1" a="1"/>
  <c r="K64" i="14" s="1"/>
  <c r="X26" i="6"/>
  <c r="X147" i="3"/>
  <c r="V33" i="6"/>
  <c r="V37" i="6" s="1"/>
  <c r="W62" i="6" s="1"/>
  <c r="W147" i="6"/>
  <c r="W137" i="3"/>
  <c r="Y44" i="5"/>
  <c r="U173" i="6"/>
  <c r="V267" i="6"/>
  <c r="J84" i="13" s="1" a="1"/>
  <c r="J84" i="13" s="1"/>
  <c r="V173" i="6"/>
  <c r="I94" i="12" s="1" a="1"/>
  <c r="I94" i="12" s="1"/>
  <c r="W30" i="6"/>
  <c r="X140" i="6"/>
  <c r="X51" i="5" a="1"/>
  <c r="X51" i="5" s="1"/>
  <c r="V108" i="6" s="1"/>
  <c r="X47" i="5" a="1"/>
  <c r="X47" i="5" s="1"/>
  <c r="X48" i="5" a="1"/>
  <c r="X48" i="5" s="1"/>
  <c r="V105" i="6" s="1"/>
  <c r="X50" i="5" a="1"/>
  <c r="X50" i="5" s="1"/>
  <c r="V107" i="6" s="1"/>
  <c r="X49" i="5" a="1"/>
  <c r="X49" i="5" s="1"/>
  <c r="V106" i="6" s="1"/>
  <c r="X55" i="5" a="1"/>
  <c r="X55" i="5" s="1"/>
  <c r="X56" i="5" s="1"/>
  <c r="V93" i="6" s="1" a="1"/>
  <c r="V93" i="6" s="1"/>
  <c r="AF75" i="17"/>
  <c r="AG34" i="17"/>
  <c r="AG39" i="17"/>
  <c r="AG52" i="17" s="1"/>
  <c r="AG65" i="17" s="1"/>
  <c r="AG37" i="17"/>
  <c r="AG50" i="17" s="1"/>
  <c r="AG63" i="17" s="1"/>
  <c r="AG36" i="17"/>
  <c r="AG49" i="17" s="1"/>
  <c r="AG62" i="17" s="1"/>
  <c r="AG38" i="17"/>
  <c r="AG32" i="17"/>
  <c r="AG40" i="17"/>
  <c r="AG53" i="17" s="1"/>
  <c r="AG66" i="17" s="1"/>
  <c r="AG35" i="17"/>
  <c r="AG48" i="17" s="1"/>
  <c r="AG61" i="17" s="1"/>
  <c r="AG41" i="17"/>
  <c r="AG54" i="17" s="1"/>
  <c r="AG67" i="17" s="1"/>
  <c r="AG33" i="17"/>
  <c r="AF80" i="17"/>
  <c r="AF79" i="17"/>
  <c r="AF74" i="17"/>
  <c r="AB395" i="6"/>
  <c r="AF73" i="17"/>
  <c r="AF50" i="17"/>
  <c r="AF63" i="17" s="1"/>
  <c r="AF76" i="17" s="1"/>
  <c r="AF46" i="17"/>
  <c r="AF59" i="17" s="1"/>
  <c r="AF72" i="17" s="1"/>
  <c r="AC277" i="6"/>
  <c r="AD100" i="17"/>
  <c r="AH3" i="6"/>
  <c r="AH15" i="17"/>
  <c r="AG4" i="6"/>
  <c r="AH280" i="6"/>
  <c r="AE92" i="17"/>
  <c r="AF52" i="17"/>
  <c r="AF65" i="17" s="1"/>
  <c r="AF78" i="17" s="1"/>
  <c r="AG20" i="17"/>
  <c r="AG27" i="17"/>
  <c r="AG19" i="17"/>
  <c r="AG21" i="17"/>
  <c r="AG26" i="17"/>
  <c r="AG23" i="17"/>
  <c r="AG22" i="17"/>
  <c r="AG25" i="17"/>
  <c r="AG28" i="17"/>
  <c r="AG24" i="17"/>
  <c r="AF42" i="17"/>
  <c r="AG16" i="17"/>
  <c r="AF5" i="6"/>
  <c r="AE106" i="3"/>
  <c r="AE84" i="3"/>
  <c r="AE11" i="3"/>
  <c r="AE140" i="3"/>
  <c r="AE118" i="3"/>
  <c r="AE37" i="3"/>
  <c r="AE96" i="3"/>
  <c r="AF77" i="17"/>
  <c r="AF29" i="17"/>
  <c r="AA122" i="8"/>
  <c r="N93" i="14" a="1"/>
  <c r="N93" i="14" s="1"/>
  <c r="A93" i="14" s="1"/>
  <c r="C475" i="6"/>
  <c r="M75" i="14" a="1"/>
  <c r="M75" i="14" s="1"/>
  <c r="M76" i="14" s="1"/>
  <c r="Y417" i="6"/>
  <c r="K99" i="17"/>
  <c r="J279" i="6"/>
  <c r="AB131" i="6"/>
  <c r="AC125" i="6"/>
  <c r="L55" i="17"/>
  <c r="L58" i="17"/>
  <c r="J36" i="13" a="1"/>
  <c r="J36" i="13" s="1"/>
  <c r="J390" i="6"/>
  <c r="I46" i="12" a="1"/>
  <c r="I46" i="12" s="1"/>
  <c r="I48" i="12" s="1"/>
  <c r="J389" i="6"/>
  <c r="J180" i="6"/>
  <c r="J182" i="6" s="1"/>
  <c r="Z416" i="6"/>
  <c r="Z18" i="6"/>
  <c r="AA434" i="6"/>
  <c r="AA133" i="6"/>
  <c r="AA278" i="6" s="1"/>
  <c r="N95" i="13" a="1"/>
  <c r="N95" i="13" s="1"/>
  <c r="L60" i="6"/>
  <c r="K406" i="6"/>
  <c r="K12" i="14" s="1" a="1"/>
  <c r="K12" i="14" s="1"/>
  <c r="K65" i="6"/>
  <c r="K249" i="6" s="1"/>
  <c r="V258" i="6" l="1"/>
  <c r="V259" i="6"/>
  <c r="J76" i="13" s="1" a="1"/>
  <c r="J76" i="13" s="1"/>
  <c r="V256" i="6"/>
  <c r="J73" i="13" s="1" a="1"/>
  <c r="J73" i="13" s="1"/>
  <c r="V254" i="6"/>
  <c r="J71" i="13" s="1" a="1"/>
  <c r="J71" i="13" s="1"/>
  <c r="V253" i="6"/>
  <c r="J70" i="13" s="1" a="1"/>
  <c r="J70" i="13" s="1"/>
  <c r="V157" i="6"/>
  <c r="I78" i="12" s="1" a="1"/>
  <c r="I78" i="12" s="1"/>
  <c r="V252" i="6"/>
  <c r="J69" i="13" s="1" a="1"/>
  <c r="J69" i="13" s="1"/>
  <c r="V255" i="6"/>
  <c r="J72" i="13" s="1" a="1"/>
  <c r="J72" i="13" s="1"/>
  <c r="AO20" i="3"/>
  <c r="AO25" i="3" s="1"/>
  <c r="AO29" i="3" s="1"/>
  <c r="AP14" i="3"/>
  <c r="AO82" i="6"/>
  <c r="V92" i="6" a="1"/>
  <c r="V92" i="6" s="1"/>
  <c r="W161" i="6" s="1"/>
  <c r="V96" i="6" a="1"/>
  <c r="V96" i="6" s="1"/>
  <c r="W165" i="6" s="1"/>
  <c r="J86" i="12" s="1" a="1"/>
  <c r="J86" i="12" s="1"/>
  <c r="V91" i="6" a="1"/>
  <c r="V91" i="6" s="1"/>
  <c r="W254" i="6" s="1"/>
  <c r="K71" i="13" s="1" a="1"/>
  <c r="K71" i="13" s="1"/>
  <c r="V89" i="6" a="1"/>
  <c r="V89" i="6" s="1"/>
  <c r="W252" i="6" s="1"/>
  <c r="K69" i="13" s="1" a="1"/>
  <c r="K69" i="13" s="1"/>
  <c r="V88" i="6" a="1"/>
  <c r="V88" i="6" s="1"/>
  <c r="W251" i="6" s="1"/>
  <c r="K68" i="13" s="1" a="1"/>
  <c r="K68" i="13" s="1"/>
  <c r="V94" i="6" a="1"/>
  <c r="V94" i="6" s="1"/>
  <c r="W257" i="6" s="1"/>
  <c r="Y74" i="3"/>
  <c r="Y49" i="6" s="1"/>
  <c r="Z247" i="6" s="1"/>
  <c r="N64" i="13" s="1" a="1"/>
  <c r="N64" i="13" s="1"/>
  <c r="O64" i="13" s="1"/>
  <c r="Y51" i="6"/>
  <c r="Z424" i="6" s="1"/>
  <c r="W176" i="6"/>
  <c r="J97" i="12" s="1" a="1"/>
  <c r="J97" i="12" s="1"/>
  <c r="W270" i="6"/>
  <c r="K87" i="13" s="1" a="1"/>
  <c r="K87" i="13" s="1"/>
  <c r="I81" i="12" a="1"/>
  <c r="I81" i="12" s="1"/>
  <c r="W174" i="6"/>
  <c r="J95" i="12" s="1" a="1"/>
  <c r="J95" i="12" s="1"/>
  <c r="W268" i="6"/>
  <c r="K85" i="13" s="1" a="1"/>
  <c r="K85" i="13" s="1"/>
  <c r="J75" i="13" a="1"/>
  <c r="J75" i="13" s="1"/>
  <c r="Y50" i="5" a="1"/>
  <c r="Y50" i="5" s="1"/>
  <c r="W107" i="6" s="1"/>
  <c r="X270" i="6" s="1"/>
  <c r="L87" i="13" s="1" a="1"/>
  <c r="L87" i="13" s="1"/>
  <c r="Y55" i="5" a="1"/>
  <c r="Y55" i="5" s="1"/>
  <c r="Y56" i="5" s="1"/>
  <c r="W97" i="6" s="1" a="1"/>
  <c r="W97" i="6" s="1"/>
  <c r="Y49" i="5" a="1"/>
  <c r="Y49" i="5" s="1"/>
  <c r="W106" i="6" s="1"/>
  <c r="X269" i="6" s="1"/>
  <c r="L86" i="13" s="1" a="1"/>
  <c r="L86" i="13" s="1"/>
  <c r="Y48" i="5" a="1"/>
  <c r="Y48" i="5" s="1"/>
  <c r="W105" i="6" s="1"/>
  <c r="X268" i="6" s="1"/>
  <c r="L85" i="13" s="1" a="1"/>
  <c r="L85" i="13" s="1"/>
  <c r="Y47" i="5" a="1"/>
  <c r="Y47" i="5" s="1"/>
  <c r="Y51" i="5" a="1"/>
  <c r="Y51" i="5" s="1"/>
  <c r="W108" i="6" s="1"/>
  <c r="X271" i="6" s="1"/>
  <c r="L88" i="13" s="1" a="1"/>
  <c r="L88" i="13" s="1"/>
  <c r="V90" i="6" a="1"/>
  <c r="V90" i="6" s="1"/>
  <c r="I77" i="13" a="1"/>
  <c r="I77" i="13" s="1"/>
  <c r="W175" i="6"/>
  <c r="J96" i="12" s="1" a="1"/>
  <c r="J96" i="12" s="1"/>
  <c r="W269" i="6"/>
  <c r="Y140" i="6"/>
  <c r="X30" i="6"/>
  <c r="AC103" i="3"/>
  <c r="AC145" i="3" s="1"/>
  <c r="AC28" i="6" s="1"/>
  <c r="AD142" i="6" s="1"/>
  <c r="E116" i="12" s="1" a="1"/>
  <c r="E116" i="12" s="1"/>
  <c r="AC44" i="3"/>
  <c r="AC79" i="3" s="1"/>
  <c r="AD33" i="3"/>
  <c r="Y147" i="3"/>
  <c r="Y26" i="6"/>
  <c r="D116" i="12" a="1"/>
  <c r="D116" i="12" s="1"/>
  <c r="Z115" i="3"/>
  <c r="Z146" i="3" s="1"/>
  <c r="Z29" i="6" s="1"/>
  <c r="AA143" i="6" s="1"/>
  <c r="Z93" i="3"/>
  <c r="Z144" i="3" s="1"/>
  <c r="Z27" i="6" s="1"/>
  <c r="AA141" i="6" s="1"/>
  <c r="H87" i="12" a="1"/>
  <c r="H87" i="12" s="1"/>
  <c r="W177" i="6"/>
  <c r="W271" i="6"/>
  <c r="K88" i="13" s="1" a="1"/>
  <c r="K88" i="13" s="1"/>
  <c r="H94" i="12" a="1"/>
  <c r="H94" i="12" s="1"/>
  <c r="W151" i="6"/>
  <c r="W153" i="6" s="1"/>
  <c r="J68" i="12" a="1"/>
  <c r="J68" i="12" s="1"/>
  <c r="J72" i="12" s="1"/>
  <c r="J74" i="12" s="1"/>
  <c r="X144" i="6"/>
  <c r="K61" i="12" a="1"/>
  <c r="K61" i="12" s="1"/>
  <c r="K65" i="12" s="1"/>
  <c r="W33" i="6"/>
  <c r="W37" i="6" s="1"/>
  <c r="X62" i="6" s="1"/>
  <c r="X147" i="6"/>
  <c r="V97" i="6" a="1"/>
  <c r="V97" i="6" s="1"/>
  <c r="Z71" i="3" a="1"/>
  <c r="Z71" i="3" s="1"/>
  <c r="Z72" i="3" s="1"/>
  <c r="Z75" i="3" s="1"/>
  <c r="Z143" i="3"/>
  <c r="AA80" i="3"/>
  <c r="AA78" i="3" s="1"/>
  <c r="AA67" i="3"/>
  <c r="AA71" i="3" s="1" a="1"/>
  <c r="AA71" i="3" s="1"/>
  <c r="AA72" i="3" s="1"/>
  <c r="V104" i="6"/>
  <c r="X52" i="5"/>
  <c r="W162" i="6"/>
  <c r="J83" i="12" s="1" a="1"/>
  <c r="J83" i="12" s="1"/>
  <c r="W256" i="6"/>
  <c r="W47" i="6"/>
  <c r="W50" i="6" s="1"/>
  <c r="X405" i="6" s="1"/>
  <c r="L64" i="14" s="1" a="1"/>
  <c r="L64" i="14" s="1"/>
  <c r="J68" i="13" a="1"/>
  <c r="J68" i="13" s="1"/>
  <c r="X137" i="3"/>
  <c r="Z44" i="5"/>
  <c r="V95" i="6" a="1"/>
  <c r="V95" i="6" s="1"/>
  <c r="AB45" i="3"/>
  <c r="AH39" i="17"/>
  <c r="AH32" i="17"/>
  <c r="AH37" i="17"/>
  <c r="AH50" i="17" s="1"/>
  <c r="AH63" i="17" s="1"/>
  <c r="AH36" i="17"/>
  <c r="AH38" i="17"/>
  <c r="AH51" i="17" s="1"/>
  <c r="AH64" i="17" s="1"/>
  <c r="AH34" i="17"/>
  <c r="AH40" i="17"/>
  <c r="AH41" i="17"/>
  <c r="AH35" i="17"/>
  <c r="AH33" i="17"/>
  <c r="AG75" i="17"/>
  <c r="AG76" i="17"/>
  <c r="AG74" i="17"/>
  <c r="AG79" i="17"/>
  <c r="AC395" i="6"/>
  <c r="AG78" i="17"/>
  <c r="AG80" i="17"/>
  <c r="E147" i="13" a="1"/>
  <c r="E147" i="13" s="1"/>
  <c r="AF92" i="17"/>
  <c r="AG42" i="17"/>
  <c r="AD277" i="6"/>
  <c r="F147" i="13" s="1" a="1"/>
  <c r="F147" i="13" s="1"/>
  <c r="AE100" i="17"/>
  <c r="J150" i="13" a="1"/>
  <c r="J150" i="13" s="1"/>
  <c r="AG51" i="17"/>
  <c r="AG64" i="17" s="1"/>
  <c r="AG77" i="17" s="1"/>
  <c r="AH16" i="17"/>
  <c r="AF96" i="3"/>
  <c r="AF11" i="3"/>
  <c r="AF140" i="3"/>
  <c r="AF106" i="3"/>
  <c r="AF118" i="3"/>
  <c r="AF37" i="3"/>
  <c r="AF84" i="3"/>
  <c r="AG5" i="6"/>
  <c r="AG29" i="17"/>
  <c r="AG47" i="17"/>
  <c r="AG60" i="17" s="1"/>
  <c r="AG73" i="17" s="1"/>
  <c r="AG46" i="17"/>
  <c r="AG59" i="17" s="1"/>
  <c r="AG72" i="17" s="1"/>
  <c r="AH23" i="17"/>
  <c r="AH28" i="17"/>
  <c r="AH25" i="17"/>
  <c r="AH19" i="17"/>
  <c r="AH52" i="17"/>
  <c r="AH65" i="17" s="1"/>
  <c r="AH27" i="17"/>
  <c r="AH20" i="17"/>
  <c r="AH26" i="17"/>
  <c r="AH24" i="17"/>
  <c r="AH22" i="17"/>
  <c r="AH21" i="17"/>
  <c r="AH4" i="6"/>
  <c r="AI15" i="17"/>
  <c r="AI3" i="6"/>
  <c r="AI280" i="6"/>
  <c r="K150" i="13" s="1" a="1"/>
  <c r="K150" i="13" s="1"/>
  <c r="K98" i="17"/>
  <c r="K101" i="17" s="1"/>
  <c r="K89" i="17"/>
  <c r="J428" i="6" s="1"/>
  <c r="AA416" i="6"/>
  <c r="AA18" i="6"/>
  <c r="N75" i="14" a="1"/>
  <c r="N75" i="14" s="1"/>
  <c r="C457" i="6"/>
  <c r="Z417" i="6"/>
  <c r="C458" i="6" s="1"/>
  <c r="L68" i="17"/>
  <c r="L71" i="17"/>
  <c r="AD125" i="6"/>
  <c r="AC131" i="6"/>
  <c r="J43" i="13" a="1"/>
  <c r="J43" i="13" s="1"/>
  <c r="J45" i="13" s="1"/>
  <c r="J281" i="6"/>
  <c r="C148" i="13" a="1"/>
  <c r="C148" i="13" s="1"/>
  <c r="C36" i="11"/>
  <c r="AB434" i="6"/>
  <c r="AB133" i="6"/>
  <c r="AB278" i="6" s="1"/>
  <c r="O95" i="13"/>
  <c r="AB122" i="8"/>
  <c r="C146" i="14" a="1"/>
  <c r="C146" i="14" s="1"/>
  <c r="L93" i="17"/>
  <c r="L96" i="17" s="1"/>
  <c r="J109" i="6" s="1"/>
  <c r="I50" i="12"/>
  <c r="K66" i="6"/>
  <c r="K13" i="13" a="1"/>
  <c r="K13" i="13" s="1"/>
  <c r="L61" i="6"/>
  <c r="L65" i="6" s="1"/>
  <c r="L249" i="6" s="1"/>
  <c r="AP20" i="3" l="1"/>
  <c r="AP25" i="3" s="1"/>
  <c r="AP29" i="3" s="1"/>
  <c r="AP82" i="6"/>
  <c r="AQ14" i="3"/>
  <c r="W90" i="6" a="1"/>
  <c r="W90" i="6" s="1"/>
  <c r="X253" i="6" s="1"/>
  <c r="L70" i="13" s="1" a="1"/>
  <c r="L70" i="13" s="1"/>
  <c r="W96" i="6" a="1"/>
  <c r="W96" i="6" s="1"/>
  <c r="X165" i="6" s="1"/>
  <c r="K86" i="12" s="1" a="1"/>
  <c r="K86" i="12" s="1"/>
  <c r="W95" i="6" a="1"/>
  <c r="W95" i="6" s="1"/>
  <c r="X258" i="6" s="1"/>
  <c r="L75" i="13" s="1" a="1"/>
  <c r="L75" i="13" s="1"/>
  <c r="W93" i="6" a="1"/>
  <c r="W93" i="6" s="1"/>
  <c r="X256" i="6" s="1"/>
  <c r="L73" i="13" s="1" a="1"/>
  <c r="L73" i="13" s="1"/>
  <c r="W259" i="6"/>
  <c r="K76" i="13" s="1" a="1"/>
  <c r="K76" i="13" s="1"/>
  <c r="W91" i="6" a="1"/>
  <c r="W91" i="6" s="1"/>
  <c r="X254" i="6" s="1"/>
  <c r="L71" i="13" s="1" a="1"/>
  <c r="L71" i="13" s="1"/>
  <c r="W160" i="6"/>
  <c r="J81" i="12" s="1" a="1"/>
  <c r="J81" i="12" s="1"/>
  <c r="W88" i="6" a="1"/>
  <c r="W88" i="6" s="1"/>
  <c r="X251" i="6" s="1"/>
  <c r="L68" i="13" s="1" a="1"/>
  <c r="L68" i="13" s="1"/>
  <c r="W158" i="6"/>
  <c r="J79" i="12" s="1" a="1"/>
  <c r="J79" i="12" s="1"/>
  <c r="W255" i="6"/>
  <c r="K72" i="13" s="1" a="1"/>
  <c r="K72" i="13" s="1"/>
  <c r="W92" i="6" a="1"/>
  <c r="W92" i="6" s="1"/>
  <c r="X255" i="6" s="1"/>
  <c r="L72" i="13" s="1" a="1"/>
  <c r="L72" i="13" s="1"/>
  <c r="W94" i="6" a="1"/>
  <c r="W94" i="6" s="1"/>
  <c r="X257" i="6" s="1"/>
  <c r="L74" i="13" s="1" a="1"/>
  <c r="L74" i="13" s="1"/>
  <c r="W89" i="6" a="1"/>
  <c r="W89" i="6" s="1"/>
  <c r="X158" i="6" s="1"/>
  <c r="K79" i="12" s="1" a="1"/>
  <c r="K79" i="12" s="1"/>
  <c r="W163" i="6"/>
  <c r="J84" i="12" s="1" a="1"/>
  <c r="J84" i="12" s="1"/>
  <c r="W157" i="6"/>
  <c r="J78" i="12" s="1" a="1"/>
  <c r="J78" i="12" s="1"/>
  <c r="Z51" i="6"/>
  <c r="AA424" i="6" s="1"/>
  <c r="C136" i="14" s="1" a="1"/>
  <c r="C136" i="14" s="1"/>
  <c r="Z74" i="3"/>
  <c r="Z49" i="6" s="1"/>
  <c r="AA247" i="6" s="1"/>
  <c r="C117" i="13" s="1" a="1"/>
  <c r="C117" i="13" s="1"/>
  <c r="AA115" i="3"/>
  <c r="AA146" i="3" s="1"/>
  <c r="AA29" i="6" s="1"/>
  <c r="AB143" i="6" s="1"/>
  <c r="C117" i="12" s="1" a="1"/>
  <c r="C117" i="12" s="1"/>
  <c r="AA93" i="3"/>
  <c r="AA144" i="3" s="1"/>
  <c r="AA27" i="6" s="1"/>
  <c r="AB141" i="6" s="1"/>
  <c r="C115" i="12" s="1" a="1"/>
  <c r="C115" i="12" s="1"/>
  <c r="W159" i="6"/>
  <c r="W253" i="6"/>
  <c r="K70" i="13" s="1" a="1"/>
  <c r="K70" i="13" s="1"/>
  <c r="Y147" i="6"/>
  <c r="X33" i="6"/>
  <c r="X37" i="6" s="1"/>
  <c r="Y62" i="6" s="1"/>
  <c r="Z26" i="6"/>
  <c r="Z147" i="3"/>
  <c r="B115" i="12" a="1"/>
  <c r="B115" i="12" s="1"/>
  <c r="K73" i="13" a="1"/>
  <c r="K73" i="13" s="1"/>
  <c r="X151" i="6"/>
  <c r="X153" i="6" s="1"/>
  <c r="K68" i="12" a="1"/>
  <c r="K68" i="12" s="1"/>
  <c r="K72" i="12" s="1"/>
  <c r="K74" i="12" s="1"/>
  <c r="K75" i="12" s="1"/>
  <c r="B117" i="12" a="1"/>
  <c r="B117" i="12" s="1"/>
  <c r="AC45" i="3"/>
  <c r="X175" i="6"/>
  <c r="K96" i="12" s="1" a="1"/>
  <c r="K96" i="12" s="1"/>
  <c r="X47" i="6"/>
  <c r="X50" i="6" s="1"/>
  <c r="Y405" i="6" s="1"/>
  <c r="M64" i="14" s="1" a="1"/>
  <c r="M64" i="14" s="1"/>
  <c r="W173" i="6"/>
  <c r="W267" i="6"/>
  <c r="K84" i="13" s="1" a="1"/>
  <c r="K84" i="13" s="1"/>
  <c r="J75" i="12"/>
  <c r="Z140" i="6"/>
  <c r="Y30" i="6"/>
  <c r="L61" i="12" a="1"/>
  <c r="L61" i="12" s="1"/>
  <c r="L65" i="12" s="1"/>
  <c r="Y144" i="6"/>
  <c r="W104" i="6"/>
  <c r="Y52" i="5"/>
  <c r="AB67" i="3"/>
  <c r="AB80" i="3"/>
  <c r="AB78" i="3" s="1"/>
  <c r="W164" i="6"/>
  <c r="J85" i="12" s="1" a="1"/>
  <c r="J85" i="12" s="1"/>
  <c r="W258" i="6"/>
  <c r="K75" i="13" s="1" a="1"/>
  <c r="K75" i="13" s="1"/>
  <c r="K74" i="13" a="1"/>
  <c r="K74" i="13" s="1"/>
  <c r="AE33" i="3"/>
  <c r="AD103" i="3"/>
  <c r="AD145" i="3" s="1"/>
  <c r="AD28" i="6" s="1"/>
  <c r="AE142" i="6" s="1"/>
  <c r="F116" i="12" s="1" a="1"/>
  <c r="F116" i="12" s="1"/>
  <c r="AD44" i="3"/>
  <c r="X166" i="6"/>
  <c r="K87" i="12" s="1" a="1"/>
  <c r="K87" i="12" s="1"/>
  <c r="J82" i="12" a="1"/>
  <c r="J82" i="12" s="1"/>
  <c r="C465" i="6"/>
  <c r="C26" i="11" s="1"/>
  <c r="N83" i="14" a="1"/>
  <c r="N83" i="14" s="1"/>
  <c r="A83" i="14" s="1"/>
  <c r="X177" i="6"/>
  <c r="K98" i="12" s="1" a="1"/>
  <c r="K98" i="12" s="1"/>
  <c r="X260" i="6"/>
  <c r="L77" i="13" s="1" a="1"/>
  <c r="L77" i="13" s="1"/>
  <c r="W166" i="6"/>
  <c r="J87" i="12" s="1" a="1"/>
  <c r="J87" i="12" s="1"/>
  <c r="W260" i="6"/>
  <c r="K77" i="13" s="1" a="1"/>
  <c r="K77" i="13" s="1"/>
  <c r="Y137" i="3"/>
  <c r="AA44" i="5"/>
  <c r="K86" i="13" a="1"/>
  <c r="K86" i="13" s="1"/>
  <c r="X174" i="6"/>
  <c r="K95" i="12" s="1" a="1"/>
  <c r="K95" i="12" s="1"/>
  <c r="Z48" i="5" a="1"/>
  <c r="Z48" i="5" s="1"/>
  <c r="X105" i="6" s="1"/>
  <c r="Z47" i="5" a="1"/>
  <c r="Z47" i="5" s="1"/>
  <c r="Z51" i="5" a="1"/>
  <c r="Z51" i="5" s="1"/>
  <c r="X108" i="6" s="1"/>
  <c r="Z55" i="5" a="1"/>
  <c r="Z55" i="5" s="1"/>
  <c r="Z56" i="5" s="1"/>
  <c r="X93" i="6" s="1" a="1"/>
  <c r="X93" i="6" s="1"/>
  <c r="Z49" i="5" a="1"/>
  <c r="Z49" i="5" s="1"/>
  <c r="X106" i="6" s="1"/>
  <c r="Y175" i="6" s="1"/>
  <c r="L96" i="12" s="1" a="1"/>
  <c r="L96" i="12" s="1"/>
  <c r="Z50" i="5" a="1"/>
  <c r="Z50" i="5" s="1"/>
  <c r="X107" i="6" s="1"/>
  <c r="Y270" i="6" s="1"/>
  <c r="M87" i="13" s="1" a="1"/>
  <c r="M87" i="13" s="1"/>
  <c r="J98" i="12" a="1"/>
  <c r="J98" i="12" s="1"/>
  <c r="X176" i="6"/>
  <c r="K97" i="12" s="1" a="1"/>
  <c r="K97" i="12" s="1"/>
  <c r="AA143" i="3"/>
  <c r="AA75" i="3"/>
  <c r="AH76" i="17"/>
  <c r="AI32" i="17"/>
  <c r="AI37" i="17"/>
  <c r="AI50" i="17" s="1"/>
  <c r="AI63" i="17" s="1"/>
  <c r="AI38" i="17"/>
  <c r="AI51" i="17" s="1"/>
  <c r="AI64" i="17" s="1"/>
  <c r="AI40" i="17"/>
  <c r="AI39" i="17"/>
  <c r="AI52" i="17" s="1"/>
  <c r="AI65" i="17" s="1"/>
  <c r="AI34" i="17"/>
  <c r="AI41" i="17"/>
  <c r="AI54" i="17" s="1"/>
  <c r="AI67" i="17" s="1"/>
  <c r="AI33" i="17"/>
  <c r="AI36" i="17"/>
  <c r="AI49" i="17" s="1"/>
  <c r="AI62" i="17" s="1"/>
  <c r="AI35" i="17"/>
  <c r="AH77" i="17"/>
  <c r="AD395" i="6"/>
  <c r="AH78" i="17"/>
  <c r="AH54" i="17"/>
  <c r="AH67" i="17" s="1"/>
  <c r="AH80" i="17" s="1"/>
  <c r="AF100" i="17"/>
  <c r="AE277" i="6"/>
  <c r="AH29" i="17"/>
  <c r="AH46" i="17"/>
  <c r="AH59" i="17" s="1"/>
  <c r="AH72" i="17" s="1"/>
  <c r="AH53" i="17"/>
  <c r="AH66" i="17" s="1"/>
  <c r="AH79" i="17" s="1"/>
  <c r="AH49" i="17"/>
  <c r="AH62" i="17" s="1"/>
  <c r="AH75" i="17" s="1"/>
  <c r="AI4" i="6"/>
  <c r="AJ3" i="6"/>
  <c r="AJ15" i="17"/>
  <c r="AJ280" i="6"/>
  <c r="L150" i="13" s="1" a="1"/>
  <c r="L150" i="13" s="1"/>
  <c r="AI20" i="17"/>
  <c r="AI23" i="17"/>
  <c r="AI26" i="17"/>
  <c r="AI19" i="17"/>
  <c r="AI27" i="17"/>
  <c r="AI22" i="17"/>
  <c r="AI28" i="17"/>
  <c r="AI25" i="17"/>
  <c r="AI24" i="17"/>
  <c r="AI21" i="17"/>
  <c r="AG92" i="17"/>
  <c r="AH48" i="17"/>
  <c r="AH61" i="17" s="1"/>
  <c r="AH74" i="17" s="1"/>
  <c r="AG37" i="3"/>
  <c r="AG106" i="3"/>
  <c r="AG84" i="3"/>
  <c r="AG11" i="3"/>
  <c r="AG118" i="3"/>
  <c r="AG140" i="3"/>
  <c r="AG96" i="3"/>
  <c r="AH5" i="6"/>
  <c r="AI16" i="17"/>
  <c r="AH42" i="17"/>
  <c r="AH47" i="17"/>
  <c r="AH60" i="17" s="1"/>
  <c r="AH73" i="17" s="1"/>
  <c r="C18" i="11"/>
  <c r="N76" i="14"/>
  <c r="A75" i="14"/>
  <c r="A95" i="13"/>
  <c r="AC434" i="6"/>
  <c r="AC133" i="6"/>
  <c r="AC278" i="6" s="1"/>
  <c r="AB416" i="6"/>
  <c r="AB18" i="6"/>
  <c r="AE125" i="6"/>
  <c r="AD131" i="6"/>
  <c r="C128" i="14" a="1"/>
  <c r="C128" i="14" s="1"/>
  <c r="AA417" i="6"/>
  <c r="K178" i="6"/>
  <c r="K272" i="6"/>
  <c r="D148" i="13" a="1"/>
  <c r="D148" i="13" s="1"/>
  <c r="L81" i="17"/>
  <c r="L90" i="17" s="1"/>
  <c r="M45" i="17"/>
  <c r="K121" i="8"/>
  <c r="J34" i="14" a="1"/>
  <c r="J34" i="14" s="1"/>
  <c r="J35" i="14" s="1"/>
  <c r="J429" i="6"/>
  <c r="AC122" i="8"/>
  <c r="D146" i="14" a="1"/>
  <c r="D146" i="14" s="1"/>
  <c r="L94" i="17"/>
  <c r="L66" i="6"/>
  <c r="K394" i="6"/>
  <c r="L13" i="13" a="1"/>
  <c r="L13" i="13" s="1"/>
  <c r="L63" i="6"/>
  <c r="X160" i="6" l="1"/>
  <c r="K81" i="12" s="1" a="1"/>
  <c r="K81" i="12" s="1"/>
  <c r="X159" i="6"/>
  <c r="K80" i="12" s="1" a="1"/>
  <c r="K80" i="12" s="1"/>
  <c r="X164" i="6"/>
  <c r="K85" i="12" s="1" a="1"/>
  <c r="K85" i="12" s="1"/>
  <c r="AQ20" i="3"/>
  <c r="AQ25" i="3" s="1"/>
  <c r="AQ29" i="3" s="1"/>
  <c r="AR14" i="3"/>
  <c r="AQ82" i="6"/>
  <c r="X259" i="6"/>
  <c r="L76" i="13" s="1" a="1"/>
  <c r="L76" i="13" s="1"/>
  <c r="X157" i="6"/>
  <c r="K78" i="12" s="1" a="1"/>
  <c r="K78" i="12" s="1"/>
  <c r="X162" i="6"/>
  <c r="K83" i="12" s="1" a="1"/>
  <c r="K83" i="12" s="1"/>
  <c r="X161" i="6"/>
  <c r="K82" i="12" s="1" a="1"/>
  <c r="K82" i="12" s="1"/>
  <c r="X88" i="6" a="1"/>
  <c r="X88" i="6" s="1"/>
  <c r="Y157" i="6" s="1"/>
  <c r="L78" i="12" s="1" a="1"/>
  <c r="L78" i="12" s="1"/>
  <c r="X163" i="6"/>
  <c r="K84" i="12" s="1" a="1"/>
  <c r="K84" i="12" s="1"/>
  <c r="X252" i="6"/>
  <c r="L69" i="13" s="1" a="1"/>
  <c r="L69" i="13" s="1"/>
  <c r="X90" i="6" a="1"/>
  <c r="X90" i="6" s="1"/>
  <c r="Y159" i="6" s="1"/>
  <c r="L80" i="12" s="1" a="1"/>
  <c r="L80" i="12" s="1"/>
  <c r="Y162" i="6"/>
  <c r="L83" i="12" s="1" a="1"/>
  <c r="L83" i="12" s="1"/>
  <c r="Y256" i="6"/>
  <c r="M73" i="13" s="1" a="1"/>
  <c r="M73" i="13" s="1"/>
  <c r="Y177" i="6"/>
  <c r="L98" i="12" s="1" a="1"/>
  <c r="L98" i="12" s="1"/>
  <c r="Y174" i="6"/>
  <c r="L95" i="12" s="1" a="1"/>
  <c r="L95" i="12" s="1"/>
  <c r="M61" i="12" a="1"/>
  <c r="M61" i="12" s="1"/>
  <c r="Z144" i="6"/>
  <c r="X91" i="6" a="1"/>
  <c r="X91" i="6" s="1"/>
  <c r="X92" i="6" a="1"/>
  <c r="X92" i="6" s="1"/>
  <c r="Y269" i="6"/>
  <c r="M86" i="13" s="1" a="1"/>
  <c r="M86" i="13" s="1"/>
  <c r="AA50" i="5" a="1"/>
  <c r="AA50" i="5" s="1"/>
  <c r="Y107" i="6" s="1"/>
  <c r="Z270" i="6" s="1"/>
  <c r="N87" i="13" s="1" a="1"/>
  <c r="N87" i="13" s="1"/>
  <c r="O87" i="13" s="1"/>
  <c r="A87" i="13" s="1"/>
  <c r="AA48" i="5" a="1"/>
  <c r="AA48" i="5" s="1"/>
  <c r="Y105" i="6" s="1"/>
  <c r="Z268" i="6" s="1"/>
  <c r="N85" i="13" s="1" a="1"/>
  <c r="N85" i="13" s="1"/>
  <c r="AA47" i="5" a="1"/>
  <c r="AA47" i="5" s="1"/>
  <c r="AA49" i="5" a="1"/>
  <c r="AA49" i="5" s="1"/>
  <c r="Y106" i="6" s="1"/>
  <c r="AA55" i="5" a="1"/>
  <c r="AA55" i="5" s="1"/>
  <c r="AA56" i="5" s="1"/>
  <c r="Y92" i="6" s="1" a="1"/>
  <c r="Y92" i="6" s="1"/>
  <c r="AA51" i="5" a="1"/>
  <c r="AA51" i="5" s="1"/>
  <c r="Y108" i="6" s="1"/>
  <c r="J94" i="12" a="1"/>
  <c r="J94" i="12" s="1"/>
  <c r="X104" i="6"/>
  <c r="Y173" i="6" s="1"/>
  <c r="L94" i="12" s="1" a="1"/>
  <c r="L94" i="12" s="1"/>
  <c r="Z52" i="5"/>
  <c r="AF33" i="3"/>
  <c r="AE103" i="3"/>
  <c r="AE145" i="3" s="1"/>
  <c r="AE28" i="6" s="1"/>
  <c r="AF142" i="6" s="1"/>
  <c r="G116" i="12" s="1" a="1"/>
  <c r="G116" i="12" s="1"/>
  <c r="AE44" i="3"/>
  <c r="Y47" i="6"/>
  <c r="Y50" i="6" s="1"/>
  <c r="Z405" i="6" s="1"/>
  <c r="J80" i="12" a="1"/>
  <c r="J80" i="12" s="1"/>
  <c r="AA51" i="6"/>
  <c r="AB424" i="6" s="1"/>
  <c r="D136" i="14" s="1" a="1"/>
  <c r="D136" i="14" s="1"/>
  <c r="AA74" i="3"/>
  <c r="AA49" i="6" s="1"/>
  <c r="AB247" i="6" s="1"/>
  <c r="D117" i="13" s="1" a="1"/>
  <c r="D117" i="13" s="1"/>
  <c r="X97" i="6" a="1"/>
  <c r="X97" i="6" s="1"/>
  <c r="X96" i="6" a="1"/>
  <c r="X96" i="6" s="1"/>
  <c r="Y151" i="6"/>
  <c r="Y153" i="6" s="1"/>
  <c r="L68" i="12" a="1"/>
  <c r="L68" i="12" s="1"/>
  <c r="L72" i="12" s="1"/>
  <c r="L74" i="12" s="1"/>
  <c r="L75" i="12" s="1"/>
  <c r="X173" i="6"/>
  <c r="K94" i="12" s="1" a="1"/>
  <c r="K94" i="12" s="1"/>
  <c r="X267" i="6"/>
  <c r="L84" i="13" s="1" a="1"/>
  <c r="L84" i="13" s="1"/>
  <c r="AD45" i="3"/>
  <c r="AD79" i="3"/>
  <c r="X95" i="6" a="1"/>
  <c r="X95" i="6" s="1"/>
  <c r="AB44" i="5"/>
  <c r="Z137" i="3"/>
  <c r="X94" i="6" a="1"/>
  <c r="X94" i="6" s="1"/>
  <c r="AA140" i="6"/>
  <c r="Z30" i="6"/>
  <c r="Y268" i="6"/>
  <c r="M85" i="13" s="1" a="1"/>
  <c r="M85" i="13" s="1"/>
  <c r="AB93" i="3"/>
  <c r="AB144" i="3" s="1"/>
  <c r="AB27" i="6" s="1"/>
  <c r="AC141" i="6" s="1"/>
  <c r="AB115" i="3"/>
  <c r="AB146" i="3" s="1"/>
  <c r="AB29" i="6" s="1"/>
  <c r="AC143" i="6" s="1"/>
  <c r="AA26" i="6"/>
  <c r="AA147" i="3"/>
  <c r="AB71" i="3" a="1"/>
  <c r="AB71" i="3" s="1"/>
  <c r="AB72" i="3" s="1"/>
  <c r="AB75" i="3" s="1"/>
  <c r="AB143" i="3"/>
  <c r="X89" i="6" a="1"/>
  <c r="X89" i="6" s="1"/>
  <c r="AC67" i="3"/>
  <c r="AC80" i="3"/>
  <c r="AC78" i="3" s="1"/>
  <c r="Z147" i="6"/>
  <c r="Y33" i="6"/>
  <c r="Y37" i="6" s="1"/>
  <c r="Z62" i="6" s="1"/>
  <c r="Y176" i="6"/>
  <c r="L97" i="12" s="1" a="1"/>
  <c r="L97" i="12" s="1"/>
  <c r="Y271" i="6"/>
  <c r="M88" i="13" s="1" a="1"/>
  <c r="M88" i="13" s="1"/>
  <c r="AI78" i="17"/>
  <c r="AI77" i="17"/>
  <c r="AJ37" i="17"/>
  <c r="AJ50" i="17" s="1"/>
  <c r="AJ63" i="17" s="1"/>
  <c r="AJ35" i="17"/>
  <c r="AJ48" i="17" s="1"/>
  <c r="AJ61" i="17" s="1"/>
  <c r="AJ40" i="17"/>
  <c r="AJ39" i="17"/>
  <c r="AJ52" i="17" s="1"/>
  <c r="AJ65" i="17" s="1"/>
  <c r="AJ34" i="17"/>
  <c r="AJ32" i="17"/>
  <c r="AJ41" i="17"/>
  <c r="AJ33" i="17"/>
  <c r="AJ38" i="17"/>
  <c r="AJ36" i="17"/>
  <c r="AI76" i="17"/>
  <c r="AE395" i="6"/>
  <c r="AJ27" i="17"/>
  <c r="AJ28" i="17"/>
  <c r="AJ19" i="17"/>
  <c r="AJ23" i="17"/>
  <c r="AJ22" i="17"/>
  <c r="AJ25" i="17"/>
  <c r="AJ26" i="17"/>
  <c r="AJ21" i="17"/>
  <c r="AJ24" i="17"/>
  <c r="AJ20" i="17"/>
  <c r="AH92" i="17"/>
  <c r="AG100" i="17"/>
  <c r="AF277" i="6"/>
  <c r="H147" i="13" s="1" a="1"/>
  <c r="H147" i="13" s="1"/>
  <c r="AK15" i="17"/>
  <c r="AK3" i="6"/>
  <c r="AJ4" i="6"/>
  <c r="AK280" i="6"/>
  <c r="M150" i="13" s="1" a="1"/>
  <c r="M150" i="13" s="1"/>
  <c r="G147" i="13" a="1"/>
  <c r="G147" i="13" s="1"/>
  <c r="AI42" i="17"/>
  <c r="AI47" i="17"/>
  <c r="AI60" i="17" s="1"/>
  <c r="AI73" i="17" s="1"/>
  <c r="AI46" i="17"/>
  <c r="AI59" i="17" s="1"/>
  <c r="AI72" i="17" s="1"/>
  <c r="AI80" i="17"/>
  <c r="AI53" i="17"/>
  <c r="AI66" i="17" s="1"/>
  <c r="AI79" i="17" s="1"/>
  <c r="AI5" i="6"/>
  <c r="AJ16" i="17"/>
  <c r="AH96" i="3"/>
  <c r="AH140" i="3"/>
  <c r="AH118" i="3"/>
  <c r="AH37" i="3"/>
  <c r="AH11" i="3"/>
  <c r="AH84" i="3"/>
  <c r="AH106" i="3"/>
  <c r="AI29" i="17"/>
  <c r="AI48" i="17"/>
  <c r="AI61" i="17" s="1"/>
  <c r="AI74" i="17" s="1"/>
  <c r="AI75" i="17"/>
  <c r="AC416" i="6"/>
  <c r="AC18" i="6"/>
  <c r="E148" i="13" a="1"/>
  <c r="E148" i="13" s="1"/>
  <c r="J46" i="12" a="1"/>
  <c r="J46" i="12" s="1"/>
  <c r="J48" i="12" s="1"/>
  <c r="J50" i="12" s="1"/>
  <c r="K389" i="6"/>
  <c r="K180" i="6"/>
  <c r="K182" i="6" s="1"/>
  <c r="C129" i="14"/>
  <c r="D128" i="14" a="1"/>
  <c r="D128" i="14" s="1"/>
  <c r="D129" i="14" s="1"/>
  <c r="AB417" i="6"/>
  <c r="L99" i="17"/>
  <c r="K279" i="6"/>
  <c r="K36" i="13" a="1"/>
  <c r="K36" i="13" s="1"/>
  <c r="K390" i="6"/>
  <c r="AD434" i="6"/>
  <c r="AD133" i="6"/>
  <c r="AD278" i="6" s="1"/>
  <c r="M55" i="17"/>
  <c r="M58" i="17"/>
  <c r="AE131" i="6"/>
  <c r="AF125" i="6"/>
  <c r="AD122" i="8"/>
  <c r="E146" i="14" a="1"/>
  <c r="E146" i="14" s="1"/>
  <c r="C19" i="11"/>
  <c r="L394" i="6"/>
  <c r="M60" i="6"/>
  <c r="L406" i="6"/>
  <c r="L12" i="14" s="1" a="1"/>
  <c r="L12" i="14" s="1"/>
  <c r="AR20" i="3" l="1"/>
  <c r="AR25" i="3" s="1"/>
  <c r="AR29" i="3" s="1"/>
  <c r="AS14" i="3"/>
  <c r="AR82" i="6"/>
  <c r="Y251" i="6"/>
  <c r="M68" i="13" s="1" a="1"/>
  <c r="M68" i="13" s="1"/>
  <c r="Y267" i="6"/>
  <c r="M84" i="13" s="1" a="1"/>
  <c r="M84" i="13" s="1"/>
  <c r="Y253" i="6"/>
  <c r="M70" i="13" s="1" a="1"/>
  <c r="M70" i="13" s="1"/>
  <c r="Y91" i="6" a="1"/>
  <c r="Y91" i="6" s="1"/>
  <c r="Z160" i="6" s="1"/>
  <c r="M81" i="12" s="1" a="1"/>
  <c r="M81" i="12" s="1"/>
  <c r="O85" i="13"/>
  <c r="A85" i="13" s="1"/>
  <c r="Y94" i="6" a="1"/>
  <c r="Y94" i="6" s="1"/>
  <c r="Z257" i="6" s="1"/>
  <c r="N74" i="13" s="1" a="1"/>
  <c r="N74" i="13" s="1"/>
  <c r="Y88" i="6" a="1"/>
  <c r="Y88" i="6" s="1"/>
  <c r="Z157" i="6" s="1"/>
  <c r="M78" i="12" s="1" a="1"/>
  <c r="M78" i="12" s="1"/>
  <c r="N78" i="12" s="1"/>
  <c r="A78" i="12" s="1"/>
  <c r="Y96" i="6" a="1"/>
  <c r="Y96" i="6" s="1"/>
  <c r="Z259" i="6" s="1"/>
  <c r="N76" i="13" s="1" a="1"/>
  <c r="N76" i="13" s="1"/>
  <c r="Z161" i="6"/>
  <c r="M82" i="12" s="1" a="1"/>
  <c r="M82" i="12" s="1"/>
  <c r="Y163" i="6"/>
  <c r="L84" i="12" s="1" a="1"/>
  <c r="L84" i="12" s="1"/>
  <c r="Y257" i="6"/>
  <c r="M74" i="13" s="1" a="1"/>
  <c r="M74" i="13" s="1"/>
  <c r="Z177" i="6"/>
  <c r="M98" i="12" s="1" a="1"/>
  <c r="M98" i="12" s="1"/>
  <c r="N98" i="12" s="1"/>
  <c r="A98" i="12" s="1"/>
  <c r="Y161" i="6"/>
  <c r="L82" i="12" s="1" a="1"/>
  <c r="L82" i="12" s="1"/>
  <c r="Z255" i="6"/>
  <c r="N72" i="13" s="1" a="1"/>
  <c r="N72" i="13" s="1"/>
  <c r="Y255" i="6"/>
  <c r="D115" i="12" a="1"/>
  <c r="D115" i="12" s="1"/>
  <c r="AG33" i="3"/>
  <c r="AF103" i="3"/>
  <c r="AF145" i="3" s="1"/>
  <c r="AF28" i="6" s="1"/>
  <c r="AG142" i="6" s="1"/>
  <c r="H116" i="12" s="1" a="1"/>
  <c r="H116" i="12" s="1"/>
  <c r="AF44" i="3"/>
  <c r="AF79" i="3" s="1"/>
  <c r="Z269" i="6"/>
  <c r="N86" i="13" s="1" a="1"/>
  <c r="N86" i="13" s="1"/>
  <c r="O86" i="13" s="1"/>
  <c r="A86" i="13" s="1"/>
  <c r="Z175" i="6"/>
  <c r="M96" i="12" s="1" a="1"/>
  <c r="M96" i="12" s="1"/>
  <c r="N96" i="12" s="1"/>
  <c r="A96" i="12" s="1"/>
  <c r="Y160" i="6"/>
  <c r="L81" i="12" s="1" a="1"/>
  <c r="L81" i="12" s="1"/>
  <c r="Y254" i="6"/>
  <c r="M71" i="13" s="1" a="1"/>
  <c r="M71" i="13" s="1"/>
  <c r="AC143" i="3"/>
  <c r="Y158" i="6"/>
  <c r="L79" i="12" s="1" a="1"/>
  <c r="L79" i="12" s="1"/>
  <c r="Y252" i="6"/>
  <c r="M69" i="13" s="1" a="1"/>
  <c r="M69" i="13" s="1"/>
  <c r="AB49" i="5" a="1"/>
  <c r="AB49" i="5" s="1"/>
  <c r="Z106" i="6" s="1"/>
  <c r="AA269" i="6" s="1"/>
  <c r="AB55" i="5" a="1"/>
  <c r="AB55" i="5" s="1"/>
  <c r="AB56" i="5" s="1"/>
  <c r="Z92" i="6" s="1" a="1"/>
  <c r="Z92" i="6" s="1"/>
  <c r="AB47" i="5" a="1"/>
  <c r="AB47" i="5" s="1"/>
  <c r="AB51" i="5" a="1"/>
  <c r="AB51" i="5" s="1"/>
  <c r="Z108" i="6" s="1"/>
  <c r="AA271" i="6" s="1"/>
  <c r="AB48" i="5" a="1"/>
  <c r="AB48" i="5" s="1"/>
  <c r="Z105" i="6" s="1"/>
  <c r="AA268" i="6" s="1"/>
  <c r="AB50" i="5" a="1"/>
  <c r="AB50" i="5" s="1"/>
  <c r="Z107" i="6" s="1"/>
  <c r="AA270" i="6" s="1"/>
  <c r="AE45" i="3"/>
  <c r="AE79" i="3"/>
  <c r="Y97" i="6" a="1"/>
  <c r="Y97" i="6" s="1"/>
  <c r="Z166" i="6" s="1"/>
  <c r="M87" i="12" s="1" a="1"/>
  <c r="M87" i="12" s="1"/>
  <c r="E39" i="8"/>
  <c r="Z271" i="6"/>
  <c r="N88" i="13" s="1" a="1"/>
  <c r="N88" i="13" s="1"/>
  <c r="O88" i="13" s="1"/>
  <c r="A88" i="13" s="1"/>
  <c r="Z151" i="6"/>
  <c r="Z153" i="6" s="1"/>
  <c r="M68" i="12" a="1"/>
  <c r="M68" i="12" s="1"/>
  <c r="Y95" i="6" a="1"/>
  <c r="Y95" i="6" s="1"/>
  <c r="Y93" i="6" a="1"/>
  <c r="Y93" i="6" s="1"/>
  <c r="Y104" i="6"/>
  <c r="AA52" i="5"/>
  <c r="Y166" i="6"/>
  <c r="L87" i="12" s="1" a="1"/>
  <c r="L87" i="12" s="1"/>
  <c r="Y260" i="6"/>
  <c r="M77" i="13" s="1" a="1"/>
  <c r="M77" i="13" s="1"/>
  <c r="AB140" i="6"/>
  <c r="AA30" i="6"/>
  <c r="Y164" i="6"/>
  <c r="L85" i="12" s="1" a="1"/>
  <c r="L85" i="12" s="1"/>
  <c r="Y258" i="6"/>
  <c r="M75" i="13" s="1" a="1"/>
  <c r="M75" i="13" s="1"/>
  <c r="AB26" i="6"/>
  <c r="AB147" i="3"/>
  <c r="Z47" i="6"/>
  <c r="Z50" i="6" s="1"/>
  <c r="AA405" i="6" s="1"/>
  <c r="C117" i="14" s="1" a="1"/>
  <c r="C117" i="14" s="1"/>
  <c r="AD80" i="3"/>
  <c r="AD78" i="3" s="1"/>
  <c r="AD67" i="3"/>
  <c r="AD71" i="3" s="1" a="1"/>
  <c r="AD71" i="3" s="1"/>
  <c r="AD72" i="3" s="1"/>
  <c r="Y90" i="6" a="1"/>
  <c r="Y90" i="6" s="1"/>
  <c r="C446" i="6"/>
  <c r="N64" i="14" a="1"/>
  <c r="N64" i="14" s="1"/>
  <c r="A64" i="14" s="1"/>
  <c r="Z174" i="6"/>
  <c r="M95" i="12" s="1" a="1"/>
  <c r="M95" i="12" s="1"/>
  <c r="N95" i="12" s="1"/>
  <c r="A95" i="12" s="1"/>
  <c r="M65" i="12"/>
  <c r="N61" i="12"/>
  <c r="N65" i="12" s="1"/>
  <c r="AC93" i="3"/>
  <c r="AC144" i="3" s="1"/>
  <c r="AC27" i="6" s="1"/>
  <c r="AD141" i="6" s="1"/>
  <c r="E115" i="12" s="1" a="1"/>
  <c r="E115" i="12" s="1"/>
  <c r="AC115" i="3"/>
  <c r="AC146" i="3" s="1"/>
  <c r="AC29" i="6" s="1"/>
  <c r="AD143" i="6" s="1"/>
  <c r="E117" i="12" s="1" a="1"/>
  <c r="E117" i="12" s="1"/>
  <c r="AA137" i="3"/>
  <c r="AC44" i="5"/>
  <c r="AA147" i="6"/>
  <c r="Z33" i="6"/>
  <c r="Z37" i="6" s="1"/>
  <c r="AA62" i="6" s="1"/>
  <c r="AB51" i="6"/>
  <c r="AC424" i="6" s="1"/>
  <c r="E136" i="14" s="1" a="1"/>
  <c r="E136" i="14" s="1"/>
  <c r="AB74" i="3"/>
  <c r="AB49" i="6" s="1"/>
  <c r="AC247" i="6" s="1"/>
  <c r="E117" i="13" s="1" a="1"/>
  <c r="E117" i="13" s="1"/>
  <c r="D117" i="12" a="1"/>
  <c r="D117" i="12" s="1"/>
  <c r="AC71" i="3" a="1"/>
  <c r="AC71" i="3" s="1"/>
  <c r="AC72" i="3" s="1"/>
  <c r="AC75" i="3" s="1"/>
  <c r="AA144" i="6"/>
  <c r="B114" i="12" a="1"/>
  <c r="B114" i="12" s="1"/>
  <c r="Y165" i="6"/>
  <c r="L86" i="12" s="1" a="1"/>
  <c r="L86" i="12" s="1"/>
  <c r="Y259" i="6"/>
  <c r="M76" i="13" s="1" a="1"/>
  <c r="M76" i="13" s="1"/>
  <c r="Y89" i="6" a="1"/>
  <c r="Y89" i="6" s="1"/>
  <c r="Z252" i="6" s="1"/>
  <c r="N69" i="13" s="1" a="1"/>
  <c r="N69" i="13" s="1"/>
  <c r="Z176" i="6"/>
  <c r="M97" i="12" s="1" a="1"/>
  <c r="M97" i="12" s="1"/>
  <c r="N97" i="12" s="1"/>
  <c r="A97" i="12" s="1"/>
  <c r="AJ78" i="17"/>
  <c r="AJ46" i="17"/>
  <c r="AJ59" i="17" s="1"/>
  <c r="AJ72" i="17" s="1"/>
  <c r="AK35" i="17"/>
  <c r="AK40" i="17"/>
  <c r="AK39" i="17"/>
  <c r="AK52" i="17" s="1"/>
  <c r="AK65" i="17" s="1"/>
  <c r="AK34" i="17"/>
  <c r="AK32" i="17"/>
  <c r="AK41" i="17"/>
  <c r="AK54" i="17" s="1"/>
  <c r="AK67" i="17" s="1"/>
  <c r="AK38" i="17"/>
  <c r="AK33" i="17"/>
  <c r="AK37" i="17"/>
  <c r="AK36" i="17"/>
  <c r="AK49" i="17" s="1"/>
  <c r="AK62" i="17" s="1"/>
  <c r="AJ76" i="17"/>
  <c r="AJ74" i="17"/>
  <c r="AF395" i="6"/>
  <c r="AK28" i="17"/>
  <c r="AK27" i="17"/>
  <c r="AK23" i="17"/>
  <c r="AK20" i="17"/>
  <c r="AK19" i="17"/>
  <c r="AK25" i="17"/>
  <c r="AK21" i="17"/>
  <c r="AK22" i="17"/>
  <c r="AK26" i="17"/>
  <c r="AK24" i="17"/>
  <c r="AJ49" i="17"/>
  <c r="AJ62" i="17" s="1"/>
  <c r="AJ75" i="17" s="1"/>
  <c r="AJ29" i="17"/>
  <c r="AJ51" i="17"/>
  <c r="AJ64" i="17" s="1"/>
  <c r="AJ77" i="17" s="1"/>
  <c r="AL15" i="17"/>
  <c r="AK4" i="6"/>
  <c r="AL3" i="6"/>
  <c r="AL280" i="6"/>
  <c r="N150" i="13" s="1" a="1"/>
  <c r="N150" i="13" s="1"/>
  <c r="O150" i="13" s="1"/>
  <c r="AI92" i="17"/>
  <c r="AH100" i="17"/>
  <c r="AG277" i="6"/>
  <c r="AJ5" i="6"/>
  <c r="AI37" i="3"/>
  <c r="AK16" i="17"/>
  <c r="AI96" i="3"/>
  <c r="AI140" i="3"/>
  <c r="AI118" i="3"/>
  <c r="AI84" i="3"/>
  <c r="AI106" i="3"/>
  <c r="AI11" i="3"/>
  <c r="AJ53" i="17"/>
  <c r="AJ66" i="17" s="1"/>
  <c r="AJ79" i="17" s="1"/>
  <c r="AJ47" i="17"/>
  <c r="AJ60" i="17" s="1"/>
  <c r="AJ73" i="17" s="1"/>
  <c r="AJ42" i="17"/>
  <c r="AJ54" i="17"/>
  <c r="AJ67" i="17" s="1"/>
  <c r="AJ80" i="17" s="1"/>
  <c r="AG125" i="6"/>
  <c r="AF131" i="6"/>
  <c r="AD416" i="6"/>
  <c r="AD18" i="6"/>
  <c r="L89" i="17"/>
  <c r="K428" i="6" s="1"/>
  <c r="L98" i="17"/>
  <c r="L101" i="17" s="1"/>
  <c r="M68" i="17"/>
  <c r="M71" i="17"/>
  <c r="E128" i="14" a="1"/>
  <c r="E128" i="14" s="1"/>
  <c r="E129" i="14" s="1"/>
  <c r="AC417" i="6"/>
  <c r="M93" i="17"/>
  <c r="M96" i="17" s="1"/>
  <c r="K109" i="6" s="1"/>
  <c r="AE122" i="8"/>
  <c r="F146" i="14" a="1"/>
  <c r="F146" i="14" s="1"/>
  <c r="K43" i="13" a="1"/>
  <c r="K43" i="13" s="1"/>
  <c r="K45" i="13" s="1"/>
  <c r="K281" i="6"/>
  <c r="AE434" i="6"/>
  <c r="AE133" i="6"/>
  <c r="AE278" i="6" s="1"/>
  <c r="F148" i="13" a="1"/>
  <c r="F148" i="13" s="1"/>
  <c r="M61" i="6"/>
  <c r="M63" i="6" s="1"/>
  <c r="AS20" i="3" l="1"/>
  <c r="AS25" i="3" s="1"/>
  <c r="AS29" i="3" s="1"/>
  <c r="AS82" i="6"/>
  <c r="AT14" i="3"/>
  <c r="Z254" i="6"/>
  <c r="N71" i="13" s="1" a="1"/>
  <c r="N71" i="13" s="1"/>
  <c r="O71" i="13" s="1"/>
  <c r="A71" i="13" s="1"/>
  <c r="O76" i="13"/>
  <c r="A76" i="13" s="1"/>
  <c r="AF45" i="3"/>
  <c r="AF80" i="3" s="1"/>
  <c r="AF78" i="3" s="1"/>
  <c r="Z165" i="6"/>
  <c r="M86" i="12" s="1" a="1"/>
  <c r="M86" i="12" s="1"/>
  <c r="N86" i="12" s="1"/>
  <c r="A86" i="12" s="1"/>
  <c r="Z251" i="6"/>
  <c r="N68" i="13" s="1" a="1"/>
  <c r="N68" i="13" s="1"/>
  <c r="O68" i="13" s="1"/>
  <c r="A68" i="13" s="1"/>
  <c r="Z96" i="6" a="1"/>
  <c r="Z96" i="6" s="1"/>
  <c r="AA259" i="6" s="1"/>
  <c r="Z93" i="6" a="1"/>
  <c r="Z93" i="6" s="1"/>
  <c r="AA256" i="6" s="1"/>
  <c r="Z90" i="6" a="1"/>
  <c r="Z90" i="6" s="1"/>
  <c r="AA253" i="6" s="1"/>
  <c r="Z163" i="6"/>
  <c r="M84" i="12" s="1" a="1"/>
  <c r="M84" i="12" s="1"/>
  <c r="N84" i="12" s="1"/>
  <c r="A84" i="12" s="1"/>
  <c r="N81" i="12"/>
  <c r="A81" i="12" s="1"/>
  <c r="O69" i="13"/>
  <c r="A69" i="13" s="1"/>
  <c r="N87" i="12"/>
  <c r="A87" i="12" s="1"/>
  <c r="C139" i="13" a="1"/>
  <c r="C139" i="13" s="1"/>
  <c r="AC51" i="6"/>
  <c r="AD424" i="6" s="1"/>
  <c r="F136" i="14" s="1" a="1"/>
  <c r="F136" i="14" s="1"/>
  <c r="AC74" i="3"/>
  <c r="AC49" i="6" s="1"/>
  <c r="AD247" i="6" s="1"/>
  <c r="F117" i="13" s="1" a="1"/>
  <c r="F117" i="13" s="1"/>
  <c r="AA161" i="6"/>
  <c r="AA255" i="6"/>
  <c r="AD44" i="5"/>
  <c r="AB137" i="3"/>
  <c r="Z159" i="6"/>
  <c r="M80" i="12" s="1" a="1"/>
  <c r="M80" i="12" s="1"/>
  <c r="N80" i="12" s="1"/>
  <c r="A80" i="12" s="1"/>
  <c r="Z253" i="6"/>
  <c r="N70" i="13" s="1" a="1"/>
  <c r="N70" i="13" s="1"/>
  <c r="O70" i="13" s="1"/>
  <c r="A70" i="13" s="1"/>
  <c r="AC140" i="6"/>
  <c r="AB30" i="6"/>
  <c r="AD115" i="3"/>
  <c r="AD146" i="3" s="1"/>
  <c r="AD29" i="6" s="1"/>
  <c r="AE143" i="6" s="1"/>
  <c r="F117" i="12" s="1" a="1"/>
  <c r="F117" i="12" s="1"/>
  <c r="AD93" i="3"/>
  <c r="AD144" i="3" s="1"/>
  <c r="AD27" i="6" s="1"/>
  <c r="AE141" i="6" s="1"/>
  <c r="F115" i="12" s="1" a="1"/>
  <c r="F115" i="12" s="1"/>
  <c r="AD143" i="3"/>
  <c r="AD75" i="3"/>
  <c r="Z89" i="6" a="1"/>
  <c r="Z89" i="6" s="1"/>
  <c r="AG44" i="3"/>
  <c r="AH33" i="3"/>
  <c r="AG103" i="3"/>
  <c r="AG145" i="3" s="1"/>
  <c r="AG28" i="6" s="1"/>
  <c r="AH142" i="6" s="1"/>
  <c r="I116" i="12" s="1" a="1"/>
  <c r="I116" i="12" s="1"/>
  <c r="Z94" i="6" a="1"/>
  <c r="Z94" i="6" s="1"/>
  <c r="M72" i="12"/>
  <c r="N72" i="12" s="1"/>
  <c r="N68" i="12"/>
  <c r="A68" i="12" s="1"/>
  <c r="AE67" i="3"/>
  <c r="AE71" i="3" s="1" a="1"/>
  <c r="AE71" i="3" s="1"/>
  <c r="AE72" i="3" s="1"/>
  <c r="AE80" i="3"/>
  <c r="AE78" i="3" s="1"/>
  <c r="O74" i="13"/>
  <c r="A74" i="13" s="1"/>
  <c r="AA33" i="6"/>
  <c r="AA37" i="6" s="1"/>
  <c r="AB62" i="6" s="1"/>
  <c r="AB147" i="6"/>
  <c r="Z258" i="6"/>
  <c r="N75" i="13" s="1" a="1"/>
  <c r="N75" i="13" s="1"/>
  <c r="O75" i="13" s="1"/>
  <c r="A75" i="13" s="1"/>
  <c r="Z164" i="6"/>
  <c r="M85" i="12" s="1" a="1"/>
  <c r="M85" i="12" s="1"/>
  <c r="N85" i="12" s="1"/>
  <c r="A85" i="12" s="1"/>
  <c r="C141" i="13" a="1"/>
  <c r="C141" i="13" s="1"/>
  <c r="Z97" i="6" a="1"/>
  <c r="Z97" i="6" s="1"/>
  <c r="Z88" i="6" a="1"/>
  <c r="Z88" i="6" s="1"/>
  <c r="AA47" i="6"/>
  <c r="AA50" i="6" s="1"/>
  <c r="AB405" i="6" s="1"/>
  <c r="D117" i="14" s="1" a="1"/>
  <c r="D117" i="14" s="1"/>
  <c r="AA176" i="6"/>
  <c r="C7" i="11"/>
  <c r="AA175" i="6"/>
  <c r="B118" i="12"/>
  <c r="Z158" i="6"/>
  <c r="M79" i="12" s="1" a="1"/>
  <c r="M79" i="12" s="1"/>
  <c r="N79" i="12" s="1"/>
  <c r="A79" i="12" s="1"/>
  <c r="B121" i="12" a="1"/>
  <c r="B121" i="12" s="1"/>
  <c r="AA151" i="6"/>
  <c r="AA153" i="6" s="1"/>
  <c r="C138" i="13" a="1"/>
  <c r="C138" i="13" s="1"/>
  <c r="Z91" i="6" a="1"/>
  <c r="Z91" i="6" s="1"/>
  <c r="Z95" i="6" a="1"/>
  <c r="Z95" i="6" s="1"/>
  <c r="AA258" i="6" s="1"/>
  <c r="C114" i="12" a="1"/>
  <c r="C114" i="12" s="1"/>
  <c r="C118" i="12" s="1"/>
  <c r="AB144" i="6"/>
  <c r="Z267" i="6"/>
  <c r="N84" i="13" s="1" a="1"/>
  <c r="N84" i="13" s="1"/>
  <c r="O84" i="13" s="1"/>
  <c r="A84" i="13" s="1"/>
  <c r="Z173" i="6"/>
  <c r="M94" i="12" s="1" a="1"/>
  <c r="M94" i="12" s="1"/>
  <c r="N94" i="12" s="1"/>
  <c r="A94" i="12" s="1"/>
  <c r="AA174" i="6"/>
  <c r="M72" i="13" a="1"/>
  <c r="M72" i="13" s="1"/>
  <c r="O72" i="13" s="1"/>
  <c r="A72" i="13" s="1"/>
  <c r="C299" i="6"/>
  <c r="C16" i="10" s="1"/>
  <c r="Z104" i="6"/>
  <c r="AA267" i="6" s="1"/>
  <c r="AB52" i="5"/>
  <c r="Z260" i="6"/>
  <c r="N77" i="13" s="1" a="1"/>
  <c r="N77" i="13" s="1"/>
  <c r="O77" i="13" s="1"/>
  <c r="A77" i="13" s="1"/>
  <c r="C140" i="13" a="1"/>
  <c r="C140" i="13" s="1"/>
  <c r="AC50" i="5" a="1"/>
  <c r="AC50" i="5" s="1"/>
  <c r="AA107" i="6" s="1"/>
  <c r="AC51" i="5" a="1"/>
  <c r="AC51" i="5" s="1"/>
  <c r="AA108" i="6" s="1"/>
  <c r="AC48" i="5" a="1"/>
  <c r="AC48" i="5" s="1"/>
  <c r="AA105" i="6" s="1"/>
  <c r="AB268" i="6" s="1"/>
  <c r="D138" i="13" s="1" a="1"/>
  <c r="D138" i="13" s="1"/>
  <c r="AC49" i="5" a="1"/>
  <c r="AC49" i="5" s="1"/>
  <c r="AA106" i="6" s="1"/>
  <c r="AB269" i="6" s="1"/>
  <c r="D139" i="13" s="1" a="1"/>
  <c r="D139" i="13" s="1"/>
  <c r="AC55" i="5" a="1"/>
  <c r="AC55" i="5" s="1"/>
  <c r="AC56" i="5" s="1"/>
  <c r="AA93" i="6" s="1" a="1"/>
  <c r="AA93" i="6" s="1"/>
  <c r="AC47" i="5" a="1"/>
  <c r="AC47" i="5" s="1"/>
  <c r="Z162" i="6"/>
  <c r="M83" i="12" s="1" a="1"/>
  <c r="M83" i="12" s="1"/>
  <c r="N83" i="12" s="1"/>
  <c r="A83" i="12" s="1"/>
  <c r="Z256" i="6"/>
  <c r="N73" i="13" s="1" a="1"/>
  <c r="N73" i="13" s="1"/>
  <c r="O73" i="13" s="1"/>
  <c r="A73" i="13" s="1"/>
  <c r="AA177" i="6"/>
  <c r="AC26" i="6"/>
  <c r="AC147" i="3"/>
  <c r="N82" i="12"/>
  <c r="A82" i="12" s="1"/>
  <c r="AL35" i="17"/>
  <c r="AL40" i="17"/>
  <c r="AL53" i="17" s="1"/>
  <c r="AL66" i="17" s="1"/>
  <c r="AL41" i="17"/>
  <c r="AL37" i="17"/>
  <c r="AL50" i="17" s="1"/>
  <c r="AL63" i="17" s="1"/>
  <c r="AL34" i="17"/>
  <c r="AL36" i="17"/>
  <c r="AL49" i="17" s="1"/>
  <c r="AL62" i="17" s="1"/>
  <c r="AL32" i="17"/>
  <c r="AL39" i="17"/>
  <c r="AL33" i="17"/>
  <c r="AL38" i="17"/>
  <c r="AK78" i="17"/>
  <c r="AK80" i="17"/>
  <c r="AG395" i="6"/>
  <c r="AK51" i="17"/>
  <c r="AK64" i="17" s="1"/>
  <c r="AK77" i="17" s="1"/>
  <c r="AM15" i="17"/>
  <c r="AL4" i="6"/>
  <c r="AM3" i="6"/>
  <c r="AM280" i="6"/>
  <c r="AK50" i="17"/>
  <c r="AK63" i="17" s="1"/>
  <c r="AK76" i="17" s="1"/>
  <c r="AK48" i="17"/>
  <c r="AK61" i="17" s="1"/>
  <c r="AK74" i="17" s="1"/>
  <c r="AK75" i="17"/>
  <c r="AK29" i="17"/>
  <c r="I147" i="13" a="1"/>
  <c r="I147" i="13" s="1"/>
  <c r="AJ92" i="17"/>
  <c r="G27" i="7"/>
  <c r="A150" i="13"/>
  <c r="AK47" i="17"/>
  <c r="AK60" i="17" s="1"/>
  <c r="AK73" i="17" s="1"/>
  <c r="AL23" i="17"/>
  <c r="AL28" i="17"/>
  <c r="AL20" i="17"/>
  <c r="AL22" i="17"/>
  <c r="AL27" i="17"/>
  <c r="AL19" i="17"/>
  <c r="AL26" i="17"/>
  <c r="AL24" i="17"/>
  <c r="AL21" i="17"/>
  <c r="AL25" i="17"/>
  <c r="AL16" i="17"/>
  <c r="AJ118" i="3"/>
  <c r="AJ11" i="3"/>
  <c r="AJ84" i="3"/>
  <c r="AJ106" i="3"/>
  <c r="AJ37" i="3"/>
  <c r="AJ140" i="3"/>
  <c r="AK5" i="6"/>
  <c r="AJ96" i="3"/>
  <c r="AK46" i="17"/>
  <c r="AK59" i="17" s="1"/>
  <c r="AK72" i="17" s="1"/>
  <c r="AK42" i="17"/>
  <c r="AI100" i="17"/>
  <c r="AH277" i="6"/>
  <c r="J147" i="13" s="1" a="1"/>
  <c r="J147" i="13" s="1"/>
  <c r="AK53" i="17"/>
  <c r="AK66" i="17" s="1"/>
  <c r="AK79" i="17" s="1"/>
  <c r="AE416" i="6"/>
  <c r="AE18" i="6"/>
  <c r="M94" i="17"/>
  <c r="L121" i="8"/>
  <c r="K34" i="14" a="1"/>
  <c r="K34" i="14" s="1"/>
  <c r="K35" i="14" s="1"/>
  <c r="K429" i="6"/>
  <c r="F128" i="14" a="1"/>
  <c r="F128" i="14" s="1"/>
  <c r="F129" i="14" s="1"/>
  <c r="AD417" i="6"/>
  <c r="L178" i="6"/>
  <c r="L272" i="6"/>
  <c r="AF434" i="6"/>
  <c r="AF133" i="6"/>
  <c r="AF278" i="6" s="1"/>
  <c r="G148" i="13" a="1"/>
  <c r="G148" i="13" s="1"/>
  <c r="AF122" i="8"/>
  <c r="G146" i="14" a="1"/>
  <c r="G146" i="14" s="1"/>
  <c r="AH125" i="6"/>
  <c r="AG131" i="6"/>
  <c r="M81" i="17"/>
  <c r="M90" i="17" s="1"/>
  <c r="N45" i="17"/>
  <c r="M65" i="6"/>
  <c r="M249" i="6" s="1"/>
  <c r="N60" i="6"/>
  <c r="M406" i="6"/>
  <c r="M12" i="14" s="1" a="1"/>
  <c r="M12" i="14" s="1"/>
  <c r="AT20" i="3" l="1"/>
  <c r="AT25" i="3" s="1"/>
  <c r="AT29" i="3" s="1"/>
  <c r="AT82" i="6"/>
  <c r="AU14" i="3"/>
  <c r="AF67" i="3"/>
  <c r="AF143" i="3" s="1"/>
  <c r="AA165" i="6"/>
  <c r="B139" i="12" s="1" a="1"/>
  <c r="B139" i="12" s="1"/>
  <c r="AA97" i="6" a="1"/>
  <c r="AA97" i="6" s="1"/>
  <c r="AB260" i="6" s="1"/>
  <c r="D130" i="13" s="1" a="1"/>
  <c r="D130" i="13" s="1"/>
  <c r="AA162" i="6"/>
  <c r="B136" i="12" s="1" a="1"/>
  <c r="B136" i="12" s="1"/>
  <c r="AA91" i="6" a="1"/>
  <c r="AA91" i="6" s="1"/>
  <c r="AB160" i="6" s="1"/>
  <c r="C134" i="12" s="1" a="1"/>
  <c r="C134" i="12" s="1"/>
  <c r="AA159" i="6"/>
  <c r="B133" i="12" s="1" a="1"/>
  <c r="B133" i="12" s="1"/>
  <c r="AA88" i="6" a="1"/>
  <c r="AA88" i="6" s="1"/>
  <c r="AB251" i="6" s="1"/>
  <c r="D121" i="13" s="1" a="1"/>
  <c r="D121" i="13" s="1"/>
  <c r="AA89" i="6" a="1"/>
  <c r="AA89" i="6" s="1"/>
  <c r="AB252" i="6" s="1"/>
  <c r="D122" i="13" s="1" a="1"/>
  <c r="D122" i="13" s="1"/>
  <c r="AA92" i="6" a="1"/>
  <c r="AA92" i="6" s="1"/>
  <c r="AB255" i="6" s="1"/>
  <c r="D125" i="13" s="1" a="1"/>
  <c r="D125" i="13" s="1"/>
  <c r="M74" i="12"/>
  <c r="N74" i="12" s="1"/>
  <c r="N75" i="12" s="1"/>
  <c r="AA90" i="6" a="1"/>
  <c r="AA90" i="6" s="1"/>
  <c r="AB253" i="6" s="1"/>
  <c r="D123" i="13" s="1" a="1"/>
  <c r="D123" i="13" s="1"/>
  <c r="AE93" i="3"/>
  <c r="AE144" i="3" s="1"/>
  <c r="AE27" i="6" s="1"/>
  <c r="AF141" i="6" s="1"/>
  <c r="AE115" i="3"/>
  <c r="AE146" i="3" s="1"/>
  <c r="AE29" i="6" s="1"/>
  <c r="AF143" i="6" s="1"/>
  <c r="AB162" i="6"/>
  <c r="C136" i="12" s="1" a="1"/>
  <c r="C136" i="12" s="1"/>
  <c r="AB256" i="6"/>
  <c r="D126" i="13" s="1" a="1"/>
  <c r="D126" i="13" s="1"/>
  <c r="AB177" i="6"/>
  <c r="C151" i="12" s="1" a="1"/>
  <c r="C151" i="12" s="1"/>
  <c r="AB176" i="6"/>
  <c r="C150" i="12" s="1" a="1"/>
  <c r="C150" i="12" s="1"/>
  <c r="C128" i="13" a="1"/>
  <c r="C128" i="13" s="1"/>
  <c r="AD26" i="6"/>
  <c r="AD147" i="3"/>
  <c r="AA173" i="6"/>
  <c r="B125" i="12"/>
  <c r="AA104" i="6"/>
  <c r="AB267" i="6" s="1"/>
  <c r="D137" i="13" s="1" a="1"/>
  <c r="D137" i="13" s="1"/>
  <c r="AC52" i="5"/>
  <c r="AA94" i="6" a="1"/>
  <c r="AA94" i="6" s="1"/>
  <c r="AB257" i="6" s="1"/>
  <c r="D127" i="13" s="1" a="1"/>
  <c r="D127" i="13" s="1"/>
  <c r="AA260" i="6"/>
  <c r="AA166" i="6"/>
  <c r="A72" i="12"/>
  <c r="A67" i="12"/>
  <c r="AH44" i="3"/>
  <c r="AH79" i="3" s="1"/>
  <c r="AH103" i="3"/>
  <c r="AH145" i="3" s="1"/>
  <c r="AH28" i="6" s="1"/>
  <c r="AI142" i="6" s="1"/>
  <c r="J116" i="12" s="1" a="1"/>
  <c r="J116" i="12" s="1"/>
  <c r="AI33" i="3"/>
  <c r="C129" i="13" a="1"/>
  <c r="C129" i="13" s="1"/>
  <c r="AC147" i="6"/>
  <c r="AB33" i="6"/>
  <c r="AB37" i="6" s="1"/>
  <c r="AC62" i="6" s="1"/>
  <c r="AB271" i="6"/>
  <c r="AF115" i="3"/>
  <c r="AF146" i="3" s="1"/>
  <c r="AF29" i="6" s="1"/>
  <c r="AG143" i="6" s="1"/>
  <c r="H117" i="12" s="1" a="1"/>
  <c r="H117" i="12" s="1"/>
  <c r="AF93" i="3"/>
  <c r="AF144" i="3" s="1"/>
  <c r="AF27" i="6" s="1"/>
  <c r="AG141" i="6" s="1"/>
  <c r="H115" i="12" s="1" a="1"/>
  <c r="H115" i="12" s="1"/>
  <c r="C137" i="13" a="1"/>
  <c r="C137" i="13" s="1"/>
  <c r="AA158" i="6"/>
  <c r="AC144" i="6"/>
  <c r="D114" i="12" a="1"/>
  <c r="D114" i="12" s="1"/>
  <c r="D118" i="12" s="1"/>
  <c r="C125" i="13" a="1"/>
  <c r="C125" i="13" s="1"/>
  <c r="B149" i="12" a="1"/>
  <c r="B149" i="12" s="1"/>
  <c r="B135" i="12" a="1"/>
  <c r="B135" i="12" s="1"/>
  <c r="C126" i="13" a="1"/>
  <c r="C126" i="13" s="1"/>
  <c r="AA157" i="6"/>
  <c r="AA251" i="6"/>
  <c r="C123" i="13" a="1"/>
  <c r="C123" i="13" s="1"/>
  <c r="AC137" i="3"/>
  <c r="AE44" i="5"/>
  <c r="AA164" i="6"/>
  <c r="AA252" i="6"/>
  <c r="AA95" i="6" a="1"/>
  <c r="AA95" i="6" s="1"/>
  <c r="AB258" i="6" s="1"/>
  <c r="D128" i="13" s="1" a="1"/>
  <c r="D128" i="13" s="1"/>
  <c r="AB151" i="6"/>
  <c r="AB153" i="6" s="1"/>
  <c r="C121" i="12" a="1"/>
  <c r="C121" i="12" s="1"/>
  <c r="C125" i="12" s="1"/>
  <c r="C127" i="12" s="1"/>
  <c r="C128" i="12" s="1"/>
  <c r="AG45" i="3"/>
  <c r="AG79" i="3"/>
  <c r="AD55" i="5" a="1"/>
  <c r="AD55" i="5" s="1"/>
  <c r="AD56" i="5" s="1"/>
  <c r="AB97" i="6" s="1" a="1"/>
  <c r="AB97" i="6" s="1"/>
  <c r="AD48" i="5" a="1"/>
  <c r="AD48" i="5" s="1"/>
  <c r="AB105" i="6" s="1"/>
  <c r="AC268" i="6" s="1"/>
  <c r="AD50" i="5" a="1"/>
  <c r="AD50" i="5" s="1"/>
  <c r="AB107" i="6" s="1"/>
  <c r="AD51" i="5" a="1"/>
  <c r="AD51" i="5" s="1"/>
  <c r="AB108" i="6" s="1"/>
  <c r="AC271" i="6" s="1"/>
  <c r="E141" i="13" s="1" a="1"/>
  <c r="E141" i="13" s="1"/>
  <c r="AD49" i="5" a="1"/>
  <c r="AD49" i="5" s="1"/>
  <c r="AB106" i="6" s="1"/>
  <c r="AC269" i="6" s="1"/>
  <c r="E139" i="13" s="1" a="1"/>
  <c r="E139" i="13" s="1"/>
  <c r="AD47" i="5" a="1"/>
  <c r="AD47" i="5" s="1"/>
  <c r="AD51" i="6"/>
  <c r="AE424" i="6" s="1"/>
  <c r="G136" i="14" s="1" a="1"/>
  <c r="G136" i="14" s="1"/>
  <c r="AD74" i="3"/>
  <c r="AD49" i="6" s="1"/>
  <c r="AE247" i="6" s="1"/>
  <c r="G117" i="13" s="1" a="1"/>
  <c r="G117" i="13" s="1"/>
  <c r="AB175" i="6"/>
  <c r="C149" i="12" s="1" a="1"/>
  <c r="C149" i="12" s="1"/>
  <c r="AB270" i="6"/>
  <c r="AA96" i="6" a="1"/>
  <c r="AA96" i="6" s="1"/>
  <c r="AA163" i="6"/>
  <c r="AA257" i="6"/>
  <c r="AE143" i="3"/>
  <c r="AE75" i="3"/>
  <c r="AD140" i="6"/>
  <c r="AC30" i="6"/>
  <c r="AA160" i="6"/>
  <c r="AA254" i="6"/>
  <c r="B151" i="12" a="1"/>
  <c r="B151" i="12" s="1"/>
  <c r="AB174" i="6"/>
  <c r="C148" i="12" s="1" a="1"/>
  <c r="C148" i="12" s="1"/>
  <c r="B148" i="12" a="1"/>
  <c r="B148" i="12" s="1"/>
  <c r="B150" i="12" a="1"/>
  <c r="B150" i="12" s="1"/>
  <c r="AB47" i="6"/>
  <c r="AB50" i="6" s="1"/>
  <c r="AC405" i="6" s="1"/>
  <c r="E117" i="14" s="1" a="1"/>
  <c r="E117" i="14" s="1"/>
  <c r="AL46" i="17"/>
  <c r="AL59" i="17" s="1"/>
  <c r="AL72" i="17" s="1"/>
  <c r="AL79" i="17"/>
  <c r="AM40" i="17"/>
  <c r="AM33" i="17"/>
  <c r="AM38" i="17"/>
  <c r="AM51" i="17" s="1"/>
  <c r="AM64" i="17" s="1"/>
  <c r="AM39" i="17"/>
  <c r="AM52" i="17" s="1"/>
  <c r="AM65" i="17" s="1"/>
  <c r="AM32" i="17"/>
  <c r="AM41" i="17"/>
  <c r="AM34" i="17"/>
  <c r="AM47" i="17" s="1"/>
  <c r="AM60" i="17" s="1"/>
  <c r="AM36" i="17"/>
  <c r="AM35" i="17"/>
  <c r="AM37" i="17"/>
  <c r="AM50" i="17" s="1"/>
  <c r="AM63" i="17" s="1"/>
  <c r="AL76" i="17"/>
  <c r="AL29" i="17"/>
  <c r="AL92" i="17" s="1"/>
  <c r="AH395" i="6"/>
  <c r="AJ100" i="17"/>
  <c r="AI277" i="6"/>
  <c r="AL48" i="17"/>
  <c r="AL61" i="17" s="1"/>
  <c r="AL74" i="17" s="1"/>
  <c r="AL42" i="17"/>
  <c r="AK92" i="17"/>
  <c r="AM19" i="17"/>
  <c r="AM28" i="17"/>
  <c r="AM20" i="17"/>
  <c r="AM22" i="17"/>
  <c r="AM24" i="17"/>
  <c r="AM25" i="17"/>
  <c r="AM23" i="17"/>
  <c r="AM27" i="17"/>
  <c r="AM26" i="17"/>
  <c r="AM21" i="17"/>
  <c r="AL51" i="17"/>
  <c r="AL64" i="17" s="1"/>
  <c r="AL77" i="17" s="1"/>
  <c r="AL75" i="17"/>
  <c r="C203" i="13" a="1"/>
  <c r="C203" i="13" s="1"/>
  <c r="AL52" i="17"/>
  <c r="AL65" i="17" s="1"/>
  <c r="AL78" i="17" s="1"/>
  <c r="AL54" i="17"/>
  <c r="AL67" i="17" s="1"/>
  <c r="AL80" i="17" s="1"/>
  <c r="AN15" i="17"/>
  <c r="AN3" i="6"/>
  <c r="AM4" i="6"/>
  <c r="AN280" i="6"/>
  <c r="D203" i="13" s="1" a="1"/>
  <c r="D203" i="13" s="1"/>
  <c r="AL47" i="17"/>
  <c r="AL60" i="17" s="1"/>
  <c r="AL73" i="17" s="1"/>
  <c r="AM16" i="17"/>
  <c r="AK106" i="3"/>
  <c r="AK37" i="3"/>
  <c r="AK118" i="3"/>
  <c r="AK96" i="3"/>
  <c r="AL5" i="6"/>
  <c r="AK11" i="3"/>
  <c r="AK140" i="3"/>
  <c r="AK84" i="3"/>
  <c r="AI125" i="6"/>
  <c r="AH131" i="6"/>
  <c r="H148" i="13" a="1"/>
  <c r="H148" i="13" s="1"/>
  <c r="AG122" i="8"/>
  <c r="H146" i="14" a="1"/>
  <c r="H146" i="14" s="1"/>
  <c r="M99" i="17"/>
  <c r="L279" i="6"/>
  <c r="N55" i="17"/>
  <c r="N58" i="17"/>
  <c r="L36" i="13" a="1"/>
  <c r="L36" i="13" s="1"/>
  <c r="L390" i="6"/>
  <c r="AG434" i="6"/>
  <c r="AG133" i="6"/>
  <c r="AG278" i="6" s="1"/>
  <c r="G128" i="14" a="1"/>
  <c r="G128" i="14" s="1"/>
  <c r="G129" i="14" s="1"/>
  <c r="AE417" i="6"/>
  <c r="K46" i="12" a="1"/>
  <c r="K46" i="12" s="1"/>
  <c r="K48" i="12" s="1"/>
  <c r="K50" i="12" s="1"/>
  <c r="L180" i="6"/>
  <c r="L182" i="6" s="1"/>
  <c r="L389" i="6"/>
  <c r="AF416" i="6"/>
  <c r="AF18" i="6"/>
  <c r="N61" i="6"/>
  <c r="N65" i="6" s="1"/>
  <c r="N249" i="6" s="1"/>
  <c r="M66" i="6"/>
  <c r="M13" i="13" a="1"/>
  <c r="M13" i="13" s="1"/>
  <c r="AF71" i="3" l="1" a="1"/>
  <c r="AF71" i="3" s="1"/>
  <c r="AF72" i="3" s="1"/>
  <c r="AU82" i="6"/>
  <c r="AU20" i="3"/>
  <c r="AU25" i="3" s="1"/>
  <c r="AU29" i="3" s="1"/>
  <c r="AV14" i="3"/>
  <c r="AB166" i="6"/>
  <c r="C140" i="12" s="1" a="1"/>
  <c r="C140" i="12" s="1"/>
  <c r="AB254" i="6"/>
  <c r="D124" i="13" s="1" a="1"/>
  <c r="D124" i="13" s="1"/>
  <c r="AB157" i="6"/>
  <c r="C131" i="12" s="1" a="1"/>
  <c r="C131" i="12" s="1"/>
  <c r="M75" i="12"/>
  <c r="AB158" i="6"/>
  <c r="C132" i="12" s="1" a="1"/>
  <c r="C132" i="12" s="1"/>
  <c r="AB161" i="6"/>
  <c r="C135" i="12" s="1" a="1"/>
  <c r="C135" i="12" s="1"/>
  <c r="AB159" i="6"/>
  <c r="C133" i="12" s="1" a="1"/>
  <c r="C133" i="12" s="1"/>
  <c r="AB95" i="6" a="1"/>
  <c r="AB95" i="6" s="1"/>
  <c r="AC258" i="6" s="1"/>
  <c r="E128" i="13" s="1" a="1"/>
  <c r="E128" i="13" s="1"/>
  <c r="AH45" i="3"/>
  <c r="AH67" i="3" s="1"/>
  <c r="AB94" i="6" a="1"/>
  <c r="AB94" i="6" s="1"/>
  <c r="AC257" i="6" s="1"/>
  <c r="E127" i="13" s="1" a="1"/>
  <c r="E127" i="13" s="1"/>
  <c r="AB90" i="6" a="1"/>
  <c r="AB90" i="6" s="1"/>
  <c r="AC253" i="6" s="1"/>
  <c r="AB89" i="6" a="1"/>
  <c r="AB89" i="6" s="1"/>
  <c r="AC252" i="6" s="1"/>
  <c r="E122" i="13" s="1" a="1"/>
  <c r="E122" i="13" s="1"/>
  <c r="AF75" i="3"/>
  <c r="AF51" i="6" s="1"/>
  <c r="AG424" i="6" s="1"/>
  <c r="I136" i="14" s="1" a="1"/>
  <c r="I136" i="14" s="1"/>
  <c r="E138" i="13" a="1"/>
  <c r="E138" i="13" s="1"/>
  <c r="AC166" i="6"/>
  <c r="D140" i="12" s="1" a="1"/>
  <c r="D140" i="12" s="1"/>
  <c r="AC260" i="6"/>
  <c r="E130" i="13" s="1" a="1"/>
  <c r="E130" i="13" s="1"/>
  <c r="B134" i="12" a="1"/>
  <c r="B134" i="12" s="1"/>
  <c r="C127" i="13" a="1"/>
  <c r="C127" i="13" s="1"/>
  <c r="C122" i="13" a="1"/>
  <c r="C122" i="13" s="1"/>
  <c r="E114" i="12" a="1"/>
  <c r="E114" i="12" s="1"/>
  <c r="E118" i="12" s="1"/>
  <c r="AD144" i="6"/>
  <c r="C130" i="13" a="1"/>
  <c r="C130" i="13" s="1"/>
  <c r="AB165" i="6"/>
  <c r="AB259" i="6"/>
  <c r="AE47" i="5" a="1"/>
  <c r="AE47" i="5" s="1"/>
  <c r="AE55" i="5" a="1"/>
  <c r="AE55" i="5" s="1"/>
  <c r="AE56" i="5" s="1"/>
  <c r="AC93" i="6" s="1" a="1"/>
  <c r="AC93" i="6" s="1"/>
  <c r="AE50" i="5" a="1"/>
  <c r="AE50" i="5" s="1"/>
  <c r="AC107" i="6" s="1"/>
  <c r="AD270" i="6" s="1"/>
  <c r="F140" i="13" s="1" a="1"/>
  <c r="F140" i="13" s="1"/>
  <c r="AE48" i="5" a="1"/>
  <c r="AE48" i="5" s="1"/>
  <c r="AC105" i="6" s="1"/>
  <c r="AE51" i="5" a="1"/>
  <c r="AE51" i="5" s="1"/>
  <c r="AC108" i="6" s="1"/>
  <c r="AD271" i="6" s="1"/>
  <c r="F141" i="13" s="1" a="1"/>
  <c r="F141" i="13" s="1"/>
  <c r="AE49" i="5" a="1"/>
  <c r="AE49" i="5" s="1"/>
  <c r="AC106" i="6" s="1"/>
  <c r="AD269" i="6" s="1"/>
  <c r="AI44" i="3"/>
  <c r="AI103" i="3"/>
  <c r="AI145" i="3" s="1"/>
  <c r="AI28" i="6" s="1"/>
  <c r="AJ142" i="6" s="1"/>
  <c r="K116" i="12" s="1" a="1"/>
  <c r="K116" i="12" s="1"/>
  <c r="AJ33" i="3"/>
  <c r="AB163" i="6"/>
  <c r="C137" i="12" s="1" a="1"/>
  <c r="C137" i="12" s="1"/>
  <c r="AB91" i="6" a="1"/>
  <c r="AB91" i="6" s="1"/>
  <c r="AE26" i="6"/>
  <c r="AE147" i="3"/>
  <c r="D140" i="13" a="1"/>
  <c r="D140" i="13" s="1"/>
  <c r="AG67" i="3"/>
  <c r="AG71" i="3" s="1" a="1"/>
  <c r="AG71" i="3" s="1"/>
  <c r="AG72" i="3" s="1"/>
  <c r="AG80" i="3"/>
  <c r="AG78" i="3" s="1"/>
  <c r="AC33" i="6"/>
  <c r="AC37" i="6" s="1"/>
  <c r="AD62" i="6" s="1"/>
  <c r="AD147" i="6"/>
  <c r="B147" i="12" a="1"/>
  <c r="B147" i="12" s="1"/>
  <c r="AC47" i="6"/>
  <c r="AC50" i="6" s="1"/>
  <c r="AD405" i="6" s="1"/>
  <c r="F117" i="14" s="1" a="1"/>
  <c r="F117" i="14" s="1"/>
  <c r="B137" i="12" a="1"/>
  <c r="B137" i="12" s="1"/>
  <c r="AB88" i="6" a="1"/>
  <c r="AB88" i="6" s="1"/>
  <c r="AB93" i="6" a="1"/>
  <c r="AB93" i="6" s="1"/>
  <c r="AB104" i="6"/>
  <c r="AD52" i="5"/>
  <c r="D141" i="13" a="1"/>
  <c r="D141" i="13" s="1"/>
  <c r="AD137" i="3"/>
  <c r="AF44" i="5"/>
  <c r="AF26" i="6"/>
  <c r="AF147" i="3"/>
  <c r="AC174" i="6"/>
  <c r="D148" i="12" s="1" a="1"/>
  <c r="D148" i="12" s="1"/>
  <c r="B131" i="12" a="1"/>
  <c r="B131" i="12" s="1"/>
  <c r="AE74" i="3"/>
  <c r="AE49" i="6" s="1"/>
  <c r="AF247" i="6" s="1"/>
  <c r="H117" i="13" s="1" a="1"/>
  <c r="H117" i="13" s="1"/>
  <c r="AE51" i="6"/>
  <c r="AF424" i="6" s="1"/>
  <c r="H136" i="14" s="1" a="1"/>
  <c r="H136" i="14" s="1"/>
  <c r="AB96" i="6" a="1"/>
  <c r="AB96" i="6" s="1"/>
  <c r="AC259" i="6" s="1"/>
  <c r="E129" i="13" s="1" a="1"/>
  <c r="E129" i="13" s="1"/>
  <c r="C124" i="13" a="1"/>
  <c r="C124" i="13" s="1"/>
  <c r="AC175" i="6"/>
  <c r="D149" i="12" s="1" a="1"/>
  <c r="D149" i="12" s="1"/>
  <c r="B132" i="12" a="1"/>
  <c r="B132" i="12" s="1"/>
  <c r="AE140" i="6"/>
  <c r="AD30" i="6"/>
  <c r="G117" i="12" a="1"/>
  <c r="G117" i="12" s="1"/>
  <c r="AC176" i="6"/>
  <c r="D150" i="12" s="1" a="1"/>
  <c r="D150" i="12" s="1"/>
  <c r="B140" i="12" a="1"/>
  <c r="B140" i="12" s="1"/>
  <c r="B138" i="12" a="1"/>
  <c r="B138" i="12" s="1"/>
  <c r="AB92" i="6" a="1"/>
  <c r="AB92" i="6" s="1"/>
  <c r="AC177" i="6"/>
  <c r="D151" i="12" s="1" a="1"/>
  <c r="D151" i="12" s="1"/>
  <c r="AB164" i="6"/>
  <c r="C138" i="12" s="1" a="1"/>
  <c r="C138" i="12" s="1"/>
  <c r="C121" i="13" a="1"/>
  <c r="C121" i="13" s="1"/>
  <c r="B127" i="12"/>
  <c r="AC151" i="6"/>
  <c r="AC153" i="6" s="1"/>
  <c r="D121" i="12" a="1"/>
  <c r="D121" i="12" s="1"/>
  <c r="A75" i="12"/>
  <c r="A76" i="12" s="1"/>
  <c r="A74" i="12"/>
  <c r="A73" i="12"/>
  <c r="AB173" i="6"/>
  <c r="C147" i="12" s="1" a="1"/>
  <c r="C147" i="12" s="1"/>
  <c r="AC270" i="6"/>
  <c r="E140" i="13" s="1" a="1"/>
  <c r="E140" i="13" s="1"/>
  <c r="G115" i="12" a="1"/>
  <c r="G115" i="12" s="1"/>
  <c r="AM76" i="17"/>
  <c r="AN33" i="17"/>
  <c r="AN38" i="17"/>
  <c r="AN51" i="17" s="1"/>
  <c r="AN64" i="17" s="1"/>
  <c r="AN36" i="17"/>
  <c r="AN32" i="17"/>
  <c r="AN35" i="17"/>
  <c r="AN48" i="17" s="1"/>
  <c r="AN61" i="17" s="1"/>
  <c r="AN41" i="17"/>
  <c r="AN54" i="17" s="1"/>
  <c r="AN67" i="17" s="1"/>
  <c r="AN40" i="17"/>
  <c r="AN53" i="17" s="1"/>
  <c r="AN66" i="17" s="1"/>
  <c r="AN37" i="17"/>
  <c r="AN34" i="17"/>
  <c r="AN47" i="17" s="1"/>
  <c r="AN60" i="17" s="1"/>
  <c r="AN39" i="17"/>
  <c r="AM77" i="17"/>
  <c r="AM73" i="17"/>
  <c r="AI395" i="6"/>
  <c r="AN16" i="17"/>
  <c r="AL37" i="3"/>
  <c r="AL106" i="3"/>
  <c r="AL140" i="3"/>
  <c r="AM5" i="6"/>
  <c r="AL84" i="3"/>
  <c r="AL96" i="3"/>
  <c r="AL118" i="3"/>
  <c r="AL11" i="3"/>
  <c r="AM46" i="17"/>
  <c r="AM59" i="17" s="1"/>
  <c r="AM72" i="17" s="1"/>
  <c r="AM48" i="17"/>
  <c r="AM61" i="17" s="1"/>
  <c r="AM74" i="17" s="1"/>
  <c r="AM78" i="17"/>
  <c r="AM53" i="17"/>
  <c r="AM66" i="17"/>
  <c r="AM79" i="17" s="1"/>
  <c r="AN28" i="17"/>
  <c r="AN20" i="17"/>
  <c r="AN22" i="17"/>
  <c r="AN21" i="17"/>
  <c r="AN25" i="17"/>
  <c r="AN23" i="17"/>
  <c r="AN27" i="17"/>
  <c r="AN19" i="17"/>
  <c r="AN26" i="17"/>
  <c r="AN24" i="17"/>
  <c r="AL100" i="17"/>
  <c r="AK277" i="6"/>
  <c r="M147" i="13" s="1" a="1"/>
  <c r="M147" i="13" s="1"/>
  <c r="AM42" i="17"/>
  <c r="AM29" i="17"/>
  <c r="AN4" i="6"/>
  <c r="AO15" i="17"/>
  <c r="AO3" i="6"/>
  <c r="AO280" i="6"/>
  <c r="AJ277" i="6"/>
  <c r="L147" i="13" s="1" a="1"/>
  <c r="L147" i="13" s="1"/>
  <c r="AK100" i="17"/>
  <c r="K147" i="13" a="1"/>
  <c r="K147" i="13" s="1"/>
  <c r="AM49" i="17"/>
  <c r="AM62" i="17" s="1"/>
  <c r="AM75" i="17" s="1"/>
  <c r="AM54" i="17"/>
  <c r="AM67" i="17" s="1"/>
  <c r="AM80" i="17" s="1"/>
  <c r="AH122" i="8"/>
  <c r="I146" i="14" a="1"/>
  <c r="I146" i="14" s="1"/>
  <c r="M89" i="17"/>
  <c r="L428" i="6" s="1"/>
  <c r="M98" i="17"/>
  <c r="M101" i="17" s="1"/>
  <c r="H128" i="14" a="1"/>
  <c r="H128" i="14" s="1"/>
  <c r="AF417" i="6"/>
  <c r="L43" i="13" a="1"/>
  <c r="L43" i="13" s="1"/>
  <c r="L45" i="13" s="1"/>
  <c r="L281" i="6"/>
  <c r="N68" i="17"/>
  <c r="N71" i="17"/>
  <c r="AH434" i="6"/>
  <c r="AH133" i="6"/>
  <c r="AH278" i="6" s="1"/>
  <c r="I148" i="13" a="1"/>
  <c r="I148" i="13" s="1"/>
  <c r="AG416" i="6"/>
  <c r="AG18" i="6"/>
  <c r="N93" i="17"/>
  <c r="N96" i="17" s="1"/>
  <c r="L109" i="6" s="1"/>
  <c r="AJ125" i="6"/>
  <c r="AI131" i="6"/>
  <c r="N63" i="6"/>
  <c r="N406" i="6" s="1"/>
  <c r="A406" i="6" s="1"/>
  <c r="N66" i="6"/>
  <c r="M394" i="6"/>
  <c r="N13" i="13" a="1"/>
  <c r="N13" i="13" s="1"/>
  <c r="AV20" i="3" l="1"/>
  <c r="AV25" i="3" s="1"/>
  <c r="AV29" i="3" s="1"/>
  <c r="AV82" i="6"/>
  <c r="AW14" i="3"/>
  <c r="AC164" i="6"/>
  <c r="D138" i="12" s="1" a="1"/>
  <c r="D138" i="12" s="1"/>
  <c r="AC163" i="6"/>
  <c r="D137" i="12" s="1" a="1"/>
  <c r="D137" i="12" s="1"/>
  <c r="AH80" i="3"/>
  <c r="AH78" i="3" s="1"/>
  <c r="AH115" i="3" s="1"/>
  <c r="AH146" i="3" s="1"/>
  <c r="AH29" i="6" s="1"/>
  <c r="AI143" i="6" s="1"/>
  <c r="J117" i="12" s="1" a="1"/>
  <c r="J117" i="12" s="1"/>
  <c r="AC159" i="6"/>
  <c r="D133" i="12" s="1" a="1"/>
  <c r="D133" i="12" s="1"/>
  <c r="AF74" i="3"/>
  <c r="AF49" i="6" s="1"/>
  <c r="AG247" i="6" s="1"/>
  <c r="I117" i="13" s="1" a="1"/>
  <c r="I117" i="13" s="1"/>
  <c r="AC158" i="6"/>
  <c r="D132" i="12" s="1" a="1"/>
  <c r="D132" i="12" s="1"/>
  <c r="AC88" i="6" a="1"/>
  <c r="AC88" i="6" s="1"/>
  <c r="AD251" i="6" s="1"/>
  <c r="F121" i="13" s="1" a="1"/>
  <c r="F121" i="13" s="1"/>
  <c r="AC97" i="6" a="1"/>
  <c r="AC97" i="6" s="1"/>
  <c r="AD166" i="6" s="1"/>
  <c r="AG115" i="3"/>
  <c r="AG146" i="3" s="1"/>
  <c r="AG29" i="6" s="1"/>
  <c r="AH143" i="6" s="1"/>
  <c r="AG93" i="3"/>
  <c r="AG144" i="3" s="1"/>
  <c r="AG27" i="6" s="1"/>
  <c r="AH141" i="6" s="1"/>
  <c r="AD162" i="6"/>
  <c r="E136" i="12" s="1" a="1"/>
  <c r="E136" i="12" s="1"/>
  <c r="AJ44" i="3"/>
  <c r="AJ79" i="3" s="1"/>
  <c r="AJ103" i="3"/>
  <c r="AJ145" i="3" s="1"/>
  <c r="AJ28" i="6" s="1"/>
  <c r="AK142" i="6" s="1"/>
  <c r="L116" i="12" s="1" a="1"/>
  <c r="L116" i="12" s="1"/>
  <c r="AK33" i="3"/>
  <c r="AC162" i="6"/>
  <c r="AD256" i="6"/>
  <c r="F126" i="13" s="1" a="1"/>
  <c r="F126" i="13" s="1"/>
  <c r="AC256" i="6"/>
  <c r="AC104" i="6"/>
  <c r="AE52" i="5"/>
  <c r="AH71" i="3" a="1"/>
  <c r="AH71" i="3" s="1"/>
  <c r="AH72" i="3" s="1"/>
  <c r="AH143" i="3"/>
  <c r="AF30" i="6"/>
  <c r="AG140" i="6"/>
  <c r="AC157" i="6"/>
  <c r="AC251" i="6"/>
  <c r="AC94" i="6" a="1"/>
  <c r="AC94" i="6" s="1"/>
  <c r="AI45" i="3"/>
  <c r="AI79" i="3"/>
  <c r="AC161" i="6"/>
  <c r="AC255" i="6"/>
  <c r="AF137" i="3"/>
  <c r="AH44" i="5"/>
  <c r="AC91" i="6" a="1"/>
  <c r="AC91" i="6" s="1"/>
  <c r="AD254" i="6" s="1"/>
  <c r="F124" i="13" s="1" a="1"/>
  <c r="F124" i="13" s="1"/>
  <c r="AF140" i="6"/>
  <c r="AE30" i="6"/>
  <c r="AC92" i="6" a="1"/>
  <c r="AC92" i="6" s="1"/>
  <c r="AD47" i="6"/>
  <c r="AD50" i="6" s="1"/>
  <c r="AE405" i="6" s="1"/>
  <c r="G117" i="14" s="1" a="1"/>
  <c r="G117" i="14" s="1"/>
  <c r="AE147" i="6"/>
  <c r="AD33" i="6"/>
  <c r="AD37" i="6" s="1"/>
  <c r="AE62" i="6" s="1"/>
  <c r="AC90" i="6" a="1"/>
  <c r="AC90" i="6" s="1"/>
  <c r="AC160" i="6"/>
  <c r="AC254" i="6"/>
  <c r="AD175" i="6"/>
  <c r="D129" i="13" a="1"/>
  <c r="D129" i="13" s="1"/>
  <c r="E123" i="13" a="1"/>
  <c r="E123" i="13" s="1"/>
  <c r="AC173" i="6"/>
  <c r="D147" i="12" s="1" a="1"/>
  <c r="D147" i="12" s="1"/>
  <c r="AE137" i="3"/>
  <c r="AG44" i="5"/>
  <c r="AC267" i="6"/>
  <c r="B128" i="12"/>
  <c r="AC89" i="6" a="1"/>
  <c r="AC89" i="6" s="1"/>
  <c r="AD151" i="6"/>
  <c r="AD153" i="6" s="1"/>
  <c r="E121" i="12" a="1"/>
  <c r="E121" i="12" s="1"/>
  <c r="E125" i="12" s="1"/>
  <c r="E127" i="12" s="1"/>
  <c r="E128" i="12" s="1"/>
  <c r="F139" i="13" a="1"/>
  <c r="F139" i="13" s="1"/>
  <c r="AF48" i="5" a="1"/>
  <c r="AF48" i="5" s="1"/>
  <c r="AD105" i="6" s="1"/>
  <c r="AE268" i="6" s="1"/>
  <c r="G138" i="13" s="1" a="1"/>
  <c r="G138" i="13" s="1"/>
  <c r="AF50" i="5" a="1"/>
  <c r="AF50" i="5" s="1"/>
  <c r="AD107" i="6" s="1"/>
  <c r="AE270" i="6" s="1"/>
  <c r="G140" i="13" s="1" a="1"/>
  <c r="G140" i="13" s="1"/>
  <c r="AF51" i="5" a="1"/>
  <c r="AF51" i="5" s="1"/>
  <c r="AD108" i="6" s="1"/>
  <c r="AE271" i="6" s="1"/>
  <c r="AF55" i="5" a="1"/>
  <c r="AF55" i="5" s="1"/>
  <c r="AF56" i="5" s="1"/>
  <c r="AD88" i="6" s="1" a="1"/>
  <c r="AD88" i="6" s="1"/>
  <c r="AF47" i="5" a="1"/>
  <c r="AF47" i="5" s="1"/>
  <c r="AF49" i="5" a="1"/>
  <c r="AF49" i="5" s="1"/>
  <c r="AD106" i="6" s="1"/>
  <c r="AE144" i="6"/>
  <c r="F114" i="12" a="1"/>
  <c r="F114" i="12" s="1"/>
  <c r="AC96" i="6" a="1"/>
  <c r="AC96" i="6" s="1"/>
  <c r="AD259" i="6" s="1"/>
  <c r="AG143" i="3"/>
  <c r="AG75" i="3"/>
  <c r="AD177" i="6"/>
  <c r="E151" i="12" s="1" a="1"/>
  <c r="E151" i="12" s="1"/>
  <c r="AC95" i="6" a="1"/>
  <c r="AC95" i="6" s="1"/>
  <c r="AD174" i="6"/>
  <c r="E148" i="12" s="1" a="1"/>
  <c r="E148" i="12" s="1"/>
  <c r="C139" i="12" a="1"/>
  <c r="C139" i="12" s="1"/>
  <c r="D125" i="12"/>
  <c r="AC165" i="6"/>
  <c r="D139" i="12" s="1" a="1"/>
  <c r="D139" i="12" s="1"/>
  <c r="AD268" i="6"/>
  <c r="AD176" i="6"/>
  <c r="E150" i="12" s="1" a="1"/>
  <c r="E150" i="12" s="1"/>
  <c r="AN77" i="17"/>
  <c r="AN73" i="17"/>
  <c r="AN46" i="17"/>
  <c r="AN59" i="17" s="1"/>
  <c r="AN72" i="17" s="1"/>
  <c r="AO38" i="17"/>
  <c r="AO36" i="17"/>
  <c r="AO33" i="17"/>
  <c r="AO39" i="17"/>
  <c r="AO52" i="17" s="1"/>
  <c r="AO65" i="17" s="1"/>
  <c r="AO41" i="17"/>
  <c r="AO54" i="17" s="1"/>
  <c r="AO67" i="17" s="1"/>
  <c r="AO40" i="17"/>
  <c r="AO53" i="17" s="1"/>
  <c r="AO66" i="17" s="1"/>
  <c r="AO37" i="17"/>
  <c r="AO50" i="17" s="1"/>
  <c r="AO63" i="17" s="1"/>
  <c r="AO32" i="17"/>
  <c r="AO35" i="17"/>
  <c r="AO34" i="17"/>
  <c r="AN80" i="17"/>
  <c r="AN29" i="17"/>
  <c r="AN92" i="17" s="1"/>
  <c r="AN74" i="17"/>
  <c r="AJ395" i="6"/>
  <c r="AO23" i="17"/>
  <c r="AO28" i="17"/>
  <c r="AO21" i="17"/>
  <c r="AO22" i="17"/>
  <c r="AO19" i="17"/>
  <c r="AO26" i="17"/>
  <c r="AO25" i="17"/>
  <c r="AO27" i="17"/>
  <c r="AO20" i="17"/>
  <c r="AO24" i="17"/>
  <c r="AP3" i="6"/>
  <c r="AO4" i="6"/>
  <c r="AP15" i="17"/>
  <c r="AP280" i="6"/>
  <c r="F203" i="13" s="1" a="1"/>
  <c r="F203" i="13" s="1"/>
  <c r="AN50" i="17"/>
  <c r="AN63" i="17" s="1"/>
  <c r="AN76" i="17" s="1"/>
  <c r="AM92" i="17"/>
  <c r="AN42" i="17"/>
  <c r="AN49" i="17"/>
  <c r="AN62" i="17" s="1"/>
  <c r="AN75" i="17" s="1"/>
  <c r="AM118" i="3"/>
  <c r="AM37" i="3"/>
  <c r="AM11" i="3"/>
  <c r="AM140" i="3"/>
  <c r="AM84" i="3"/>
  <c r="AM96" i="3"/>
  <c r="AM106" i="3"/>
  <c r="AN5" i="6"/>
  <c r="AO16" i="17"/>
  <c r="AN79" i="17"/>
  <c r="AN52" i="17"/>
  <c r="AN65" i="17" s="1"/>
  <c r="AN78" i="17" s="1"/>
  <c r="E203" i="13" a="1"/>
  <c r="E203" i="13" s="1"/>
  <c r="O60" i="6"/>
  <c r="O61" i="6" s="1"/>
  <c r="O65" i="6" s="1"/>
  <c r="O249" i="6" s="1"/>
  <c r="AI434" i="6"/>
  <c r="AI133" i="6"/>
  <c r="AI278" i="6" s="1"/>
  <c r="J148" i="13" a="1"/>
  <c r="J148" i="13" s="1"/>
  <c r="H129" i="14"/>
  <c r="AJ131" i="6"/>
  <c r="AK125" i="6"/>
  <c r="AI122" i="8"/>
  <c r="J146" i="14" a="1"/>
  <c r="J146" i="14" s="1"/>
  <c r="I128" i="14" a="1"/>
  <c r="I128" i="14" s="1"/>
  <c r="I129" i="14" s="1"/>
  <c r="AG417" i="6"/>
  <c r="N81" i="17"/>
  <c r="N90" i="17" s="1"/>
  <c r="O45" i="17"/>
  <c r="M121" i="8"/>
  <c r="L34" i="14" a="1"/>
  <c r="L34" i="14" s="1"/>
  <c r="L35" i="14" s="1"/>
  <c r="L429" i="6"/>
  <c r="AH416" i="6"/>
  <c r="AH18" i="6"/>
  <c r="N94" i="17"/>
  <c r="M178" i="6"/>
  <c r="M272" i="6"/>
  <c r="B447" i="6"/>
  <c r="N12" i="14" a="1"/>
  <c r="N12" i="14" s="1"/>
  <c r="A12" i="14" s="1"/>
  <c r="N394" i="6"/>
  <c r="O13" i="13"/>
  <c r="AW20" i="3" l="1"/>
  <c r="AW25" i="3" s="1"/>
  <c r="AW29" i="3" s="1"/>
  <c r="AW82" i="6"/>
  <c r="AX14" i="3"/>
  <c r="AH93" i="3"/>
  <c r="AH144" i="3" s="1"/>
  <c r="AH27" i="6" s="1"/>
  <c r="AI141" i="6" s="1"/>
  <c r="J115" i="12" s="1" a="1"/>
  <c r="J115" i="12" s="1"/>
  <c r="AE251" i="6"/>
  <c r="G121" i="13" s="1" a="1"/>
  <c r="G121" i="13" s="1"/>
  <c r="AD157" i="6"/>
  <c r="E131" i="12" s="1" a="1"/>
  <c r="E131" i="12" s="1"/>
  <c r="AD91" i="6" a="1"/>
  <c r="AD91" i="6" s="1"/>
  <c r="AE160" i="6" s="1"/>
  <c r="F134" i="12" s="1" a="1"/>
  <c r="F134" i="12" s="1"/>
  <c r="AD94" i="6" a="1"/>
  <c r="AD94" i="6" s="1"/>
  <c r="AE163" i="6" s="1"/>
  <c r="F137" i="12" s="1" a="1"/>
  <c r="F137" i="12" s="1"/>
  <c r="AD97" i="6" a="1"/>
  <c r="AD97" i="6" s="1"/>
  <c r="AE260" i="6" s="1"/>
  <c r="G130" i="13" s="1" a="1"/>
  <c r="G130" i="13" s="1"/>
  <c r="AD260" i="6"/>
  <c r="F130" i="13" s="1" a="1"/>
  <c r="F130" i="13" s="1"/>
  <c r="AH75" i="3"/>
  <c r="AH51" i="6" s="1"/>
  <c r="AI424" i="6" s="1"/>
  <c r="K136" i="14" s="1" a="1"/>
  <c r="K136" i="14" s="1"/>
  <c r="AD90" i="6" a="1"/>
  <c r="AD90" i="6" s="1"/>
  <c r="AE253" i="6" s="1"/>
  <c r="G123" i="13" s="1" a="1"/>
  <c r="G123" i="13" s="1"/>
  <c r="AD93" i="6" a="1"/>
  <c r="AD93" i="6" s="1"/>
  <c r="AE256" i="6" s="1"/>
  <c r="G126" i="13" s="1" a="1"/>
  <c r="G126" i="13" s="1"/>
  <c r="AD92" i="6" a="1"/>
  <c r="AD92" i="6" s="1"/>
  <c r="AE255" i="6" s="1"/>
  <c r="G125" i="13" s="1" a="1"/>
  <c r="G125" i="13" s="1"/>
  <c r="AD96" i="6" a="1"/>
  <c r="AD96" i="6" s="1"/>
  <c r="AE165" i="6" s="1"/>
  <c r="F139" i="12" s="1" a="1"/>
  <c r="F139" i="12" s="1"/>
  <c r="G141" i="13" a="1"/>
  <c r="G141" i="13" s="1"/>
  <c r="F129" i="13" a="1"/>
  <c r="F129" i="13" s="1"/>
  <c r="E124" i="13" a="1"/>
  <c r="E124" i="13" s="1"/>
  <c r="AD161" i="6"/>
  <c r="E135" i="12" s="1" a="1"/>
  <c r="E135" i="12" s="1"/>
  <c r="AI67" i="3"/>
  <c r="AI71" i="3" s="1" a="1"/>
  <c r="AI71" i="3" s="1"/>
  <c r="AI72" i="3" s="1"/>
  <c r="AI80" i="3"/>
  <c r="AI78" i="3" s="1"/>
  <c r="AD173" i="6"/>
  <c r="AD104" i="6"/>
  <c r="AF52" i="5"/>
  <c r="AD163" i="6"/>
  <c r="AD257" i="6"/>
  <c r="F138" i="13" a="1"/>
  <c r="F138" i="13" s="1"/>
  <c r="AE157" i="6"/>
  <c r="F131" i="12" s="1" a="1"/>
  <c r="F131" i="12" s="1"/>
  <c r="AG47" i="5" a="1"/>
  <c r="AG47" i="5" s="1"/>
  <c r="AG51" i="5" a="1"/>
  <c r="AG51" i="5" s="1"/>
  <c r="AE108" i="6" s="1"/>
  <c r="AF271" i="6" s="1"/>
  <c r="H141" i="13" s="1" a="1"/>
  <c r="H141" i="13" s="1"/>
  <c r="AG50" i="5" a="1"/>
  <c r="AG50" i="5" s="1"/>
  <c r="AE107" i="6" s="1"/>
  <c r="AG55" i="5" a="1"/>
  <c r="AG55" i="5" s="1"/>
  <c r="AG56" i="5" s="1"/>
  <c r="AE90" i="6" s="1" a="1"/>
  <c r="AE90" i="6" s="1"/>
  <c r="AG49" i="5" a="1"/>
  <c r="AG49" i="5" s="1"/>
  <c r="AE106" i="6" s="1"/>
  <c r="AG48" i="5" a="1"/>
  <c r="AG48" i="5" s="1"/>
  <c r="AE105" i="6" s="1"/>
  <c r="AF268" i="6" s="1"/>
  <c r="H138" i="13" s="1" a="1"/>
  <c r="H138" i="13" s="1"/>
  <c r="AD159" i="6"/>
  <c r="AD253" i="6"/>
  <c r="AD95" i="6" a="1"/>
  <c r="AD95" i="6" s="1"/>
  <c r="AE258" i="6" s="1"/>
  <c r="G128" i="13" s="1" a="1"/>
  <c r="G128" i="13" s="1"/>
  <c r="AD160" i="6"/>
  <c r="E134" i="12" s="1" a="1"/>
  <c r="E134" i="12" s="1"/>
  <c r="E121" i="13" a="1"/>
  <c r="E121" i="13" s="1"/>
  <c r="D136" i="12" a="1"/>
  <c r="D136" i="12" s="1"/>
  <c r="AE175" i="6"/>
  <c r="F149" i="12" s="1" a="1"/>
  <c r="F149" i="12" s="1"/>
  <c r="E137" i="13" a="1"/>
  <c r="E137" i="13" s="1"/>
  <c r="D134" i="12" a="1"/>
  <c r="D134" i="12" s="1"/>
  <c r="AE47" i="6"/>
  <c r="AE50" i="6" s="1"/>
  <c r="AF405" i="6" s="1"/>
  <c r="H117" i="14" s="1" a="1"/>
  <c r="H117" i="14" s="1"/>
  <c r="E126" i="13" a="1"/>
  <c r="E126" i="13" s="1"/>
  <c r="G114" i="12" a="1"/>
  <c r="G114" i="12" s="1"/>
  <c r="G118" i="12" s="1"/>
  <c r="AF144" i="6"/>
  <c r="AF147" i="6"/>
  <c r="AE33" i="6"/>
  <c r="AE37" i="6" s="1"/>
  <c r="AF62" i="6" s="1"/>
  <c r="AH50" i="5" a="1"/>
  <c r="AH50" i="5" s="1"/>
  <c r="AF107" i="6" s="1"/>
  <c r="AH49" i="5" a="1"/>
  <c r="AH49" i="5" s="1"/>
  <c r="AF106" i="6" s="1"/>
  <c r="AH48" i="5" a="1"/>
  <c r="AH48" i="5" s="1"/>
  <c r="AF105" i="6" s="1"/>
  <c r="AH51" i="5" a="1"/>
  <c r="AH51" i="5" s="1"/>
  <c r="AF108" i="6" s="1"/>
  <c r="AH55" i="5" a="1"/>
  <c r="AH55" i="5" s="1"/>
  <c r="AH56" i="5" s="1"/>
  <c r="AF93" i="6" s="1" a="1"/>
  <c r="AF93" i="6" s="1"/>
  <c r="AH47" i="5" a="1"/>
  <c r="AH47" i="5" s="1"/>
  <c r="AH26" i="6"/>
  <c r="AJ45" i="3"/>
  <c r="I115" i="12" a="1"/>
  <c r="I115" i="12" s="1"/>
  <c r="D127" i="12"/>
  <c r="AG26" i="6"/>
  <c r="AG147" i="3"/>
  <c r="AD255" i="6"/>
  <c r="F125" i="13" s="1" a="1"/>
  <c r="F125" i="13" s="1"/>
  <c r="AD165" i="6"/>
  <c r="E140" i="12" a="1"/>
  <c r="E140" i="12" s="1"/>
  <c r="AE177" i="6"/>
  <c r="AD164" i="6"/>
  <c r="AD258" i="6"/>
  <c r="F118" i="12"/>
  <c r="AE176" i="6"/>
  <c r="F150" i="12" s="1" a="1"/>
  <c r="F150" i="12" s="1"/>
  <c r="AD267" i="6"/>
  <c r="F137" i="13" s="1" a="1"/>
  <c r="F137" i="13" s="1"/>
  <c r="E149" i="12" a="1"/>
  <c r="E149" i="12" s="1"/>
  <c r="F121" i="12" a="1"/>
  <c r="F121" i="12" s="1"/>
  <c r="AE151" i="6"/>
  <c r="AE153" i="6" s="1"/>
  <c r="AD89" i="6" a="1"/>
  <c r="AD89" i="6" s="1"/>
  <c r="AE252" i="6" s="1"/>
  <c r="G122" i="13" s="1" a="1"/>
  <c r="G122" i="13" s="1"/>
  <c r="AG147" i="6"/>
  <c r="AF33" i="6"/>
  <c r="AF37" i="6" s="1"/>
  <c r="AG62" i="6" s="1"/>
  <c r="D131" i="12" a="1"/>
  <c r="D131" i="12" s="1"/>
  <c r="AK103" i="3"/>
  <c r="AK145" i="3" s="1"/>
  <c r="AK28" i="6" s="1"/>
  <c r="AL142" i="6" s="1"/>
  <c r="M116" i="12" s="1" a="1"/>
  <c r="M116" i="12" s="1"/>
  <c r="N116" i="12" s="1"/>
  <c r="AK44" i="3"/>
  <c r="AK79" i="3" s="1"/>
  <c r="AL33" i="3"/>
  <c r="I117" i="12" a="1"/>
  <c r="I117" i="12" s="1"/>
  <c r="D135" i="12" a="1"/>
  <c r="D135" i="12" s="1"/>
  <c r="AF47" i="6"/>
  <c r="AF50" i="6" s="1"/>
  <c r="AG405" i="6" s="1"/>
  <c r="I117" i="14" s="1" a="1"/>
  <c r="I117" i="14" s="1"/>
  <c r="AG51" i="6"/>
  <c r="AH424" i="6" s="1"/>
  <c r="J136" i="14" s="1" a="1"/>
  <c r="J136" i="14" s="1"/>
  <c r="AG74" i="3"/>
  <c r="AG49" i="6" s="1"/>
  <c r="AH247" i="6" s="1"/>
  <c r="J117" i="13" s="1" a="1"/>
  <c r="J117" i="13" s="1"/>
  <c r="AE174" i="6"/>
  <c r="AD158" i="6"/>
  <c r="AD252" i="6"/>
  <c r="AE269" i="6"/>
  <c r="E125" i="13" a="1"/>
  <c r="E125" i="13" s="1"/>
  <c r="H114" i="12" a="1"/>
  <c r="H114" i="12" s="1"/>
  <c r="H118" i="12" s="1"/>
  <c r="AG144" i="6"/>
  <c r="AO46" i="17"/>
  <c r="AO59" i="17" s="1"/>
  <c r="AO72" i="17" s="1"/>
  <c r="AP36" i="17"/>
  <c r="AP41" i="17"/>
  <c r="AP54" i="17" s="1"/>
  <c r="AP67" i="17" s="1"/>
  <c r="AP33" i="17"/>
  <c r="AP40" i="17"/>
  <c r="AP53" i="17" s="1"/>
  <c r="AP66" i="17" s="1"/>
  <c r="AP37" i="17"/>
  <c r="AP39" i="17"/>
  <c r="AP52" i="17" s="1"/>
  <c r="AP65" i="17" s="1"/>
  <c r="AP38" i="17"/>
  <c r="AP51" i="17" s="1"/>
  <c r="AP64" i="17" s="1"/>
  <c r="AP34" i="17"/>
  <c r="AP47" i="17" s="1"/>
  <c r="AP60" i="17" s="1"/>
  <c r="AP32" i="17"/>
  <c r="AP35" i="17"/>
  <c r="AP48" i="17" s="1"/>
  <c r="AP61" i="17" s="1"/>
  <c r="AO80" i="17"/>
  <c r="AO78" i="17"/>
  <c r="AK395" i="6"/>
  <c r="AO29" i="17"/>
  <c r="AO92" i="17" s="1"/>
  <c r="AO76" i="17"/>
  <c r="AM100" i="17"/>
  <c r="AL277" i="6"/>
  <c r="N147" i="13" s="1" a="1"/>
  <c r="N147" i="13" s="1"/>
  <c r="O147" i="13" s="1"/>
  <c r="A147" i="13" s="1"/>
  <c r="AP28" i="17"/>
  <c r="AP23" i="17"/>
  <c r="AP20" i="17"/>
  <c r="AP19" i="17"/>
  <c r="AP22" i="17"/>
  <c r="AP25" i="17"/>
  <c r="AP21" i="17"/>
  <c r="AP26" i="17"/>
  <c r="AP24" i="17"/>
  <c r="AP27" i="17"/>
  <c r="AO5" i="6"/>
  <c r="AN140" i="3"/>
  <c r="AN11" i="3"/>
  <c r="AN106" i="3"/>
  <c r="AN96" i="3"/>
  <c r="AN84" i="3"/>
  <c r="AN118" i="3"/>
  <c r="AN37" i="3"/>
  <c r="AP16" i="17"/>
  <c r="AO48" i="17"/>
  <c r="AO61" i="17"/>
  <c r="AO74" i="17" s="1"/>
  <c r="AO79" i="17"/>
  <c r="AQ15" i="17"/>
  <c r="AP4" i="6"/>
  <c r="AQ3" i="6"/>
  <c r="AQ280" i="6"/>
  <c r="AO51" i="17"/>
  <c r="AO64" i="17" s="1"/>
  <c r="AO77" i="17" s="1"/>
  <c r="AO47" i="17"/>
  <c r="AO60" i="17" s="1"/>
  <c r="AO73" i="17" s="1"/>
  <c r="AN100" i="17"/>
  <c r="AM277" i="6"/>
  <c r="AO42" i="17"/>
  <c r="AO49" i="17"/>
  <c r="AO62" i="17" s="1"/>
  <c r="AO75" i="17" s="1"/>
  <c r="J128" i="14" a="1"/>
  <c r="J128" i="14" s="1"/>
  <c r="J129" i="14" s="1"/>
  <c r="AH417" i="6"/>
  <c r="O55" i="17"/>
  <c r="O58" i="17"/>
  <c r="N99" i="17"/>
  <c r="M279" i="6"/>
  <c r="AI416" i="6"/>
  <c r="AI18" i="6"/>
  <c r="M36" i="13" a="1"/>
  <c r="M36" i="13" s="1"/>
  <c r="M390" i="6"/>
  <c r="K148" i="13" a="1"/>
  <c r="K148" i="13" s="1"/>
  <c r="AJ434" i="6"/>
  <c r="AJ133" i="6"/>
  <c r="AJ278" i="6" s="1"/>
  <c r="L46" i="12" a="1"/>
  <c r="L46" i="12" s="1"/>
  <c r="L48" i="12" s="1"/>
  <c r="L50" i="12" s="1"/>
  <c r="M180" i="6"/>
  <c r="M182" i="6" s="1"/>
  <c r="M389" i="6"/>
  <c r="AJ122" i="8"/>
  <c r="K146" i="14" a="1"/>
  <c r="K146" i="14" s="1"/>
  <c r="AL125" i="6"/>
  <c r="AK131" i="6"/>
  <c r="O66" i="6"/>
  <c r="O394" i="6" s="1"/>
  <c r="C66" i="13" a="1"/>
  <c r="C66" i="13" s="1"/>
  <c r="O63" i="6"/>
  <c r="A13" i="13"/>
  <c r="B8" i="11"/>
  <c r="AH147" i="3" l="1"/>
  <c r="AH137" i="3" s="1"/>
  <c r="AX20" i="3"/>
  <c r="AX25" i="3" s="1"/>
  <c r="AX29" i="3" s="1"/>
  <c r="AY14" i="3"/>
  <c r="AX82" i="6"/>
  <c r="AE254" i="6"/>
  <c r="G124" i="13" s="1" a="1"/>
  <c r="G124" i="13" s="1"/>
  <c r="AE257" i="6"/>
  <c r="G127" i="13" s="1" a="1"/>
  <c r="G127" i="13" s="1"/>
  <c r="AE166" i="6"/>
  <c r="F140" i="12" s="1" a="1"/>
  <c r="F140" i="12" s="1"/>
  <c r="AF96" i="6" a="1"/>
  <c r="AF96" i="6" s="1"/>
  <c r="AG165" i="6" s="1"/>
  <c r="H139" i="12" s="1" a="1"/>
  <c r="H139" i="12" s="1"/>
  <c r="AE96" i="6" a="1"/>
  <c r="AE96" i="6" s="1"/>
  <c r="AF259" i="6" s="1"/>
  <c r="H129" i="13" s="1" a="1"/>
  <c r="H129" i="13" s="1"/>
  <c r="AE88" i="6" a="1"/>
  <c r="AE88" i="6" s="1"/>
  <c r="AF157" i="6" s="1"/>
  <c r="AE92" i="6" a="1"/>
  <c r="AE92" i="6" s="1"/>
  <c r="AF255" i="6" s="1"/>
  <c r="H125" i="13" s="1" a="1"/>
  <c r="H125" i="13" s="1"/>
  <c r="AE91" i="6" a="1"/>
  <c r="AE91" i="6" s="1"/>
  <c r="AF254" i="6" s="1"/>
  <c r="H124" i="13" s="1" a="1"/>
  <c r="H124" i="13" s="1"/>
  <c r="AE159" i="6"/>
  <c r="F133" i="12" s="1" a="1"/>
  <c r="F133" i="12" s="1"/>
  <c r="AE162" i="6"/>
  <c r="F136" i="12" s="1" a="1"/>
  <c r="F136" i="12" s="1"/>
  <c r="AH74" i="3"/>
  <c r="AH49" i="6" s="1"/>
  <c r="AI247" i="6" s="1"/>
  <c r="K117" i="13" s="1" a="1"/>
  <c r="K117" i="13" s="1"/>
  <c r="AE259" i="6"/>
  <c r="G129" i="13" s="1" a="1"/>
  <c r="G129" i="13" s="1"/>
  <c r="AE161" i="6"/>
  <c r="F135" i="12" s="1" a="1"/>
  <c r="F135" i="12" s="1"/>
  <c r="AK45" i="3"/>
  <c r="AK67" i="3" s="1"/>
  <c r="AK71" i="3" s="1" a="1"/>
  <c r="AK71" i="3" s="1"/>
  <c r="AK72" i="3" s="1"/>
  <c r="AF89" i="6" a="1"/>
  <c r="AF89" i="6" s="1"/>
  <c r="AG158" i="6" s="1"/>
  <c r="H132" i="12" s="1" a="1"/>
  <c r="H132" i="12" s="1"/>
  <c r="AF97" i="6" a="1"/>
  <c r="AF97" i="6" s="1"/>
  <c r="AG166" i="6" s="1"/>
  <c r="H140" i="12" s="1" a="1"/>
  <c r="H140" i="12" s="1"/>
  <c r="AF95" i="6" a="1"/>
  <c r="AF95" i="6" s="1"/>
  <c r="AG164" i="6" s="1"/>
  <c r="H138" i="12" s="1" a="1"/>
  <c r="H138" i="12" s="1"/>
  <c r="AF91" i="6" a="1"/>
  <c r="AF91" i="6" s="1"/>
  <c r="AF94" i="6" a="1"/>
  <c r="AF94" i="6" s="1"/>
  <c r="AG163" i="6" s="1"/>
  <c r="H137" i="12" s="1" a="1"/>
  <c r="H137" i="12" s="1"/>
  <c r="AF92" i="6" a="1"/>
  <c r="AF92" i="6" s="1"/>
  <c r="AG161" i="6" s="1"/>
  <c r="H135" i="12" s="1" a="1"/>
  <c r="H135" i="12" s="1"/>
  <c r="AF90" i="6" a="1"/>
  <c r="AF90" i="6" s="1"/>
  <c r="AG253" i="6" s="1"/>
  <c r="I123" i="13" s="1" a="1"/>
  <c r="I123" i="13" s="1"/>
  <c r="AF88" i="6" a="1"/>
  <c r="AF88" i="6" s="1"/>
  <c r="AG157" i="6" s="1"/>
  <c r="H131" i="12" s="1" a="1"/>
  <c r="H131" i="12" s="1"/>
  <c r="AI93" i="3"/>
  <c r="AI144" i="3" s="1"/>
  <c r="AI27" i="6" s="1"/>
  <c r="AJ141" i="6" s="1"/>
  <c r="K115" i="12" s="1" a="1"/>
  <c r="K115" i="12" s="1"/>
  <c r="AI115" i="3"/>
  <c r="AI146" i="3" s="1"/>
  <c r="AI29" i="6" s="1"/>
  <c r="AJ143" i="6" s="1"/>
  <c r="K117" i="12" s="1" a="1"/>
  <c r="K117" i="12" s="1"/>
  <c r="AF159" i="6"/>
  <c r="G133" i="12" s="1" a="1"/>
  <c r="G133" i="12" s="1"/>
  <c r="AF253" i="6"/>
  <c r="H123" i="13" s="1" a="1"/>
  <c r="H123" i="13" s="1"/>
  <c r="AG175" i="6"/>
  <c r="H149" i="12" s="1" a="1"/>
  <c r="H149" i="12" s="1"/>
  <c r="AG270" i="6"/>
  <c r="I140" i="13" s="1" a="1"/>
  <c r="I140" i="13" s="1"/>
  <c r="AF176" i="6"/>
  <c r="G150" i="12" s="1" a="1"/>
  <c r="G150" i="12" s="1"/>
  <c r="E137" i="12" a="1"/>
  <c r="E137" i="12" s="1"/>
  <c r="AI143" i="3"/>
  <c r="AI75" i="3"/>
  <c r="E132" i="12" a="1"/>
  <c r="E132" i="12" s="1"/>
  <c r="AF177" i="6"/>
  <c r="G151" i="12" s="1" a="1"/>
  <c r="G151" i="12" s="1"/>
  <c r="AG271" i="6"/>
  <c r="I141" i="13" s="1" a="1"/>
  <c r="I141" i="13" s="1"/>
  <c r="AM33" i="3"/>
  <c r="AL103" i="3"/>
  <c r="AL145" i="3" s="1"/>
  <c r="AL28" i="6" s="1"/>
  <c r="AM142" i="6" s="1"/>
  <c r="AL44" i="3"/>
  <c r="AG137" i="3"/>
  <c r="AI44" i="5"/>
  <c r="AH30" i="6"/>
  <c r="AI140" i="6"/>
  <c r="AE93" i="6" a="1"/>
  <c r="AE93" i="6" s="1"/>
  <c r="F123" i="13" a="1"/>
  <c r="F123" i="13" s="1"/>
  <c r="AE104" i="6"/>
  <c r="AF267" i="6" s="1"/>
  <c r="H137" i="13" s="1" a="1"/>
  <c r="H137" i="13" s="1"/>
  <c r="AG52" i="5"/>
  <c r="E138" i="12" a="1"/>
  <c r="E138" i="12" s="1"/>
  <c r="AE89" i="6" a="1"/>
  <c r="AE89" i="6" s="1"/>
  <c r="AE158" i="6"/>
  <c r="F132" i="12" s="1" a="1"/>
  <c r="F132" i="12" s="1"/>
  <c r="AE94" i="6" a="1"/>
  <c r="AE94" i="6" s="1"/>
  <c r="F148" i="12" a="1"/>
  <c r="F148" i="12" s="1"/>
  <c r="AF104" i="6"/>
  <c r="AH52" i="5"/>
  <c r="AE97" i="6" a="1"/>
  <c r="AE97" i="6" s="1"/>
  <c r="AE173" i="6"/>
  <c r="F147" i="12" s="1" a="1"/>
  <c r="F147" i="12" s="1"/>
  <c r="AF175" i="6"/>
  <c r="G149" i="12" s="1" a="1"/>
  <c r="G149" i="12" s="1"/>
  <c r="AG269" i="6"/>
  <c r="I139" i="13" s="1" a="1"/>
  <c r="I139" i="13" s="1"/>
  <c r="F122" i="13" a="1"/>
  <c r="F122" i="13" s="1"/>
  <c r="AG176" i="6"/>
  <c r="H150" i="12" s="1" a="1"/>
  <c r="H150" i="12" s="1"/>
  <c r="F151" i="12" a="1"/>
  <c r="F151" i="12" s="1"/>
  <c r="AJ44" i="5"/>
  <c r="AE164" i="6"/>
  <c r="F138" i="12" s="1" a="1"/>
  <c r="F138" i="12" s="1"/>
  <c r="AH140" i="6"/>
  <c r="AG30" i="6"/>
  <c r="AG162" i="6"/>
  <c r="H136" i="12" s="1" a="1"/>
  <c r="H136" i="12" s="1"/>
  <c r="F125" i="12"/>
  <c r="F128" i="13" a="1"/>
  <c r="F128" i="13" s="1"/>
  <c r="AE95" i="6" a="1"/>
  <c r="AE95" i="6" s="1"/>
  <c r="AF258" i="6" s="1"/>
  <c r="E133" i="12" a="1"/>
  <c r="E133" i="12" s="1"/>
  <c r="AE267" i="6"/>
  <c r="G137" i="13" s="1" a="1"/>
  <c r="G137" i="13" s="1"/>
  <c r="AG174" i="6"/>
  <c r="H148" i="12" s="1" a="1"/>
  <c r="H148" i="12" s="1"/>
  <c r="AF269" i="6"/>
  <c r="H139" i="13" s="1" a="1"/>
  <c r="H139" i="13" s="1"/>
  <c r="F127" i="13" a="1"/>
  <c r="F127" i="13" s="1"/>
  <c r="AG151" i="6"/>
  <c r="AG153" i="6" s="1"/>
  <c r="H121" i="12" a="1"/>
  <c r="H121" i="12" s="1"/>
  <c r="H125" i="12" s="1"/>
  <c r="H127" i="12" s="1"/>
  <c r="H128" i="12" s="1"/>
  <c r="AF270" i="6"/>
  <c r="E139" i="12" a="1"/>
  <c r="E139" i="12" s="1"/>
  <c r="AJ80" i="3"/>
  <c r="AJ78" i="3" s="1"/>
  <c r="AJ67" i="3"/>
  <c r="G139" i="13" a="1"/>
  <c r="G139" i="13" s="1"/>
  <c r="D128" i="12"/>
  <c r="AG177" i="6"/>
  <c r="H151" i="12" s="1" a="1"/>
  <c r="H151" i="12" s="1"/>
  <c r="AF151" i="6"/>
  <c r="AF153" i="6" s="1"/>
  <c r="G121" i="12" a="1"/>
  <c r="G121" i="12" s="1"/>
  <c r="G125" i="12" s="1"/>
  <c r="G127" i="12" s="1"/>
  <c r="G128" i="12" s="1"/>
  <c r="AF174" i="6"/>
  <c r="G148" i="12" s="1" a="1"/>
  <c r="G148" i="12" s="1"/>
  <c r="AG268" i="6"/>
  <c r="I138" i="13" s="1" a="1"/>
  <c r="I138" i="13" s="1"/>
  <c r="E147" i="12" a="1"/>
  <c r="E147" i="12" s="1"/>
  <c r="AP77" i="17"/>
  <c r="AQ36" i="17"/>
  <c r="AQ41" i="17"/>
  <c r="AQ33" i="17"/>
  <c r="AQ34" i="17"/>
  <c r="AQ35" i="17"/>
  <c r="AQ39" i="17"/>
  <c r="AQ38" i="17"/>
  <c r="AQ51" i="17" s="1"/>
  <c r="AQ64" i="17" s="1"/>
  <c r="AQ32" i="17"/>
  <c r="AQ40" i="17"/>
  <c r="AQ53" i="17" s="1"/>
  <c r="AQ66" i="17" s="1"/>
  <c r="AQ37" i="17"/>
  <c r="AQ50" i="17" s="1"/>
  <c r="AQ63" i="17" s="1"/>
  <c r="AP79" i="17"/>
  <c r="AP80" i="17"/>
  <c r="AL395" i="6"/>
  <c r="AP73" i="17"/>
  <c r="AP78" i="17"/>
  <c r="G203" i="13" a="1"/>
  <c r="G203" i="13" s="1"/>
  <c r="AP46" i="17"/>
  <c r="AP59" i="17" s="1"/>
  <c r="AP72" i="17" s="1"/>
  <c r="AQ28" i="17"/>
  <c r="AQ23" i="17"/>
  <c r="AQ20" i="17"/>
  <c r="AQ27" i="17"/>
  <c r="AQ26" i="17"/>
  <c r="AQ25" i="17"/>
  <c r="AQ22" i="17"/>
  <c r="AQ21" i="17"/>
  <c r="AQ54" i="17"/>
  <c r="AQ67" i="17" s="1"/>
  <c r="AQ19" i="17"/>
  <c r="AQ24" i="17"/>
  <c r="AP49" i="17"/>
  <c r="AP62" i="17" s="1"/>
  <c r="AP75" i="17" s="1"/>
  <c r="AO100" i="17"/>
  <c r="AN277" i="6"/>
  <c r="D200" i="13" s="1" a="1"/>
  <c r="D200" i="13" s="1"/>
  <c r="AP5" i="6"/>
  <c r="AO37" i="3"/>
  <c r="AO96" i="3"/>
  <c r="AO84" i="3"/>
  <c r="AO140" i="3"/>
  <c r="AO11" i="3"/>
  <c r="AO106" i="3"/>
  <c r="AO118" i="3"/>
  <c r="AQ16" i="17"/>
  <c r="AP42" i="17"/>
  <c r="AP74" i="17"/>
  <c r="C200" i="13" a="1"/>
  <c r="C200" i="13" s="1"/>
  <c r="AP50" i="17"/>
  <c r="AP63" i="17" s="1"/>
  <c r="AP76" i="17" s="1"/>
  <c r="AR3" i="6"/>
  <c r="AR15" i="17"/>
  <c r="AQ4" i="6"/>
  <c r="AR280" i="6"/>
  <c r="H203" i="13" s="1" a="1"/>
  <c r="H203" i="13" s="1"/>
  <c r="AP29" i="17"/>
  <c r="K128" i="14" a="1"/>
  <c r="K128" i="14" s="1"/>
  <c r="K129" i="14" s="1"/>
  <c r="AI417" i="6"/>
  <c r="M43" i="13" a="1"/>
  <c r="M43" i="13" s="1"/>
  <c r="M45" i="13" s="1"/>
  <c r="M281" i="6"/>
  <c r="AM125" i="6"/>
  <c r="AL131" i="6"/>
  <c r="N98" i="17"/>
  <c r="N101" i="17" s="1"/>
  <c r="N89" i="17"/>
  <c r="M428" i="6" s="1"/>
  <c r="O68" i="17"/>
  <c r="O71" i="17"/>
  <c r="AK122" i="8"/>
  <c r="L146" i="14" a="1"/>
  <c r="L146" i="14" s="1"/>
  <c r="AJ416" i="6"/>
  <c r="AJ18" i="6"/>
  <c r="AK434" i="6"/>
  <c r="AK133" i="6"/>
  <c r="AK278" i="6" s="1"/>
  <c r="O93" i="17"/>
  <c r="O96" i="17" s="1"/>
  <c r="M109" i="6" s="1"/>
  <c r="L148" i="13" a="1"/>
  <c r="L148" i="13" s="1"/>
  <c r="P60" i="6"/>
  <c r="O406" i="6"/>
  <c r="C65" i="14" s="1" a="1"/>
  <c r="C65" i="14" s="1"/>
  <c r="AF251" i="6" l="1"/>
  <c r="H121" i="13" s="1" a="1"/>
  <c r="H121" i="13" s="1"/>
  <c r="AY20" i="3"/>
  <c r="AY25" i="3" s="1"/>
  <c r="AY29" i="3" s="1"/>
  <c r="AZ14" i="3"/>
  <c r="AY82" i="6"/>
  <c r="AF161" i="6"/>
  <c r="G135" i="12" s="1" a="1"/>
  <c r="G135" i="12" s="1"/>
  <c r="AG259" i="6"/>
  <c r="I129" i="13" s="1" a="1"/>
  <c r="I129" i="13" s="1"/>
  <c r="AF165" i="6"/>
  <c r="G139" i="12" s="1" a="1"/>
  <c r="G139" i="12" s="1"/>
  <c r="AG254" i="6"/>
  <c r="I124" i="13" s="1" a="1"/>
  <c r="I124" i="13" s="1"/>
  <c r="AF160" i="6"/>
  <c r="G134" i="12" s="1" a="1"/>
  <c r="G134" i="12" s="1"/>
  <c r="AK80" i="3"/>
  <c r="AK78" i="3" s="1"/>
  <c r="AK93" i="3" s="1"/>
  <c r="AK144" i="3" s="1"/>
  <c r="AK27" i="6" s="1"/>
  <c r="AL141" i="6" s="1"/>
  <c r="M115" i="12" s="1" a="1"/>
  <c r="M115" i="12" s="1"/>
  <c r="AG159" i="6"/>
  <c r="H133" i="12" s="1" a="1"/>
  <c r="H133" i="12" s="1"/>
  <c r="AG160" i="6"/>
  <c r="H134" i="12" s="1" a="1"/>
  <c r="H134" i="12" s="1"/>
  <c r="AG255" i="6"/>
  <c r="I125" i="13" s="1" a="1"/>
  <c r="I125" i="13" s="1"/>
  <c r="AG251" i="6"/>
  <c r="I121" i="13" s="1" a="1"/>
  <c r="I121" i="13" s="1"/>
  <c r="H128" i="13" a="1"/>
  <c r="H128" i="13" s="1"/>
  <c r="AF162" i="6"/>
  <c r="AG256" i="6"/>
  <c r="I126" i="13" s="1" a="1"/>
  <c r="I126" i="13" s="1"/>
  <c r="AF256" i="6"/>
  <c r="AL45" i="3"/>
  <c r="AL79" i="3"/>
  <c r="J114" i="12" a="1"/>
  <c r="J114" i="12" s="1"/>
  <c r="J118" i="12" s="1"/>
  <c r="AI144" i="6"/>
  <c r="AK143" i="3"/>
  <c r="AH47" i="6"/>
  <c r="AH50" i="6" s="1"/>
  <c r="AI405" i="6" s="1"/>
  <c r="K117" i="14" s="1" a="1"/>
  <c r="K117" i="14" s="1"/>
  <c r="B169" i="12" a="1"/>
  <c r="B169" i="12" s="1"/>
  <c r="AF158" i="6"/>
  <c r="G132" i="12" s="1" a="1"/>
  <c r="G132" i="12" s="1"/>
  <c r="AG252" i="6"/>
  <c r="I122" i="13" s="1" a="1"/>
  <c r="I122" i="13" s="1"/>
  <c r="H140" i="13" a="1"/>
  <c r="H140" i="13" s="1"/>
  <c r="F127" i="12"/>
  <c r="AJ71" i="3" a="1"/>
  <c r="AJ71" i="3" s="1"/>
  <c r="AJ72" i="3" s="1"/>
  <c r="AJ75" i="3" s="1"/>
  <c r="AK75" i="3" s="1"/>
  <c r="AJ143" i="3"/>
  <c r="AF163" i="6"/>
  <c r="AG257" i="6"/>
  <c r="I127" i="13" s="1" a="1"/>
  <c r="I127" i="13" s="1"/>
  <c r="AF257" i="6"/>
  <c r="AF173" i="6"/>
  <c r="AG267" i="6"/>
  <c r="I137" i="13" s="1" a="1"/>
  <c r="I137" i="13" s="1"/>
  <c r="AI48" i="5" a="1"/>
  <c r="AI48" i="5" s="1"/>
  <c r="AG105" i="6" s="1"/>
  <c r="AI50" i="5" a="1"/>
  <c r="AI50" i="5" s="1"/>
  <c r="AG107" i="6" s="1"/>
  <c r="AI55" i="5" a="1"/>
  <c r="AI55" i="5" s="1"/>
  <c r="AI56" i="5" s="1"/>
  <c r="AG96" i="6" s="1" a="1"/>
  <c r="AG96" i="6" s="1"/>
  <c r="AI51" i="5" a="1"/>
  <c r="AI51" i="5" s="1"/>
  <c r="AG108" i="6" s="1"/>
  <c r="AI49" i="5" a="1"/>
  <c r="AI49" i="5" s="1"/>
  <c r="AG106" i="6" s="1"/>
  <c r="AI47" i="5" a="1"/>
  <c r="AI47" i="5" s="1"/>
  <c r="AI51" i="6"/>
  <c r="AJ424" i="6" s="1"/>
  <c r="L136" i="14" s="1" a="1"/>
  <c r="L136" i="14" s="1"/>
  <c r="AI74" i="3"/>
  <c r="AI49" i="6" s="1"/>
  <c r="AJ247" i="6" s="1"/>
  <c r="L117" i="13" s="1" a="1"/>
  <c r="L117" i="13" s="1"/>
  <c r="AJ48" i="5" a="1"/>
  <c r="AJ48" i="5" s="1"/>
  <c r="AH105" i="6" s="1"/>
  <c r="AJ50" i="5" a="1"/>
  <c r="AJ50" i="5" s="1"/>
  <c r="AH107" i="6" s="1"/>
  <c r="AJ49" i="5" a="1"/>
  <c r="AJ49" i="5" s="1"/>
  <c r="AH106" i="6" s="1"/>
  <c r="AJ47" i="5" a="1"/>
  <c r="AJ47" i="5" s="1"/>
  <c r="AJ51" i="5" a="1"/>
  <c r="AJ51" i="5" s="1"/>
  <c r="AH108" i="6" s="1"/>
  <c r="AJ55" i="5" a="1"/>
  <c r="AJ55" i="5" s="1"/>
  <c r="AJ56" i="5" s="1"/>
  <c r="AH97" i="6" s="1" a="1"/>
  <c r="AH97" i="6" s="1"/>
  <c r="AG173" i="6"/>
  <c r="H147" i="12" s="1" a="1"/>
  <c r="H147" i="12" s="1"/>
  <c r="AJ115" i="3"/>
  <c r="AJ146" i="3" s="1"/>
  <c r="AJ29" i="6" s="1"/>
  <c r="AK143" i="6" s="1"/>
  <c r="L117" i="12" s="1" a="1"/>
  <c r="L117" i="12" s="1"/>
  <c r="AJ93" i="3"/>
  <c r="AJ144" i="3" s="1"/>
  <c r="AJ27" i="6" s="1"/>
  <c r="AK141" i="6" s="1"/>
  <c r="L115" i="12" s="1" a="1"/>
  <c r="L115" i="12" s="1"/>
  <c r="AF164" i="6"/>
  <c r="G138" i="12" s="1" a="1"/>
  <c r="G138" i="12" s="1"/>
  <c r="AG258" i="6"/>
  <c r="I128" i="13" s="1" a="1"/>
  <c r="I128" i="13" s="1"/>
  <c r="AF252" i="6"/>
  <c r="G131" i="12" a="1"/>
  <c r="G131" i="12" s="1"/>
  <c r="AH147" i="6"/>
  <c r="AG33" i="6"/>
  <c r="AG37" i="6" s="1"/>
  <c r="AH62" i="6" s="1"/>
  <c r="AM103" i="3"/>
  <c r="AM145" i="3" s="1"/>
  <c r="AM28" i="6" s="1"/>
  <c r="AN142" i="6" s="1"/>
  <c r="C169" i="12" s="1" a="1"/>
  <c r="C169" i="12" s="1"/>
  <c r="AN33" i="3"/>
  <c r="AM44" i="3"/>
  <c r="AI26" i="6"/>
  <c r="AI147" i="3"/>
  <c r="I114" i="12" a="1"/>
  <c r="I114" i="12" s="1"/>
  <c r="I118" i="12" s="1"/>
  <c r="AH144" i="6"/>
  <c r="AG47" i="6"/>
  <c r="AG50" i="6" s="1"/>
  <c r="AH405" i="6" s="1"/>
  <c r="J117" i="14" s="1" a="1"/>
  <c r="J117" i="14" s="1"/>
  <c r="AI147" i="6"/>
  <c r="AH33" i="6"/>
  <c r="AH37" i="6" s="1"/>
  <c r="AI62" i="6" s="1"/>
  <c r="AF166" i="6"/>
  <c r="AG260" i="6"/>
  <c r="I130" i="13" s="1" a="1"/>
  <c r="I130" i="13" s="1"/>
  <c r="AF260" i="6"/>
  <c r="AQ77" i="17"/>
  <c r="AQ79" i="17"/>
  <c r="AQ80" i="17"/>
  <c r="AR41" i="17"/>
  <c r="AR34" i="17"/>
  <c r="AR47" i="17" s="1"/>
  <c r="AR60" i="17" s="1"/>
  <c r="AR39" i="17"/>
  <c r="AR52" i="17" s="1"/>
  <c r="AR65" i="17" s="1"/>
  <c r="AR33" i="17"/>
  <c r="AR35" i="17"/>
  <c r="AR48" i="17" s="1"/>
  <c r="AR61" i="17" s="1"/>
  <c r="AR38" i="17"/>
  <c r="AR40" i="17"/>
  <c r="AR53" i="17" s="1"/>
  <c r="AR66" i="17" s="1"/>
  <c r="AR37" i="17"/>
  <c r="AR36" i="17"/>
  <c r="AR49" i="17" s="1"/>
  <c r="AR62" i="17" s="1"/>
  <c r="AR32" i="17"/>
  <c r="AM395" i="6"/>
  <c r="AQ29" i="17"/>
  <c r="AR16" i="17"/>
  <c r="AQ5" i="6"/>
  <c r="AP11" i="3"/>
  <c r="AP84" i="3"/>
  <c r="AP140" i="3"/>
  <c r="AP96" i="3"/>
  <c r="AP106" i="3"/>
  <c r="AP118" i="3"/>
  <c r="AP37" i="3"/>
  <c r="AQ46" i="17"/>
  <c r="AQ59" i="17" s="1"/>
  <c r="AQ72" i="17" s="1"/>
  <c r="AP92" i="17"/>
  <c r="AR23" i="17"/>
  <c r="AR28" i="17"/>
  <c r="AR27" i="17"/>
  <c r="AR22" i="17"/>
  <c r="AR19" i="17"/>
  <c r="AR24" i="17"/>
  <c r="AR25" i="17"/>
  <c r="AR26" i="17"/>
  <c r="AR54" i="17"/>
  <c r="AR67" i="17" s="1"/>
  <c r="AR80" i="17" s="1"/>
  <c r="AR21" i="17"/>
  <c r="AR20" i="17"/>
  <c r="AQ42" i="17"/>
  <c r="AS3" i="6"/>
  <c r="AS15" i="17"/>
  <c r="AR4" i="6"/>
  <c r="AS280" i="6"/>
  <c r="I203" i="13" s="1" a="1"/>
  <c r="I203" i="13" s="1"/>
  <c r="AQ52" i="17"/>
  <c r="AQ65" i="17" s="1"/>
  <c r="AQ78" i="17" s="1"/>
  <c r="AQ48" i="17"/>
  <c r="AQ61" i="17" s="1"/>
  <c r="AQ74" i="17" s="1"/>
  <c r="AQ76" i="17"/>
  <c r="AQ49" i="17"/>
  <c r="AQ62" i="17" s="1"/>
  <c r="AQ75" i="17" s="1"/>
  <c r="AQ47" i="17"/>
  <c r="AQ60" i="17" s="1"/>
  <c r="AQ73" i="17" s="1"/>
  <c r="AL434" i="6"/>
  <c r="AL133" i="6"/>
  <c r="AL278" i="6" s="1"/>
  <c r="AK416" i="6"/>
  <c r="AK18" i="6"/>
  <c r="O81" i="17"/>
  <c r="O90" i="17" s="1"/>
  <c r="P45" i="17"/>
  <c r="AL122" i="8"/>
  <c r="M146" i="14" a="1"/>
  <c r="M146" i="14" s="1"/>
  <c r="O94" i="17"/>
  <c r="N121" i="8"/>
  <c r="M34" i="14" a="1"/>
  <c r="M34" i="14" s="1"/>
  <c r="M35" i="14" s="1"/>
  <c r="M429" i="6"/>
  <c r="N178" i="6"/>
  <c r="N272" i="6"/>
  <c r="M148" i="13" a="1"/>
  <c r="M148" i="13" s="1"/>
  <c r="AM131" i="6"/>
  <c r="AN125" i="6"/>
  <c r="L128" i="14" a="1"/>
  <c r="L128" i="14" s="1"/>
  <c r="L129" i="14" s="1"/>
  <c r="AJ417" i="6"/>
  <c r="P61" i="6"/>
  <c r="AZ20" i="3" l="1"/>
  <c r="AZ25" i="3" s="1"/>
  <c r="AZ29" i="3" s="1"/>
  <c r="BA14" i="3"/>
  <c r="AZ82" i="6"/>
  <c r="AK115" i="3"/>
  <c r="AK146" i="3" s="1"/>
  <c r="AK29" i="6" s="1"/>
  <c r="AL143" i="6" s="1"/>
  <c r="M117" i="12" s="1" a="1"/>
  <c r="M117" i="12" s="1"/>
  <c r="N117" i="12" s="1"/>
  <c r="AH95" i="6" a="1"/>
  <c r="AH95" i="6" s="1"/>
  <c r="AI164" i="6" s="1"/>
  <c r="J138" i="12" s="1" a="1"/>
  <c r="J138" i="12" s="1"/>
  <c r="AH88" i="6" a="1"/>
  <c r="AH88" i="6" s="1"/>
  <c r="AI157" i="6" s="1"/>
  <c r="J131" i="12" s="1" a="1"/>
  <c r="J131" i="12" s="1"/>
  <c r="AH94" i="6" a="1"/>
  <c r="AH94" i="6" s="1"/>
  <c r="AI163" i="6" s="1"/>
  <c r="J137" i="12" s="1" a="1"/>
  <c r="J137" i="12" s="1"/>
  <c r="AH92" i="6" a="1"/>
  <c r="AH92" i="6" s="1"/>
  <c r="AI161" i="6" s="1"/>
  <c r="J135" i="12" s="1" a="1"/>
  <c r="J135" i="12" s="1"/>
  <c r="AH89" i="6" a="1"/>
  <c r="AH89" i="6" s="1"/>
  <c r="AI158" i="6" s="1"/>
  <c r="J132" i="12" s="1" a="1"/>
  <c r="J132" i="12" s="1"/>
  <c r="AG90" i="6" a="1"/>
  <c r="AG90" i="6" s="1"/>
  <c r="AH159" i="6" s="1"/>
  <c r="AH96" i="6" a="1"/>
  <c r="AH96" i="6" s="1"/>
  <c r="AI165" i="6" s="1"/>
  <c r="J139" i="12" s="1" a="1"/>
  <c r="J139" i="12" s="1"/>
  <c r="AH93" i="6" a="1"/>
  <c r="AH93" i="6" s="1"/>
  <c r="AI162" i="6" s="1"/>
  <c r="J136" i="12" s="1" a="1"/>
  <c r="J136" i="12" s="1"/>
  <c r="AI166" i="6"/>
  <c r="J140" i="12" s="1" a="1"/>
  <c r="J140" i="12" s="1"/>
  <c r="AH165" i="6"/>
  <c r="AH259" i="6"/>
  <c r="J129" i="13" s="1" a="1"/>
  <c r="J129" i="13" s="1"/>
  <c r="AH176" i="6"/>
  <c r="I150" i="12" s="1" a="1"/>
  <c r="I150" i="12" s="1"/>
  <c r="AI270" i="6"/>
  <c r="K140" i="13" s="1" a="1"/>
  <c r="K140" i="13" s="1"/>
  <c r="AH270" i="6"/>
  <c r="J140" i="13" s="1" a="1"/>
  <c r="J140" i="13" s="1"/>
  <c r="F128" i="12"/>
  <c r="AG94" i="6" a="1"/>
  <c r="AG94" i="6" s="1"/>
  <c r="H122" i="13" a="1"/>
  <c r="H122" i="13" s="1"/>
  <c r="AK51" i="6"/>
  <c r="AL424" i="6" s="1"/>
  <c r="AK74" i="3"/>
  <c r="AK49" i="6" s="1"/>
  <c r="AL247" i="6" s="1"/>
  <c r="N117" i="13" s="1" a="1"/>
  <c r="N117" i="13" s="1"/>
  <c r="AG89" i="6" a="1"/>
  <c r="AG89" i="6" s="1"/>
  <c r="AM45" i="3"/>
  <c r="AM79" i="3"/>
  <c r="N115" i="12"/>
  <c r="AK26" i="6"/>
  <c r="AL67" i="3"/>
  <c r="AL80" i="3"/>
  <c r="AL78" i="3" s="1"/>
  <c r="G140" i="12" a="1"/>
  <c r="G140" i="12" s="1"/>
  <c r="AG97" i="6" a="1"/>
  <c r="AG97" i="6" s="1"/>
  <c r="AO33" i="3"/>
  <c r="AN44" i="3"/>
  <c r="AN79" i="3" s="1"/>
  <c r="AN103" i="3"/>
  <c r="AN145" i="3" s="1"/>
  <c r="AN28" i="6" s="1"/>
  <c r="AO142" i="6" s="1"/>
  <c r="G147" i="12" a="1"/>
  <c r="G147" i="12" s="1"/>
  <c r="AH91" i="6" a="1"/>
  <c r="AH91" i="6" s="1"/>
  <c r="AH90" i="6" a="1"/>
  <c r="AH90" i="6" s="1"/>
  <c r="AK44" i="5"/>
  <c r="AI137" i="3"/>
  <c r="G136" i="12" a="1"/>
  <c r="G136" i="12" s="1"/>
  <c r="AI30" i="6"/>
  <c r="AJ140" i="6"/>
  <c r="AH174" i="6"/>
  <c r="I148" i="12" s="1" a="1"/>
  <c r="I148" i="12" s="1"/>
  <c r="AI268" i="6"/>
  <c r="K138" i="13" s="1" a="1"/>
  <c r="K138" i="13" s="1"/>
  <c r="AH268" i="6"/>
  <c r="J138" i="13" s="1" a="1"/>
  <c r="J138" i="13" s="1"/>
  <c r="AG92" i="6" a="1"/>
  <c r="AG92" i="6" s="1"/>
  <c r="AG104" i="6"/>
  <c r="AI52" i="5"/>
  <c r="H127" i="13" a="1"/>
  <c r="H127" i="13" s="1"/>
  <c r="AJ51" i="6"/>
  <c r="AK424" i="6" s="1"/>
  <c r="M136" i="14" s="1" a="1"/>
  <c r="M136" i="14" s="1"/>
  <c r="AJ74" i="3"/>
  <c r="AJ49" i="6" s="1"/>
  <c r="AK247" i="6" s="1"/>
  <c r="M117" i="13" s="1" a="1"/>
  <c r="M117" i="13" s="1"/>
  <c r="AI176" i="6"/>
  <c r="J150" i="12" s="1" a="1"/>
  <c r="J150" i="12" s="1"/>
  <c r="AG88" i="6" a="1"/>
  <c r="AG88" i="6" s="1"/>
  <c r="H130" i="13" a="1"/>
  <c r="H130" i="13" s="1"/>
  <c r="AI177" i="6"/>
  <c r="J151" i="12" s="1" a="1"/>
  <c r="J151" i="12" s="1"/>
  <c r="J121" i="12" a="1"/>
  <c r="J121" i="12" s="1"/>
  <c r="J125" i="12" s="1"/>
  <c r="J127" i="12" s="1"/>
  <c r="J128" i="12" s="1"/>
  <c r="AI151" i="6"/>
  <c r="AI153" i="6" s="1"/>
  <c r="AG91" i="6" a="1"/>
  <c r="AG91" i="6" s="1"/>
  <c r="AH104" i="6"/>
  <c r="AJ52" i="5"/>
  <c r="AI269" i="6"/>
  <c r="K139" i="13" s="1" a="1"/>
  <c r="K139" i="13" s="1"/>
  <c r="AH175" i="6"/>
  <c r="I149" i="12" s="1" a="1"/>
  <c r="I149" i="12" s="1"/>
  <c r="AH269" i="6"/>
  <c r="J139" i="13" s="1" a="1"/>
  <c r="J139" i="13" s="1"/>
  <c r="AJ26" i="6"/>
  <c r="AJ147" i="3"/>
  <c r="H126" i="13" a="1"/>
  <c r="H126" i="13" s="1"/>
  <c r="AI174" i="6"/>
  <c r="J148" i="12" s="1" a="1"/>
  <c r="J148" i="12" s="1"/>
  <c r="AG93" i="6" a="1"/>
  <c r="AG93" i="6" s="1"/>
  <c r="AG95" i="6" a="1"/>
  <c r="AG95" i="6" s="1"/>
  <c r="I121" i="12" a="1"/>
  <c r="I121" i="12" s="1"/>
  <c r="AH151" i="6"/>
  <c r="AH153" i="6" s="1"/>
  <c r="AI175" i="6"/>
  <c r="J149" i="12" s="1" a="1"/>
  <c r="J149" i="12" s="1"/>
  <c r="AH177" i="6"/>
  <c r="AI271" i="6"/>
  <c r="K141" i="13" s="1" a="1"/>
  <c r="K141" i="13" s="1"/>
  <c r="AH271" i="6"/>
  <c r="J141" i="13" s="1" a="1"/>
  <c r="J141" i="13" s="1"/>
  <c r="G137" i="12" a="1"/>
  <c r="G137" i="12" s="1"/>
  <c r="AR79" i="17"/>
  <c r="AS34" i="17"/>
  <c r="AS39" i="17"/>
  <c r="AS37" i="17"/>
  <c r="AS35" i="17"/>
  <c r="AS48" i="17" s="1"/>
  <c r="AS61" i="17" s="1"/>
  <c r="AS41" i="17"/>
  <c r="AS54" i="17" s="1"/>
  <c r="AS67" i="17" s="1"/>
  <c r="AS40" i="17"/>
  <c r="AS38" i="17"/>
  <c r="AS51" i="17" s="1"/>
  <c r="AS64" i="17" s="1"/>
  <c r="AS36" i="17"/>
  <c r="AS32" i="17"/>
  <c r="AS33" i="17"/>
  <c r="AR75" i="17"/>
  <c r="AR74" i="17"/>
  <c r="AR78" i="17"/>
  <c r="AR73" i="17"/>
  <c r="AN395" i="6"/>
  <c r="AS20" i="17"/>
  <c r="AS23" i="17"/>
  <c r="AS22" i="17"/>
  <c r="AS27" i="17"/>
  <c r="AS24" i="17"/>
  <c r="AS26" i="17"/>
  <c r="AS50" i="17"/>
  <c r="AS63" i="17" s="1"/>
  <c r="AS28" i="17"/>
  <c r="AS25" i="17"/>
  <c r="AS19" i="17"/>
  <c r="AS21" i="17"/>
  <c r="AP100" i="17"/>
  <c r="AO277" i="6"/>
  <c r="AS4" i="6"/>
  <c r="AT15" i="17"/>
  <c r="AT3" i="6"/>
  <c r="AT280" i="6"/>
  <c r="J203" i="13" s="1" a="1"/>
  <c r="J203" i="13" s="1"/>
  <c r="AR29" i="17"/>
  <c r="AQ92" i="17"/>
  <c r="AR46" i="17"/>
  <c r="AR59" i="17" s="1"/>
  <c r="AR72" i="17" s="1"/>
  <c r="AS16" i="17"/>
  <c r="AQ96" i="3"/>
  <c r="AR5" i="6"/>
  <c r="AQ118" i="3"/>
  <c r="AQ84" i="3"/>
  <c r="AQ106" i="3"/>
  <c r="AQ37" i="3"/>
  <c r="AQ140" i="3"/>
  <c r="AQ11" i="3"/>
  <c r="AR42" i="17"/>
  <c r="AR51" i="17"/>
  <c r="AR64" i="17" s="1"/>
  <c r="AR77" i="17" s="1"/>
  <c r="AR50" i="17"/>
  <c r="AR63" i="17" s="1"/>
  <c r="AR76" i="17" s="1"/>
  <c r="O99" i="17"/>
  <c r="N279" i="6"/>
  <c r="AO125" i="6"/>
  <c r="AN131" i="6"/>
  <c r="AM434" i="6"/>
  <c r="AM133" i="6"/>
  <c r="AM278" i="6" s="1"/>
  <c r="M46" i="12" a="1"/>
  <c r="M46" i="12" s="1"/>
  <c r="N389" i="6"/>
  <c r="N180" i="6"/>
  <c r="N182" i="6" s="1"/>
  <c r="N36" i="13" a="1"/>
  <c r="N36" i="13" s="1"/>
  <c r="N390" i="6"/>
  <c r="M128" i="14" a="1"/>
  <c r="M128" i="14" s="1"/>
  <c r="M129" i="14" s="1"/>
  <c r="AK417" i="6"/>
  <c r="AL416" i="6"/>
  <c r="AL18" i="6"/>
  <c r="N148" i="13" a="1"/>
  <c r="N148" i="13" s="1"/>
  <c r="P55" i="17"/>
  <c r="P58" i="17"/>
  <c r="AM122" i="8"/>
  <c r="N146" i="14" a="1"/>
  <c r="N146" i="14" s="1"/>
  <c r="A146" i="14" s="1"/>
  <c r="D475" i="6"/>
  <c r="P65" i="6"/>
  <c r="P249" i="6" s="1"/>
  <c r="P63" i="6"/>
  <c r="BA20" i="3" l="1"/>
  <c r="BA25" i="3" s="1"/>
  <c r="BA29" i="3" s="1"/>
  <c r="BA82" i="6"/>
  <c r="BB14" i="3"/>
  <c r="AK147" i="3"/>
  <c r="AM44" i="5" s="1"/>
  <c r="O117" i="13"/>
  <c r="AI253" i="6"/>
  <c r="K123" i="13" s="1" a="1"/>
  <c r="K123" i="13" s="1"/>
  <c r="AH253" i="6"/>
  <c r="J123" i="13" s="1" a="1"/>
  <c r="J123" i="13" s="1"/>
  <c r="AN45" i="3"/>
  <c r="AN80" i="3" s="1"/>
  <c r="AN78" i="3" s="1"/>
  <c r="AI259" i="6"/>
  <c r="K129" i="13" s="1" a="1"/>
  <c r="K129" i="13" s="1"/>
  <c r="AI173" i="6"/>
  <c r="J147" i="12" s="1" a="1"/>
  <c r="J147" i="12" s="1"/>
  <c r="AH160" i="6"/>
  <c r="AI254" i="6"/>
  <c r="K124" i="13" s="1" a="1"/>
  <c r="K124" i="13" s="1"/>
  <c r="AH254" i="6"/>
  <c r="AI33" i="6"/>
  <c r="AI37" i="6" s="1"/>
  <c r="AJ62" i="6" s="1"/>
  <c r="AJ147" i="6"/>
  <c r="I151" i="12" a="1"/>
  <c r="I151" i="12" s="1"/>
  <c r="AJ137" i="3"/>
  <c r="AL44" i="5"/>
  <c r="AK55" i="5" a="1"/>
  <c r="AK55" i="5" s="1"/>
  <c r="AK56" i="5" s="1"/>
  <c r="AI88" i="6" s="1" a="1"/>
  <c r="AI88" i="6" s="1"/>
  <c r="AK48" i="5" a="1"/>
  <c r="AK48" i="5" s="1"/>
  <c r="AI105" i="6" s="1"/>
  <c r="AK49" i="5" a="1"/>
  <c r="AK49" i="5" s="1"/>
  <c r="AI106" i="6" s="1"/>
  <c r="AK47" i="5" a="1"/>
  <c r="AK47" i="5" s="1"/>
  <c r="AK51" i="5" a="1"/>
  <c r="AK51" i="5" s="1"/>
  <c r="AI108" i="6" s="1"/>
  <c r="AK50" i="5" a="1"/>
  <c r="AK50" i="5" s="1"/>
  <c r="AI107" i="6" s="1"/>
  <c r="AK140" i="6"/>
  <c r="AJ30" i="6"/>
  <c r="AM80" i="3"/>
  <c r="AM78" i="3" s="1"/>
  <c r="AM67" i="3"/>
  <c r="AM71" i="3" s="1" a="1"/>
  <c r="AM71" i="3" s="1"/>
  <c r="AM72" i="3" s="1"/>
  <c r="I139" i="12" a="1"/>
  <c r="I139" i="12" s="1"/>
  <c r="AI47" i="6"/>
  <c r="AI50" i="6" s="1"/>
  <c r="AJ405" i="6" s="1"/>
  <c r="L117" i="14" s="1" a="1"/>
  <c r="L117" i="14" s="1"/>
  <c r="D169" i="12" a="1"/>
  <c r="D169" i="12" s="1"/>
  <c r="AH158" i="6"/>
  <c r="AI252" i="6"/>
  <c r="K122" i="13" s="1" a="1"/>
  <c r="K122" i="13" s="1"/>
  <c r="AH252" i="6"/>
  <c r="AH157" i="6"/>
  <c r="AI251" i="6"/>
  <c r="K121" i="13" s="1" a="1"/>
  <c r="K121" i="13" s="1"/>
  <c r="AH251" i="6"/>
  <c r="AH162" i="6"/>
  <c r="AI256" i="6"/>
  <c r="K126" i="13" s="1" a="1"/>
  <c r="K126" i="13" s="1"/>
  <c r="AH256" i="6"/>
  <c r="AH163" i="6"/>
  <c r="AI257" i="6"/>
  <c r="K127" i="13" s="1" a="1"/>
  <c r="K127" i="13" s="1"/>
  <c r="AH257" i="6"/>
  <c r="AJ144" i="6"/>
  <c r="K114" i="12" a="1"/>
  <c r="K114" i="12" s="1"/>
  <c r="K118" i="12" s="1"/>
  <c r="AL71" i="3" a="1"/>
  <c r="AL71" i="3" s="1"/>
  <c r="AL72" i="3" s="1"/>
  <c r="AL75" i="3" s="1"/>
  <c r="AL143" i="3"/>
  <c r="AH173" i="6"/>
  <c r="AI267" i="6"/>
  <c r="K137" i="13" s="1" a="1"/>
  <c r="K137" i="13" s="1"/>
  <c r="AH267" i="6"/>
  <c r="J137" i="13" s="1" a="1"/>
  <c r="J137" i="13" s="1"/>
  <c r="AI159" i="6"/>
  <c r="J133" i="12" s="1" a="1"/>
  <c r="J133" i="12" s="1"/>
  <c r="AK30" i="6"/>
  <c r="AL140" i="6"/>
  <c r="I125" i="12"/>
  <c r="I133" i="12" a="1"/>
  <c r="I133" i="12" s="1"/>
  <c r="AL93" i="3"/>
  <c r="AL144" i="3" s="1"/>
  <c r="AL27" i="6" s="1"/>
  <c r="AM141" i="6" s="1"/>
  <c r="AL115" i="3"/>
  <c r="AL146" i="3" s="1"/>
  <c r="AL29" i="6" s="1"/>
  <c r="AM143" i="6" s="1"/>
  <c r="AH161" i="6"/>
  <c r="AI255" i="6"/>
  <c r="K125" i="13" s="1" a="1"/>
  <c r="K125" i="13" s="1"/>
  <c r="AH255" i="6"/>
  <c r="AI160" i="6"/>
  <c r="J134" i="12" s="1" a="1"/>
  <c r="J134" i="12" s="1"/>
  <c r="AO44" i="3"/>
  <c r="AP33" i="3"/>
  <c r="AO103" i="3"/>
  <c r="AO145" i="3" s="1"/>
  <c r="AO28" i="6" s="1"/>
  <c r="AP142" i="6" s="1"/>
  <c r="E169" i="12" s="1" a="1"/>
  <c r="E169" i="12" s="1"/>
  <c r="D465" i="6"/>
  <c r="D26" i="11" s="1"/>
  <c r="N136" i="14" a="1"/>
  <c r="N136" i="14" s="1"/>
  <c r="A136" i="14" s="1"/>
  <c r="AH164" i="6"/>
  <c r="AI258" i="6"/>
  <c r="K128" i="13" s="1" a="1"/>
  <c r="K128" i="13" s="1"/>
  <c r="AH258" i="6"/>
  <c r="J128" i="13" s="1" a="1"/>
  <c r="J128" i="13" s="1"/>
  <c r="AH166" i="6"/>
  <c r="AI260" i="6"/>
  <c r="K130" i="13" s="1" a="1"/>
  <c r="K130" i="13" s="1"/>
  <c r="AH260" i="6"/>
  <c r="AS80" i="17"/>
  <c r="AT39" i="17"/>
  <c r="AT32" i="17"/>
  <c r="AT37" i="17"/>
  <c r="AT36" i="17"/>
  <c r="AT38" i="17"/>
  <c r="AT51" i="17" s="1"/>
  <c r="AT64" i="17" s="1"/>
  <c r="AT35" i="17"/>
  <c r="AT40" i="17"/>
  <c r="AT34" i="17"/>
  <c r="AT47" i="17" s="1"/>
  <c r="AT60" i="17" s="1"/>
  <c r="AT33" i="17"/>
  <c r="AT41" i="17"/>
  <c r="AT54" i="17" s="1"/>
  <c r="AT67" i="17" s="1"/>
  <c r="AS77" i="17"/>
  <c r="AO395" i="6"/>
  <c r="AS74" i="17"/>
  <c r="AS76" i="17"/>
  <c r="AQ100" i="17"/>
  <c r="AP277" i="6"/>
  <c r="F200" i="13" s="1" a="1"/>
  <c r="F200" i="13" s="1"/>
  <c r="AR92" i="17"/>
  <c r="AT16" i="17"/>
  <c r="AS5" i="6"/>
  <c r="AR96" i="3"/>
  <c r="AR84" i="3"/>
  <c r="AR118" i="3"/>
  <c r="AR37" i="3"/>
  <c r="AR11" i="3"/>
  <c r="AR106" i="3"/>
  <c r="AR140" i="3"/>
  <c r="AS52" i="17"/>
  <c r="AS65" i="17"/>
  <c r="AS78" i="17" s="1"/>
  <c r="AS29" i="17"/>
  <c r="AT4" i="6"/>
  <c r="AU15" i="17"/>
  <c r="AU3" i="6"/>
  <c r="AU280" i="6"/>
  <c r="K203" i="13" s="1" a="1"/>
  <c r="K203" i="13" s="1"/>
  <c r="E200" i="13" a="1"/>
  <c r="E200" i="13" s="1"/>
  <c r="AS53" i="17"/>
  <c r="AS66" i="17" s="1"/>
  <c r="AS79" i="17" s="1"/>
  <c r="AS49" i="17"/>
  <c r="AS62" i="17" s="1"/>
  <c r="AS75" i="17" s="1"/>
  <c r="AT27" i="17"/>
  <c r="AT20" i="17"/>
  <c r="AT22" i="17"/>
  <c r="AT28" i="17"/>
  <c r="AT25" i="17"/>
  <c r="AT24" i="17"/>
  <c r="AT50" i="17"/>
  <c r="AT63" i="17" s="1"/>
  <c r="AT19" i="17"/>
  <c r="AT26" i="17"/>
  <c r="AT52" i="17"/>
  <c r="AT65" i="17" s="1"/>
  <c r="AT21" i="17"/>
  <c r="AT23" i="17"/>
  <c r="AS42" i="17"/>
  <c r="AS46" i="17"/>
  <c r="AS59" i="17" s="1"/>
  <c r="AS72" i="17" s="1"/>
  <c r="AS47" i="17"/>
  <c r="AS60" i="17"/>
  <c r="AS73" i="17" s="1"/>
  <c r="O36" i="13"/>
  <c r="N128" i="14" a="1"/>
  <c r="N128" i="14" s="1"/>
  <c r="D457" i="6"/>
  <c r="AL417" i="6"/>
  <c r="D458" i="6" s="1"/>
  <c r="AN122" i="8"/>
  <c r="C199" i="14" a="1"/>
  <c r="C199" i="14" s="1"/>
  <c r="O148" i="13"/>
  <c r="D36" i="11"/>
  <c r="AM416" i="6"/>
  <c r="AM18" i="6"/>
  <c r="AN434" i="6"/>
  <c r="AN133" i="6"/>
  <c r="AN278" i="6" s="1"/>
  <c r="O98" i="17"/>
  <c r="O101" i="17" s="1"/>
  <c r="O89" i="17"/>
  <c r="N428" i="6" s="1"/>
  <c r="C201" i="13" a="1"/>
  <c r="C201" i="13" s="1"/>
  <c r="AO131" i="6"/>
  <c r="AP125" i="6"/>
  <c r="P68" i="17"/>
  <c r="P71" i="17"/>
  <c r="N43" i="13" a="1"/>
  <c r="N43" i="13" s="1"/>
  <c r="N281" i="6"/>
  <c r="P93" i="17"/>
  <c r="P96" i="17" s="1"/>
  <c r="N109" i="6" s="1"/>
  <c r="M48" i="12"/>
  <c r="N46" i="12"/>
  <c r="A46" i="12" s="1"/>
  <c r="P66" i="6"/>
  <c r="P394" i="6" s="1"/>
  <c r="Q60" i="6"/>
  <c r="P406" i="6"/>
  <c r="D65" i="14" s="1" a="1"/>
  <c r="D65" i="14" s="1"/>
  <c r="D66" i="13" a="1"/>
  <c r="D66" i="13" s="1"/>
  <c r="AN67" i="3" l="1"/>
  <c r="AN71" i="3" s="1" a="1"/>
  <c r="AN71" i="3" s="1"/>
  <c r="AN72" i="3" s="1"/>
  <c r="BB20" i="3"/>
  <c r="BB25" i="3" s="1"/>
  <c r="BB29" i="3" s="1"/>
  <c r="BC14" i="3"/>
  <c r="BB82" i="6"/>
  <c r="AK137" i="3"/>
  <c r="AK33" i="6" s="1"/>
  <c r="AK37" i="6" s="1"/>
  <c r="AL62" i="6" s="1"/>
  <c r="AI91" i="6" a="1"/>
  <c r="AI91" i="6" s="1"/>
  <c r="AJ254" i="6" s="1"/>
  <c r="L124" i="13" s="1" a="1"/>
  <c r="L124" i="13" s="1"/>
  <c r="AI93" i="6" a="1"/>
  <c r="AI93" i="6" s="1"/>
  <c r="AJ162" i="6" s="1"/>
  <c r="K136" i="12" s="1" a="1"/>
  <c r="K136" i="12" s="1"/>
  <c r="AI97" i="6" a="1"/>
  <c r="AI97" i="6" s="1"/>
  <c r="AJ166" i="6" s="1"/>
  <c r="K140" i="12" s="1" a="1"/>
  <c r="K140" i="12" s="1"/>
  <c r="AI89" i="6" a="1"/>
  <c r="AI89" i="6" s="1"/>
  <c r="AJ158" i="6" s="1"/>
  <c r="K132" i="12" s="1" a="1"/>
  <c r="K132" i="12" s="1"/>
  <c r="AI96" i="6" a="1"/>
  <c r="AI96" i="6" s="1"/>
  <c r="AJ259" i="6" s="1"/>
  <c r="L129" i="13" s="1" a="1"/>
  <c r="L129" i="13" s="1"/>
  <c r="AI94" i="6" a="1"/>
  <c r="AI94" i="6" s="1"/>
  <c r="AJ163" i="6" s="1"/>
  <c r="K137" i="12" s="1" a="1"/>
  <c r="K137" i="12" s="1"/>
  <c r="AI90" i="6" a="1"/>
  <c r="AI90" i="6" s="1"/>
  <c r="AJ159" i="6" s="1"/>
  <c r="K133" i="12" s="1" a="1"/>
  <c r="K133" i="12" s="1"/>
  <c r="AM93" i="3"/>
  <c r="AM144" i="3" s="1"/>
  <c r="AM27" i="6" s="1"/>
  <c r="AN141" i="6" s="1"/>
  <c r="C168" i="12" s="1" a="1"/>
  <c r="C168" i="12" s="1"/>
  <c r="AM115" i="3"/>
  <c r="AM146" i="3" s="1"/>
  <c r="AM29" i="6" s="1"/>
  <c r="AN143" i="6" s="1"/>
  <c r="C170" i="12" s="1" a="1"/>
  <c r="C170" i="12" s="1"/>
  <c r="AL51" i="6"/>
  <c r="AM424" i="6" s="1"/>
  <c r="C189" i="14" s="1" a="1"/>
  <c r="C189" i="14" s="1"/>
  <c r="AL74" i="3"/>
  <c r="AL49" i="6" s="1"/>
  <c r="AM247" i="6" s="1"/>
  <c r="C170" i="13" s="1" a="1"/>
  <c r="C170" i="13" s="1"/>
  <c r="AI104" i="6"/>
  <c r="AK52" i="5"/>
  <c r="I138" i="12" a="1"/>
  <c r="I138" i="12" s="1"/>
  <c r="AN115" i="3"/>
  <c r="AN146" i="3" s="1"/>
  <c r="AN29" i="6" s="1"/>
  <c r="AO143" i="6" s="1"/>
  <c r="D170" i="12" s="1" a="1"/>
  <c r="D170" i="12" s="1"/>
  <c r="AN93" i="3"/>
  <c r="AN144" i="3" s="1"/>
  <c r="AN27" i="6" s="1"/>
  <c r="AO141" i="6" s="1"/>
  <c r="D168" i="12" s="1" a="1"/>
  <c r="D168" i="12" s="1"/>
  <c r="AJ174" i="6"/>
  <c r="K148" i="12" s="1" a="1"/>
  <c r="K148" i="12" s="1"/>
  <c r="AJ268" i="6"/>
  <c r="L138" i="13" s="1" a="1"/>
  <c r="L138" i="13" s="1"/>
  <c r="J124" i="13" a="1"/>
  <c r="J124" i="13" s="1"/>
  <c r="J130" i="13" a="1"/>
  <c r="J130" i="13" s="1"/>
  <c r="AJ157" i="6"/>
  <c r="K131" i="12" s="1" a="1"/>
  <c r="K131" i="12" s="1"/>
  <c r="AJ251" i="6"/>
  <c r="L121" i="13" s="1" a="1"/>
  <c r="L121" i="13" s="1"/>
  <c r="J125" i="13" a="1"/>
  <c r="J125" i="13" s="1"/>
  <c r="I127" i="12"/>
  <c r="I136" i="12" a="1"/>
  <c r="I136" i="12" s="1"/>
  <c r="AM49" i="5" a="1"/>
  <c r="AM49" i="5" s="1"/>
  <c r="AK106" i="6" s="1"/>
  <c r="AM55" i="5" a="1"/>
  <c r="AM55" i="5" s="1"/>
  <c r="AM56" i="5" s="1"/>
  <c r="G39" i="8" s="1"/>
  <c r="AM51" i="5" a="1"/>
  <c r="AM51" i="5" s="1"/>
  <c r="AK108" i="6" s="1"/>
  <c r="AM50" i="5" a="1"/>
  <c r="AM50" i="5" s="1"/>
  <c r="AK107" i="6" s="1"/>
  <c r="AM47" i="5" a="1"/>
  <c r="AM47" i="5" s="1"/>
  <c r="AM48" i="5" a="1"/>
  <c r="AM48" i="5" s="1"/>
  <c r="AK105" i="6" s="1"/>
  <c r="AI92" i="6" a="1"/>
  <c r="AI92" i="6" s="1"/>
  <c r="AK144" i="6"/>
  <c r="L114" i="12" a="1"/>
  <c r="L114" i="12" s="1"/>
  <c r="L118" i="12" s="1"/>
  <c r="AL47" i="5" a="1"/>
  <c r="AL47" i="5" s="1"/>
  <c r="AL55" i="5" a="1"/>
  <c r="AL55" i="5" s="1"/>
  <c r="AL56" i="5" s="1"/>
  <c r="AJ95" i="6" s="1" a="1"/>
  <c r="AJ95" i="6" s="1"/>
  <c r="AL48" i="5" a="1"/>
  <c r="AL48" i="5" s="1"/>
  <c r="AJ105" i="6" s="1"/>
  <c r="AK268" i="6" s="1"/>
  <c r="M138" i="13" s="1" a="1"/>
  <c r="M138" i="13" s="1"/>
  <c r="AL49" i="5" a="1"/>
  <c r="AL49" i="5" s="1"/>
  <c r="AJ106" i="6" s="1"/>
  <c r="AK269" i="6" s="1"/>
  <c r="M139" i="13" s="1" a="1"/>
  <c r="M139" i="13" s="1"/>
  <c r="AL50" i="5" a="1"/>
  <c r="AL50" i="5" s="1"/>
  <c r="AJ107" i="6" s="1"/>
  <c r="AK270" i="6" s="1"/>
  <c r="M140" i="13" s="1" a="1"/>
  <c r="M140" i="13" s="1"/>
  <c r="AL51" i="5" a="1"/>
  <c r="AL51" i="5" s="1"/>
  <c r="AJ108" i="6" s="1"/>
  <c r="AK271" i="6" s="1"/>
  <c r="M141" i="13" s="1" a="1"/>
  <c r="M141" i="13" s="1"/>
  <c r="I134" i="12" a="1"/>
  <c r="I134" i="12" s="1"/>
  <c r="AO45" i="3"/>
  <c r="AO79" i="3"/>
  <c r="J122" i="13" a="1"/>
  <c r="J122" i="13" s="1"/>
  <c r="AJ175" i="6"/>
  <c r="K149" i="12" s="1" a="1"/>
  <c r="K149" i="12" s="1"/>
  <c r="AJ269" i="6"/>
  <c r="L139" i="13" s="1" a="1"/>
  <c r="L139" i="13" s="1"/>
  <c r="J126" i="13" a="1"/>
  <c r="J126" i="13" s="1"/>
  <c r="I132" i="12" a="1"/>
  <c r="I132" i="12" s="1"/>
  <c r="I147" i="12" a="1"/>
  <c r="I147" i="12" s="1"/>
  <c r="J127" i="13" a="1"/>
  <c r="J127" i="13" s="1"/>
  <c r="AJ47" i="6"/>
  <c r="AJ50" i="6" s="1"/>
  <c r="AK405" i="6" s="1"/>
  <c r="M117" i="14" s="1" a="1"/>
  <c r="M117" i="14" s="1"/>
  <c r="I140" i="12" a="1"/>
  <c r="I140" i="12" s="1"/>
  <c r="M114" i="12" a="1"/>
  <c r="M114" i="12" s="1"/>
  <c r="AL144" i="6"/>
  <c r="I137" i="12" a="1"/>
  <c r="I137" i="12" s="1"/>
  <c r="J121" i="13" a="1"/>
  <c r="J121" i="13" s="1"/>
  <c r="AI95" i="6" a="1"/>
  <c r="AI95" i="6" s="1"/>
  <c r="AK147" i="6"/>
  <c r="AJ33" i="6"/>
  <c r="AJ37" i="6" s="1"/>
  <c r="AK62" i="6" s="1"/>
  <c r="AJ151" i="6"/>
  <c r="AJ153" i="6" s="1"/>
  <c r="K121" i="12" a="1"/>
  <c r="K121" i="12" s="1"/>
  <c r="K125" i="12" s="1"/>
  <c r="K127" i="12" s="1"/>
  <c r="K128" i="12" s="1"/>
  <c r="I135" i="12" a="1"/>
  <c r="I135" i="12" s="1"/>
  <c r="AK47" i="6"/>
  <c r="AK50" i="6" s="1"/>
  <c r="AL405" i="6" s="1"/>
  <c r="AL26" i="6"/>
  <c r="AL147" i="3"/>
  <c r="AJ176" i="6"/>
  <c r="K150" i="12" s="1" a="1"/>
  <c r="K150" i="12" s="1"/>
  <c r="AJ270" i="6"/>
  <c r="L140" i="13" s="1" a="1"/>
  <c r="L140" i="13" s="1"/>
  <c r="B168" i="12" a="1"/>
  <c r="B168" i="12" s="1"/>
  <c r="AP44" i="3"/>
  <c r="AP103" i="3"/>
  <c r="AP145" i="3" s="1"/>
  <c r="AP28" i="6" s="1"/>
  <c r="AQ142" i="6" s="1"/>
  <c r="F169" i="12" s="1" a="1"/>
  <c r="F169" i="12" s="1"/>
  <c r="AQ33" i="3"/>
  <c r="B170" i="12" a="1"/>
  <c r="B170" i="12" s="1"/>
  <c r="I131" i="12" a="1"/>
  <c r="I131" i="12" s="1"/>
  <c r="AM143" i="3"/>
  <c r="AM75" i="3"/>
  <c r="AJ177" i="6"/>
  <c r="K151" i="12" s="1" a="1"/>
  <c r="K151" i="12" s="1"/>
  <c r="AJ271" i="6"/>
  <c r="L141" i="13" s="1" a="1"/>
  <c r="L141" i="13" s="1"/>
  <c r="AT76" i="17"/>
  <c r="AU32" i="17"/>
  <c r="AU37" i="17"/>
  <c r="AU35" i="17"/>
  <c r="AU38" i="17"/>
  <c r="AU40" i="17"/>
  <c r="AU36" i="17"/>
  <c r="AU33" i="17"/>
  <c r="AU39" i="17"/>
  <c r="AU52" i="17" s="1"/>
  <c r="AU65" i="17" s="1"/>
  <c r="AU41" i="17"/>
  <c r="AU54" i="17" s="1"/>
  <c r="AU67" i="17" s="1"/>
  <c r="AU34" i="17"/>
  <c r="AU47" i="17" s="1"/>
  <c r="AU60" i="17" s="1"/>
  <c r="AT80" i="17"/>
  <c r="AP395" i="6"/>
  <c r="AT73" i="17"/>
  <c r="AT77" i="17"/>
  <c r="AT53" i="17"/>
  <c r="AT66" i="17" s="1"/>
  <c r="AT79" i="17" s="1"/>
  <c r="AU20" i="17"/>
  <c r="AU26" i="17"/>
  <c r="AU28" i="17"/>
  <c r="AU19" i="17"/>
  <c r="AU22" i="17"/>
  <c r="AU27" i="17"/>
  <c r="AU25" i="17"/>
  <c r="AU23" i="17"/>
  <c r="AU24" i="17"/>
  <c r="AU21" i="17"/>
  <c r="AT78" i="17"/>
  <c r="AT49" i="17"/>
  <c r="AT62" i="17"/>
  <c r="AT75" i="17" s="1"/>
  <c r="AT29" i="17"/>
  <c r="AT48" i="17"/>
  <c r="AT61" i="17" s="1"/>
  <c r="AT74" i="17" s="1"/>
  <c r="AS37" i="3"/>
  <c r="AS96" i="3"/>
  <c r="AS11" i="3"/>
  <c r="AS84" i="3"/>
  <c r="AT5" i="6"/>
  <c r="AS140" i="3"/>
  <c r="AS118" i="3"/>
  <c r="AU16" i="17"/>
  <c r="AS106" i="3"/>
  <c r="AS92" i="17"/>
  <c r="AT42" i="17"/>
  <c r="AT46" i="17"/>
  <c r="AT59" i="17" s="1"/>
  <c r="AT72" i="17" s="1"/>
  <c r="AR100" i="17"/>
  <c r="AQ277" i="6"/>
  <c r="AV3" i="6"/>
  <c r="AV15" i="17"/>
  <c r="AU4" i="6"/>
  <c r="AV280" i="6"/>
  <c r="L203" i="13" s="1" a="1"/>
  <c r="L203" i="13" s="1"/>
  <c r="O121" i="8"/>
  <c r="N34" i="14" a="1"/>
  <c r="N34" i="14" s="1"/>
  <c r="B469" i="6"/>
  <c r="N429" i="6"/>
  <c r="A428" i="6"/>
  <c r="AO434" i="6"/>
  <c r="AO133" i="6"/>
  <c r="AO278" i="6" s="1"/>
  <c r="A148" i="13"/>
  <c r="D18" i="11"/>
  <c r="AQ125" i="6"/>
  <c r="AP131" i="6"/>
  <c r="M50" i="12"/>
  <c r="O178" i="6"/>
  <c r="O272" i="6"/>
  <c r="AO122" i="8"/>
  <c r="D199" i="14" a="1"/>
  <c r="D199" i="14" s="1"/>
  <c r="N129" i="14"/>
  <c r="A128" i="14"/>
  <c r="O43" i="13"/>
  <c r="N45" i="13"/>
  <c r="D201" i="13" a="1"/>
  <c r="D201" i="13" s="1"/>
  <c r="P81" i="17"/>
  <c r="P90" i="17" s="1"/>
  <c r="Q45" i="17"/>
  <c r="AN416" i="6"/>
  <c r="AN18" i="6"/>
  <c r="P94" i="17"/>
  <c r="C181" i="14" a="1"/>
  <c r="C181" i="14" s="1"/>
  <c r="AM417" i="6"/>
  <c r="A36" i="13"/>
  <c r="Q61" i="6"/>
  <c r="AN143" i="3" l="1"/>
  <c r="AN147" i="3" s="1"/>
  <c r="AJ256" i="6"/>
  <c r="L126" i="13" s="1" a="1"/>
  <c r="L126" i="13" s="1"/>
  <c r="AJ160" i="6"/>
  <c r="K134" i="12" s="1" a="1"/>
  <c r="K134" i="12" s="1"/>
  <c r="AL147" i="6"/>
  <c r="M121" i="12" s="1" a="1"/>
  <c r="M121" i="12" s="1"/>
  <c r="BC82" i="6"/>
  <c r="BC20" i="3"/>
  <c r="BC25" i="3" s="1"/>
  <c r="BC29" i="3" s="1"/>
  <c r="BD14" i="3"/>
  <c r="AJ97" i="6" a="1"/>
  <c r="AJ97" i="6" s="1"/>
  <c r="AK166" i="6" s="1"/>
  <c r="L140" i="12" s="1" a="1"/>
  <c r="L140" i="12" s="1"/>
  <c r="AJ252" i="6"/>
  <c r="L122" i="13" s="1" a="1"/>
  <c r="L122" i="13" s="1"/>
  <c r="AJ260" i="6"/>
  <c r="L130" i="13" s="1" a="1"/>
  <c r="L130" i="13" s="1"/>
  <c r="AJ257" i="6"/>
  <c r="L127" i="13" s="1" a="1"/>
  <c r="L127" i="13" s="1"/>
  <c r="AJ253" i="6"/>
  <c r="L123" i="13" s="1" a="1"/>
  <c r="L123" i="13" s="1"/>
  <c r="AJ165" i="6"/>
  <c r="K139" i="12" s="1" a="1"/>
  <c r="K139" i="12" s="1"/>
  <c r="AK92" i="6" a="1"/>
  <c r="AK92" i="6" s="1"/>
  <c r="AL161" i="6" s="1"/>
  <c r="M135" i="12" s="1" a="1"/>
  <c r="M135" i="12" s="1"/>
  <c r="AN75" i="3"/>
  <c r="AN74" i="3" s="1"/>
  <c r="AN49" i="6" s="1"/>
  <c r="AO247" i="6" s="1"/>
  <c r="E170" i="13" s="1" a="1"/>
  <c r="E170" i="13" s="1"/>
  <c r="AK89" i="6" a="1"/>
  <c r="AK89" i="6" s="1"/>
  <c r="AL158" i="6" s="1"/>
  <c r="M132" i="12" s="1" a="1"/>
  <c r="M132" i="12" s="1"/>
  <c r="AK164" i="6"/>
  <c r="L138" i="12" s="1" a="1"/>
  <c r="L138" i="12" s="1"/>
  <c r="AM51" i="6"/>
  <c r="AN424" i="6" s="1"/>
  <c r="D189" i="14" s="1" a="1"/>
  <c r="D189" i="14" s="1"/>
  <c r="AM74" i="3"/>
  <c r="AM49" i="6" s="1"/>
  <c r="AN247" i="6" s="1"/>
  <c r="D170" i="13" s="1" a="1"/>
  <c r="D170" i="13" s="1"/>
  <c r="AK151" i="6"/>
  <c r="AK153" i="6" s="1"/>
  <c r="L121" i="12" a="1"/>
  <c r="L121" i="12" s="1"/>
  <c r="L125" i="12" s="1"/>
  <c r="L127" i="12" s="1"/>
  <c r="L128" i="12" s="1"/>
  <c r="AJ91" i="6" a="1"/>
  <c r="AJ91" i="6" s="1"/>
  <c r="AO80" i="3"/>
  <c r="AO78" i="3" s="1"/>
  <c r="AO67" i="3"/>
  <c r="AO71" i="3" s="1" a="1"/>
  <c r="AO71" i="3" s="1"/>
  <c r="AO72" i="3" s="1"/>
  <c r="AK91" i="6" a="1"/>
  <c r="AK91" i="6" s="1"/>
  <c r="AK88" i="6" a="1"/>
  <c r="AK88" i="6" s="1"/>
  <c r="AJ96" i="6" a="1"/>
  <c r="AJ96" i="6" s="1"/>
  <c r="AL30" i="6"/>
  <c r="AM140" i="6"/>
  <c r="AK97" i="6" a="1"/>
  <c r="AK97" i="6" s="1"/>
  <c r="AJ94" i="6" a="1"/>
  <c r="AJ94" i="6" s="1"/>
  <c r="AJ93" i="6" a="1"/>
  <c r="AJ93" i="6" s="1"/>
  <c r="AK177" i="6"/>
  <c r="L151" i="12" s="1" a="1"/>
  <c r="L151" i="12" s="1"/>
  <c r="AL271" i="6"/>
  <c r="N141" i="13" s="1" a="1"/>
  <c r="N141" i="13" s="1"/>
  <c r="O141" i="13" s="1"/>
  <c r="A141" i="13" s="1"/>
  <c r="AJ161" i="6"/>
  <c r="K135" i="12" s="1" a="1"/>
  <c r="K135" i="12" s="1"/>
  <c r="AJ255" i="6"/>
  <c r="AL177" i="6"/>
  <c r="M151" i="12" s="1" a="1"/>
  <c r="M151" i="12" s="1"/>
  <c r="AM26" i="6"/>
  <c r="AM147" i="3"/>
  <c r="AP45" i="3"/>
  <c r="AP79" i="3"/>
  <c r="AL175" i="6"/>
  <c r="M149" i="12" s="1" a="1"/>
  <c r="M149" i="12" s="1"/>
  <c r="AK93" i="6" a="1"/>
  <c r="AK93" i="6" s="1"/>
  <c r="AJ90" i="6" a="1"/>
  <c r="AJ90" i="6" s="1"/>
  <c r="AJ92" i="6" a="1"/>
  <c r="AJ92" i="6" s="1"/>
  <c r="AK176" i="6"/>
  <c r="L150" i="12" s="1" a="1"/>
  <c r="L150" i="12" s="1"/>
  <c r="AL270" i="6"/>
  <c r="N140" i="13" s="1" a="1"/>
  <c r="N140" i="13" s="1"/>
  <c r="O140" i="13" s="1"/>
  <c r="A140" i="13" s="1"/>
  <c r="AL174" i="6"/>
  <c r="M148" i="12" s="1" a="1"/>
  <c r="M148" i="12" s="1"/>
  <c r="AN26" i="6"/>
  <c r="M118" i="12"/>
  <c r="N114" i="12"/>
  <c r="N118" i="12" s="1"/>
  <c r="AK258" i="6"/>
  <c r="M128" i="13" s="1" a="1"/>
  <c r="M128" i="13" s="1"/>
  <c r="AJ164" i="6"/>
  <c r="AJ258" i="6"/>
  <c r="L128" i="13" s="1" a="1"/>
  <c r="L128" i="13" s="1"/>
  <c r="AL137" i="3"/>
  <c r="AN44" i="5"/>
  <c r="AK90" i="6" a="1"/>
  <c r="AK90" i="6" s="1"/>
  <c r="AK96" i="6" a="1"/>
  <c r="AK96" i="6" s="1"/>
  <c r="AK94" i="6" a="1"/>
  <c r="AK94" i="6" s="1"/>
  <c r="AJ88" i="6" a="1"/>
  <c r="AJ88" i="6" s="1"/>
  <c r="AK175" i="6"/>
  <c r="L149" i="12" s="1" a="1"/>
  <c r="L149" i="12" s="1"/>
  <c r="AL269" i="6"/>
  <c r="N139" i="13" s="1" a="1"/>
  <c r="N139" i="13" s="1"/>
  <c r="O139" i="13" s="1"/>
  <c r="A139" i="13" s="1"/>
  <c r="AK104" i="6"/>
  <c r="AM52" i="5"/>
  <c r="I128" i="12"/>
  <c r="AJ104" i="6"/>
  <c r="AK267" i="6" s="1"/>
  <c r="M137" i="13" s="1" a="1"/>
  <c r="M137" i="13" s="1"/>
  <c r="AL52" i="5"/>
  <c r="AJ89" i="6" a="1"/>
  <c r="AJ89" i="6" s="1"/>
  <c r="AL151" i="6"/>
  <c r="AL153" i="6" s="1"/>
  <c r="AJ173" i="6"/>
  <c r="K147" i="12" s="1" a="1"/>
  <c r="K147" i="12" s="1"/>
  <c r="AJ267" i="6"/>
  <c r="L137" i="13" s="1" a="1"/>
  <c r="L137" i="13" s="1"/>
  <c r="AQ44" i="3"/>
  <c r="AQ103" i="3"/>
  <c r="AQ145" i="3" s="1"/>
  <c r="AQ28" i="6" s="1"/>
  <c r="AR142" i="6" s="1"/>
  <c r="G169" i="12" s="1" a="1"/>
  <c r="G169" i="12" s="1"/>
  <c r="AR33" i="3"/>
  <c r="AK95" i="6" a="1"/>
  <c r="AK95" i="6" s="1"/>
  <c r="N117" i="14" a="1"/>
  <c r="N117" i="14" s="1"/>
  <c r="A117" i="14" s="1"/>
  <c r="D446" i="6"/>
  <c r="AK174" i="6"/>
  <c r="L148" i="12" s="1" a="1"/>
  <c r="L148" i="12" s="1"/>
  <c r="AL268" i="6"/>
  <c r="N138" i="13" s="1" a="1"/>
  <c r="N138" i="13" s="1"/>
  <c r="O138" i="13" s="1"/>
  <c r="A138" i="13" s="1"/>
  <c r="AL176" i="6"/>
  <c r="M150" i="12" s="1" a="1"/>
  <c r="M150" i="12" s="1"/>
  <c r="AU46" i="17"/>
  <c r="AU59" i="17" s="1"/>
  <c r="AU73" i="17"/>
  <c r="AU80" i="17"/>
  <c r="AV37" i="17"/>
  <c r="AV35" i="17"/>
  <c r="AV48" i="17" s="1"/>
  <c r="AV61" i="17" s="1"/>
  <c r="AV40" i="17"/>
  <c r="AV53" i="17" s="1"/>
  <c r="AV66" i="17" s="1"/>
  <c r="AV32" i="17"/>
  <c r="AV36" i="17"/>
  <c r="AV49" i="17" s="1"/>
  <c r="AV62" i="17" s="1"/>
  <c r="AV38" i="17"/>
  <c r="AV51" i="17" s="1"/>
  <c r="AV64" i="17" s="1"/>
  <c r="AV34" i="17"/>
  <c r="AV39" i="17"/>
  <c r="AV52" i="17" s="1"/>
  <c r="AV65" i="17" s="1"/>
  <c r="AV41" i="17"/>
  <c r="AV33" i="17"/>
  <c r="AQ395" i="6"/>
  <c r="AU72" i="17"/>
  <c r="AU53" i="17"/>
  <c r="AU66" i="17" s="1"/>
  <c r="AU79" i="17" s="1"/>
  <c r="G200" i="13" a="1"/>
  <c r="G200" i="13" s="1"/>
  <c r="AU78" i="17"/>
  <c r="AU49" i="17"/>
  <c r="AU62" i="17" s="1"/>
  <c r="AU75" i="17" s="1"/>
  <c r="AV28" i="17"/>
  <c r="AV20" i="17"/>
  <c r="AV26" i="17"/>
  <c r="AV24" i="17"/>
  <c r="AV23" i="17"/>
  <c r="AV25" i="17"/>
  <c r="AV19" i="17"/>
  <c r="AV22" i="17"/>
  <c r="AV27" i="17"/>
  <c r="AV21" i="17"/>
  <c r="AU29" i="17"/>
  <c r="AR277" i="6"/>
  <c r="H200" i="13" s="1" a="1"/>
  <c r="H200" i="13" s="1"/>
  <c r="AS100" i="17"/>
  <c r="AT92" i="17"/>
  <c r="AU50" i="17"/>
  <c r="AU63" i="17" s="1"/>
  <c r="AU76" i="17" s="1"/>
  <c r="AU42" i="17"/>
  <c r="AU51" i="17"/>
  <c r="AU64" i="17" s="1"/>
  <c r="AU77" i="17" s="1"/>
  <c r="AU48" i="17"/>
  <c r="AU61" i="17" s="1"/>
  <c r="AU74" i="17" s="1"/>
  <c r="AU5" i="6"/>
  <c r="AT11" i="3"/>
  <c r="AT84" i="3"/>
  <c r="AT96" i="3"/>
  <c r="AT37" i="3"/>
  <c r="AT106" i="3"/>
  <c r="AT118" i="3"/>
  <c r="AT140" i="3"/>
  <c r="AV16" i="17"/>
  <c r="AW15" i="17"/>
  <c r="AV4" i="6"/>
  <c r="AW3" i="6"/>
  <c r="AW280" i="6"/>
  <c r="M203" i="13" s="1" a="1"/>
  <c r="M203" i="13" s="1"/>
  <c r="C182" i="14"/>
  <c r="A43" i="13"/>
  <c r="O45" i="13"/>
  <c r="AP122" i="8"/>
  <c r="E199" i="14" a="1"/>
  <c r="E199" i="14" s="1"/>
  <c r="C89" i="13" a="1"/>
  <c r="C89" i="13" s="1"/>
  <c r="O390" i="6"/>
  <c r="A427" i="6"/>
  <c r="A429" i="6"/>
  <c r="A430" i="6"/>
  <c r="B470" i="6"/>
  <c r="B99" i="12" a="1"/>
  <c r="B99" i="12" s="1"/>
  <c r="O389" i="6"/>
  <c r="O180" i="6"/>
  <c r="O182" i="6" s="1"/>
  <c r="B30" i="11"/>
  <c r="N35" i="14"/>
  <c r="A34" i="14"/>
  <c r="P99" i="17"/>
  <c r="O279" i="6"/>
  <c r="AO416" i="6"/>
  <c r="AO18" i="6"/>
  <c r="D181" i="14" a="1"/>
  <c r="D181" i="14" s="1"/>
  <c r="D182" i="14" s="1"/>
  <c r="AN417" i="6"/>
  <c r="AP434" i="6"/>
  <c r="AP133" i="6"/>
  <c r="AP278" i="6" s="1"/>
  <c r="D19" i="11"/>
  <c r="E201" i="13" a="1"/>
  <c r="E201" i="13" s="1"/>
  <c r="Q55" i="17"/>
  <c r="Q58" i="17"/>
  <c r="AR125" i="6"/>
  <c r="AQ131" i="6"/>
  <c r="Q65" i="6"/>
  <c r="Q249" i="6" s="1"/>
  <c r="Q63" i="6"/>
  <c r="AK260" i="6" l="1"/>
  <c r="M130" i="13" s="1" a="1"/>
  <c r="M130" i="13" s="1"/>
  <c r="BD20" i="3"/>
  <c r="BD25" i="3" s="1"/>
  <c r="BD29" i="3" s="1"/>
  <c r="BD82" i="6"/>
  <c r="BE14" i="3"/>
  <c r="AL260" i="6"/>
  <c r="N130" i="13" s="1" a="1"/>
  <c r="N130" i="13" s="1"/>
  <c r="AN51" i="6"/>
  <c r="AO424" i="6" s="1"/>
  <c r="E189" i="14" s="1" a="1"/>
  <c r="E189" i="14" s="1"/>
  <c r="N148" i="12"/>
  <c r="A148" i="12" s="1"/>
  <c r="N151" i="12"/>
  <c r="A151" i="12" s="1"/>
  <c r="AL165" i="6"/>
  <c r="M139" i="12" s="1" a="1"/>
  <c r="M139" i="12" s="1"/>
  <c r="AR103" i="3"/>
  <c r="AR145" i="3" s="1"/>
  <c r="AR28" i="6" s="1"/>
  <c r="AS142" i="6" s="1"/>
  <c r="H169" i="12" s="1" a="1"/>
  <c r="H169" i="12" s="1"/>
  <c r="AR44" i="3"/>
  <c r="AR79" i="3" s="1"/>
  <c r="AS33" i="3"/>
  <c r="AK161" i="6"/>
  <c r="L135" i="12" s="1" a="1"/>
  <c r="L135" i="12" s="1"/>
  <c r="N135" i="12" s="1"/>
  <c r="A135" i="12" s="1"/>
  <c r="AL255" i="6"/>
  <c r="N125" i="13" s="1" a="1"/>
  <c r="N125" i="13" s="1"/>
  <c r="AP80" i="3"/>
  <c r="AP78" i="3" s="1"/>
  <c r="AP67" i="3"/>
  <c r="AP71" i="3" s="1" a="1"/>
  <c r="AP71" i="3" s="1"/>
  <c r="AP72" i="3" s="1"/>
  <c r="L125" i="13" a="1"/>
  <c r="L125" i="13" s="1"/>
  <c r="AK158" i="6"/>
  <c r="L132" i="12" s="1" a="1"/>
  <c r="L132" i="12" s="1"/>
  <c r="N132" i="12" s="1"/>
  <c r="A132" i="12" s="1"/>
  <c r="AL252" i="6"/>
  <c r="N122" i="13" s="1" a="1"/>
  <c r="N122" i="13" s="1"/>
  <c r="AK252" i="6"/>
  <c r="M122" i="13" s="1" a="1"/>
  <c r="M122" i="13" s="1"/>
  <c r="AL173" i="6"/>
  <c r="M147" i="12" s="1" a="1"/>
  <c r="M147" i="12" s="1"/>
  <c r="AO140" i="6"/>
  <c r="AN30" i="6"/>
  <c r="AK255" i="6"/>
  <c r="M125" i="13" s="1" a="1"/>
  <c r="M125" i="13" s="1"/>
  <c r="B167" i="12" a="1"/>
  <c r="B167" i="12" s="1"/>
  <c r="AM144" i="6"/>
  <c r="AQ45" i="3"/>
  <c r="AQ79" i="3"/>
  <c r="AN50" i="5" a="1"/>
  <c r="AN50" i="5" s="1"/>
  <c r="AL107" i="6" s="1"/>
  <c r="AN47" i="5" a="1"/>
  <c r="AN47" i="5" s="1"/>
  <c r="AN51" i="5" a="1"/>
  <c r="AN51" i="5" s="1"/>
  <c r="AL108" i="6" s="1"/>
  <c r="AN49" i="5" a="1"/>
  <c r="AN49" i="5" s="1"/>
  <c r="AL106" i="6" s="1"/>
  <c r="AN55" i="5" a="1"/>
  <c r="AN55" i="5" s="1"/>
  <c r="AN56" i="5" s="1"/>
  <c r="AL95" i="6" s="1" a="1"/>
  <c r="AL95" i="6" s="1"/>
  <c r="AM258" i="6" s="1"/>
  <c r="AN48" i="5" a="1"/>
  <c r="AN48" i="5" s="1"/>
  <c r="AL105" i="6" s="1"/>
  <c r="AK160" i="6"/>
  <c r="L134" i="12" s="1" a="1"/>
  <c r="L134" i="12" s="1"/>
  <c r="AL254" i="6"/>
  <c r="N124" i="13" s="1" a="1"/>
  <c r="N124" i="13" s="1"/>
  <c r="AK254" i="6"/>
  <c r="AL164" i="6"/>
  <c r="M138" i="12" s="1" a="1"/>
  <c r="M138" i="12" s="1"/>
  <c r="AL160" i="6"/>
  <c r="M134" i="12" s="1" a="1"/>
  <c r="M134" i="12" s="1"/>
  <c r="AL159" i="6"/>
  <c r="M133" i="12" s="1" a="1"/>
  <c r="M133" i="12" s="1"/>
  <c r="AN137" i="3"/>
  <c r="AP44" i="5"/>
  <c r="AL166" i="6"/>
  <c r="M140" i="12" s="1" a="1"/>
  <c r="M140" i="12" s="1"/>
  <c r="N140" i="12" s="1"/>
  <c r="A140" i="12" s="1"/>
  <c r="AO143" i="3"/>
  <c r="AO75" i="3"/>
  <c r="AK159" i="6"/>
  <c r="L133" i="12" s="1" a="1"/>
  <c r="L133" i="12" s="1"/>
  <c r="AL253" i="6"/>
  <c r="N123" i="13" s="1" a="1"/>
  <c r="N123" i="13" s="1"/>
  <c r="AK253" i="6"/>
  <c r="M123" i="13" s="1" a="1"/>
  <c r="M123" i="13" s="1"/>
  <c r="AL162" i="6"/>
  <c r="M136" i="12" s="1" a="1"/>
  <c r="M136" i="12" s="1"/>
  <c r="AM137" i="3"/>
  <c r="AO44" i="5"/>
  <c r="AL47" i="6"/>
  <c r="AL50" i="6" s="1"/>
  <c r="AM405" i="6" s="1"/>
  <c r="C170" i="14" s="1" a="1"/>
  <c r="C170" i="14" s="1"/>
  <c r="AL267" i="6"/>
  <c r="N137" i="13" s="1" a="1"/>
  <c r="N137" i="13" s="1"/>
  <c r="O137" i="13" s="1"/>
  <c r="A137" i="13" s="1"/>
  <c r="AK173" i="6"/>
  <c r="L147" i="12" s="1" a="1"/>
  <c r="L147" i="12" s="1"/>
  <c r="AM147" i="6"/>
  <c r="AL33" i="6"/>
  <c r="AL37" i="6" s="1"/>
  <c r="AM62" i="6" s="1"/>
  <c r="N149" i="12"/>
  <c r="A149" i="12" s="1"/>
  <c r="AN140" i="6"/>
  <c r="AM30" i="6"/>
  <c r="AK163" i="6"/>
  <c r="L137" i="12" s="1" a="1"/>
  <c r="L137" i="12" s="1"/>
  <c r="AL257" i="6"/>
  <c r="N127" i="13" s="1" a="1"/>
  <c r="N127" i="13" s="1"/>
  <c r="AK257" i="6"/>
  <c r="M127" i="13" s="1" a="1"/>
  <c r="M127" i="13" s="1"/>
  <c r="N150" i="12"/>
  <c r="A150" i="12" s="1"/>
  <c r="M125" i="12"/>
  <c r="N125" i="12" s="1"/>
  <c r="N121" i="12"/>
  <c r="A121" i="12" s="1"/>
  <c r="D7" i="11"/>
  <c r="AK165" i="6"/>
  <c r="L139" i="12" s="1" a="1"/>
  <c r="L139" i="12" s="1"/>
  <c r="AL259" i="6"/>
  <c r="N129" i="13" s="1" a="1"/>
  <c r="N129" i="13" s="1"/>
  <c r="AK259" i="6"/>
  <c r="M129" i="13" s="1" a="1"/>
  <c r="M129" i="13" s="1"/>
  <c r="AL258" i="6"/>
  <c r="N128" i="13" s="1" a="1"/>
  <c r="N128" i="13" s="1"/>
  <c r="O128" i="13" s="1"/>
  <c r="A128" i="13" s="1"/>
  <c r="AL163" i="6"/>
  <c r="M137" i="12" s="1" a="1"/>
  <c r="M137" i="12" s="1"/>
  <c r="K138" i="12" a="1"/>
  <c r="K138" i="12" s="1"/>
  <c r="AL251" i="6"/>
  <c r="N121" i="13" s="1" a="1"/>
  <c r="N121" i="13" s="1"/>
  <c r="AK157" i="6"/>
  <c r="AK251" i="6"/>
  <c r="M121" i="13" s="1" a="1"/>
  <c r="M121" i="13" s="1"/>
  <c r="AO115" i="3"/>
  <c r="AO146" i="3" s="1"/>
  <c r="AO29" i="6" s="1"/>
  <c r="AP143" i="6" s="1"/>
  <c r="AO93" i="3"/>
  <c r="AO144" i="3" s="1"/>
  <c r="AO27" i="6" s="1"/>
  <c r="AP141" i="6" s="1"/>
  <c r="AK162" i="6"/>
  <c r="L136" i="12" s="1" a="1"/>
  <c r="L136" i="12" s="1"/>
  <c r="AL256" i="6"/>
  <c r="N126" i="13" s="1" a="1"/>
  <c r="N126" i="13" s="1"/>
  <c r="AK256" i="6"/>
  <c r="AL157" i="6"/>
  <c r="M131" i="12" s="1" a="1"/>
  <c r="M131" i="12" s="1"/>
  <c r="AV46" i="17"/>
  <c r="AV59" i="17" s="1"/>
  <c r="AW35" i="17"/>
  <c r="AW40" i="17"/>
  <c r="AW53" i="17" s="1"/>
  <c r="AW66" i="17" s="1"/>
  <c r="AW36" i="17"/>
  <c r="AW41" i="17"/>
  <c r="AW38" i="17"/>
  <c r="AW39" i="17"/>
  <c r="AW52" i="17" s="1"/>
  <c r="AW65" i="17" s="1"/>
  <c r="AW37" i="17"/>
  <c r="AW34" i="17"/>
  <c r="AW47" i="17" s="1"/>
  <c r="AW60" i="17" s="1"/>
  <c r="AW32" i="17"/>
  <c r="AW33" i="17"/>
  <c r="AV75" i="17"/>
  <c r="AV72" i="17"/>
  <c r="AV74" i="17"/>
  <c r="AV78" i="17"/>
  <c r="AV79" i="17"/>
  <c r="AV29" i="17"/>
  <c r="AV92" i="17" s="1"/>
  <c r="AR395" i="6"/>
  <c r="AV42" i="17"/>
  <c r="AV50" i="17"/>
  <c r="AV63" i="17" s="1"/>
  <c r="AV76" i="17" s="1"/>
  <c r="AW25" i="17"/>
  <c r="AW27" i="17"/>
  <c r="AW23" i="17"/>
  <c r="AW28" i="17"/>
  <c r="AW20" i="17"/>
  <c r="AW22" i="17"/>
  <c r="AW26" i="17"/>
  <c r="AW24" i="17"/>
  <c r="AW21" i="17"/>
  <c r="AW19" i="17"/>
  <c r="AV77" i="17"/>
  <c r="AW4" i="6"/>
  <c r="AX15" i="17"/>
  <c r="AX3" i="6"/>
  <c r="AX280" i="6"/>
  <c r="N203" i="13" s="1" a="1"/>
  <c r="N203" i="13" s="1"/>
  <c r="O203" i="13" s="1"/>
  <c r="AU118" i="3"/>
  <c r="AU140" i="3"/>
  <c r="AU84" i="3"/>
  <c r="AU96" i="3"/>
  <c r="AV5" i="6"/>
  <c r="AW16" i="17"/>
  <c r="AU106" i="3"/>
  <c r="AU11" i="3"/>
  <c r="AU37" i="3"/>
  <c r="AU92" i="17"/>
  <c r="AT100" i="17"/>
  <c r="AS277" i="6"/>
  <c r="I200" i="13" s="1" a="1"/>
  <c r="I200" i="13" s="1"/>
  <c r="AV47" i="17"/>
  <c r="AV60" i="17" s="1"/>
  <c r="AV73" i="17" s="1"/>
  <c r="AV54" i="17"/>
  <c r="AV67" i="17" s="1"/>
  <c r="AV80" i="17" s="1"/>
  <c r="E181" i="14" a="1"/>
  <c r="E181" i="14" s="1"/>
  <c r="E182" i="14" s="1"/>
  <c r="AO417" i="6"/>
  <c r="A35" i="14"/>
  <c r="A33" i="14"/>
  <c r="A36" i="14"/>
  <c r="Q93" i="17"/>
  <c r="Q96" i="17" s="1"/>
  <c r="O109" i="6" s="1"/>
  <c r="F201" i="13" a="1"/>
  <c r="F201" i="13" s="1"/>
  <c r="A40" i="13"/>
  <c r="A45" i="13"/>
  <c r="P98" i="17"/>
  <c r="P101" i="17" s="1"/>
  <c r="P89" i="17"/>
  <c r="O428" i="6" s="1"/>
  <c r="C96" i="13" a="1"/>
  <c r="C96" i="13" s="1"/>
  <c r="O281" i="6"/>
  <c r="AQ434" i="6"/>
  <c r="AQ133" i="6"/>
  <c r="AQ278" i="6" s="1"/>
  <c r="AS125" i="6"/>
  <c r="AR131" i="6"/>
  <c r="B101" i="12"/>
  <c r="AQ122" i="8"/>
  <c r="F199" i="14" a="1"/>
  <c r="F199" i="14" s="1"/>
  <c r="Q68" i="17"/>
  <c r="Q71" i="17"/>
  <c r="AP416" i="6"/>
  <c r="AP18" i="6"/>
  <c r="B31" i="11"/>
  <c r="E28" i="7"/>
  <c r="Q66" i="6"/>
  <c r="Q394" i="6" s="1"/>
  <c r="R60" i="6"/>
  <c r="Q406" i="6"/>
  <c r="E65" i="14" s="1" a="1"/>
  <c r="E65" i="14" s="1"/>
  <c r="E66" i="13" a="1"/>
  <c r="E66" i="13" s="1"/>
  <c r="O130" i="13" l="1"/>
  <c r="A130" i="13" s="1"/>
  <c r="N134" i="12"/>
  <c r="A134" i="12" s="1"/>
  <c r="BE20" i="3"/>
  <c r="BE25" i="3" s="1"/>
  <c r="BE29" i="3" s="1"/>
  <c r="BF14" i="3"/>
  <c r="BE82" i="6"/>
  <c r="AR45" i="3"/>
  <c r="AR67" i="3" s="1"/>
  <c r="N137" i="12"/>
  <c r="A137" i="12" s="1"/>
  <c r="AL94" i="6" a="1"/>
  <c r="AL94" i="6" s="1"/>
  <c r="AM257" i="6" s="1"/>
  <c r="C180" i="13" s="1" a="1"/>
  <c r="C180" i="13" s="1"/>
  <c r="AL93" i="6" a="1"/>
  <c r="AL93" i="6" s="1"/>
  <c r="AM162" i="6" s="1"/>
  <c r="N136" i="12"/>
  <c r="A136" i="12" s="1"/>
  <c r="AL88" i="6" a="1"/>
  <c r="AL88" i="6" s="1"/>
  <c r="AM251" i="6" s="1"/>
  <c r="C174" i="13" s="1" a="1"/>
  <c r="C174" i="13" s="1"/>
  <c r="AL97" i="6" a="1"/>
  <c r="AL97" i="6" s="1"/>
  <c r="AM260" i="6" s="1"/>
  <c r="O122" i="13"/>
  <c r="A122" i="13" s="1"/>
  <c r="D299" i="6"/>
  <c r="D16" i="10" s="1"/>
  <c r="AL89" i="6" a="1"/>
  <c r="AL89" i="6" s="1"/>
  <c r="AM158" i="6" s="1"/>
  <c r="AL90" i="6" a="1"/>
  <c r="AL90" i="6" s="1"/>
  <c r="AM159" i="6" s="1"/>
  <c r="N138" i="12"/>
  <c r="A138" i="12" s="1"/>
  <c r="AL96" i="6" a="1"/>
  <c r="AL96" i="6" s="1"/>
  <c r="AM259" i="6" s="1"/>
  <c r="AL92" i="6" a="1"/>
  <c r="AL92" i="6" s="1"/>
  <c r="AM161" i="6" s="1"/>
  <c r="AL91" i="6" a="1"/>
  <c r="AL91" i="6" s="1"/>
  <c r="AM160" i="6" s="1"/>
  <c r="AP115" i="3"/>
  <c r="AP146" i="3" s="1"/>
  <c r="AP29" i="6" s="1"/>
  <c r="AQ143" i="6" s="1"/>
  <c r="F170" i="12" s="1" a="1"/>
  <c r="F170" i="12" s="1"/>
  <c r="AP93" i="3"/>
  <c r="AP144" i="3" s="1"/>
  <c r="AP27" i="6" s="1"/>
  <c r="AQ141" i="6" s="1"/>
  <c r="F168" i="12" s="1" a="1"/>
  <c r="F168" i="12" s="1"/>
  <c r="AM176" i="6"/>
  <c r="AM270" i="6"/>
  <c r="AO144" i="6"/>
  <c r="D167" i="12" a="1"/>
  <c r="D167" i="12" s="1"/>
  <c r="D171" i="12" s="1"/>
  <c r="AS44" i="3"/>
  <c r="AT33" i="3"/>
  <c r="AS103" i="3"/>
  <c r="AS145" i="3" s="1"/>
  <c r="AS28" i="6" s="1"/>
  <c r="AT142" i="6" s="1"/>
  <c r="I169" i="12" s="1" a="1"/>
  <c r="I169" i="12" s="1"/>
  <c r="O129" i="13"/>
  <c r="A129" i="13" s="1"/>
  <c r="M127" i="12"/>
  <c r="M126" i="13" a="1"/>
  <c r="M126" i="13" s="1"/>
  <c r="O126" i="13" s="1"/>
  <c r="A126" i="13" s="1"/>
  <c r="D300" i="6"/>
  <c r="D17" i="10" s="1"/>
  <c r="N133" i="12"/>
  <c r="A133" i="12" s="1"/>
  <c r="AM174" i="6"/>
  <c r="AM268" i="6"/>
  <c r="AP143" i="3"/>
  <c r="AP75" i="3"/>
  <c r="E170" i="12" a="1"/>
  <c r="E170" i="12" s="1"/>
  <c r="AP50" i="5" a="1"/>
  <c r="AP50" i="5" s="1"/>
  <c r="AN107" i="6" s="1"/>
  <c r="AP55" i="5" a="1"/>
  <c r="AP55" i="5" s="1"/>
  <c r="AP56" i="5" s="1"/>
  <c r="AN88" i="6" s="1" a="1"/>
  <c r="AN88" i="6" s="1"/>
  <c r="AP49" i="5" a="1"/>
  <c r="AP49" i="5" s="1"/>
  <c r="AN106" i="6" s="1"/>
  <c r="AP47" i="5" a="1"/>
  <c r="AP47" i="5" s="1"/>
  <c r="AP48" i="5" a="1"/>
  <c r="AP48" i="5" s="1"/>
  <c r="AN105" i="6" s="1"/>
  <c r="AP51" i="5" a="1"/>
  <c r="AP51" i="5" s="1"/>
  <c r="AN108" i="6" s="1"/>
  <c r="M124" i="13" a="1"/>
  <c r="M124" i="13" s="1"/>
  <c r="O124" i="13" s="1"/>
  <c r="A124" i="13" s="1"/>
  <c r="D298" i="6"/>
  <c r="D15" i="10" s="1"/>
  <c r="L131" i="12" a="1"/>
  <c r="L131" i="12" s="1"/>
  <c r="N131" i="12" s="1"/>
  <c r="A131" i="12" s="1"/>
  <c r="D205" i="6"/>
  <c r="D22" i="9" s="1"/>
  <c r="AQ67" i="3"/>
  <c r="AQ71" i="3" s="1" a="1"/>
  <c r="AQ71" i="3" s="1"/>
  <c r="AQ72" i="3" s="1"/>
  <c r="AQ80" i="3"/>
  <c r="AQ78" i="3" s="1"/>
  <c r="AM47" i="6"/>
  <c r="AM50" i="6" s="1"/>
  <c r="AN405" i="6" s="1"/>
  <c r="D170" i="14" s="1" a="1"/>
  <c r="D170" i="14" s="1"/>
  <c r="AM164" i="6"/>
  <c r="N147" i="12"/>
  <c r="A147" i="12" s="1"/>
  <c r="C181" i="13" a="1"/>
  <c r="C181" i="13" s="1"/>
  <c r="AN33" i="6"/>
  <c r="AN37" i="6" s="1"/>
  <c r="AO62" i="6" s="1"/>
  <c r="AO147" i="6"/>
  <c r="O121" i="13"/>
  <c r="A121" i="13" s="1"/>
  <c r="O127" i="13"/>
  <c r="A127" i="13" s="1"/>
  <c r="O123" i="13"/>
  <c r="A123" i="13" s="1"/>
  <c r="AO74" i="3"/>
  <c r="AO49" i="6" s="1"/>
  <c r="AP247" i="6" s="1"/>
  <c r="F170" i="13" s="1" a="1"/>
  <c r="F170" i="13" s="1"/>
  <c r="AO51" i="6"/>
  <c r="AP424" i="6" s="1"/>
  <c r="F189" i="14" s="1" a="1"/>
  <c r="F189" i="14" s="1"/>
  <c r="C167" i="12" a="1"/>
  <c r="C167" i="12" s="1"/>
  <c r="C171" i="12" s="1"/>
  <c r="AN144" i="6"/>
  <c r="AO51" i="5" a="1"/>
  <c r="AO51" i="5" s="1"/>
  <c r="AM108" i="6" s="1"/>
  <c r="AO55" i="5" a="1"/>
  <c r="AO55" i="5" s="1"/>
  <c r="AO56" i="5" s="1"/>
  <c r="AM89" i="6" s="1" a="1"/>
  <c r="AM89" i="6" s="1"/>
  <c r="AO47" i="5" a="1"/>
  <c r="AO47" i="5" s="1"/>
  <c r="AO48" i="5" a="1"/>
  <c r="AO48" i="5" s="1"/>
  <c r="AM105" i="6" s="1"/>
  <c r="AN268" i="6" s="1"/>
  <c r="D191" i="13" s="1" a="1"/>
  <c r="D191" i="13" s="1"/>
  <c r="AO49" i="5" a="1"/>
  <c r="AO49" i="5" s="1"/>
  <c r="AM106" i="6" s="1"/>
  <c r="AN269" i="6" s="1"/>
  <c r="D192" i="13" s="1" a="1"/>
  <c r="D192" i="13" s="1"/>
  <c r="AO50" i="5" a="1"/>
  <c r="AO50" i="5" s="1"/>
  <c r="AM107" i="6" s="1"/>
  <c r="AO26" i="6"/>
  <c r="AO147" i="3"/>
  <c r="AM175" i="6"/>
  <c r="AM269" i="6"/>
  <c r="B171" i="12"/>
  <c r="O125" i="13"/>
  <c r="A125" i="13" s="1"/>
  <c r="N139" i="12"/>
  <c r="A139" i="12" s="1"/>
  <c r="AN52" i="5"/>
  <c r="AL104" i="6"/>
  <c r="AN47" i="6"/>
  <c r="AN50" i="6" s="1"/>
  <c r="AO405" i="6" s="1"/>
  <c r="E170" i="14" s="1" a="1"/>
  <c r="E170" i="14" s="1"/>
  <c r="B174" i="12" a="1"/>
  <c r="B174" i="12" s="1"/>
  <c r="B178" i="12" s="1"/>
  <c r="AM151" i="6"/>
  <c r="AM153" i="6" s="1"/>
  <c r="E168" i="12" a="1"/>
  <c r="E168" i="12" s="1"/>
  <c r="A120" i="12"/>
  <c r="A125" i="12"/>
  <c r="AN147" i="6"/>
  <c r="AM33" i="6"/>
  <c r="AM37" i="6" s="1"/>
  <c r="AN62" i="6" s="1"/>
  <c r="AM177" i="6"/>
  <c r="AM271" i="6"/>
  <c r="AX35" i="17"/>
  <c r="AX40" i="17"/>
  <c r="AX53" i="17" s="1"/>
  <c r="AX66" i="17" s="1"/>
  <c r="AX38" i="17"/>
  <c r="AX37" i="17"/>
  <c r="AX34" i="17"/>
  <c r="AX32" i="17"/>
  <c r="AX41" i="17"/>
  <c r="AX39" i="17"/>
  <c r="AX36" i="17"/>
  <c r="AX33" i="17"/>
  <c r="AW73" i="17"/>
  <c r="AS395" i="6"/>
  <c r="AW79" i="17"/>
  <c r="AW78" i="17"/>
  <c r="AW49" i="17"/>
  <c r="AW62" i="17" s="1"/>
  <c r="AW75" i="17" s="1"/>
  <c r="AX23" i="17"/>
  <c r="AX28" i="17"/>
  <c r="AX20" i="17"/>
  <c r="AX24" i="17"/>
  <c r="AX19" i="17"/>
  <c r="AX22" i="17"/>
  <c r="AX25" i="17"/>
  <c r="AX21" i="17"/>
  <c r="AX27" i="17"/>
  <c r="AX26" i="17"/>
  <c r="AW50" i="17"/>
  <c r="AW63" i="17" s="1"/>
  <c r="AW76" i="17" s="1"/>
  <c r="AW48" i="17"/>
  <c r="AW61" i="17"/>
  <c r="AW74" i="17" s="1"/>
  <c r="AV118" i="3"/>
  <c r="AV11" i="3"/>
  <c r="AV37" i="3"/>
  <c r="AX16" i="17"/>
  <c r="AV140" i="3"/>
  <c r="AV96" i="3"/>
  <c r="AW5" i="6"/>
  <c r="AV106" i="3"/>
  <c r="AV84" i="3"/>
  <c r="AW51" i="17"/>
  <c r="AW64" i="17" s="1"/>
  <c r="AW77" i="17" s="1"/>
  <c r="AW42" i="17"/>
  <c r="AW29" i="17"/>
  <c r="AW46" i="17"/>
  <c r="AW59" i="17" s="1"/>
  <c r="AW72" i="17" s="1"/>
  <c r="AV100" i="17"/>
  <c r="AU277" i="6"/>
  <c r="K200" i="13" s="1" a="1"/>
  <c r="K200" i="13" s="1"/>
  <c r="AW54" i="17"/>
  <c r="AW67" i="17" s="1"/>
  <c r="AW80" i="17" s="1"/>
  <c r="A203" i="13"/>
  <c r="H27" i="7"/>
  <c r="AX4" i="6"/>
  <c r="AY15" i="17"/>
  <c r="AY3" i="6"/>
  <c r="AY280" i="6"/>
  <c r="AU100" i="17"/>
  <c r="AT277" i="6"/>
  <c r="J200" i="13" s="1" a="1"/>
  <c r="J200" i="13" s="1"/>
  <c r="P178" i="6"/>
  <c r="P272" i="6"/>
  <c r="P121" i="8"/>
  <c r="C87" i="14" a="1"/>
  <c r="C87" i="14" s="1"/>
  <c r="O429" i="6"/>
  <c r="C98" i="13"/>
  <c r="G201" i="13" a="1"/>
  <c r="G201" i="13" s="1"/>
  <c r="F181" i="14" a="1"/>
  <c r="F181" i="14" s="1"/>
  <c r="AP417" i="6"/>
  <c r="AR122" i="8"/>
  <c r="G199" i="14" a="1"/>
  <c r="G199" i="14" s="1"/>
  <c r="B103" i="12"/>
  <c r="AQ416" i="6"/>
  <c r="AQ18" i="6"/>
  <c r="AR434" i="6"/>
  <c r="AR133" i="6"/>
  <c r="AR278" i="6" s="1"/>
  <c r="AT125" i="6"/>
  <c r="AS131" i="6"/>
  <c r="Q81" i="17"/>
  <c r="Q90" i="17" s="1"/>
  <c r="R45" i="17"/>
  <c r="Q94" i="17"/>
  <c r="R61" i="6"/>
  <c r="R63" i="6" s="1"/>
  <c r="AR80" i="3" l="1"/>
  <c r="AR78" i="3" s="1"/>
  <c r="AR115" i="3" s="1"/>
  <c r="AR146" i="3" s="1"/>
  <c r="AR29" i="6" s="1"/>
  <c r="AS143" i="6" s="1"/>
  <c r="H170" i="12" s="1" a="1"/>
  <c r="H170" i="12" s="1"/>
  <c r="AM256" i="6"/>
  <c r="C179" i="13" s="1" a="1"/>
  <c r="C179" i="13" s="1"/>
  <c r="AM253" i="6"/>
  <c r="C176" i="13" s="1" a="1"/>
  <c r="C176" i="13" s="1"/>
  <c r="BF20" i="3"/>
  <c r="BF25" i="3" s="1"/>
  <c r="BF29" i="3" s="1"/>
  <c r="BG14" i="3"/>
  <c r="BF82" i="6"/>
  <c r="AM163" i="6"/>
  <c r="B190" i="12" s="1" a="1"/>
  <c r="B190" i="12" s="1"/>
  <c r="AM166" i="6"/>
  <c r="B193" i="12" s="1" a="1"/>
  <c r="B193" i="12" s="1"/>
  <c r="AM165" i="6"/>
  <c r="B192" i="12" s="1" a="1"/>
  <c r="B192" i="12" s="1"/>
  <c r="AM157" i="6"/>
  <c r="B184" i="12" s="1" a="1"/>
  <c r="B184" i="12" s="1"/>
  <c r="AM254" i="6"/>
  <c r="C177" i="13" s="1" a="1"/>
  <c r="C177" i="13" s="1"/>
  <c r="AN94" i="6" a="1"/>
  <c r="AN94" i="6" s="1"/>
  <c r="AO163" i="6" s="1"/>
  <c r="D190" i="12" s="1" a="1"/>
  <c r="D190" i="12" s="1"/>
  <c r="AM252" i="6"/>
  <c r="C175" i="13" s="1" a="1"/>
  <c r="C175" i="13" s="1"/>
  <c r="AN96" i="6" a="1"/>
  <c r="AN96" i="6" s="1"/>
  <c r="AO165" i="6" s="1"/>
  <c r="D192" i="12" s="1" a="1"/>
  <c r="D192" i="12" s="1"/>
  <c r="AM90" i="6" a="1"/>
  <c r="AM90" i="6" s="1"/>
  <c r="AN253" i="6" s="1"/>
  <c r="D176" i="13" s="1" a="1"/>
  <c r="D176" i="13" s="1"/>
  <c r="AM92" i="6" a="1"/>
  <c r="AM92" i="6" s="1"/>
  <c r="AN255" i="6" s="1"/>
  <c r="D178" i="13" s="1" a="1"/>
  <c r="D178" i="13" s="1"/>
  <c r="AM95" i="6" a="1"/>
  <c r="AM95" i="6" s="1"/>
  <c r="AN258" i="6" s="1"/>
  <c r="D181" i="13" s="1" a="1"/>
  <c r="D181" i="13" s="1"/>
  <c r="AM255" i="6"/>
  <c r="C178" i="13" s="1" a="1"/>
  <c r="C178" i="13" s="1"/>
  <c r="AM94" i="6" a="1"/>
  <c r="AM94" i="6" s="1"/>
  <c r="AN257" i="6" s="1"/>
  <c r="D180" i="13" s="1" a="1"/>
  <c r="D180" i="13" s="1"/>
  <c r="AM93" i="6" a="1"/>
  <c r="AM93" i="6" s="1"/>
  <c r="AN256" i="6" s="1"/>
  <c r="D179" i="13" s="1" a="1"/>
  <c r="D179" i="13" s="1"/>
  <c r="AN158" i="6"/>
  <c r="C185" i="12" s="1" a="1"/>
  <c r="C185" i="12" s="1"/>
  <c r="AN252" i="6"/>
  <c r="D175" i="13" s="1" a="1"/>
  <c r="D175" i="13" s="1"/>
  <c r="AQ115" i="3"/>
  <c r="AQ146" i="3" s="1"/>
  <c r="AQ29" i="6" s="1"/>
  <c r="AR143" i="6" s="1"/>
  <c r="AQ93" i="3"/>
  <c r="AQ144" i="3" s="1"/>
  <c r="AQ27" i="6" s="1"/>
  <c r="AR141" i="6" s="1"/>
  <c r="AN177" i="6"/>
  <c r="C204" i="12" s="1" a="1"/>
  <c r="C204" i="12" s="1"/>
  <c r="AO271" i="6"/>
  <c r="E194" i="13" s="1" a="1"/>
  <c r="E194" i="13" s="1"/>
  <c r="AO176" i="6"/>
  <c r="D203" i="12" s="1" a="1"/>
  <c r="D203" i="12" s="1"/>
  <c r="AN151" i="6"/>
  <c r="AN153" i="6" s="1"/>
  <c r="C174" i="12" a="1"/>
  <c r="C174" i="12" s="1"/>
  <c r="C178" i="12" s="1"/>
  <c r="C180" i="12" s="1"/>
  <c r="C181" i="12" s="1"/>
  <c r="AN176" i="6"/>
  <c r="C203" i="12" s="1" a="1"/>
  <c r="C203" i="12" s="1"/>
  <c r="AO270" i="6"/>
  <c r="E193" i="13" s="1" a="1"/>
  <c r="E193" i="13" s="1"/>
  <c r="B187" i="12" a="1"/>
  <c r="B187" i="12" s="1"/>
  <c r="C182" i="13" a="1"/>
  <c r="C182" i="13" s="1"/>
  <c r="AN270" i="6"/>
  <c r="D193" i="13" s="1" a="1"/>
  <c r="D193" i="13" s="1"/>
  <c r="AR71" i="3" a="1"/>
  <c r="AR71" i="3" s="1"/>
  <c r="AR72" i="3" s="1"/>
  <c r="AR143" i="3"/>
  <c r="AN93" i="6" a="1"/>
  <c r="AN93" i="6" s="1"/>
  <c r="AO269" i="6"/>
  <c r="E192" i="13" s="1" a="1"/>
  <c r="E192" i="13" s="1"/>
  <c r="AN175" i="6"/>
  <c r="C202" i="12" s="1" a="1"/>
  <c r="C202" i="12" s="1"/>
  <c r="AM88" i="6" a="1"/>
  <c r="AM88" i="6" s="1"/>
  <c r="AO177" i="6"/>
  <c r="D204" i="12" s="1" a="1"/>
  <c r="D204" i="12" s="1"/>
  <c r="M128" i="12"/>
  <c r="N127" i="12"/>
  <c r="N128" i="12" s="1"/>
  <c r="B203" i="12" a="1"/>
  <c r="B203" i="12" s="1"/>
  <c r="D174" i="12" a="1"/>
  <c r="D174" i="12" s="1"/>
  <c r="D178" i="12" s="1"/>
  <c r="D180" i="12" s="1"/>
  <c r="D181" i="12" s="1"/>
  <c r="AO151" i="6"/>
  <c r="AO153" i="6" s="1"/>
  <c r="B189" i="12" a="1"/>
  <c r="B189" i="12" s="1"/>
  <c r="B201" i="12" a="1"/>
  <c r="B201" i="12" s="1"/>
  <c r="C193" i="13" a="1"/>
  <c r="C193" i="13" s="1"/>
  <c r="C194" i="13" a="1"/>
  <c r="C194" i="13" s="1"/>
  <c r="A127" i="12"/>
  <c r="A126" i="12"/>
  <c r="A128" i="12"/>
  <c r="A129" i="12" s="1"/>
  <c r="AN174" i="6"/>
  <c r="C201" i="12" s="1" a="1"/>
  <c r="C201" i="12" s="1"/>
  <c r="AO268" i="6"/>
  <c r="E191" i="13" s="1" a="1"/>
  <c r="E191" i="13" s="1"/>
  <c r="B185" i="12" a="1"/>
  <c r="B185" i="12" s="1"/>
  <c r="AM97" i="6" a="1"/>
  <c r="AM97" i="6" s="1"/>
  <c r="AQ143" i="3"/>
  <c r="AQ75" i="3"/>
  <c r="AO174" i="6"/>
  <c r="D201" i="12" s="1" a="1"/>
  <c r="D201" i="12" s="1"/>
  <c r="C183" i="13" a="1"/>
  <c r="C183" i="13" s="1"/>
  <c r="AM173" i="6"/>
  <c r="AM267" i="6"/>
  <c r="B202" i="12" a="1"/>
  <c r="B202" i="12" s="1"/>
  <c r="AO157" i="6"/>
  <c r="D184" i="12" s="1" a="1"/>
  <c r="D184" i="12" s="1"/>
  <c r="C191" i="13" a="1"/>
  <c r="C191" i="13" s="1"/>
  <c r="AO137" i="3"/>
  <c r="AQ44" i="5"/>
  <c r="AN92" i="6" a="1"/>
  <c r="AN92" i="6" s="1"/>
  <c r="AP140" i="6"/>
  <c r="AO30" i="6"/>
  <c r="AN90" i="6" a="1"/>
  <c r="AN90" i="6" s="1"/>
  <c r="AN95" i="6" a="1"/>
  <c r="AN95" i="6" s="1"/>
  <c r="B180" i="12"/>
  <c r="AN271" i="6"/>
  <c r="D194" i="13" s="1" a="1"/>
  <c r="D194" i="13" s="1"/>
  <c r="AN97" i="6" a="1"/>
  <c r="AN97" i="6" s="1"/>
  <c r="AN91" i="6" a="1"/>
  <c r="AN91" i="6" s="1"/>
  <c r="C192" i="13" a="1"/>
  <c r="C192" i="13" s="1"/>
  <c r="AM104" i="6"/>
  <c r="AN267" i="6" s="1"/>
  <c r="D190" i="13" s="1" a="1"/>
  <c r="D190" i="13" s="1"/>
  <c r="AO52" i="5"/>
  <c r="B191" i="12" a="1"/>
  <c r="B191" i="12" s="1"/>
  <c r="AM96" i="6" a="1"/>
  <c r="AM96" i="6" s="1"/>
  <c r="AN104" i="6"/>
  <c r="AP52" i="5"/>
  <c r="AP51" i="6"/>
  <c r="AQ424" i="6" s="1"/>
  <c r="G189" i="14" s="1" a="1"/>
  <c r="G189" i="14" s="1"/>
  <c r="AP74" i="3"/>
  <c r="AP49" i="6" s="1"/>
  <c r="AQ247" i="6" s="1"/>
  <c r="G170" i="13" s="1" a="1"/>
  <c r="G170" i="13" s="1"/>
  <c r="B188" i="12" a="1"/>
  <c r="B188" i="12" s="1"/>
  <c r="AU33" i="3"/>
  <c r="AT103" i="3"/>
  <c r="AT145" i="3" s="1"/>
  <c r="AT28" i="6" s="1"/>
  <c r="AU142" i="6" s="1"/>
  <c r="J169" i="12" s="1" a="1"/>
  <c r="J169" i="12" s="1"/>
  <c r="AT44" i="3"/>
  <c r="AT79" i="3" s="1"/>
  <c r="G21" i="8"/>
  <c r="L93" i="15"/>
  <c r="B204" i="12" a="1"/>
  <c r="B204" i="12" s="1"/>
  <c r="AN89" i="6" a="1"/>
  <c r="AN89" i="6" s="1"/>
  <c r="AM91" i="6" a="1"/>
  <c r="AM91" i="6" s="1"/>
  <c r="B186" i="12" a="1"/>
  <c r="B186" i="12" s="1"/>
  <c r="AO175" i="6"/>
  <c r="D202" i="12" s="1" a="1"/>
  <c r="D202" i="12" s="1"/>
  <c r="AP26" i="6"/>
  <c r="AP147" i="3"/>
  <c r="AS45" i="3"/>
  <c r="AS79" i="3"/>
  <c r="AX46" i="17"/>
  <c r="AX59" i="17" s="1"/>
  <c r="AY40" i="17"/>
  <c r="AY33" i="17"/>
  <c r="AY38" i="17"/>
  <c r="AY51" i="17" s="1"/>
  <c r="AY64" i="17" s="1"/>
  <c r="AY37" i="17"/>
  <c r="AY50" i="17" s="1"/>
  <c r="AY63" i="17" s="1"/>
  <c r="AY34" i="17"/>
  <c r="AY47" i="17" s="1"/>
  <c r="AY60" i="17" s="1"/>
  <c r="AY32" i="17"/>
  <c r="AY39" i="17"/>
  <c r="AY52" i="17" s="1"/>
  <c r="AY65" i="17" s="1"/>
  <c r="AY41" i="17"/>
  <c r="AY54" i="17" s="1"/>
  <c r="AY67" i="17" s="1"/>
  <c r="AY36" i="17"/>
  <c r="AY49" i="17" s="1"/>
  <c r="AY62" i="17" s="1"/>
  <c r="AY35" i="17"/>
  <c r="AY48" i="17" s="1"/>
  <c r="AY61" i="17" s="1"/>
  <c r="AX79" i="17"/>
  <c r="AX72" i="17"/>
  <c r="AT395" i="6"/>
  <c r="AZ15" i="17"/>
  <c r="AZ3" i="6"/>
  <c r="AY4" i="6"/>
  <c r="AZ280" i="6"/>
  <c r="D256" i="13" s="1" a="1"/>
  <c r="D256" i="13" s="1"/>
  <c r="AW92" i="17"/>
  <c r="AX52" i="17"/>
  <c r="AX65" i="17" s="1"/>
  <c r="AX78" i="17" s="1"/>
  <c r="AX48" i="17"/>
  <c r="AX61" i="17" s="1"/>
  <c r="AX74" i="17" s="1"/>
  <c r="C256" i="13" a="1"/>
  <c r="C256" i="13" s="1"/>
  <c r="AY19" i="17"/>
  <c r="AY20" i="17"/>
  <c r="AY28" i="17"/>
  <c r="AY22" i="17"/>
  <c r="AY23" i="17"/>
  <c r="AY21" i="17"/>
  <c r="AY24" i="17"/>
  <c r="AY25" i="17"/>
  <c r="AY26" i="17"/>
  <c r="AY53" i="17"/>
  <c r="AY66" i="17" s="1"/>
  <c r="AY27" i="17"/>
  <c r="AX29" i="17"/>
  <c r="AX54" i="17"/>
  <c r="AX67" i="17"/>
  <c r="AX80" i="17" s="1"/>
  <c r="AY16" i="17"/>
  <c r="AW118" i="3"/>
  <c r="AX5" i="6"/>
  <c r="AW84" i="3"/>
  <c r="AW96" i="3"/>
  <c r="AW37" i="3"/>
  <c r="AW106" i="3"/>
  <c r="AW11" i="3"/>
  <c r="AW140" i="3"/>
  <c r="AX42" i="17"/>
  <c r="AX47" i="17"/>
  <c r="AX60" i="17"/>
  <c r="AX73" i="17" s="1"/>
  <c r="AX50" i="17"/>
  <c r="AX63" i="17" s="1"/>
  <c r="AX76" i="17" s="1"/>
  <c r="AX51" i="17"/>
  <c r="AX64" i="17" s="1"/>
  <c r="AX77" i="17" s="1"/>
  <c r="AX49" i="17"/>
  <c r="AX62" i="17" s="1"/>
  <c r="AX75" i="17" s="1"/>
  <c r="C88" i="14"/>
  <c r="G181" i="14" a="1"/>
  <c r="G181" i="14" s="1"/>
  <c r="G182" i="14" s="1"/>
  <c r="AQ417" i="6"/>
  <c r="Q99" i="17"/>
  <c r="P279" i="6"/>
  <c r="R55" i="17"/>
  <c r="R58" i="17"/>
  <c r="AS122" i="8"/>
  <c r="H199" i="14" a="1"/>
  <c r="H199" i="14" s="1"/>
  <c r="AR416" i="6"/>
  <c r="AR18" i="6"/>
  <c r="AS434" i="6"/>
  <c r="AS133" i="6"/>
  <c r="AS278" i="6" s="1"/>
  <c r="F182" i="14"/>
  <c r="D89" i="13" a="1"/>
  <c r="D89" i="13" s="1"/>
  <c r="P390" i="6"/>
  <c r="AU125" i="6"/>
  <c r="AT131" i="6"/>
  <c r="H201" i="13" a="1"/>
  <c r="H201" i="13" s="1"/>
  <c r="C99" i="12" a="1"/>
  <c r="C99" i="12" s="1"/>
  <c r="P180" i="6"/>
  <c r="P182" i="6" s="1"/>
  <c r="P389" i="6"/>
  <c r="R65" i="6"/>
  <c r="R249" i="6" s="1"/>
  <c r="S60" i="6"/>
  <c r="R406" i="6"/>
  <c r="F65" i="14" s="1" a="1"/>
  <c r="F65" i="14" s="1"/>
  <c r="AR93" i="3" l="1"/>
  <c r="AR144" i="3" s="1"/>
  <c r="AR27" i="6" s="1"/>
  <c r="AS141" i="6" s="1"/>
  <c r="H168" i="12" s="1" a="1"/>
  <c r="H168" i="12" s="1"/>
  <c r="BG20" i="3"/>
  <c r="BG25" i="3" s="1"/>
  <c r="BG29" i="3" s="1"/>
  <c r="BG82" i="6"/>
  <c r="BH14" i="3"/>
  <c r="AR75" i="3"/>
  <c r="AR74" i="3" s="1"/>
  <c r="AN163" i="6"/>
  <c r="C190" i="12" s="1" a="1"/>
  <c r="C190" i="12" s="1"/>
  <c r="AO257" i="6"/>
  <c r="E180" i="13" s="1" a="1"/>
  <c r="E180" i="13" s="1"/>
  <c r="AN159" i="6"/>
  <c r="C186" i="12" s="1" a="1"/>
  <c r="C186" i="12" s="1"/>
  <c r="AN161" i="6"/>
  <c r="C188" i="12" s="1" a="1"/>
  <c r="C188" i="12" s="1"/>
  <c r="AN162" i="6"/>
  <c r="C189" i="12" s="1" a="1"/>
  <c r="C189" i="12" s="1"/>
  <c r="AO258" i="6"/>
  <c r="E181" i="13" s="1" a="1"/>
  <c r="E181" i="13" s="1"/>
  <c r="AT45" i="3"/>
  <c r="AT67" i="3" s="1"/>
  <c r="AO255" i="6"/>
  <c r="E178" i="13" s="1" a="1"/>
  <c r="E178" i="13" s="1"/>
  <c r="AN164" i="6"/>
  <c r="C191" i="12" s="1" a="1"/>
  <c r="C191" i="12" s="1"/>
  <c r="AS67" i="3"/>
  <c r="AS80" i="3"/>
  <c r="AS78" i="3" s="1"/>
  <c r="AO158" i="6"/>
  <c r="G170" i="12" a="1"/>
  <c r="G170" i="12" s="1"/>
  <c r="AV33" i="3"/>
  <c r="AU44" i="3"/>
  <c r="AU79" i="3" s="1"/>
  <c r="AU103" i="3"/>
  <c r="AU145" i="3" s="1"/>
  <c r="AU28" i="6" s="1"/>
  <c r="AV142" i="6" s="1"/>
  <c r="K169" i="12" s="1" a="1"/>
  <c r="K169" i="12" s="1"/>
  <c r="AN166" i="6"/>
  <c r="AO260" i="6"/>
  <c r="E183" i="13" s="1" a="1"/>
  <c r="E183" i="13" s="1"/>
  <c r="AN260" i="6"/>
  <c r="AO166" i="6"/>
  <c r="D193" i="12" s="1" a="1"/>
  <c r="D193" i="12" s="1"/>
  <c r="AP144" i="6"/>
  <c r="E167" i="12" a="1"/>
  <c r="E167" i="12" s="1"/>
  <c r="AO252" i="6"/>
  <c r="AO159" i="6"/>
  <c r="AP137" i="3"/>
  <c r="AR44" i="5"/>
  <c r="AO173" i="6"/>
  <c r="D200" i="12" s="1" a="1"/>
  <c r="D200" i="12" s="1"/>
  <c r="AQ74" i="3"/>
  <c r="AQ49" i="6" s="1"/>
  <c r="AR247" i="6" s="1"/>
  <c r="H170" i="13" s="1" a="1"/>
  <c r="H170" i="13" s="1"/>
  <c r="AQ51" i="6"/>
  <c r="AR424" i="6" s="1"/>
  <c r="H189" i="14" s="1" a="1"/>
  <c r="H189" i="14" s="1"/>
  <c r="G168" i="12" a="1"/>
  <c r="G168" i="12" s="1"/>
  <c r="AQ140" i="6"/>
  <c r="AP30" i="6"/>
  <c r="AQ26" i="6"/>
  <c r="AQ147" i="3"/>
  <c r="AN165" i="6"/>
  <c r="AO259" i="6"/>
  <c r="E182" i="13" s="1" a="1"/>
  <c r="E182" i="13" s="1"/>
  <c r="AN259" i="6"/>
  <c r="AO162" i="6"/>
  <c r="D189" i="12" s="1" a="1"/>
  <c r="D189" i="12" s="1"/>
  <c r="AO161" i="6"/>
  <c r="D188" i="12" s="1" a="1"/>
  <c r="D188" i="12" s="1"/>
  <c r="AO253" i="6"/>
  <c r="E176" i="13" s="1" a="1"/>
  <c r="E176" i="13" s="1"/>
  <c r="AR26" i="6"/>
  <c r="AO256" i="6"/>
  <c r="C190" i="13" a="1"/>
  <c r="C190" i="13" s="1"/>
  <c r="AO160" i="6"/>
  <c r="D187" i="12" s="1" a="1"/>
  <c r="D187" i="12" s="1"/>
  <c r="AO47" i="6"/>
  <c r="AO50" i="6" s="1"/>
  <c r="AP405" i="6" s="1"/>
  <c r="F170" i="14" s="1" a="1"/>
  <c r="F170" i="14" s="1"/>
  <c r="B200" i="12" a="1"/>
  <c r="B200" i="12" s="1"/>
  <c r="B181" i="12"/>
  <c r="AQ47" i="5" a="1"/>
  <c r="AQ47" i="5" s="1"/>
  <c r="AQ48" i="5" a="1"/>
  <c r="AQ48" i="5" s="1"/>
  <c r="AO105" i="6" s="1"/>
  <c r="AQ50" i="5" a="1"/>
  <c r="AQ50" i="5" s="1"/>
  <c r="AO107" i="6" s="1"/>
  <c r="AQ55" i="5" a="1"/>
  <c r="AQ55" i="5" s="1"/>
  <c r="AQ56" i="5" s="1"/>
  <c r="AO96" i="6" s="1" a="1"/>
  <c r="AO96" i="6" s="1"/>
  <c r="AQ49" i="5" a="1"/>
  <c r="AQ49" i="5" s="1"/>
  <c r="AO106" i="6" s="1"/>
  <c r="AQ51" i="5" a="1"/>
  <c r="AQ51" i="5" s="1"/>
  <c r="AO108" i="6" s="1"/>
  <c r="AO267" i="6"/>
  <c r="E190" i="13" s="1" a="1"/>
  <c r="E190" i="13" s="1"/>
  <c r="AN173" i="6"/>
  <c r="C200" i="12" s="1" a="1"/>
  <c r="C200" i="12" s="1"/>
  <c r="AN160" i="6"/>
  <c r="AO254" i="6"/>
  <c r="E177" i="13" s="1" a="1"/>
  <c r="E177" i="13" s="1"/>
  <c r="AN254" i="6"/>
  <c r="AO164" i="6"/>
  <c r="D191" i="12" s="1" a="1"/>
  <c r="D191" i="12" s="1"/>
  <c r="AP147" i="6"/>
  <c r="AO33" i="6"/>
  <c r="AO37" i="6" s="1"/>
  <c r="AP62" i="6" s="1"/>
  <c r="AN157" i="6"/>
  <c r="AO251" i="6"/>
  <c r="E174" i="13" s="1" a="1"/>
  <c r="E174" i="13" s="1"/>
  <c r="AN251" i="6"/>
  <c r="AY46" i="17"/>
  <c r="AY59" i="17" s="1"/>
  <c r="AY72" i="17"/>
  <c r="AZ33" i="17"/>
  <c r="AZ38" i="17"/>
  <c r="AZ39" i="17"/>
  <c r="AZ52" i="17" s="1"/>
  <c r="AZ65" i="17" s="1"/>
  <c r="AZ41" i="17"/>
  <c r="AZ54" i="17" s="1"/>
  <c r="AZ67" i="17" s="1"/>
  <c r="AZ40" i="17"/>
  <c r="AZ53" i="17" s="1"/>
  <c r="AZ66" i="17" s="1"/>
  <c r="AZ35" i="17"/>
  <c r="AZ48" i="17" s="1"/>
  <c r="AZ61" i="17" s="1"/>
  <c r="AZ37" i="17"/>
  <c r="AZ32" i="17"/>
  <c r="AZ34" i="17"/>
  <c r="AZ36" i="17"/>
  <c r="AZ49" i="17" s="1"/>
  <c r="AZ62" i="17" s="1"/>
  <c r="AY77" i="17"/>
  <c r="AY76" i="17"/>
  <c r="AY79" i="17"/>
  <c r="AY78" i="17"/>
  <c r="AY80" i="17"/>
  <c r="AU395" i="6"/>
  <c r="AX92" i="17"/>
  <c r="AZ20" i="17"/>
  <c r="AZ28" i="17"/>
  <c r="AZ22" i="17"/>
  <c r="AZ23" i="17"/>
  <c r="AZ19" i="17"/>
  <c r="AZ24" i="17"/>
  <c r="AZ27" i="17"/>
  <c r="AZ25" i="17"/>
  <c r="AZ26" i="17"/>
  <c r="AZ21" i="17"/>
  <c r="AY42" i="17"/>
  <c r="AY74" i="17"/>
  <c r="AY75" i="17"/>
  <c r="AZ16" i="17"/>
  <c r="AY5" i="6"/>
  <c r="AX84" i="3"/>
  <c r="AX11" i="3"/>
  <c r="AX106" i="3"/>
  <c r="AX118" i="3"/>
  <c r="AX96" i="3"/>
  <c r="AX37" i="3"/>
  <c r="AX140" i="3"/>
  <c r="AY29" i="17"/>
  <c r="AV277" i="6"/>
  <c r="L200" i="13" s="1" a="1"/>
  <c r="L200" i="13" s="1"/>
  <c r="AW100" i="17"/>
  <c r="AY73" i="17"/>
  <c r="BA3" i="6"/>
  <c r="AZ4" i="6"/>
  <c r="BA15" i="17"/>
  <c r="BA280" i="6"/>
  <c r="I201" i="13" a="1"/>
  <c r="I201" i="13" s="1"/>
  <c r="AT122" i="8"/>
  <c r="I199" i="14" a="1"/>
  <c r="I199" i="14" s="1"/>
  <c r="AT434" i="6"/>
  <c r="AT133" i="6"/>
  <c r="AT278" i="6" s="1"/>
  <c r="H181" i="14" a="1"/>
  <c r="H181" i="14" s="1"/>
  <c r="AR417" i="6"/>
  <c r="D96" i="13" a="1"/>
  <c r="D96" i="13" s="1"/>
  <c r="P281" i="6"/>
  <c r="AS416" i="6"/>
  <c r="AS18" i="6"/>
  <c r="C101" i="12"/>
  <c r="R93" i="17"/>
  <c r="R96" i="17" s="1"/>
  <c r="P109" i="6" s="1"/>
  <c r="AV125" i="6"/>
  <c r="AU131" i="6"/>
  <c r="R68" i="17"/>
  <c r="R71" i="17"/>
  <c r="Q98" i="17"/>
  <c r="Q101" i="17" s="1"/>
  <c r="Q89" i="17"/>
  <c r="P428" i="6" s="1"/>
  <c r="R66" i="6"/>
  <c r="R394" i="6" s="1"/>
  <c r="F66" i="13" a="1"/>
  <c r="F66" i="13" s="1"/>
  <c r="S61" i="6"/>
  <c r="S65" i="6" s="1"/>
  <c r="S249" i="6" s="1"/>
  <c r="AR147" i="3" l="1"/>
  <c r="AR137" i="3" s="1"/>
  <c r="AR49" i="6"/>
  <c r="AS247" i="6" s="1"/>
  <c r="I170" i="13" s="1" a="1"/>
  <c r="I170" i="13" s="1"/>
  <c r="BH20" i="3"/>
  <c r="BH25" i="3" s="1"/>
  <c r="BH29" i="3" s="1"/>
  <c r="BI14" i="3"/>
  <c r="BH82" i="6"/>
  <c r="AR51" i="6"/>
  <c r="AS424" i="6" s="1"/>
  <c r="I189" i="14" s="1" a="1"/>
  <c r="I189" i="14" s="1"/>
  <c r="AT80" i="3"/>
  <c r="AT78" i="3" s="1"/>
  <c r="AT115" i="3" s="1"/>
  <c r="AT146" i="3" s="1"/>
  <c r="AT29" i="6" s="1"/>
  <c r="AU143" i="6" s="1"/>
  <c r="J170" i="12" s="1" a="1"/>
  <c r="J170" i="12" s="1"/>
  <c r="AO89" i="6" a="1"/>
  <c r="AO89" i="6" s="1"/>
  <c r="AP252" i="6" s="1"/>
  <c r="F175" i="13" s="1" a="1"/>
  <c r="F175" i="13" s="1"/>
  <c r="AO88" i="6" a="1"/>
  <c r="AO88" i="6" s="1"/>
  <c r="AP157" i="6" s="1"/>
  <c r="E184" i="12" s="1" a="1"/>
  <c r="E184" i="12" s="1"/>
  <c r="AS115" i="3"/>
  <c r="AS146" i="3" s="1"/>
  <c r="AS29" i="6" s="1"/>
  <c r="AT143" i="6" s="1"/>
  <c r="AS93" i="3"/>
  <c r="AS144" i="3" s="1"/>
  <c r="AS27" i="6" s="1"/>
  <c r="AT141" i="6" s="1"/>
  <c r="AP176" i="6"/>
  <c r="AP270" i="6"/>
  <c r="F167" i="12" a="1"/>
  <c r="F167" i="12" s="1"/>
  <c r="F171" i="12" s="1"/>
  <c r="AQ144" i="6"/>
  <c r="AQ147" i="6"/>
  <c r="AP33" i="6"/>
  <c r="AP37" i="6" s="1"/>
  <c r="AQ62" i="6" s="1"/>
  <c r="AO104" i="6"/>
  <c r="AQ52" i="5"/>
  <c r="AO93" i="6" a="1"/>
  <c r="AO93" i="6" s="1"/>
  <c r="AO90" i="6" a="1"/>
  <c r="AO90" i="6" s="1"/>
  <c r="C192" i="12" a="1"/>
  <c r="C192" i="12" s="1"/>
  <c r="D186" i="12" a="1"/>
  <c r="D186" i="12" s="1"/>
  <c r="C193" i="12" a="1"/>
  <c r="C193" i="12" s="1"/>
  <c r="AP47" i="6"/>
  <c r="AP50" i="6" s="1"/>
  <c r="AQ405" i="6" s="1"/>
  <c r="G170" i="14" s="1" a="1"/>
  <c r="G170" i="14" s="1"/>
  <c r="AT143" i="3"/>
  <c r="D174" i="13" a="1"/>
  <c r="D174" i="13" s="1"/>
  <c r="AO94" i="6" a="1"/>
  <c r="AO94" i="6" s="1"/>
  <c r="E171" i="12"/>
  <c r="D183" i="13" a="1"/>
  <c r="D183" i="13" s="1"/>
  <c r="AO95" i="6" a="1"/>
  <c r="AO95" i="6" s="1"/>
  <c r="E175" i="13" a="1"/>
  <c r="E175" i="13" s="1"/>
  <c r="AU45" i="3"/>
  <c r="D185" i="12" a="1"/>
  <c r="D185" i="12" s="1"/>
  <c r="AP165" i="6"/>
  <c r="E192" i="12" s="1" a="1"/>
  <c r="E192" i="12" s="1"/>
  <c r="AP259" i="6"/>
  <c r="F182" i="13" s="1" a="1"/>
  <c r="F182" i="13" s="1"/>
  <c r="AO91" i="6" a="1"/>
  <c r="AO91" i="6" s="1"/>
  <c r="AP174" i="6"/>
  <c r="AP268" i="6"/>
  <c r="AS140" i="6"/>
  <c r="AR30" i="6"/>
  <c r="D182" i="13" a="1"/>
  <c r="D182" i="13" s="1"/>
  <c r="AS71" i="3" a="1"/>
  <c r="AS71" i="3" s="1"/>
  <c r="AS72" i="3" s="1"/>
  <c r="AS75" i="3" s="1"/>
  <c r="AS143" i="3"/>
  <c r="C184" i="12" a="1"/>
  <c r="C184" i="12" s="1"/>
  <c r="D177" i="13" a="1"/>
  <c r="D177" i="13" s="1"/>
  <c r="C187" i="12" a="1"/>
  <c r="C187" i="12" s="1"/>
  <c r="AP177" i="6"/>
  <c r="AP271" i="6"/>
  <c r="AO92" i="6" a="1"/>
  <c r="AO92" i="6" s="1"/>
  <c r="AQ137" i="3"/>
  <c r="AS44" i="5"/>
  <c r="AT71" i="3" a="1"/>
  <c r="AT71" i="3" s="1"/>
  <c r="AT72" i="3" s="1"/>
  <c r="E174" i="12" a="1"/>
  <c r="E174" i="12" s="1"/>
  <c r="E178" i="12" s="1"/>
  <c r="AP151" i="6"/>
  <c r="AP153" i="6" s="1"/>
  <c r="E179" i="13" a="1"/>
  <c r="E179" i="13" s="1"/>
  <c r="AR55" i="5" a="1"/>
  <c r="AR55" i="5" s="1"/>
  <c r="AR56" i="5" s="1"/>
  <c r="AP88" i="6" s="1" a="1"/>
  <c r="AP88" i="6" s="1"/>
  <c r="AR51" i="5" a="1"/>
  <c r="AR51" i="5" s="1"/>
  <c r="AP108" i="6" s="1"/>
  <c r="AR48" i="5" a="1"/>
  <c r="AR48" i="5" s="1"/>
  <c r="AP105" i="6" s="1"/>
  <c r="AQ268" i="6" s="1"/>
  <c r="G191" i="13" s="1" a="1"/>
  <c r="G191" i="13" s="1"/>
  <c r="AR50" i="5" a="1"/>
  <c r="AR50" i="5" s="1"/>
  <c r="AP107" i="6" s="1"/>
  <c r="AQ270" i="6" s="1"/>
  <c r="G193" i="13" s="1" a="1"/>
  <c r="G193" i="13" s="1"/>
  <c r="AR49" i="5" a="1"/>
  <c r="AR49" i="5" s="1"/>
  <c r="AP106" i="6" s="1"/>
  <c r="AQ269" i="6" s="1"/>
  <c r="G192" i="13" s="1" a="1"/>
  <c r="G192" i="13" s="1"/>
  <c r="AR47" i="5" a="1"/>
  <c r="AR47" i="5" s="1"/>
  <c r="AW33" i="3"/>
  <c r="AV44" i="3"/>
  <c r="AV103" i="3"/>
  <c r="AV145" i="3" s="1"/>
  <c r="AV28" i="6" s="1"/>
  <c r="AW142" i="6" s="1"/>
  <c r="L169" i="12" s="1" a="1"/>
  <c r="L169" i="12" s="1"/>
  <c r="AP175" i="6"/>
  <c r="AP269" i="6"/>
  <c r="AO97" i="6" a="1"/>
  <c r="AO97" i="6" s="1"/>
  <c r="AR140" i="6"/>
  <c r="AQ30" i="6"/>
  <c r="AZ79" i="17"/>
  <c r="BA38" i="17"/>
  <c r="BA36" i="17"/>
  <c r="BA41" i="17"/>
  <c r="BA40" i="17"/>
  <c r="BA53" i="17" s="1"/>
  <c r="BA66" i="17" s="1"/>
  <c r="BA32" i="17"/>
  <c r="BA33" i="17"/>
  <c r="BA37" i="17"/>
  <c r="BA50" i="17" s="1"/>
  <c r="BA63" i="17" s="1"/>
  <c r="BA34" i="17"/>
  <c r="BA35" i="17"/>
  <c r="BA39" i="17"/>
  <c r="BA52" i="17" s="1"/>
  <c r="BA65" i="17" s="1"/>
  <c r="AZ80" i="17"/>
  <c r="AZ75" i="17"/>
  <c r="AV395" i="6"/>
  <c r="AZ78" i="17"/>
  <c r="AY92" i="17"/>
  <c r="AZ47" i="17"/>
  <c r="AZ60" i="17" s="1"/>
  <c r="AZ73" i="17" s="1"/>
  <c r="AZ74" i="17"/>
  <c r="BB15" i="17"/>
  <c r="BB3" i="6"/>
  <c r="BA4" i="6"/>
  <c r="BB280" i="6"/>
  <c r="F256" i="13" s="1" a="1"/>
  <c r="F256" i="13" s="1"/>
  <c r="AX100" i="17"/>
  <c r="AW277" i="6"/>
  <c r="M200" i="13" s="1" a="1"/>
  <c r="M200" i="13" s="1"/>
  <c r="AZ42" i="17"/>
  <c r="AZ29" i="17"/>
  <c r="AZ51" i="17"/>
  <c r="AZ64" i="17"/>
  <c r="AZ77" i="17" s="1"/>
  <c r="E256" i="13" a="1"/>
  <c r="E256" i="13" s="1"/>
  <c r="AZ50" i="17"/>
  <c r="AZ63" i="17" s="1"/>
  <c r="AZ76" i="17" s="1"/>
  <c r="BA20" i="17"/>
  <c r="BA23" i="17"/>
  <c r="BA28" i="17"/>
  <c r="BA21" i="17"/>
  <c r="BA22" i="17"/>
  <c r="BA25" i="17"/>
  <c r="BA27" i="17"/>
  <c r="BA24" i="17"/>
  <c r="BA19" i="17"/>
  <c r="BA26" i="17"/>
  <c r="AZ46" i="17"/>
  <c r="AZ59" i="17" s="1"/>
  <c r="AZ72" i="17" s="1"/>
  <c r="AY140" i="3"/>
  <c r="AY37" i="3"/>
  <c r="AY84" i="3"/>
  <c r="AY106" i="3"/>
  <c r="AY118" i="3"/>
  <c r="BA16" i="17"/>
  <c r="AY96" i="3"/>
  <c r="AZ5" i="6"/>
  <c r="AY11" i="3"/>
  <c r="D98" i="13"/>
  <c r="Q121" i="8"/>
  <c r="D87" i="14" a="1"/>
  <c r="D87" i="14" s="1"/>
  <c r="P429" i="6"/>
  <c r="C103" i="12"/>
  <c r="J201" i="13" a="1"/>
  <c r="J201" i="13" s="1"/>
  <c r="R81" i="17"/>
  <c r="R90" i="17" s="1"/>
  <c r="S45" i="17"/>
  <c r="R94" i="17"/>
  <c r="AU434" i="6"/>
  <c r="AU133" i="6"/>
  <c r="AU278" i="6" s="1"/>
  <c r="AV131" i="6"/>
  <c r="AW125" i="6"/>
  <c r="I181" i="14" a="1"/>
  <c r="I181" i="14" s="1"/>
  <c r="I182" i="14" s="1"/>
  <c r="AS417" i="6"/>
  <c r="AT416" i="6"/>
  <c r="AT18" i="6"/>
  <c r="H182" i="14"/>
  <c r="AU122" i="8"/>
  <c r="J199" i="14" a="1"/>
  <c r="J199" i="14" s="1"/>
  <c r="Q178" i="6"/>
  <c r="Q272" i="6"/>
  <c r="G66" i="13" a="1"/>
  <c r="G66" i="13" s="1"/>
  <c r="S63" i="6"/>
  <c r="S66" i="6"/>
  <c r="AT44" i="5" l="1"/>
  <c r="AT49" i="5" s="1" a="1"/>
  <c r="AT49" i="5" s="1"/>
  <c r="AR106" i="6" s="1"/>
  <c r="BI20" i="3"/>
  <c r="BI25" i="3" s="1"/>
  <c r="BI29" i="3" s="1"/>
  <c r="BI82" i="6"/>
  <c r="AT93" i="3"/>
  <c r="AT144" i="3" s="1"/>
  <c r="AT27" i="6" s="1"/>
  <c r="AU141" i="6" s="1"/>
  <c r="J168" i="12" s="1" a="1"/>
  <c r="J168" i="12" s="1"/>
  <c r="AP251" i="6"/>
  <c r="F174" i="13" s="1" a="1"/>
  <c r="F174" i="13" s="1"/>
  <c r="AP92" i="6" a="1"/>
  <c r="AP92" i="6" s="1"/>
  <c r="AQ255" i="6" s="1"/>
  <c r="G178" i="13" s="1" a="1"/>
  <c r="G178" i="13" s="1"/>
  <c r="AT75" i="3"/>
  <c r="AT51" i="6" s="1"/>
  <c r="AU424" i="6" s="1"/>
  <c r="K189" i="14" s="1" a="1"/>
  <c r="K189" i="14" s="1"/>
  <c r="AP158" i="6"/>
  <c r="E185" i="12" s="1" a="1"/>
  <c r="E185" i="12" s="1"/>
  <c r="AP94" i="6" a="1"/>
  <c r="AP94" i="6" s="1"/>
  <c r="AQ163" i="6" s="1"/>
  <c r="F190" i="12" s="1" a="1"/>
  <c r="F190" i="12" s="1"/>
  <c r="AQ157" i="6"/>
  <c r="AQ251" i="6"/>
  <c r="G174" i="13" s="1" a="1"/>
  <c r="G174" i="13" s="1"/>
  <c r="AP164" i="6"/>
  <c r="AP258" i="6"/>
  <c r="AV45" i="3"/>
  <c r="AV79" i="3"/>
  <c r="F194" i="13" a="1"/>
  <c r="F194" i="13" s="1"/>
  <c r="AP91" i="6" a="1"/>
  <c r="AP91" i="6" s="1"/>
  <c r="AQ254" i="6" s="1"/>
  <c r="G177" i="13" s="1" a="1"/>
  <c r="G177" i="13" s="1"/>
  <c r="AP166" i="6"/>
  <c r="AP260" i="6"/>
  <c r="E204" i="12" a="1"/>
  <c r="E204" i="12" s="1"/>
  <c r="AP95" i="6" a="1"/>
  <c r="AP95" i="6" s="1"/>
  <c r="AQ258" i="6" s="1"/>
  <c r="G181" i="13" s="1" a="1"/>
  <c r="G181" i="13" s="1"/>
  <c r="AP173" i="6"/>
  <c r="AP267" i="6"/>
  <c r="I168" i="12" a="1"/>
  <c r="I168" i="12" s="1"/>
  <c r="AS144" i="6"/>
  <c r="H167" i="12" a="1"/>
  <c r="H167" i="12" s="1"/>
  <c r="H171" i="12" s="1"/>
  <c r="AP162" i="6"/>
  <c r="AP256" i="6"/>
  <c r="AW44" i="3"/>
  <c r="AW79" i="3" s="1"/>
  <c r="AX33" i="3"/>
  <c r="AW103" i="3"/>
  <c r="AW145" i="3" s="1"/>
  <c r="AW28" i="6" s="1"/>
  <c r="AX142" i="6" s="1"/>
  <c r="M169" i="12" s="1" a="1"/>
  <c r="M169" i="12" s="1"/>
  <c r="N169" i="12" s="1"/>
  <c r="AS74" i="3"/>
  <c r="AS49" i="6" s="1"/>
  <c r="AT247" i="6" s="1"/>
  <c r="J170" i="13" s="1" a="1"/>
  <c r="J170" i="13" s="1"/>
  <c r="AS51" i="6"/>
  <c r="AT424" i="6" s="1"/>
  <c r="J189" i="14" s="1" a="1"/>
  <c r="J189" i="14" s="1"/>
  <c r="AP104" i="6"/>
  <c r="AQ267" i="6" s="1"/>
  <c r="G190" i="13" s="1" a="1"/>
  <c r="G190" i="13" s="1"/>
  <c r="AR52" i="5"/>
  <c r="AS26" i="6"/>
  <c r="AS147" i="3"/>
  <c r="E201" i="12" a="1"/>
  <c r="E201" i="12" s="1"/>
  <c r="AP93" i="6" a="1"/>
  <c r="AP93" i="6" s="1"/>
  <c r="F192" i="13" a="1"/>
  <c r="F192" i="13" s="1"/>
  <c r="AQ175" i="6"/>
  <c r="F202" i="12" s="1" a="1"/>
  <c r="F202" i="12" s="1"/>
  <c r="AS47" i="5" a="1"/>
  <c r="AS47" i="5" s="1"/>
  <c r="AS51" i="5" a="1"/>
  <c r="AS51" i="5" s="1"/>
  <c r="AQ108" i="6" s="1"/>
  <c r="AR271" i="6" s="1"/>
  <c r="H194" i="13" s="1" a="1"/>
  <c r="H194" i="13" s="1"/>
  <c r="AS49" i="5" a="1"/>
  <c r="AS49" i="5" s="1"/>
  <c r="AQ106" i="6" s="1"/>
  <c r="AR269" i="6" s="1"/>
  <c r="AS48" i="5" a="1"/>
  <c r="AS48" i="5" s="1"/>
  <c r="AQ105" i="6" s="1"/>
  <c r="AS50" i="5" a="1"/>
  <c r="AS50" i="5" s="1"/>
  <c r="AQ107" i="6" s="1"/>
  <c r="AR270" i="6" s="1"/>
  <c r="H193" i="13" s="1" a="1"/>
  <c r="H193" i="13" s="1"/>
  <c r="AS55" i="5" a="1"/>
  <c r="AS55" i="5" s="1"/>
  <c r="AS56" i="5" s="1"/>
  <c r="AQ95" i="6" s="1" a="1"/>
  <c r="AQ95" i="6" s="1"/>
  <c r="AR164" i="6" s="1"/>
  <c r="G191" i="12" s="1" a="1"/>
  <c r="G191" i="12" s="1"/>
  <c r="AT50" i="5" a="1"/>
  <c r="AT50" i="5" s="1"/>
  <c r="AR107" i="6" s="1"/>
  <c r="AT48" i="5" a="1"/>
  <c r="AT48" i="5" s="1"/>
  <c r="AR105" i="6" s="1"/>
  <c r="AU67" i="3"/>
  <c r="AU71" i="3" s="1" a="1"/>
  <c r="AU71" i="3" s="1"/>
  <c r="AU72" i="3" s="1"/>
  <c r="AU80" i="3"/>
  <c r="AU78" i="3" s="1"/>
  <c r="E180" i="12"/>
  <c r="E181" i="12" s="1"/>
  <c r="AP96" i="6" a="1"/>
  <c r="AP96" i="6" s="1"/>
  <c r="I170" i="12" a="1"/>
  <c r="I170" i="12" s="1"/>
  <c r="AP161" i="6"/>
  <c r="AP255" i="6"/>
  <c r="F193" i="13" a="1"/>
  <c r="F193" i="13" s="1"/>
  <c r="AQ47" i="6"/>
  <c r="AQ50" i="6" s="1"/>
  <c r="AR405" i="6" s="1"/>
  <c r="H170" i="14" s="1" a="1"/>
  <c r="H170" i="14" s="1"/>
  <c r="F191" i="13" a="1"/>
  <c r="F191" i="13" s="1"/>
  <c r="AT26" i="6"/>
  <c r="AT147" i="3"/>
  <c r="E203" i="12" a="1"/>
  <c r="E203" i="12" s="1"/>
  <c r="AR144" i="6"/>
  <c r="G167" i="12" a="1"/>
  <c r="G167" i="12" s="1"/>
  <c r="G171" i="12" s="1"/>
  <c r="AP90" i="6" a="1"/>
  <c r="AP90" i="6" s="1"/>
  <c r="AQ253" i="6" s="1"/>
  <c r="G176" i="13" s="1" a="1"/>
  <c r="G176" i="13" s="1"/>
  <c r="AS147" i="6"/>
  <c r="AR33" i="6"/>
  <c r="AR37" i="6" s="1"/>
  <c r="AS62" i="6" s="1"/>
  <c r="AP163" i="6"/>
  <c r="AP257" i="6"/>
  <c r="AP97" i="6" a="1"/>
  <c r="AP97" i="6" s="1"/>
  <c r="AQ260" i="6" s="1"/>
  <c r="G183" i="13" s="1" a="1"/>
  <c r="G183" i="13" s="1"/>
  <c r="F174" i="12" a="1"/>
  <c r="F174" i="12" s="1"/>
  <c r="F178" i="12" s="1"/>
  <c r="F180" i="12" s="1"/>
  <c r="F181" i="12" s="1"/>
  <c r="AQ151" i="6"/>
  <c r="AQ153" i="6" s="1"/>
  <c r="AQ177" i="6"/>
  <c r="F204" i="12" s="1" a="1"/>
  <c r="F204" i="12" s="1"/>
  <c r="AR47" i="6"/>
  <c r="AR50" i="6" s="1"/>
  <c r="AS405" i="6" s="1"/>
  <c r="I170" i="14" s="1" a="1"/>
  <c r="I170" i="14" s="1"/>
  <c r="AP89" i="6" a="1"/>
  <c r="AP89" i="6" s="1"/>
  <c r="AQ271" i="6"/>
  <c r="G194" i="13" s="1" a="1"/>
  <c r="G194" i="13" s="1"/>
  <c r="AQ176" i="6"/>
  <c r="F203" i="12" s="1" a="1"/>
  <c r="F203" i="12" s="1"/>
  <c r="AR147" i="6"/>
  <c r="AQ33" i="6"/>
  <c r="AQ37" i="6" s="1"/>
  <c r="AR62" i="6" s="1"/>
  <c r="E202" i="12" a="1"/>
  <c r="E202" i="12" s="1"/>
  <c r="AQ174" i="6"/>
  <c r="F201" i="12" s="1" a="1"/>
  <c r="F201" i="12" s="1"/>
  <c r="AP160" i="6"/>
  <c r="AP254" i="6"/>
  <c r="AP159" i="6"/>
  <c r="AP253" i="6"/>
  <c r="BA46" i="17"/>
  <c r="BA59" i="17" s="1"/>
  <c r="BA72" i="17" s="1"/>
  <c r="BB36" i="17"/>
  <c r="BB41" i="17"/>
  <c r="BB40" i="17"/>
  <c r="BB32" i="17"/>
  <c r="BB39" i="17"/>
  <c r="BB37" i="17"/>
  <c r="BB35" i="17"/>
  <c r="BB33" i="17"/>
  <c r="BB38" i="17"/>
  <c r="BB34" i="17"/>
  <c r="BB47" i="17" s="1"/>
  <c r="BB60" i="17" s="1"/>
  <c r="BA78" i="17"/>
  <c r="BA79" i="17"/>
  <c r="BA76" i="17"/>
  <c r="AW395" i="6"/>
  <c r="BC3" i="6"/>
  <c r="BC15" i="17"/>
  <c r="BB4" i="6"/>
  <c r="BC280" i="6"/>
  <c r="BA47" i="17"/>
  <c r="BA60" i="17" s="1"/>
  <c r="BA73" i="17" s="1"/>
  <c r="BA29" i="17"/>
  <c r="BA42" i="17"/>
  <c r="BA48" i="17"/>
  <c r="BA61" i="17" s="1"/>
  <c r="BA74" i="17" s="1"/>
  <c r="AY100" i="17"/>
  <c r="AX277" i="6"/>
  <c r="N200" i="13" s="1" a="1"/>
  <c r="N200" i="13" s="1"/>
  <c r="O200" i="13" s="1"/>
  <c r="A200" i="13" s="1"/>
  <c r="BB28" i="17"/>
  <c r="BB20" i="17"/>
  <c r="BB52" i="17"/>
  <c r="BB65" i="17" s="1"/>
  <c r="BB50" i="17"/>
  <c r="BB63" i="17" s="1"/>
  <c r="BB24" i="17"/>
  <c r="BB21" i="17"/>
  <c r="BB25" i="17"/>
  <c r="BB49" i="17"/>
  <c r="BB62" i="17" s="1"/>
  <c r="BB22" i="17"/>
  <c r="BB23" i="17"/>
  <c r="BB19" i="17"/>
  <c r="BB26" i="17"/>
  <c r="BB27" i="17"/>
  <c r="AZ92" i="17"/>
  <c r="BA51" i="17"/>
  <c r="BA64" i="17" s="1"/>
  <c r="BA77" i="17" s="1"/>
  <c r="BA54" i="17"/>
  <c r="BA67" i="17" s="1"/>
  <c r="BA80" i="17" s="1"/>
  <c r="BA49" i="17"/>
  <c r="BA62" i="17" s="1"/>
  <c r="BA75" i="17" s="1"/>
  <c r="AZ96" i="3"/>
  <c r="AZ84" i="3"/>
  <c r="AZ37" i="3"/>
  <c r="AZ11" i="3"/>
  <c r="AZ118" i="3"/>
  <c r="AZ106" i="3"/>
  <c r="AZ140" i="3"/>
  <c r="BA5" i="6"/>
  <c r="BB16" i="17"/>
  <c r="AX125" i="6"/>
  <c r="AW131" i="6"/>
  <c r="AV434" i="6"/>
  <c r="AV133" i="6"/>
  <c r="AV278" i="6" s="1"/>
  <c r="K201" i="13" a="1"/>
  <c r="K201" i="13" s="1"/>
  <c r="D88" i="14"/>
  <c r="AU416" i="6"/>
  <c r="AU18" i="6"/>
  <c r="AV122" i="8"/>
  <c r="K199" i="14" a="1"/>
  <c r="K199" i="14" s="1"/>
  <c r="E89" i="13" a="1"/>
  <c r="E89" i="13" s="1"/>
  <c r="Q390" i="6"/>
  <c r="D99" i="12" a="1"/>
  <c r="D99" i="12" s="1"/>
  <c r="Q389" i="6"/>
  <c r="Q180" i="6"/>
  <c r="Q182" i="6" s="1"/>
  <c r="R99" i="17"/>
  <c r="Q279" i="6"/>
  <c r="S55" i="17"/>
  <c r="S58" i="17"/>
  <c r="J181" i="14" a="1"/>
  <c r="J181" i="14" s="1"/>
  <c r="J182" i="14" s="1"/>
  <c r="AT417" i="6"/>
  <c r="T60" i="6"/>
  <c r="S406" i="6"/>
  <c r="G65" i="14" s="1" a="1"/>
  <c r="G65" i="14" s="1"/>
  <c r="S394" i="6"/>
  <c r="AT51" i="5" l="1" a="1"/>
  <c r="AT51" i="5" s="1"/>
  <c r="AR108" i="6" s="1"/>
  <c r="AS271" i="6" s="1"/>
  <c r="I194" i="13" s="1" a="1"/>
  <c r="I194" i="13" s="1"/>
  <c r="AT47" i="5" a="1"/>
  <c r="AT47" i="5" s="1"/>
  <c r="AT55" i="5" a="1"/>
  <c r="AT55" i="5" s="1"/>
  <c r="AT56" i="5" s="1"/>
  <c r="AR88" i="6" s="1" a="1"/>
  <c r="AR88" i="6" s="1"/>
  <c r="AR94" i="6" a="1"/>
  <c r="AR94" i="6" s="1"/>
  <c r="AS163" i="6" s="1"/>
  <c r="H190" i="12" s="1" a="1"/>
  <c r="H190" i="12" s="1"/>
  <c r="AQ257" i="6"/>
  <c r="G180" i="13" s="1" a="1"/>
  <c r="G180" i="13" s="1"/>
  <c r="E20" i="8"/>
  <c r="G20" i="8"/>
  <c r="G22" i="8" s="1"/>
  <c r="I20" i="8"/>
  <c r="K20" i="8"/>
  <c r="AT74" i="3"/>
  <c r="AT49" i="6" s="1"/>
  <c r="AU247" i="6" s="1"/>
  <c r="K170" i="13" s="1" a="1"/>
  <c r="K170" i="13" s="1"/>
  <c r="AW45" i="3"/>
  <c r="AW67" i="3" s="1"/>
  <c r="AQ161" i="6"/>
  <c r="F188" i="12" s="1" a="1"/>
  <c r="F188" i="12" s="1"/>
  <c r="AR95" i="6" a="1"/>
  <c r="AR95" i="6" s="1"/>
  <c r="AS258" i="6" s="1"/>
  <c r="I181" i="13" s="1" a="1"/>
  <c r="I181" i="13" s="1"/>
  <c r="AQ97" i="6" a="1"/>
  <c r="AQ97" i="6" s="1"/>
  <c r="AR260" i="6" s="1"/>
  <c r="H183" i="13" s="1" a="1"/>
  <c r="H183" i="13" s="1"/>
  <c r="AQ93" i="6" a="1"/>
  <c r="AQ93" i="6" s="1"/>
  <c r="AR256" i="6" s="1"/>
  <c r="H179" i="13" s="1" a="1"/>
  <c r="H179" i="13" s="1"/>
  <c r="AQ89" i="6" a="1"/>
  <c r="AQ89" i="6" s="1"/>
  <c r="AR252" i="6" s="1"/>
  <c r="H175" i="13" s="1" a="1"/>
  <c r="H175" i="13" s="1"/>
  <c r="AQ91" i="6" a="1"/>
  <c r="AQ91" i="6" s="1"/>
  <c r="AR160" i="6" s="1"/>
  <c r="G187" i="12" s="1" a="1"/>
  <c r="G187" i="12" s="1"/>
  <c r="AQ88" i="6" a="1"/>
  <c r="AQ88" i="6" s="1"/>
  <c r="AR251" i="6" s="1"/>
  <c r="AQ94" i="6" a="1"/>
  <c r="AQ94" i="6" s="1"/>
  <c r="AR163" i="6" s="1"/>
  <c r="G190" i="12" s="1" a="1"/>
  <c r="G190" i="12" s="1"/>
  <c r="AQ96" i="6" a="1"/>
  <c r="AQ96" i="6" s="1"/>
  <c r="AR259" i="6" s="1"/>
  <c r="H182" i="13" s="1" a="1"/>
  <c r="H182" i="13" s="1"/>
  <c r="AQ90" i="6" a="1"/>
  <c r="AQ90" i="6" s="1"/>
  <c r="AR253" i="6" s="1"/>
  <c r="H176" i="13" s="1" a="1"/>
  <c r="H176" i="13" s="1"/>
  <c r="H192" i="13" a="1"/>
  <c r="H192" i="13" s="1"/>
  <c r="AR104" i="6"/>
  <c r="AR89" i="6" a="1"/>
  <c r="AR89" i="6" s="1"/>
  <c r="AS151" i="6"/>
  <c r="AS153" i="6" s="1"/>
  <c r="H174" i="12" a="1"/>
  <c r="H174" i="12" s="1"/>
  <c r="H178" i="12" s="1"/>
  <c r="H180" i="12" s="1"/>
  <c r="H181" i="12" s="1"/>
  <c r="AV44" i="5"/>
  <c r="AT137" i="3"/>
  <c r="AQ165" i="6"/>
  <c r="AQ259" i="6"/>
  <c r="AR91" i="6" a="1"/>
  <c r="AR91" i="6" s="1"/>
  <c r="AU140" i="6"/>
  <c r="AT30" i="6"/>
  <c r="AS175" i="6"/>
  <c r="H202" i="12" s="1" a="1"/>
  <c r="H202" i="12" s="1"/>
  <c r="AR92" i="6" a="1"/>
  <c r="AR92" i="6" s="1"/>
  <c r="AQ159" i="6"/>
  <c r="F186" i="12" s="1" a="1"/>
  <c r="F186" i="12" s="1"/>
  <c r="AS174" i="6"/>
  <c r="H201" i="12" s="1" a="1"/>
  <c r="H201" i="12" s="1"/>
  <c r="AS137" i="3"/>
  <c r="AU44" i="5"/>
  <c r="AQ164" i="6"/>
  <c r="F191" i="12" s="1" a="1"/>
  <c r="F191" i="12" s="1"/>
  <c r="AR258" i="6"/>
  <c r="H181" i="13" s="1" a="1"/>
  <c r="H181" i="13" s="1"/>
  <c r="F177" i="13" a="1"/>
  <c r="F177" i="13" s="1"/>
  <c r="AS268" i="6"/>
  <c r="I191" i="13" s="1" a="1"/>
  <c r="I191" i="13" s="1"/>
  <c r="AR174" i="6"/>
  <c r="F190" i="13" a="1"/>
  <c r="F190" i="13" s="1"/>
  <c r="E187" i="12" a="1"/>
  <c r="E187" i="12" s="1"/>
  <c r="AR151" i="6"/>
  <c r="AR153" i="6" s="1"/>
  <c r="G174" i="12" a="1"/>
  <c r="G174" i="12" s="1"/>
  <c r="G178" i="12" s="1"/>
  <c r="G180" i="12" s="1"/>
  <c r="G181" i="12" s="1"/>
  <c r="E193" i="12" a="1"/>
  <c r="E193" i="12" s="1"/>
  <c r="E200" i="12" a="1"/>
  <c r="E200" i="12" s="1"/>
  <c r="E191" i="12" a="1"/>
  <c r="E191" i="12" s="1"/>
  <c r="AQ104" i="6"/>
  <c r="AS52" i="5"/>
  <c r="AR268" i="6"/>
  <c r="E186" i="12" a="1"/>
  <c r="E186" i="12" s="1"/>
  <c r="AR90" i="6" a="1"/>
  <c r="AR90" i="6" s="1"/>
  <c r="AQ166" i="6"/>
  <c r="F193" i="12" s="1" a="1"/>
  <c r="F193" i="12" s="1"/>
  <c r="AQ92" i="6" a="1"/>
  <c r="AQ92" i="6" s="1"/>
  <c r="F178" i="13" a="1"/>
  <c r="F178" i="13" s="1"/>
  <c r="AS176" i="6"/>
  <c r="H203" i="12" s="1" a="1"/>
  <c r="H203" i="12" s="1"/>
  <c r="AT140" i="6"/>
  <c r="AS30" i="6"/>
  <c r="AX44" i="3"/>
  <c r="AY33" i="3"/>
  <c r="AX103" i="3"/>
  <c r="AX145" i="3" s="1"/>
  <c r="AX28" i="6" s="1"/>
  <c r="AY142" i="6" s="1"/>
  <c r="AR175" i="6"/>
  <c r="AS269" i="6"/>
  <c r="I192" i="13" s="1" a="1"/>
  <c r="I192" i="13" s="1"/>
  <c r="F181" i="13" a="1"/>
  <c r="F181" i="13" s="1"/>
  <c r="AR177" i="6"/>
  <c r="G204" i="12" s="1" a="1"/>
  <c r="G204" i="12" s="1"/>
  <c r="AQ158" i="6"/>
  <c r="AQ252" i="6"/>
  <c r="AR93" i="6" a="1"/>
  <c r="AR93" i="6" s="1"/>
  <c r="F180" i="13" a="1"/>
  <c r="F180" i="13" s="1"/>
  <c r="AU115" i="3"/>
  <c r="AU146" i="3" s="1"/>
  <c r="AU29" i="6" s="1"/>
  <c r="AV143" i="6" s="1"/>
  <c r="AU93" i="3"/>
  <c r="AU144" i="3" s="1"/>
  <c r="AU27" i="6" s="1"/>
  <c r="AV141" i="6" s="1"/>
  <c r="AV80" i="3"/>
  <c r="AV78" i="3" s="1"/>
  <c r="AV67" i="3"/>
  <c r="AQ162" i="6"/>
  <c r="F189" i="12" s="1" a="1"/>
  <c r="F189" i="12" s="1"/>
  <c r="AQ256" i="6"/>
  <c r="G179" i="13" s="1" a="1"/>
  <c r="G179" i="13" s="1"/>
  <c r="AS157" i="6"/>
  <c r="H184" i="12" s="1" a="1"/>
  <c r="H184" i="12" s="1"/>
  <c r="E189" i="12" a="1"/>
  <c r="E189" i="12" s="1"/>
  <c r="AQ160" i="6"/>
  <c r="F187" i="12" s="1" a="1"/>
  <c r="F187" i="12" s="1"/>
  <c r="F176" i="13" a="1"/>
  <c r="F176" i="13" s="1"/>
  <c r="AR97" i="6" a="1"/>
  <c r="AR97" i="6" s="1"/>
  <c r="AR96" i="6" a="1"/>
  <c r="AR96" i="6" s="1"/>
  <c r="E190" i="12" a="1"/>
  <c r="E190" i="12" s="1"/>
  <c r="E188" i="12" a="1"/>
  <c r="E188" i="12" s="1"/>
  <c r="AU143" i="3"/>
  <c r="AU75" i="3"/>
  <c r="AS270" i="6"/>
  <c r="AR176" i="6"/>
  <c r="AQ173" i="6"/>
  <c r="F200" i="12" s="1" a="1"/>
  <c r="F200" i="12" s="1"/>
  <c r="F179" i="13" a="1"/>
  <c r="F179" i="13" s="1"/>
  <c r="F183" i="13" a="1"/>
  <c r="F183" i="13" s="1"/>
  <c r="F184" i="12" a="1"/>
  <c r="F184" i="12" s="1"/>
  <c r="BB73" i="17"/>
  <c r="BC36" i="17"/>
  <c r="BC41" i="17"/>
  <c r="BC54" i="17" s="1"/>
  <c r="BC67" i="17" s="1"/>
  <c r="BC33" i="17"/>
  <c r="BC34" i="17"/>
  <c r="BC35" i="17"/>
  <c r="BC48" i="17" s="1"/>
  <c r="BC61" i="17" s="1"/>
  <c r="BC40" i="17"/>
  <c r="BC53" i="17" s="1"/>
  <c r="BC66" i="17" s="1"/>
  <c r="BC39" i="17"/>
  <c r="BC52" i="17" s="1"/>
  <c r="BC65" i="17" s="1"/>
  <c r="BC38" i="17"/>
  <c r="BC37" i="17"/>
  <c r="BC50" i="17" s="1"/>
  <c r="BC63" i="17" s="1"/>
  <c r="BC32" i="17"/>
  <c r="BB76" i="17"/>
  <c r="AX395" i="6"/>
  <c r="BB78" i="17"/>
  <c r="BB54" i="17"/>
  <c r="BB67" i="17" s="1"/>
  <c r="BB80" i="17" s="1"/>
  <c r="BB29" i="17"/>
  <c r="BD15" i="17"/>
  <c r="BC4" i="6"/>
  <c r="BD3" i="6"/>
  <c r="BD280" i="6"/>
  <c r="H256" i="13" s="1" a="1"/>
  <c r="H256" i="13" s="1"/>
  <c r="BB46" i="17"/>
  <c r="BB59" i="17" s="1"/>
  <c r="BB72" i="17" s="1"/>
  <c r="AZ100" i="17"/>
  <c r="AY277" i="6"/>
  <c r="G256" i="13" a="1"/>
  <c r="G256" i="13" s="1"/>
  <c r="BB42" i="17"/>
  <c r="BB51" i="17"/>
  <c r="BB64" i="17" s="1"/>
  <c r="BB77" i="17" s="1"/>
  <c r="BC20" i="17"/>
  <c r="BC27" i="17"/>
  <c r="BC28" i="17"/>
  <c r="BC25" i="17"/>
  <c r="BC21" i="17"/>
  <c r="BC26" i="17"/>
  <c r="BC19" i="17"/>
  <c r="BC22" i="17"/>
  <c r="BC49" i="17"/>
  <c r="BC62" i="17" s="1"/>
  <c r="BC24" i="17"/>
  <c r="BC23" i="17"/>
  <c r="BB75" i="17"/>
  <c r="BB53" i="17"/>
  <c r="BB66" i="17" s="1"/>
  <c r="BB79" i="17" s="1"/>
  <c r="BB48" i="17"/>
  <c r="BB61" i="17" s="1"/>
  <c r="BB74" i="17" s="1"/>
  <c r="BA11" i="3"/>
  <c r="BA106" i="3"/>
  <c r="BA37" i="3"/>
  <c r="BC16" i="17"/>
  <c r="BA84" i="3"/>
  <c r="BA96" i="3"/>
  <c r="BB5" i="6"/>
  <c r="BA140" i="3"/>
  <c r="BA118" i="3"/>
  <c r="BA92" i="17"/>
  <c r="S93" i="17"/>
  <c r="S96" i="17" s="1"/>
  <c r="Q109" i="6" s="1"/>
  <c r="L201" i="13" a="1"/>
  <c r="L201" i="13" s="1"/>
  <c r="AV416" i="6"/>
  <c r="AV18" i="6"/>
  <c r="D101" i="12"/>
  <c r="S68" i="17"/>
  <c r="S71" i="17"/>
  <c r="E96" i="13" a="1"/>
  <c r="E96" i="13" s="1"/>
  <c r="Q281" i="6"/>
  <c r="AW122" i="8"/>
  <c r="L199" i="14" a="1"/>
  <c r="L199" i="14" s="1"/>
  <c r="R89" i="17"/>
  <c r="Q428" i="6" s="1"/>
  <c r="R98" i="17"/>
  <c r="R101" i="17" s="1"/>
  <c r="K181" i="14" a="1"/>
  <c r="K181" i="14" s="1"/>
  <c r="K182" i="14" s="1"/>
  <c r="AU417" i="6"/>
  <c r="AW434" i="6"/>
  <c r="AW133" i="6"/>
  <c r="AW278" i="6" s="1"/>
  <c r="AY125" i="6"/>
  <c r="AX131" i="6"/>
  <c r="T61" i="6"/>
  <c r="AS177" i="6" l="1"/>
  <c r="H204" i="12" s="1" a="1"/>
  <c r="H204" i="12" s="1"/>
  <c r="AT52" i="5"/>
  <c r="AR166" i="6"/>
  <c r="G193" i="12" s="1" a="1"/>
  <c r="G193" i="12" s="1"/>
  <c r="AS164" i="6"/>
  <c r="H191" i="12" s="1" a="1"/>
  <c r="H191" i="12" s="1"/>
  <c r="AS260" i="6"/>
  <c r="AR162" i="6"/>
  <c r="G189" i="12" s="1" a="1"/>
  <c r="G189" i="12" s="1"/>
  <c r="AR158" i="6"/>
  <c r="G185" i="12" s="1" a="1"/>
  <c r="G185" i="12" s="1"/>
  <c r="AS252" i="6"/>
  <c r="I175" i="13" s="1" a="1"/>
  <c r="I175" i="13" s="1"/>
  <c r="AS256" i="6"/>
  <c r="I179" i="13" s="1" a="1"/>
  <c r="I179" i="13" s="1"/>
  <c r="AW80" i="3"/>
  <c r="AW78" i="3" s="1"/>
  <c r="AW115" i="3" s="1"/>
  <c r="AW146" i="3" s="1"/>
  <c r="AW29" i="6" s="1"/>
  <c r="AX143" i="6" s="1"/>
  <c r="M170" i="12" s="1" a="1"/>
  <c r="M170" i="12" s="1"/>
  <c r="AR254" i="6"/>
  <c r="H177" i="13" s="1" a="1"/>
  <c r="H177" i="13" s="1"/>
  <c r="AR157" i="6"/>
  <c r="G184" i="12" s="1" a="1"/>
  <c r="G184" i="12" s="1"/>
  <c r="AS254" i="6"/>
  <c r="I177" i="13" s="1" a="1"/>
  <c r="I177" i="13" s="1"/>
  <c r="AS251" i="6"/>
  <c r="I174" i="13" s="1" a="1"/>
  <c r="I174" i="13" s="1"/>
  <c r="AS253" i="6"/>
  <c r="I176" i="13" s="1" a="1"/>
  <c r="I176" i="13" s="1"/>
  <c r="AR165" i="6"/>
  <c r="G192" i="12" s="1" a="1"/>
  <c r="G192" i="12" s="1"/>
  <c r="AR257" i="6"/>
  <c r="H180" i="13" s="1" a="1"/>
  <c r="H180" i="13" s="1"/>
  <c r="AR159" i="6"/>
  <c r="G186" i="12" s="1" a="1"/>
  <c r="G186" i="12" s="1"/>
  <c r="AS259" i="6"/>
  <c r="I182" i="13" s="1" a="1"/>
  <c r="I182" i="13" s="1"/>
  <c r="AS257" i="6"/>
  <c r="I180" i="13" s="1" a="1"/>
  <c r="I180" i="13" s="1"/>
  <c r="I183" i="13" a="1"/>
  <c r="I183" i="13" s="1"/>
  <c r="AU51" i="6"/>
  <c r="AV424" i="6" s="1"/>
  <c r="L189" i="14" s="1" a="1"/>
  <c r="L189" i="14" s="1"/>
  <c r="AU74" i="3"/>
  <c r="AU49" i="6" s="1"/>
  <c r="AV247" i="6" s="1"/>
  <c r="L170" i="13" s="1" a="1"/>
  <c r="L170" i="13" s="1"/>
  <c r="AU26" i="6"/>
  <c r="AU147" i="3"/>
  <c r="F185" i="12" a="1"/>
  <c r="F185" i="12" s="1"/>
  <c r="AY44" i="3"/>
  <c r="AY103" i="3"/>
  <c r="AY145" i="3" s="1"/>
  <c r="AY28" i="6" s="1"/>
  <c r="AZ142" i="6" s="1"/>
  <c r="C222" i="12" s="1" a="1"/>
  <c r="C222" i="12" s="1"/>
  <c r="AZ33" i="3"/>
  <c r="AW71" i="3" a="1"/>
  <c r="AW71" i="3" s="1"/>
  <c r="AW72" i="3" s="1"/>
  <c r="AW143" i="3"/>
  <c r="H174" i="13" a="1"/>
  <c r="H174" i="13" s="1"/>
  <c r="AX45" i="3"/>
  <c r="AX79" i="3"/>
  <c r="AR173" i="6"/>
  <c r="AS267" i="6"/>
  <c r="I190" i="13" s="1" a="1"/>
  <c r="I190" i="13" s="1"/>
  <c r="AT33" i="6"/>
  <c r="AT37" i="6" s="1"/>
  <c r="AU62" i="6" s="1"/>
  <c r="AU147" i="6"/>
  <c r="AS173" i="6"/>
  <c r="H200" i="12" s="1" a="1"/>
  <c r="H200" i="12" s="1"/>
  <c r="AR267" i="6"/>
  <c r="AV71" i="3" a="1"/>
  <c r="AV71" i="3" s="1"/>
  <c r="AV72" i="3" s="1"/>
  <c r="AV75" i="3" s="1"/>
  <c r="AV143" i="3"/>
  <c r="AS47" i="6"/>
  <c r="AS50" i="6" s="1"/>
  <c r="AT405" i="6" s="1"/>
  <c r="J170" i="14" s="1" a="1"/>
  <c r="J170" i="14" s="1"/>
  <c r="AV55" i="5" a="1"/>
  <c r="AV55" i="5" s="1"/>
  <c r="AV56" i="5" s="1"/>
  <c r="AT94" i="6" s="1" a="1"/>
  <c r="AT94" i="6" s="1"/>
  <c r="AV51" i="5" a="1"/>
  <c r="AV51" i="5" s="1"/>
  <c r="AT108" i="6" s="1"/>
  <c r="AV50" i="5" a="1"/>
  <c r="AV50" i="5" s="1"/>
  <c r="AT107" i="6" s="1"/>
  <c r="AV47" i="5" a="1"/>
  <c r="AV47" i="5" s="1"/>
  <c r="AV49" i="5" a="1"/>
  <c r="AV49" i="5" s="1"/>
  <c r="AT106" i="6" s="1"/>
  <c r="AV48" i="5" a="1"/>
  <c r="AV48" i="5" s="1"/>
  <c r="AT105" i="6" s="1"/>
  <c r="I167" i="12" a="1"/>
  <c r="I167" i="12" s="1"/>
  <c r="AT144" i="6"/>
  <c r="AU51" i="5" a="1"/>
  <c r="AU51" i="5" s="1"/>
  <c r="AS108" i="6" s="1"/>
  <c r="AU49" i="5" a="1"/>
  <c r="AU49" i="5" s="1"/>
  <c r="AS106" i="6" s="1"/>
  <c r="AU48" i="5" a="1"/>
  <c r="AU48" i="5" s="1"/>
  <c r="AS105" i="6" s="1"/>
  <c r="AU50" i="5" a="1"/>
  <c r="AU50" i="5" s="1"/>
  <c r="AS107" i="6" s="1"/>
  <c r="AU47" i="5" a="1"/>
  <c r="AU47" i="5" s="1"/>
  <c r="AU55" i="5" a="1"/>
  <c r="AU55" i="5" s="1"/>
  <c r="AU56" i="5" s="1"/>
  <c r="AS95" i="6" s="1" a="1"/>
  <c r="AS95" i="6" s="1"/>
  <c r="AT47" i="6"/>
  <c r="AT50" i="6" s="1"/>
  <c r="AU405" i="6" s="1"/>
  <c r="K170" i="14" s="1" a="1"/>
  <c r="K170" i="14" s="1"/>
  <c r="AS165" i="6"/>
  <c r="H192" i="12" s="1" a="1"/>
  <c r="H192" i="12" s="1"/>
  <c r="G182" i="13" a="1"/>
  <c r="G182" i="13" s="1"/>
  <c r="B222" i="12" a="1"/>
  <c r="B222" i="12" s="1"/>
  <c r="H191" i="13" a="1"/>
  <c r="H191" i="13" s="1"/>
  <c r="AV115" i="3"/>
  <c r="AV146" i="3" s="1"/>
  <c r="AV29" i="6" s="1"/>
  <c r="AW143" i="6" s="1"/>
  <c r="L170" i="12" s="1" a="1"/>
  <c r="L170" i="12" s="1"/>
  <c r="AV93" i="3"/>
  <c r="AV144" i="3" s="1"/>
  <c r="AV27" i="6" s="1"/>
  <c r="AW141" i="6" s="1"/>
  <c r="L168" i="12" s="1" a="1"/>
  <c r="L168" i="12" s="1"/>
  <c r="G203" i="12" a="1"/>
  <c r="G203" i="12" s="1"/>
  <c r="K168" i="12" a="1"/>
  <c r="K168" i="12" s="1"/>
  <c r="AS159" i="6"/>
  <c r="H186" i="12" s="1" a="1"/>
  <c r="H186" i="12" s="1"/>
  <c r="AS33" i="6"/>
  <c r="AS37" i="6" s="1"/>
  <c r="AT62" i="6" s="1"/>
  <c r="AT147" i="6"/>
  <c r="AS161" i="6"/>
  <c r="H188" i="12" s="1" a="1"/>
  <c r="H188" i="12" s="1"/>
  <c r="AU144" i="6"/>
  <c r="J167" i="12" a="1"/>
  <c r="J167" i="12" s="1"/>
  <c r="J171" i="12" s="1"/>
  <c r="AS166" i="6"/>
  <c r="H193" i="12" s="1" a="1"/>
  <c r="H193" i="12" s="1"/>
  <c r="AR161" i="6"/>
  <c r="AS255" i="6"/>
  <c r="I178" i="13" s="1" a="1"/>
  <c r="I178" i="13" s="1"/>
  <c r="AR255" i="6"/>
  <c r="F192" i="12" a="1"/>
  <c r="F192" i="12" s="1"/>
  <c r="AS162" i="6"/>
  <c r="I193" i="13" a="1"/>
  <c r="I193" i="13" s="1"/>
  <c r="K170" i="12" a="1"/>
  <c r="K170" i="12" s="1"/>
  <c r="G175" i="13" a="1"/>
  <c r="G175" i="13" s="1"/>
  <c r="G202" i="12" a="1"/>
  <c r="G202" i="12" s="1"/>
  <c r="G201" i="12" a="1"/>
  <c r="G201" i="12" s="1"/>
  <c r="AS160" i="6"/>
  <c r="H187" i="12" s="1" a="1"/>
  <c r="H187" i="12" s="1"/>
  <c r="AS158" i="6"/>
  <c r="H185" i="12" s="1" a="1"/>
  <c r="H185" i="12" s="1"/>
  <c r="BC46" i="17"/>
  <c r="BC59" i="17" s="1"/>
  <c r="BD41" i="17"/>
  <c r="BD34" i="17"/>
  <c r="BD39" i="17"/>
  <c r="BD33" i="17"/>
  <c r="BD35" i="17"/>
  <c r="BD36" i="17"/>
  <c r="BD38" i="17"/>
  <c r="BD37" i="17"/>
  <c r="BD40" i="17"/>
  <c r="BD53" i="17" s="1"/>
  <c r="BD66" i="17" s="1"/>
  <c r="BD32" i="17"/>
  <c r="BC78" i="17"/>
  <c r="BC74" i="17"/>
  <c r="BC75" i="17"/>
  <c r="BC80" i="17"/>
  <c r="BC29" i="17"/>
  <c r="BC92" i="17" s="1"/>
  <c r="BC79" i="17"/>
  <c r="BC76" i="17"/>
  <c r="AY395" i="6"/>
  <c r="BD16" i="17"/>
  <c r="BB118" i="3"/>
  <c r="BC5" i="6"/>
  <c r="BB140" i="3"/>
  <c r="BB11" i="3"/>
  <c r="BB96" i="3"/>
  <c r="BB84" i="3"/>
  <c r="BB37" i="3"/>
  <c r="BB106" i="3"/>
  <c r="C253" i="13" a="1"/>
  <c r="C253" i="13" s="1"/>
  <c r="BE3" i="6"/>
  <c r="BE15" i="17"/>
  <c r="BD4" i="6"/>
  <c r="BE280" i="6"/>
  <c r="I256" i="13" s="1" a="1"/>
  <c r="I256" i="13" s="1"/>
  <c r="BD28" i="17"/>
  <c r="BD21" i="17"/>
  <c r="BD25" i="17"/>
  <c r="BD22" i="17"/>
  <c r="BD27" i="17"/>
  <c r="BD26" i="17"/>
  <c r="BD23" i="17"/>
  <c r="BD19" i="17"/>
  <c r="BD24" i="17"/>
  <c r="BD20" i="17"/>
  <c r="BD49" i="17"/>
  <c r="BD62" i="17" s="1"/>
  <c r="BD54" i="17"/>
  <c r="BD67" i="17" s="1"/>
  <c r="BD48" i="17"/>
  <c r="BD61" i="17" s="1"/>
  <c r="BB92" i="17"/>
  <c r="BC47" i="17"/>
  <c r="BC60" i="17" s="1"/>
  <c r="BC73" i="17" s="1"/>
  <c r="BC72" i="17"/>
  <c r="AZ277" i="6"/>
  <c r="D253" i="13" s="1" a="1"/>
  <c r="D253" i="13" s="1"/>
  <c r="BA100" i="17"/>
  <c r="BC51" i="17"/>
  <c r="BC64" i="17" s="1"/>
  <c r="BC77" i="17" s="1"/>
  <c r="BC42" i="17"/>
  <c r="S81" i="17"/>
  <c r="S90" i="17" s="1"/>
  <c r="T45" i="17"/>
  <c r="S94" i="17"/>
  <c r="AY131" i="6"/>
  <c r="AZ125" i="6"/>
  <c r="R178" i="6"/>
  <c r="R272" i="6"/>
  <c r="M201" i="13" a="1"/>
  <c r="M201" i="13" s="1"/>
  <c r="E98" i="13"/>
  <c r="R121" i="8"/>
  <c r="E87" i="14" a="1"/>
  <c r="E87" i="14" s="1"/>
  <c r="Q429" i="6"/>
  <c r="D103" i="12"/>
  <c r="AX434" i="6"/>
  <c r="AX133" i="6"/>
  <c r="AX278" i="6" s="1"/>
  <c r="AX122" i="8"/>
  <c r="M199" i="14" a="1"/>
  <c r="M199" i="14" s="1"/>
  <c r="L181" i="14" a="1"/>
  <c r="L181" i="14" s="1"/>
  <c r="L182" i="14" s="1"/>
  <c r="AV417" i="6"/>
  <c r="AW416" i="6"/>
  <c r="AW18" i="6"/>
  <c r="T65" i="6"/>
  <c r="T249" i="6" s="1"/>
  <c r="T63" i="6"/>
  <c r="AW93" i="3" l="1"/>
  <c r="AW144" i="3" s="1"/>
  <c r="AW27" i="6" s="1"/>
  <c r="AX141" i="6" s="1"/>
  <c r="M168" i="12" s="1" a="1"/>
  <c r="M168" i="12" s="1"/>
  <c r="N168" i="12" s="1"/>
  <c r="AT95" i="6" a="1"/>
  <c r="AT95" i="6" s="1"/>
  <c r="AU164" i="6" s="1"/>
  <c r="J191" i="12" s="1" a="1"/>
  <c r="J191" i="12" s="1"/>
  <c r="AS91" i="6" a="1"/>
  <c r="AS91" i="6" s="1"/>
  <c r="AT254" i="6" s="1"/>
  <c r="J177" i="13" s="1" a="1"/>
  <c r="J177" i="13" s="1"/>
  <c r="AT91" i="6" a="1"/>
  <c r="AT91" i="6" s="1"/>
  <c r="AU160" i="6" s="1"/>
  <c r="J187" i="12" s="1" a="1"/>
  <c r="J187" i="12" s="1"/>
  <c r="AU163" i="6"/>
  <c r="J190" i="12" s="1" a="1"/>
  <c r="J190" i="12" s="1"/>
  <c r="AV51" i="6"/>
  <c r="AW424" i="6" s="1"/>
  <c r="M189" i="14" s="1" a="1"/>
  <c r="M189" i="14" s="1"/>
  <c r="AV74" i="3"/>
  <c r="AV49" i="6" s="1"/>
  <c r="AW247" i="6" s="1"/>
  <c r="M170" i="13" s="1" a="1"/>
  <c r="M170" i="13" s="1"/>
  <c r="AW75" i="3"/>
  <c r="H189" i="12" a="1"/>
  <c r="H189" i="12" s="1"/>
  <c r="AS92" i="6" a="1"/>
  <c r="AS92" i="6" s="1"/>
  <c r="AV26" i="6"/>
  <c r="AV147" i="3"/>
  <c r="AV140" i="6"/>
  <c r="AU30" i="6"/>
  <c r="AT174" i="6"/>
  <c r="AU268" i="6"/>
  <c r="K191" i="13" s="1" a="1"/>
  <c r="K191" i="13" s="1"/>
  <c r="AT268" i="6"/>
  <c r="AS97" i="6" a="1"/>
  <c r="AS97" i="6" s="1"/>
  <c r="H190" i="13" a="1"/>
  <c r="H190" i="13" s="1"/>
  <c r="AT96" i="6" a="1"/>
  <c r="AT96" i="6" s="1"/>
  <c r="AT93" i="6" a="1"/>
  <c r="AT93" i="6" s="1"/>
  <c r="N170" i="12"/>
  <c r="AT90" i="6" a="1"/>
  <c r="AT90" i="6" s="1"/>
  <c r="AU174" i="6"/>
  <c r="J201" i="12" s="1" a="1"/>
  <c r="J201" i="12" s="1"/>
  <c r="AS96" i="6" a="1"/>
  <c r="AS96" i="6" s="1"/>
  <c r="AS88" i="6" a="1"/>
  <c r="AS88" i="6" s="1"/>
  <c r="AX80" i="3"/>
  <c r="AX78" i="3" s="1"/>
  <c r="AX67" i="3"/>
  <c r="AT164" i="6"/>
  <c r="I191" i="12" s="1" a="1"/>
  <c r="I191" i="12" s="1"/>
  <c r="AT258" i="6"/>
  <c r="J181" i="13" s="1" a="1"/>
  <c r="J181" i="13" s="1"/>
  <c r="AU137" i="3"/>
  <c r="AW44" i="5"/>
  <c r="AY45" i="3"/>
  <c r="AY79" i="3"/>
  <c r="AS89" i="6" a="1"/>
  <c r="AS89" i="6" s="1"/>
  <c r="G200" i="12" a="1"/>
  <c r="G200" i="12" s="1"/>
  <c r="AT175" i="6"/>
  <c r="AT269" i="6"/>
  <c r="G188" i="12" a="1"/>
  <c r="G188" i="12" s="1"/>
  <c r="AT92" i="6" a="1"/>
  <c r="AT92" i="6" s="1"/>
  <c r="AT89" i="6" a="1"/>
  <c r="AT89" i="6" s="1"/>
  <c r="AT177" i="6"/>
  <c r="I204" i="12" s="1" a="1"/>
  <c r="I204" i="12" s="1"/>
  <c r="AT271" i="6"/>
  <c r="AU269" i="6"/>
  <c r="K192" i="13" s="1" a="1"/>
  <c r="K192" i="13" s="1"/>
  <c r="AU175" i="6"/>
  <c r="J202" i="12" s="1" a="1"/>
  <c r="J202" i="12" s="1"/>
  <c r="AS93" i="6" a="1"/>
  <c r="AS93" i="6" s="1"/>
  <c r="AU271" i="6"/>
  <c r="K194" i="13" s="1" a="1"/>
  <c r="K194" i="13" s="1"/>
  <c r="AU177" i="6"/>
  <c r="J204" i="12" s="1" a="1"/>
  <c r="J204" i="12" s="1"/>
  <c r="AT176" i="6"/>
  <c r="AU270" i="6"/>
  <c r="K193" i="13" s="1" a="1"/>
  <c r="K193" i="13" s="1"/>
  <c r="AT270" i="6"/>
  <c r="AW26" i="6"/>
  <c r="H178" i="13" a="1"/>
  <c r="H178" i="13" s="1"/>
  <c r="I174" i="12" a="1"/>
  <c r="I174" i="12" s="1"/>
  <c r="I178" i="12" s="1"/>
  <c r="AT151" i="6"/>
  <c r="AT153" i="6" s="1"/>
  <c r="AT97" i="6" a="1"/>
  <c r="AT97" i="6" s="1"/>
  <c r="AT88" i="6" a="1"/>
  <c r="AT88" i="6" s="1"/>
  <c r="AT104" i="6"/>
  <c r="AV52" i="5"/>
  <c r="AS94" i="6" a="1"/>
  <c r="AS94" i="6" s="1"/>
  <c r="AU151" i="6"/>
  <c r="AU153" i="6" s="1"/>
  <c r="J174" i="12" a="1"/>
  <c r="J174" i="12" s="1"/>
  <c r="AS104" i="6"/>
  <c r="AU52" i="5"/>
  <c r="I171" i="12"/>
  <c r="AU176" i="6"/>
  <c r="J203" i="12" s="1" a="1"/>
  <c r="J203" i="12" s="1"/>
  <c r="AS90" i="6" a="1"/>
  <c r="AS90" i="6" s="1"/>
  <c r="AZ44" i="3"/>
  <c r="AZ103" i="3"/>
  <c r="AZ145" i="3" s="1"/>
  <c r="AZ28" i="6" s="1"/>
  <c r="BA142" i="6" s="1"/>
  <c r="D222" i="12" s="1" a="1"/>
  <c r="D222" i="12" s="1"/>
  <c r="BA33" i="3"/>
  <c r="BD74" i="17"/>
  <c r="BE34" i="17"/>
  <c r="BE39" i="17"/>
  <c r="BE33" i="17"/>
  <c r="BE46" i="17" s="1"/>
  <c r="BE59" i="17" s="1"/>
  <c r="BE38" i="17"/>
  <c r="BE40" i="17"/>
  <c r="BE53" i="17" s="1"/>
  <c r="BE66" i="17" s="1"/>
  <c r="BE41" i="17"/>
  <c r="BE54" i="17" s="1"/>
  <c r="BE67" i="17" s="1"/>
  <c r="BE36" i="17"/>
  <c r="BE49" i="17" s="1"/>
  <c r="BE62" i="17" s="1"/>
  <c r="BE37" i="17"/>
  <c r="BE32" i="17"/>
  <c r="BE35" i="17"/>
  <c r="BE48" i="17" s="1"/>
  <c r="BE61" i="17" s="1"/>
  <c r="BD79" i="17"/>
  <c r="BD75" i="17"/>
  <c r="AZ395" i="6"/>
  <c r="BD80" i="17"/>
  <c r="BB277" i="6"/>
  <c r="F253" i="13" s="1" a="1"/>
  <c r="F253" i="13" s="1"/>
  <c r="BC100" i="17"/>
  <c r="BE4" i="6"/>
  <c r="BF15" i="17"/>
  <c r="BF3" i="6"/>
  <c r="BF280" i="6"/>
  <c r="J256" i="13" s="1" a="1"/>
  <c r="J256" i="13" s="1"/>
  <c r="BD42" i="17"/>
  <c r="BD50" i="17"/>
  <c r="BD63" i="17" s="1"/>
  <c r="BD76" i="17" s="1"/>
  <c r="BE28" i="17"/>
  <c r="BE22" i="17"/>
  <c r="BE23" i="17"/>
  <c r="BE19" i="17"/>
  <c r="BE20" i="17"/>
  <c r="BE26" i="17"/>
  <c r="BE21" i="17"/>
  <c r="BE25" i="17"/>
  <c r="BE24" i="17"/>
  <c r="BE52" i="17"/>
  <c r="BE65" i="17" s="1"/>
  <c r="BE27" i="17"/>
  <c r="BC106" i="3"/>
  <c r="BC118" i="3"/>
  <c r="BC140" i="3"/>
  <c r="BC37" i="3"/>
  <c r="BC11" i="3"/>
  <c r="BE16" i="17"/>
  <c r="BC96" i="3"/>
  <c r="BC84" i="3"/>
  <c r="BD5" i="6"/>
  <c r="BD51" i="17"/>
  <c r="BD64" i="17" s="1"/>
  <c r="BD77" i="17" s="1"/>
  <c r="BB100" i="17"/>
  <c r="BA277" i="6"/>
  <c r="BD47" i="17"/>
  <c r="BD60" i="17" s="1"/>
  <c r="BD73" i="17" s="1"/>
  <c r="BD52" i="17"/>
  <c r="BD65" i="17" s="1"/>
  <c r="BD78" i="17" s="1"/>
  <c r="BD29" i="17"/>
  <c r="BD46" i="17"/>
  <c r="BD59" i="17" s="1"/>
  <c r="BD72" i="17" s="1"/>
  <c r="AZ131" i="6"/>
  <c r="BA125" i="6"/>
  <c r="AY434" i="6"/>
  <c r="AY133" i="6"/>
  <c r="AY278" i="6" s="1"/>
  <c r="N201" i="13" a="1"/>
  <c r="N201" i="13" s="1"/>
  <c r="M181" i="14" a="1"/>
  <c r="M181" i="14" s="1"/>
  <c r="M182" i="14" s="1"/>
  <c r="AW417" i="6"/>
  <c r="E88" i="14"/>
  <c r="S99" i="17"/>
  <c r="R279" i="6"/>
  <c r="F89" i="13" a="1"/>
  <c r="F89" i="13" s="1"/>
  <c r="R390" i="6"/>
  <c r="AX416" i="6"/>
  <c r="AX18" i="6"/>
  <c r="T55" i="17"/>
  <c r="T58" i="17"/>
  <c r="AY122" i="8"/>
  <c r="N199" i="14" a="1"/>
  <c r="N199" i="14" s="1"/>
  <c r="A199" i="14" s="1"/>
  <c r="E475" i="6"/>
  <c r="E99" i="12" a="1"/>
  <c r="E99" i="12" s="1"/>
  <c r="R389" i="6"/>
  <c r="R180" i="6"/>
  <c r="R182" i="6" s="1"/>
  <c r="T66" i="6"/>
  <c r="H66" i="13" a="1"/>
  <c r="H66" i="13" s="1"/>
  <c r="U60" i="6"/>
  <c r="T406" i="6"/>
  <c r="H65" i="14" s="1" a="1"/>
  <c r="H65" i="14" s="1"/>
  <c r="AW147" i="3" l="1"/>
  <c r="AW137" i="3" s="1"/>
  <c r="AU258" i="6"/>
  <c r="K181" i="13" s="1" a="1"/>
  <c r="K181" i="13" s="1"/>
  <c r="I180" i="12"/>
  <c r="I181" i="12" s="1"/>
  <c r="AT160" i="6"/>
  <c r="I187" i="12" s="1" a="1"/>
  <c r="I187" i="12" s="1"/>
  <c r="AU254" i="6"/>
  <c r="K177" i="13" s="1" a="1"/>
  <c r="K177" i="13" s="1"/>
  <c r="J192" i="13" a="1"/>
  <c r="J192" i="13" s="1"/>
  <c r="AW51" i="5" a="1"/>
  <c r="AW51" i="5" s="1"/>
  <c r="AU108" i="6" s="1"/>
  <c r="AW47" i="5" a="1"/>
  <c r="AW47" i="5" s="1"/>
  <c r="AW50" i="5" a="1"/>
  <c r="AW50" i="5" s="1"/>
  <c r="AU107" i="6" s="1"/>
  <c r="AW48" i="5" a="1"/>
  <c r="AW48" i="5" s="1"/>
  <c r="AU105" i="6" s="1"/>
  <c r="AW55" i="5" a="1"/>
  <c r="AW55" i="5" s="1"/>
  <c r="AW56" i="5" s="1"/>
  <c r="AU92" i="6" s="1" a="1"/>
  <c r="AU92" i="6" s="1"/>
  <c r="AV255" i="6" s="1"/>
  <c r="L178" i="13" s="1" a="1"/>
  <c r="L178" i="13" s="1"/>
  <c r="AW49" i="5" a="1"/>
  <c r="AW49" i="5" s="1"/>
  <c r="AU106" i="6" s="1"/>
  <c r="AT165" i="6"/>
  <c r="AU259" i="6"/>
  <c r="K182" i="13" s="1" a="1"/>
  <c r="K182" i="13" s="1"/>
  <c r="AT259" i="6"/>
  <c r="BA44" i="3"/>
  <c r="BA103" i="3"/>
  <c r="BA145" i="3" s="1"/>
  <c r="BA28" i="6" s="1"/>
  <c r="BB142" i="6" s="1"/>
  <c r="BB33" i="3"/>
  <c r="J191" i="13" a="1"/>
  <c r="J191" i="13" s="1"/>
  <c r="AU157" i="6"/>
  <c r="J184" i="12" s="1" a="1"/>
  <c r="J184" i="12" s="1"/>
  <c r="AU161" i="6"/>
  <c r="J188" i="12" s="1" a="1"/>
  <c r="J188" i="12" s="1"/>
  <c r="AU159" i="6"/>
  <c r="J186" i="12" s="1" a="1"/>
  <c r="J186" i="12" s="1"/>
  <c r="AV30" i="6"/>
  <c r="AW140" i="6"/>
  <c r="AT163" i="6"/>
  <c r="AU257" i="6"/>
  <c r="K180" i="13" s="1" a="1"/>
  <c r="K180" i="13" s="1"/>
  <c r="AT257" i="6"/>
  <c r="I203" i="12" a="1"/>
  <c r="I203" i="12" s="1"/>
  <c r="AV147" i="6"/>
  <c r="AU33" i="6"/>
  <c r="AU37" i="6" s="1"/>
  <c r="AV62" i="6" s="1"/>
  <c r="AU47" i="6"/>
  <c r="AU50" i="6" s="1"/>
  <c r="AV405" i="6" s="1"/>
  <c r="L170" i="14" s="1" a="1"/>
  <c r="L170" i="14" s="1"/>
  <c r="AU173" i="6"/>
  <c r="J200" i="12" s="1" a="1"/>
  <c r="J200" i="12" s="1"/>
  <c r="AV137" i="3"/>
  <c r="AX44" i="5"/>
  <c r="AT159" i="6"/>
  <c r="I186" i="12" s="1" a="1"/>
  <c r="I186" i="12" s="1"/>
  <c r="AU253" i="6"/>
  <c r="K176" i="13" s="1" a="1"/>
  <c r="K176" i="13" s="1"/>
  <c r="AT253" i="6"/>
  <c r="J176" i="13" s="1" a="1"/>
  <c r="J176" i="13" s="1"/>
  <c r="AT158" i="6"/>
  <c r="AU252" i="6"/>
  <c r="K175" i="13" s="1" a="1"/>
  <c r="K175" i="13" s="1"/>
  <c r="AT252" i="6"/>
  <c r="AX93" i="3"/>
  <c r="AX144" i="3" s="1"/>
  <c r="AX27" i="6" s="1"/>
  <c r="AY141" i="6" s="1"/>
  <c r="AX115" i="3"/>
  <c r="AX146" i="3" s="1"/>
  <c r="AX29" i="6" s="1"/>
  <c r="AY143" i="6" s="1"/>
  <c r="I201" i="12" a="1"/>
  <c r="I201" i="12" s="1"/>
  <c r="AT161" i="6"/>
  <c r="AU255" i="6"/>
  <c r="K178" i="13" s="1" a="1"/>
  <c r="K178" i="13" s="1"/>
  <c r="AT255" i="6"/>
  <c r="AT157" i="6"/>
  <c r="AU251" i="6"/>
  <c r="K174" i="13" s="1" a="1"/>
  <c r="K174" i="13" s="1"/>
  <c r="AT251" i="6"/>
  <c r="J194" i="13" a="1"/>
  <c r="J194" i="13" s="1"/>
  <c r="I202" i="12" a="1"/>
  <c r="I202" i="12" s="1"/>
  <c r="AU158" i="6"/>
  <c r="J185" i="12" s="1" a="1"/>
  <c r="J185" i="12" s="1"/>
  <c r="AW51" i="6"/>
  <c r="AX424" i="6" s="1"/>
  <c r="AW74" i="3"/>
  <c r="AW49" i="6" s="1"/>
  <c r="AX247" i="6" s="1"/>
  <c r="N170" i="13" s="1" a="1"/>
  <c r="N170" i="13" s="1"/>
  <c r="O170" i="13" s="1"/>
  <c r="AT173" i="6"/>
  <c r="AU267" i="6"/>
  <c r="K190" i="13" s="1" a="1"/>
  <c r="K190" i="13" s="1"/>
  <c r="AT267" i="6"/>
  <c r="AU166" i="6"/>
  <c r="J193" i="12" s="1" a="1"/>
  <c r="J193" i="12" s="1"/>
  <c r="AW30" i="6"/>
  <c r="AX140" i="6"/>
  <c r="AU162" i="6"/>
  <c r="J189" i="12" s="1" a="1"/>
  <c r="J189" i="12" s="1"/>
  <c r="AU165" i="6"/>
  <c r="J192" i="12" s="1" a="1"/>
  <c r="J192" i="12" s="1"/>
  <c r="AT166" i="6"/>
  <c r="I193" i="12" s="1" a="1"/>
  <c r="I193" i="12" s="1"/>
  <c r="AU260" i="6"/>
  <c r="K183" i="13" s="1" a="1"/>
  <c r="K183" i="13" s="1"/>
  <c r="AT260" i="6"/>
  <c r="K167" i="12" a="1"/>
  <c r="K167" i="12" s="1"/>
  <c r="K171" i="12" s="1"/>
  <c r="AV144" i="6"/>
  <c r="AZ45" i="3"/>
  <c r="AZ79" i="3"/>
  <c r="AT162" i="6"/>
  <c r="I189" i="12" s="1" a="1"/>
  <c r="I189" i="12" s="1"/>
  <c r="AU256" i="6"/>
  <c r="K179" i="13" s="1" a="1"/>
  <c r="K179" i="13" s="1"/>
  <c r="AT256" i="6"/>
  <c r="AX71" i="3" a="1"/>
  <c r="AX71" i="3" s="1"/>
  <c r="AX72" i="3" s="1"/>
  <c r="AX75" i="3" s="1"/>
  <c r="AX143" i="3"/>
  <c r="J178" i="12"/>
  <c r="J193" i="13" a="1"/>
  <c r="J193" i="13" s="1"/>
  <c r="AY67" i="3"/>
  <c r="AY71" i="3" s="1" a="1"/>
  <c r="AY71" i="3" s="1"/>
  <c r="AY72" i="3" s="1"/>
  <c r="AY80" i="3"/>
  <c r="AY78" i="3" s="1"/>
  <c r="BE75" i="17"/>
  <c r="BE79" i="17"/>
  <c r="BF39" i="17"/>
  <c r="BF52" i="17" s="1"/>
  <c r="BF65" i="17" s="1"/>
  <c r="BF37" i="17"/>
  <c r="BF32" i="17"/>
  <c r="BF33" i="17"/>
  <c r="BF36" i="17"/>
  <c r="BF49" i="17" s="1"/>
  <c r="BF62" i="17" s="1"/>
  <c r="BF35" i="17"/>
  <c r="BF34" i="17"/>
  <c r="BF47" i="17" s="1"/>
  <c r="BF60" i="17" s="1"/>
  <c r="BF41" i="17"/>
  <c r="BF54" i="17" s="1"/>
  <c r="BF67" i="17" s="1"/>
  <c r="BF38" i="17"/>
  <c r="BF51" i="17" s="1"/>
  <c r="BF64" i="17" s="1"/>
  <c r="BF40" i="17"/>
  <c r="BE72" i="17"/>
  <c r="BE80" i="17"/>
  <c r="BE74" i="17"/>
  <c r="BA395" i="6"/>
  <c r="BE47" i="17"/>
  <c r="BE60" i="17" s="1"/>
  <c r="BE73" i="17" s="1"/>
  <c r="BE78" i="17"/>
  <c r="BF16" i="17"/>
  <c r="BD84" i="3"/>
  <c r="BD106" i="3"/>
  <c r="BE5" i="6"/>
  <c r="BD118" i="3"/>
  <c r="BD140" i="3"/>
  <c r="BD96" i="3"/>
  <c r="BD11" i="3"/>
  <c r="BD37" i="3"/>
  <c r="BE29" i="17"/>
  <c r="BD92" i="17"/>
  <c r="BE42" i="17"/>
  <c r="BF4" i="6"/>
  <c r="BG15" i="17"/>
  <c r="BG3" i="6"/>
  <c r="BG280" i="6"/>
  <c r="K256" i="13" s="1" a="1"/>
  <c r="K256" i="13" s="1"/>
  <c r="BE51" i="17"/>
  <c r="BE64" i="17" s="1"/>
  <c r="BE77" i="17" s="1"/>
  <c r="BE50" i="17"/>
  <c r="BE63" i="17" s="1"/>
  <c r="BE76" i="17" s="1"/>
  <c r="BF28" i="17"/>
  <c r="BF22" i="17"/>
  <c r="BF23" i="17"/>
  <c r="BF20" i="17"/>
  <c r="BF21" i="17"/>
  <c r="BF24" i="17"/>
  <c r="BF25" i="17"/>
  <c r="BF50" i="17"/>
  <c r="BF63" i="17" s="1"/>
  <c r="BF26" i="17"/>
  <c r="BF19" i="17"/>
  <c r="BF27" i="17"/>
  <c r="E253" i="13" a="1"/>
  <c r="E253" i="13" s="1"/>
  <c r="T93" i="17"/>
  <c r="T96" i="17" s="1"/>
  <c r="R109" i="6" s="1"/>
  <c r="E101" i="12"/>
  <c r="N181" i="14" a="1"/>
  <c r="N181" i="14" s="1"/>
  <c r="E457" i="6"/>
  <c r="AX417" i="6"/>
  <c r="E458" i="6" s="1"/>
  <c r="E36" i="11"/>
  <c r="O201" i="13"/>
  <c r="C254" i="13" a="1"/>
  <c r="C254" i="13" s="1"/>
  <c r="AZ122" i="8"/>
  <c r="C252" i="14" a="1"/>
  <c r="C252" i="14" s="1"/>
  <c r="S89" i="17"/>
  <c r="R428" i="6" s="1"/>
  <c r="S98" i="17"/>
  <c r="S101" i="17" s="1"/>
  <c r="AY416" i="6"/>
  <c r="AY18" i="6"/>
  <c r="F96" i="13" a="1"/>
  <c r="F96" i="13" s="1"/>
  <c r="R281" i="6"/>
  <c r="BB125" i="6"/>
  <c r="BA131" i="6"/>
  <c r="T68" i="17"/>
  <c r="T71" i="17"/>
  <c r="AZ434" i="6"/>
  <c r="AZ133" i="6"/>
  <c r="AZ278" i="6" s="1"/>
  <c r="T394" i="6"/>
  <c r="U61" i="6"/>
  <c r="U65" i="6" s="1"/>
  <c r="U249" i="6" s="1"/>
  <c r="AY44" i="5" l="1"/>
  <c r="AY55" i="5" s="1" a="1"/>
  <c r="AY55" i="5" s="1"/>
  <c r="AY56" i="5" s="1"/>
  <c r="AU97" i="6" a="1"/>
  <c r="AU97" i="6" s="1"/>
  <c r="AV260" i="6" s="1"/>
  <c r="L183" i="13" s="1" a="1"/>
  <c r="L183" i="13" s="1"/>
  <c r="AU96" i="6" a="1"/>
  <c r="AU96" i="6" s="1"/>
  <c r="AV259" i="6" s="1"/>
  <c r="L182" i="13" s="1" a="1"/>
  <c r="L182" i="13" s="1"/>
  <c r="AU88" i="6" a="1"/>
  <c r="AU88" i="6" s="1"/>
  <c r="AV251" i="6" s="1"/>
  <c r="L174" i="13" s="1" a="1"/>
  <c r="L174" i="13" s="1"/>
  <c r="AU93" i="6" a="1"/>
  <c r="AU93" i="6" s="1"/>
  <c r="AV256" i="6" s="1"/>
  <c r="L179" i="13" s="1" a="1"/>
  <c r="L179" i="13" s="1"/>
  <c r="AU95" i="6" a="1"/>
  <c r="AU95" i="6" s="1"/>
  <c r="AV258" i="6" s="1"/>
  <c r="L181" i="13" s="1" a="1"/>
  <c r="L181" i="13" s="1"/>
  <c r="AU89" i="6" a="1"/>
  <c r="AU89" i="6" s="1"/>
  <c r="AV252" i="6" s="1"/>
  <c r="L175" i="13" s="1" a="1"/>
  <c r="L175" i="13" s="1"/>
  <c r="AU90" i="6" a="1"/>
  <c r="AU90" i="6" s="1"/>
  <c r="AV159" i="6" s="1"/>
  <c r="K186" i="12" s="1" a="1"/>
  <c r="K186" i="12" s="1"/>
  <c r="AU94" i="6" a="1"/>
  <c r="AU94" i="6" s="1"/>
  <c r="AV163" i="6" s="1"/>
  <c r="K190" i="12" s="1" a="1"/>
  <c r="K190" i="12" s="1"/>
  <c r="AU91" i="6" a="1"/>
  <c r="AU91" i="6" s="1"/>
  <c r="AV160" i="6" s="1"/>
  <c r="K187" i="12" s="1" a="1"/>
  <c r="K187" i="12" s="1"/>
  <c r="AY93" i="3"/>
  <c r="AY144" i="3" s="1"/>
  <c r="AY27" i="6" s="1"/>
  <c r="AZ141" i="6" s="1"/>
  <c r="C221" i="12" s="1" a="1"/>
  <c r="C221" i="12" s="1"/>
  <c r="AY115" i="3"/>
  <c r="AY146" i="3" s="1"/>
  <c r="AY29" i="6" s="1"/>
  <c r="AZ143" i="6" s="1"/>
  <c r="C223" i="12" s="1" a="1"/>
  <c r="C223" i="12" s="1"/>
  <c r="AW144" i="6"/>
  <c r="L167" i="12" a="1"/>
  <c r="L167" i="12" s="1"/>
  <c r="L171" i="12" s="1"/>
  <c r="J179" i="13" a="1"/>
  <c r="J179" i="13" s="1"/>
  <c r="J178" i="13" a="1"/>
  <c r="J178" i="13" s="1"/>
  <c r="AV33" i="6"/>
  <c r="AV37" i="6" s="1"/>
  <c r="AW62" i="6" s="1"/>
  <c r="AW147" i="6"/>
  <c r="E222" i="12" a="1"/>
  <c r="E222" i="12" s="1"/>
  <c r="AV47" i="6"/>
  <c r="AV50" i="6" s="1"/>
  <c r="AW405" i="6" s="1"/>
  <c r="M170" i="14" s="1" a="1"/>
  <c r="M170" i="14" s="1"/>
  <c r="AV151" i="6"/>
  <c r="AV153" i="6" s="1"/>
  <c r="K174" i="12" a="1"/>
  <c r="K174" i="12" s="1"/>
  <c r="AZ67" i="3"/>
  <c r="AZ80" i="3"/>
  <c r="AZ78" i="3" s="1"/>
  <c r="I192" i="12" a="1"/>
  <c r="I192" i="12" s="1"/>
  <c r="AV176" i="6"/>
  <c r="K203" i="12" s="1" a="1"/>
  <c r="K203" i="12" s="1"/>
  <c r="AV270" i="6"/>
  <c r="I185" i="12" a="1"/>
  <c r="I185" i="12" s="1"/>
  <c r="AV177" i="6"/>
  <c r="K204" i="12" s="1" a="1"/>
  <c r="K204" i="12" s="1"/>
  <c r="AV271" i="6"/>
  <c r="L194" i="13" s="1" a="1"/>
  <c r="L194" i="13" s="1"/>
  <c r="I200" i="12" a="1"/>
  <c r="I200" i="12" s="1"/>
  <c r="J174" i="13" a="1"/>
  <c r="J174" i="13" s="1"/>
  <c r="B223" i="12" a="1"/>
  <c r="B223" i="12" s="1"/>
  <c r="J180" i="13" a="1"/>
  <c r="J180" i="13" s="1"/>
  <c r="AV175" i="6"/>
  <c r="K202" i="12" s="1" a="1"/>
  <c r="K202" i="12" s="1"/>
  <c r="AV269" i="6"/>
  <c r="L192" i="13" s="1" a="1"/>
  <c r="L192" i="13" s="1"/>
  <c r="J180" i="12"/>
  <c r="J181" i="12" s="1"/>
  <c r="AU104" i="6"/>
  <c r="AW52" i="5"/>
  <c r="AX51" i="6"/>
  <c r="AY424" i="6" s="1"/>
  <c r="C242" i="14" s="1" a="1"/>
  <c r="C242" i="14" s="1"/>
  <c r="AX74" i="3"/>
  <c r="AX49" i="6" s="1"/>
  <c r="AY247" i="6" s="1"/>
  <c r="C223" i="13" s="1" a="1"/>
  <c r="C223" i="13" s="1"/>
  <c r="AW33" i="6"/>
  <c r="AW37" i="6" s="1"/>
  <c r="AX62" i="6" s="1"/>
  <c r="AX147" i="6"/>
  <c r="J182" i="13" a="1"/>
  <c r="J182" i="13" s="1"/>
  <c r="AY143" i="3"/>
  <c r="AY75" i="3"/>
  <c r="AX26" i="6"/>
  <c r="AX147" i="3"/>
  <c r="M167" i="12" a="1"/>
  <c r="M167" i="12" s="1"/>
  <c r="AX144" i="6"/>
  <c r="N189" i="14" a="1"/>
  <c r="N189" i="14" s="1"/>
  <c r="A189" i="14" s="1"/>
  <c r="E465" i="6"/>
  <c r="E26" i="11" s="1"/>
  <c r="B221" i="12" a="1"/>
  <c r="B221" i="12" s="1"/>
  <c r="AV161" i="6"/>
  <c r="K188" i="12" s="1" a="1"/>
  <c r="K188" i="12" s="1"/>
  <c r="BA45" i="3"/>
  <c r="BA79" i="3"/>
  <c r="J190" i="13" a="1"/>
  <c r="J190" i="13" s="1"/>
  <c r="I188" i="12" a="1"/>
  <c r="I188" i="12" s="1"/>
  <c r="J183" i="13" a="1"/>
  <c r="J183" i="13" s="1"/>
  <c r="AW47" i="6"/>
  <c r="AW50" i="6" s="1"/>
  <c r="AX405" i="6" s="1"/>
  <c r="I184" i="12" a="1"/>
  <c r="I184" i="12" s="1"/>
  <c r="J175" i="13" a="1"/>
  <c r="J175" i="13" s="1"/>
  <c r="AX50" i="5" a="1"/>
  <c r="AX50" i="5" s="1"/>
  <c r="AV107" i="6" s="1"/>
  <c r="AX48" i="5" a="1"/>
  <c r="AX48" i="5" s="1"/>
  <c r="AV105" i="6" s="1"/>
  <c r="AW268" i="6" s="1"/>
  <c r="M191" i="13" s="1" a="1"/>
  <c r="M191" i="13" s="1"/>
  <c r="AX55" i="5" a="1"/>
  <c r="AX55" i="5" s="1"/>
  <c r="AX56" i="5" s="1"/>
  <c r="AV88" i="6" s="1" a="1"/>
  <c r="AV88" i="6" s="1"/>
  <c r="AX51" i="5" a="1"/>
  <c r="AX51" i="5" s="1"/>
  <c r="AV108" i="6" s="1"/>
  <c r="AX49" i="5" a="1"/>
  <c r="AX49" i="5" s="1"/>
  <c r="AV106" i="6" s="1"/>
  <c r="AX47" i="5" a="1"/>
  <c r="AX47" i="5" s="1"/>
  <c r="I190" i="12" a="1"/>
  <c r="I190" i="12" s="1"/>
  <c r="BC33" i="3"/>
  <c r="BB103" i="3"/>
  <c r="BB145" i="3" s="1"/>
  <c r="BB28" i="6" s="1"/>
  <c r="BC142" i="6" s="1"/>
  <c r="F222" i="12" s="1" a="1"/>
  <c r="F222" i="12" s="1"/>
  <c r="BB44" i="3"/>
  <c r="AV174" i="6"/>
  <c r="K201" i="12" s="1" a="1"/>
  <c r="K201" i="12" s="1"/>
  <c r="AV268" i="6"/>
  <c r="L191" i="13" s="1" a="1"/>
  <c r="L191" i="13" s="1"/>
  <c r="BF80" i="17"/>
  <c r="BG32" i="17"/>
  <c r="BG37" i="17"/>
  <c r="BG35" i="17"/>
  <c r="BG39" i="17"/>
  <c r="BG52" i="17" s="1"/>
  <c r="BG65" i="17" s="1"/>
  <c r="BG34" i="17"/>
  <c r="BG38" i="17"/>
  <c r="BG51" i="17" s="1"/>
  <c r="BG64" i="17" s="1"/>
  <c r="BG33" i="17"/>
  <c r="BG36" i="17"/>
  <c r="BG40" i="17"/>
  <c r="BG41" i="17"/>
  <c r="BF78" i="17"/>
  <c r="BF76" i="17"/>
  <c r="BF73" i="17"/>
  <c r="BF29" i="17"/>
  <c r="BF92" i="17" s="1"/>
  <c r="BF75" i="17"/>
  <c r="BF77" i="17"/>
  <c r="BB395" i="6"/>
  <c r="BD100" i="17"/>
  <c r="BC277" i="6"/>
  <c r="BE92" i="17"/>
  <c r="BF53" i="17"/>
  <c r="BF66" i="17" s="1"/>
  <c r="BF79" i="17" s="1"/>
  <c r="BG28" i="17"/>
  <c r="BG23" i="17"/>
  <c r="BG20" i="17"/>
  <c r="BG27" i="17"/>
  <c r="BG22" i="17"/>
  <c r="BG24" i="17"/>
  <c r="BG19" i="17"/>
  <c r="BG25" i="17"/>
  <c r="BG21" i="17"/>
  <c r="BG26" i="17"/>
  <c r="BF42" i="17"/>
  <c r="BE96" i="3"/>
  <c r="BE11" i="3"/>
  <c r="BE118" i="3"/>
  <c r="BE84" i="3"/>
  <c r="BE106" i="3"/>
  <c r="BE37" i="3"/>
  <c r="BE140" i="3"/>
  <c r="BG16" i="17"/>
  <c r="BF5" i="6"/>
  <c r="BH15" i="17"/>
  <c r="BH3" i="6"/>
  <c r="BG4" i="6"/>
  <c r="BH280" i="6"/>
  <c r="L256" i="13" s="1" a="1"/>
  <c r="L256" i="13" s="1"/>
  <c r="BF48" i="17"/>
  <c r="BF61" i="17" s="1"/>
  <c r="BF74" i="17" s="1"/>
  <c r="BF46" i="17"/>
  <c r="BF59" i="17" s="1"/>
  <c r="BF72" i="17" s="1"/>
  <c r="E18" i="11"/>
  <c r="S121" i="8"/>
  <c r="F87" i="14" a="1"/>
  <c r="F87" i="14" s="1"/>
  <c r="R429" i="6"/>
  <c r="E103" i="12"/>
  <c r="BA434" i="6"/>
  <c r="BA133" i="6"/>
  <c r="BA278" i="6" s="1"/>
  <c r="T81" i="17"/>
  <c r="T90" i="17" s="1"/>
  <c r="U45" i="17"/>
  <c r="D254" i="13" a="1"/>
  <c r="D254" i="13" s="1"/>
  <c r="AZ416" i="6"/>
  <c r="AZ18" i="6"/>
  <c r="A201" i="13"/>
  <c r="N182" i="14"/>
  <c r="A181" i="14"/>
  <c r="BB131" i="6"/>
  <c r="BC125" i="6"/>
  <c r="BA122" i="8"/>
  <c r="D252" i="14" a="1"/>
  <c r="D252" i="14" s="1"/>
  <c r="C234" i="14" a="1"/>
  <c r="C234" i="14" s="1"/>
  <c r="AY417" i="6"/>
  <c r="T94" i="17"/>
  <c r="F98" i="13"/>
  <c r="S178" i="6"/>
  <c r="S272" i="6"/>
  <c r="I66" i="13" a="1"/>
  <c r="I66" i="13" s="1"/>
  <c r="U66" i="6"/>
  <c r="U63" i="6"/>
  <c r="AY50" i="5" l="1" a="1"/>
  <c r="AY50" i="5" s="1"/>
  <c r="AW107" i="6" s="1"/>
  <c r="AX270" i="6" s="1"/>
  <c r="N193" i="13" s="1" a="1"/>
  <c r="N193" i="13" s="1"/>
  <c r="AY48" i="5" a="1"/>
  <c r="AY48" i="5" s="1"/>
  <c r="AW105" i="6" s="1"/>
  <c r="AX174" i="6" s="1"/>
  <c r="M201" i="12" s="1" a="1"/>
  <c r="M201" i="12" s="1"/>
  <c r="AV165" i="6"/>
  <c r="K192" i="12" s="1" a="1"/>
  <c r="K192" i="12" s="1"/>
  <c r="AV166" i="6"/>
  <c r="K193" i="12" s="1" a="1"/>
  <c r="K193" i="12" s="1"/>
  <c r="AY47" i="5" a="1"/>
  <c r="AY47" i="5" s="1"/>
  <c r="AY51" i="5" a="1"/>
  <c r="AY51" i="5" s="1"/>
  <c r="AW108" i="6" s="1"/>
  <c r="AX271" i="6" s="1"/>
  <c r="N194" i="13" s="1" a="1"/>
  <c r="N194" i="13" s="1"/>
  <c r="AY49" i="5" a="1"/>
  <c r="AY49" i="5" s="1"/>
  <c r="AW106" i="6" s="1"/>
  <c r="AX175" i="6" s="1"/>
  <c r="M202" i="12" s="1" a="1"/>
  <c r="M202" i="12" s="1"/>
  <c r="AV164" i="6"/>
  <c r="K191" i="12" s="1" a="1"/>
  <c r="K191" i="12" s="1"/>
  <c r="AW97" i="6" a="1"/>
  <c r="AW97" i="6" s="1"/>
  <c r="AX166" i="6" s="1"/>
  <c r="M193" i="12" s="1" a="1"/>
  <c r="M193" i="12" s="1"/>
  <c r="AW88" i="6" a="1"/>
  <c r="AW88" i="6" s="1"/>
  <c r="AX157" i="6" s="1"/>
  <c r="M184" i="12" s="1" a="1"/>
  <c r="M184" i="12" s="1"/>
  <c r="AV157" i="6"/>
  <c r="K184" i="12" s="1" a="1"/>
  <c r="K184" i="12" s="1"/>
  <c r="AV162" i="6"/>
  <c r="K189" i="12" s="1" a="1"/>
  <c r="K189" i="12" s="1"/>
  <c r="AV94" i="6" a="1"/>
  <c r="AV94" i="6" s="1"/>
  <c r="AW257" i="6" s="1"/>
  <c r="M180" i="13" s="1" a="1"/>
  <c r="M180" i="13" s="1"/>
  <c r="AV97" i="6" a="1"/>
  <c r="AV97" i="6" s="1"/>
  <c r="AW260" i="6" s="1"/>
  <c r="M183" i="13" s="1" a="1"/>
  <c r="M183" i="13" s="1"/>
  <c r="AV253" i="6"/>
  <c r="L176" i="13" s="1" a="1"/>
  <c r="L176" i="13" s="1"/>
  <c r="AV93" i="6" a="1"/>
  <c r="AV93" i="6" s="1"/>
  <c r="AW256" i="6" s="1"/>
  <c r="M179" i="13" s="1" a="1"/>
  <c r="M179" i="13" s="1"/>
  <c r="AV254" i="6"/>
  <c r="L177" i="13" s="1" a="1"/>
  <c r="L177" i="13" s="1"/>
  <c r="AV90" i="6" a="1"/>
  <c r="AV90" i="6" s="1"/>
  <c r="AW253" i="6" s="1"/>
  <c r="M176" i="13" s="1" a="1"/>
  <c r="M176" i="13" s="1"/>
  <c r="AV96" i="6" a="1"/>
  <c r="AV96" i="6" s="1"/>
  <c r="AV257" i="6"/>
  <c r="L180" i="13" s="1" a="1"/>
  <c r="L180" i="13" s="1"/>
  <c r="AV95" i="6" a="1"/>
  <c r="AV95" i="6" s="1"/>
  <c r="AW164" i="6" s="1"/>
  <c r="L191" i="12" s="1" a="1"/>
  <c r="L191" i="12" s="1"/>
  <c r="AV158" i="6"/>
  <c r="K185" i="12" s="1" a="1"/>
  <c r="K185" i="12" s="1"/>
  <c r="AV92" i="6" a="1"/>
  <c r="AV92" i="6" s="1"/>
  <c r="AW255" i="6" s="1"/>
  <c r="M178" i="13" s="1" a="1"/>
  <c r="M178" i="13" s="1"/>
  <c r="AW157" i="6"/>
  <c r="L184" i="12" s="1" a="1"/>
  <c r="L184" i="12" s="1"/>
  <c r="AW251" i="6"/>
  <c r="M174" i="13" s="1" a="1"/>
  <c r="M174" i="13" s="1"/>
  <c r="AY51" i="6"/>
  <c r="AZ424" i="6" s="1"/>
  <c r="D242" i="14" s="1" a="1"/>
  <c r="D242" i="14" s="1"/>
  <c r="AY74" i="3"/>
  <c r="AY49" i="6" s="1"/>
  <c r="AZ247" i="6" s="1"/>
  <c r="D223" i="13" s="1" a="1"/>
  <c r="D223" i="13" s="1"/>
  <c r="AZ143" i="3"/>
  <c r="AY26" i="6"/>
  <c r="AY147" i="3"/>
  <c r="AW92" i="6" a="1"/>
  <c r="AW92" i="6" s="1"/>
  <c r="I39" i="8"/>
  <c r="AW93" i="6" a="1"/>
  <c r="AW93" i="6" s="1"/>
  <c r="M171" i="12"/>
  <c r="N167" i="12"/>
  <c r="N171" i="12" s="1"/>
  <c r="AX52" i="5"/>
  <c r="AV104" i="6"/>
  <c r="AW267" i="6" s="1"/>
  <c r="M190" i="13" s="1" a="1"/>
  <c r="M190" i="13" s="1"/>
  <c r="BB45" i="3"/>
  <c r="BB79" i="3"/>
  <c r="AW177" i="6"/>
  <c r="L204" i="12" s="1" a="1"/>
  <c r="L204" i="12" s="1"/>
  <c r="AW90" i="6" a="1"/>
  <c r="AW90" i="6" s="1"/>
  <c r="AX151" i="6"/>
  <c r="AX153" i="6" s="1"/>
  <c r="M174" i="12" a="1"/>
  <c r="M174" i="12" s="1"/>
  <c r="M178" i="12" s="1"/>
  <c r="K178" i="12"/>
  <c r="AV91" i="6" a="1"/>
  <c r="AV91" i="6" s="1"/>
  <c r="AW176" i="6"/>
  <c r="L203" i="12" s="1" a="1"/>
  <c r="L203" i="12" s="1"/>
  <c r="AW151" i="6"/>
  <c r="AW153" i="6" s="1"/>
  <c r="L174" i="12" a="1"/>
  <c r="L174" i="12" s="1"/>
  <c r="L178" i="12" s="1"/>
  <c r="L180" i="12" s="1"/>
  <c r="L181" i="12" s="1"/>
  <c r="AW96" i="6" a="1"/>
  <c r="AW96" i="6" s="1"/>
  <c r="AW270" i="6"/>
  <c r="M193" i="13" s="1" a="1"/>
  <c r="M193" i="13" s="1"/>
  <c r="AW91" i="6" a="1"/>
  <c r="AW91" i="6" s="1"/>
  <c r="AZ93" i="3"/>
  <c r="AZ144" i="3" s="1"/>
  <c r="AZ27" i="6" s="1"/>
  <c r="BA141" i="6" s="1"/>
  <c r="AZ115" i="3"/>
  <c r="AZ146" i="3" s="1"/>
  <c r="AZ29" i="6" s="1"/>
  <c r="BA143" i="6" s="1"/>
  <c r="D223" i="12" s="1" a="1"/>
  <c r="D223" i="12" s="1"/>
  <c r="AW89" i="6" a="1"/>
  <c r="AW89" i="6" s="1"/>
  <c r="BC103" i="3"/>
  <c r="BC145" i="3" s="1"/>
  <c r="BC28" i="6" s="1"/>
  <c r="BD142" i="6" s="1"/>
  <c r="G222" i="12" s="1" a="1"/>
  <c r="G222" i="12" s="1"/>
  <c r="BD33" i="3"/>
  <c r="BC44" i="3"/>
  <c r="AW95" i="6" a="1"/>
  <c r="AW95" i="6" s="1"/>
  <c r="E446" i="6"/>
  <c r="N170" i="14" a="1"/>
  <c r="N170" i="14" s="1"/>
  <c r="A170" i="14" s="1"/>
  <c r="AX137" i="3"/>
  <c r="AZ44" i="5"/>
  <c r="AW271" i="6"/>
  <c r="M194" i="13" s="1" a="1"/>
  <c r="M194" i="13" s="1"/>
  <c r="AV89" i="6" a="1"/>
  <c r="AV89" i="6" s="1"/>
  <c r="AV173" i="6"/>
  <c r="K200" i="12" s="1" a="1"/>
  <c r="K200" i="12" s="1"/>
  <c r="AV267" i="6"/>
  <c r="L190" i="13" s="1" a="1"/>
  <c r="L190" i="13" s="1"/>
  <c r="L193" i="13" a="1"/>
  <c r="L193" i="13" s="1"/>
  <c r="AW175" i="6"/>
  <c r="L202" i="12" s="1" a="1"/>
  <c r="L202" i="12" s="1"/>
  <c r="AW174" i="6"/>
  <c r="L201" i="12" s="1" a="1"/>
  <c r="L201" i="12" s="1"/>
  <c r="AW94" i="6" a="1"/>
  <c r="AW94" i="6" s="1"/>
  <c r="BA67" i="3"/>
  <c r="BA80" i="3"/>
  <c r="BA78" i="3" s="1"/>
  <c r="AX30" i="6"/>
  <c r="AY140" i="6"/>
  <c r="AW269" i="6"/>
  <c r="M192" i="13" s="1" a="1"/>
  <c r="M192" i="13" s="1"/>
  <c r="AZ71" i="3" a="1"/>
  <c r="AZ71" i="3" s="1"/>
  <c r="AZ72" i="3" s="1"/>
  <c r="AZ75" i="3" s="1"/>
  <c r="BG46" i="17"/>
  <c r="BG59" i="17" s="1"/>
  <c r="BG72" i="17" s="1"/>
  <c r="BG77" i="17"/>
  <c r="BG78" i="17"/>
  <c r="BH37" i="17"/>
  <c r="BH35" i="17"/>
  <c r="BH38" i="17"/>
  <c r="BH33" i="17"/>
  <c r="BH32" i="17"/>
  <c r="BH34" i="17"/>
  <c r="BH47" i="17" s="1"/>
  <c r="BH60" i="17" s="1"/>
  <c r="BH41" i="17"/>
  <c r="BH54" i="17" s="1"/>
  <c r="BH67" i="17" s="1"/>
  <c r="BH40" i="17"/>
  <c r="BH39" i="17"/>
  <c r="BH52" i="17" s="1"/>
  <c r="BH65" i="17" s="1"/>
  <c r="BH36" i="17"/>
  <c r="BH49" i="17" s="1"/>
  <c r="BH62" i="17" s="1"/>
  <c r="BC395" i="6"/>
  <c r="BH4" i="6"/>
  <c r="BI15" i="17"/>
  <c r="BI3" i="6"/>
  <c r="BI280" i="6"/>
  <c r="M256" i="13" s="1" a="1"/>
  <c r="M256" i="13" s="1"/>
  <c r="BE100" i="17"/>
  <c r="BD277" i="6"/>
  <c r="H253" i="13" s="1" a="1"/>
  <c r="H253" i="13" s="1"/>
  <c r="BG42" i="17"/>
  <c r="G253" i="13" a="1"/>
  <c r="G253" i="13" s="1"/>
  <c r="BG47" i="17"/>
  <c r="BG60" i="17" s="1"/>
  <c r="BG73" i="17" s="1"/>
  <c r="BE277" i="6"/>
  <c r="I253" i="13" s="1" a="1"/>
  <c r="I253" i="13" s="1"/>
  <c r="BF100" i="17"/>
  <c r="BG5" i="6"/>
  <c r="BF106" i="3"/>
  <c r="BF140" i="3"/>
  <c r="BF37" i="3"/>
  <c r="BF11" i="3"/>
  <c r="BF84" i="3"/>
  <c r="BF118" i="3"/>
  <c r="BF96" i="3"/>
  <c r="BH16" i="17"/>
  <c r="BG48" i="17"/>
  <c r="BG61" i="17" s="1"/>
  <c r="BG74" i="17" s="1"/>
  <c r="BG49" i="17"/>
  <c r="BG62" i="17" s="1"/>
  <c r="BG75" i="17" s="1"/>
  <c r="BG54" i="17"/>
  <c r="BG67" i="17" s="1"/>
  <c r="BG80" i="17" s="1"/>
  <c r="BG50" i="17"/>
  <c r="BG63" i="17" s="1"/>
  <c r="BG76" i="17" s="1"/>
  <c r="BG29" i="17"/>
  <c r="BG53" i="17"/>
  <c r="BG66" i="17"/>
  <c r="BG79" i="17" s="1"/>
  <c r="BH28" i="17"/>
  <c r="BH20" i="17"/>
  <c r="BH51" i="17"/>
  <c r="BH64" i="17" s="1"/>
  <c r="BH50" i="17"/>
  <c r="BH63" i="17" s="1"/>
  <c r="BH21" i="17"/>
  <c r="BH27" i="17"/>
  <c r="BH19" i="17"/>
  <c r="BH24" i="17"/>
  <c r="BH23" i="17"/>
  <c r="BH26" i="17"/>
  <c r="BH25" i="17"/>
  <c r="BH22" i="17"/>
  <c r="T99" i="17"/>
  <c r="S279" i="6"/>
  <c r="D234" i="14" a="1"/>
  <c r="D234" i="14" s="1"/>
  <c r="D235" i="14" s="1"/>
  <c r="AZ417" i="6"/>
  <c r="BB122" i="8"/>
  <c r="E252" i="14" a="1"/>
  <c r="E252" i="14" s="1"/>
  <c r="BA416" i="6"/>
  <c r="BA18" i="6"/>
  <c r="E254" i="13" a="1"/>
  <c r="E254" i="13" s="1"/>
  <c r="C235" i="14"/>
  <c r="F88" i="14"/>
  <c r="G89" i="13" a="1"/>
  <c r="G89" i="13" s="1"/>
  <c r="S390" i="6"/>
  <c r="BC131" i="6"/>
  <c r="BD125" i="6"/>
  <c r="U55" i="17"/>
  <c r="U58" i="17"/>
  <c r="BB434" i="6"/>
  <c r="BB133" i="6"/>
  <c r="BB278" i="6" s="1"/>
  <c r="F99" i="12" a="1"/>
  <c r="F99" i="12" s="1"/>
  <c r="S180" i="6"/>
  <c r="S182" i="6" s="1"/>
  <c r="S389" i="6"/>
  <c r="E19" i="11"/>
  <c r="V60" i="6"/>
  <c r="U406" i="6"/>
  <c r="I65" i="14" s="1" a="1"/>
  <c r="I65" i="14" s="1"/>
  <c r="U394" i="6"/>
  <c r="AX176" i="6" l="1"/>
  <c r="M203" i="12" s="1" a="1"/>
  <c r="M203" i="12" s="1"/>
  <c r="N203" i="12" s="1"/>
  <c r="A203" i="12" s="1"/>
  <c r="AX268" i="6"/>
  <c r="N191" i="13" s="1" a="1"/>
  <c r="N191" i="13" s="1"/>
  <c r="O191" i="13" s="1"/>
  <c r="A191" i="13" s="1"/>
  <c r="AX269" i="6"/>
  <c r="N192" i="13" s="1" a="1"/>
  <c r="N192" i="13" s="1"/>
  <c r="O192" i="13" s="1"/>
  <c r="A192" i="13" s="1"/>
  <c r="AY52" i="5"/>
  <c r="AW104" i="6"/>
  <c r="AX173" i="6" s="1"/>
  <c r="M200" i="12" s="1" a="1"/>
  <c r="M200" i="12" s="1"/>
  <c r="AX177" i="6"/>
  <c r="M204" i="12" s="1" a="1"/>
  <c r="M204" i="12" s="1"/>
  <c r="N204" i="12" s="1"/>
  <c r="A204" i="12" s="1"/>
  <c r="AX251" i="6"/>
  <c r="N174" i="13" s="1" a="1"/>
  <c r="N174" i="13" s="1"/>
  <c r="O174" i="13" s="1"/>
  <c r="A174" i="13" s="1"/>
  <c r="N184" i="12"/>
  <c r="A184" i="12" s="1"/>
  <c r="AW163" i="6"/>
  <c r="L190" i="12" s="1" a="1"/>
  <c r="L190" i="12" s="1"/>
  <c r="AX253" i="6"/>
  <c r="N176" i="13" s="1" a="1"/>
  <c r="N176" i="13" s="1"/>
  <c r="O176" i="13" s="1"/>
  <c r="A176" i="13" s="1"/>
  <c r="AX259" i="6"/>
  <c r="N182" i="13" s="1" a="1"/>
  <c r="N182" i="13" s="1"/>
  <c r="AW162" i="6"/>
  <c r="L189" i="12" s="1" a="1"/>
  <c r="L189" i="12" s="1"/>
  <c r="AW159" i="6"/>
  <c r="L186" i="12" s="1" a="1"/>
  <c r="L186" i="12" s="1"/>
  <c r="AX260" i="6"/>
  <c r="N183" i="13" s="1" a="1"/>
  <c r="N183" i="13" s="1"/>
  <c r="O183" i="13" s="1"/>
  <c r="A183" i="13" s="1"/>
  <c r="AW166" i="6"/>
  <c r="L193" i="12" s="1" a="1"/>
  <c r="L193" i="12" s="1"/>
  <c r="N193" i="12" s="1"/>
  <c r="A193" i="12" s="1"/>
  <c r="AW258" i="6"/>
  <c r="M181" i="13" s="1" a="1"/>
  <c r="M181" i="13" s="1"/>
  <c r="AW165" i="6"/>
  <c r="L192" i="12" s="1" a="1"/>
  <c r="L192" i="12" s="1"/>
  <c r="AW259" i="6"/>
  <c r="M182" i="13" s="1" a="1"/>
  <c r="M182" i="13" s="1"/>
  <c r="O194" i="13"/>
  <c r="A194" i="13" s="1"/>
  <c r="AX258" i="6"/>
  <c r="N181" i="13" s="1" a="1"/>
  <c r="N181" i="13" s="1"/>
  <c r="N201" i="12"/>
  <c r="A201" i="12" s="1"/>
  <c r="O193" i="13"/>
  <c r="A193" i="13" s="1"/>
  <c r="AW161" i="6"/>
  <c r="L188" i="12" s="1" a="1"/>
  <c r="L188" i="12" s="1"/>
  <c r="BA115" i="3"/>
  <c r="BA146" i="3" s="1"/>
  <c r="BA29" i="6" s="1"/>
  <c r="BB143" i="6" s="1"/>
  <c r="BA93" i="3"/>
  <c r="BA144" i="3" s="1"/>
  <c r="BA27" i="6" s="1"/>
  <c r="BB141" i="6" s="1"/>
  <c r="E221" i="12" s="1" a="1"/>
  <c r="E221" i="12" s="1"/>
  <c r="AX158" i="6"/>
  <c r="M185" i="12" s="1" a="1"/>
  <c r="M185" i="12" s="1"/>
  <c r="AZ51" i="6"/>
  <c r="BA424" i="6" s="1"/>
  <c r="E242" i="14" s="1" a="1"/>
  <c r="E242" i="14" s="1"/>
  <c r="AZ74" i="3"/>
  <c r="AZ49" i="6" s="1"/>
  <c r="BA247" i="6" s="1"/>
  <c r="E223" i="13" s="1" a="1"/>
  <c r="E223" i="13" s="1"/>
  <c r="BB80" i="3"/>
  <c r="BB78" i="3" s="1"/>
  <c r="BB67" i="3"/>
  <c r="BB71" i="3" s="1" a="1"/>
  <c r="BB71" i="3" s="1"/>
  <c r="BB72" i="3" s="1"/>
  <c r="AZ26" i="6"/>
  <c r="AZ147" i="3"/>
  <c r="AW160" i="6"/>
  <c r="L187" i="12" s="1" a="1"/>
  <c r="L187" i="12" s="1"/>
  <c r="AX254" i="6"/>
  <c r="N177" i="13" s="1" a="1"/>
  <c r="N177" i="13" s="1"/>
  <c r="AW254" i="6"/>
  <c r="M177" i="13" s="1" a="1"/>
  <c r="M177" i="13" s="1"/>
  <c r="AX164" i="6"/>
  <c r="M191" i="12" s="1" a="1"/>
  <c r="M191" i="12" s="1"/>
  <c r="N191" i="12" s="1"/>
  <c r="A191" i="12" s="1"/>
  <c r="AX161" i="6"/>
  <c r="M188" i="12" s="1" a="1"/>
  <c r="M188" i="12" s="1"/>
  <c r="AX159" i="6"/>
  <c r="M186" i="12" s="1" a="1"/>
  <c r="M186" i="12" s="1"/>
  <c r="BA71" i="3" a="1"/>
  <c r="BA71" i="3" s="1"/>
  <c r="BA72" i="3" s="1"/>
  <c r="BA75" i="3" s="1"/>
  <c r="BA143" i="3"/>
  <c r="AX163" i="6"/>
  <c r="M190" i="12" s="1" a="1"/>
  <c r="M190" i="12" s="1"/>
  <c r="BE33" i="3"/>
  <c r="BD103" i="3"/>
  <c r="BD145" i="3" s="1"/>
  <c r="BD28" i="6" s="1"/>
  <c r="BE142" i="6" s="1"/>
  <c r="BD44" i="3"/>
  <c r="BD79" i="3" s="1"/>
  <c r="AX162" i="6"/>
  <c r="M189" i="12" s="1" a="1"/>
  <c r="M189" i="12" s="1"/>
  <c r="B220" i="12" a="1"/>
  <c r="B220" i="12" s="1"/>
  <c r="AY144" i="6"/>
  <c r="N202" i="12"/>
  <c r="A202" i="12" s="1"/>
  <c r="E7" i="11"/>
  <c r="M180" i="12"/>
  <c r="AX47" i="6"/>
  <c r="AX50" i="6" s="1"/>
  <c r="AY405" i="6" s="1"/>
  <c r="C223" i="14" s="1" a="1"/>
  <c r="C223" i="14" s="1"/>
  <c r="AX165" i="6"/>
  <c r="M192" i="12" s="1" a="1"/>
  <c r="M192" i="12" s="1"/>
  <c r="N174" i="12"/>
  <c r="A174" i="12" s="1"/>
  <c r="AZ55" i="5" a="1"/>
  <c r="AZ55" i="5" s="1"/>
  <c r="AZ56" i="5" s="1"/>
  <c r="AX88" i="6" s="1" a="1"/>
  <c r="AX88" i="6" s="1"/>
  <c r="AZ48" i="5" a="1"/>
  <c r="AZ48" i="5" s="1"/>
  <c r="AX105" i="6" s="1"/>
  <c r="AZ50" i="5" a="1"/>
  <c r="AZ50" i="5" s="1"/>
  <c r="AX107" i="6" s="1"/>
  <c r="AZ47" i="5" a="1"/>
  <c r="AZ47" i="5" s="1"/>
  <c r="AZ51" i="5" a="1"/>
  <c r="AZ51" i="5" s="1"/>
  <c r="AX108" i="6" s="1"/>
  <c r="AZ49" i="5" a="1"/>
  <c r="AZ49" i="5" s="1"/>
  <c r="AX106" i="6" s="1"/>
  <c r="AX255" i="6"/>
  <c r="N178" i="13" s="1" a="1"/>
  <c r="N178" i="13" s="1"/>
  <c r="O178" i="13" s="1"/>
  <c r="A178" i="13" s="1"/>
  <c r="AX256" i="6"/>
  <c r="N179" i="13" s="1" a="1"/>
  <c r="N179" i="13" s="1"/>
  <c r="O179" i="13" s="1"/>
  <c r="A179" i="13" s="1"/>
  <c r="K180" i="12"/>
  <c r="K181" i="12" s="1"/>
  <c r="N178" i="12"/>
  <c r="AW173" i="6"/>
  <c r="L200" i="12" s="1" a="1"/>
  <c r="L200" i="12" s="1"/>
  <c r="AY137" i="3"/>
  <c r="BA44" i="5"/>
  <c r="AX33" i="6"/>
  <c r="AX37" i="6" s="1"/>
  <c r="AY62" i="6" s="1"/>
  <c r="AY147" i="6"/>
  <c r="BC45" i="3"/>
  <c r="BC79" i="3"/>
  <c r="D221" i="12" a="1"/>
  <c r="D221" i="12" s="1"/>
  <c r="AZ140" i="6"/>
  <c r="AY30" i="6"/>
  <c r="AX160" i="6"/>
  <c r="M187" i="12" s="1" a="1"/>
  <c r="M187" i="12" s="1"/>
  <c r="AX252" i="6"/>
  <c r="N175" i="13" s="1" a="1"/>
  <c r="N175" i="13" s="1"/>
  <c r="AW158" i="6"/>
  <c r="L185" i="12" s="1" a="1"/>
  <c r="L185" i="12" s="1"/>
  <c r="AW252" i="6"/>
  <c r="AX257" i="6"/>
  <c r="N180" i="13" s="1" a="1"/>
  <c r="N180" i="13" s="1"/>
  <c r="O180" i="13" s="1"/>
  <c r="A180" i="13" s="1"/>
  <c r="BI35" i="17"/>
  <c r="BI40" i="17"/>
  <c r="BI36" i="17"/>
  <c r="BI49" i="17" s="1"/>
  <c r="BI62" i="17" s="1"/>
  <c r="BI37" i="17"/>
  <c r="BI50" i="17" s="1"/>
  <c r="BI63" i="17" s="1"/>
  <c r="BI38" i="17"/>
  <c r="BI51" i="17" s="1"/>
  <c r="BI64" i="17" s="1"/>
  <c r="BI39" i="17"/>
  <c r="BI33" i="17"/>
  <c r="BI34" i="17"/>
  <c r="BI41" i="17"/>
  <c r="BI54" i="17" s="1"/>
  <c r="BI67" i="17" s="1"/>
  <c r="BI32" i="17"/>
  <c r="BH73" i="17"/>
  <c r="BH78" i="17"/>
  <c r="BH75" i="17"/>
  <c r="BH77" i="17"/>
  <c r="BH29" i="17"/>
  <c r="BH92" i="17" s="1"/>
  <c r="BD395" i="6"/>
  <c r="BH76" i="17"/>
  <c r="BH42" i="17"/>
  <c r="BH80" i="17"/>
  <c r="BI28" i="17"/>
  <c r="BI20" i="17"/>
  <c r="BI23" i="17"/>
  <c r="BI52" i="17"/>
  <c r="BI65" i="17" s="1"/>
  <c r="BI22" i="17"/>
  <c r="BI24" i="17"/>
  <c r="BI21" i="17"/>
  <c r="BI19" i="17"/>
  <c r="BI26" i="17"/>
  <c r="BI53" i="17"/>
  <c r="BI66" i="17" s="1"/>
  <c r="BI25" i="17"/>
  <c r="BI27" i="17"/>
  <c r="BH5" i="6"/>
  <c r="BG118" i="3"/>
  <c r="BG106" i="3"/>
  <c r="BG11" i="3"/>
  <c r="BG140" i="3"/>
  <c r="BG84" i="3"/>
  <c r="BG37" i="3"/>
  <c r="BG96" i="3"/>
  <c r="BI16" i="17"/>
  <c r="BH48" i="17"/>
  <c r="BH61" i="17" s="1"/>
  <c r="BH74" i="17" s="1"/>
  <c r="BH46" i="17"/>
  <c r="BH59" i="17" s="1"/>
  <c r="BH72" i="17" s="1"/>
  <c r="BJ3" i="6"/>
  <c r="BJ15" i="17"/>
  <c r="BI4" i="6"/>
  <c r="BJ280" i="6"/>
  <c r="BH53" i="17"/>
  <c r="BH66" i="17" s="1"/>
  <c r="BH79" i="17" s="1"/>
  <c r="BG92" i="17"/>
  <c r="BC122" i="8"/>
  <c r="F252" i="14" a="1"/>
  <c r="F252" i="14" s="1"/>
  <c r="T98" i="17"/>
  <c r="T101" i="17" s="1"/>
  <c r="T89" i="17"/>
  <c r="S428" i="6" s="1"/>
  <c r="E234" i="14" a="1"/>
  <c r="E234" i="14" s="1"/>
  <c r="BA417" i="6"/>
  <c r="U68" i="17"/>
  <c r="U71" i="17"/>
  <c r="U93" i="17"/>
  <c r="U96" i="17" s="1"/>
  <c r="S109" i="6" s="1"/>
  <c r="BE125" i="6"/>
  <c r="BD131" i="6"/>
  <c r="BC434" i="6"/>
  <c r="BC133" i="6"/>
  <c r="BC278" i="6" s="1"/>
  <c r="G96" i="13" a="1"/>
  <c r="G96" i="13" s="1"/>
  <c r="S281" i="6"/>
  <c r="BB416" i="6"/>
  <c r="BB18" i="6"/>
  <c r="F254" i="13" a="1"/>
  <c r="F254" i="13" s="1"/>
  <c r="F101" i="12"/>
  <c r="V61" i="6"/>
  <c r="AX267" i="6" l="1"/>
  <c r="N190" i="13" s="1" a="1"/>
  <c r="N190" i="13" s="1"/>
  <c r="O190" i="13" s="1"/>
  <c r="A190" i="13" s="1"/>
  <c r="N189" i="12"/>
  <c r="A189" i="12" s="1"/>
  <c r="N186" i="12"/>
  <c r="A186" i="12" s="1"/>
  <c r="O182" i="13"/>
  <c r="A182" i="13" s="1"/>
  <c r="AX96" i="6" a="1"/>
  <c r="AX96" i="6" s="1"/>
  <c r="AY259" i="6" s="1"/>
  <c r="C235" i="13" s="1" a="1"/>
  <c r="C235" i="13" s="1"/>
  <c r="O181" i="13"/>
  <c r="A181" i="13" s="1"/>
  <c r="AX94" i="6" a="1"/>
  <c r="AX94" i="6" s="1"/>
  <c r="AY257" i="6" s="1"/>
  <c r="C233" i="13" s="1" a="1"/>
  <c r="C233" i="13" s="1"/>
  <c r="AX90" i="6" a="1"/>
  <c r="AX90" i="6" s="1"/>
  <c r="AY159" i="6" s="1"/>
  <c r="BD45" i="3"/>
  <c r="BD67" i="3" s="1"/>
  <c r="N192" i="12"/>
  <c r="A192" i="12" s="1"/>
  <c r="N187" i="12"/>
  <c r="A187" i="12" s="1"/>
  <c r="AX97" i="6" a="1"/>
  <c r="AX97" i="6" s="1"/>
  <c r="AY166" i="6" s="1"/>
  <c r="N188" i="12"/>
  <c r="A188" i="12" s="1"/>
  <c r="E211" i="6"/>
  <c r="E28" i="9" s="1"/>
  <c r="M99" i="15" s="1"/>
  <c r="AX89" i="6" a="1"/>
  <c r="AX89" i="6" s="1"/>
  <c r="AY252" i="6" s="1"/>
  <c r="N200" i="12"/>
  <c r="A200" i="12" s="1"/>
  <c r="BB115" i="3"/>
  <c r="BB146" i="3" s="1"/>
  <c r="BB29" i="6" s="1"/>
  <c r="BC143" i="6" s="1"/>
  <c r="F223" i="12" s="1" a="1"/>
  <c r="F223" i="12" s="1"/>
  <c r="BB93" i="3"/>
  <c r="BB144" i="3" s="1"/>
  <c r="BB27" i="6" s="1"/>
  <c r="BC141" i="6" s="1"/>
  <c r="AX104" i="6"/>
  <c r="AZ52" i="5"/>
  <c r="AY174" i="6"/>
  <c r="AY268" i="6"/>
  <c r="AY47" i="6"/>
  <c r="AY50" i="6" s="1"/>
  <c r="AZ405" i="6" s="1"/>
  <c r="D223" i="14" s="1" a="1"/>
  <c r="D223" i="14" s="1"/>
  <c r="O177" i="13"/>
  <c r="A177" i="13" s="1"/>
  <c r="E223" i="12" a="1"/>
  <c r="E223" i="12" s="1"/>
  <c r="B224" i="12"/>
  <c r="BA140" i="6"/>
  <c r="AZ30" i="6"/>
  <c r="N190" i="12"/>
  <c r="A190" i="12" s="1"/>
  <c r="AY157" i="6"/>
  <c r="AY251" i="6"/>
  <c r="AY151" i="6"/>
  <c r="AY153" i="6" s="1"/>
  <c r="B227" i="12" a="1"/>
  <c r="B227" i="12" s="1"/>
  <c r="A178" i="12"/>
  <c r="A173" i="12"/>
  <c r="AY175" i="6"/>
  <c r="AY269" i="6"/>
  <c r="AX91" i="6" a="1"/>
  <c r="AX91" i="6" s="1"/>
  <c r="H222" i="12" a="1"/>
  <c r="H222" i="12" s="1"/>
  <c r="AY176" i="6"/>
  <c r="AY270" i="6"/>
  <c r="M181" i="12"/>
  <c r="N180" i="12"/>
  <c r="N181" i="12" s="1"/>
  <c r="BA51" i="6"/>
  <c r="BB424" i="6" s="1"/>
  <c r="F242" i="14" s="1" a="1"/>
  <c r="F242" i="14" s="1"/>
  <c r="BA74" i="3"/>
  <c r="BA49" i="6" s="1"/>
  <c r="BB247" i="6" s="1"/>
  <c r="F223" i="13" s="1" a="1"/>
  <c r="F223" i="13" s="1"/>
  <c r="BB143" i="3"/>
  <c r="BB75" i="3"/>
  <c r="BC67" i="3"/>
  <c r="BC71" i="3" s="1" a="1"/>
  <c r="BC71" i="3" s="1"/>
  <c r="BC72" i="3" s="1"/>
  <c r="BC80" i="3"/>
  <c r="BC78" i="3" s="1"/>
  <c r="AX93" i="6" a="1"/>
  <c r="AX93" i="6" s="1"/>
  <c r="BA26" i="6"/>
  <c r="BA147" i="3"/>
  <c r="AX92" i="6" a="1"/>
  <c r="AX92" i="6" s="1"/>
  <c r="M175" i="13" a="1"/>
  <c r="M175" i="13" s="1"/>
  <c r="O175" i="13" s="1"/>
  <c r="A175" i="13" s="1"/>
  <c r="E296" i="6"/>
  <c r="E13" i="10" s="1"/>
  <c r="C220" i="12" a="1"/>
  <c r="C220" i="12" s="1"/>
  <c r="C224" i="12" s="1"/>
  <c r="AZ144" i="6"/>
  <c r="BA55" i="5" a="1"/>
  <c r="BA55" i="5" s="1"/>
  <c r="BA56" i="5" s="1"/>
  <c r="AY95" i="6" s="1" a="1"/>
  <c r="AY95" i="6" s="1"/>
  <c r="BA48" i="5" a="1"/>
  <c r="BA48" i="5" s="1"/>
  <c r="AY105" i="6" s="1"/>
  <c r="BA50" i="5" a="1"/>
  <c r="BA50" i="5" s="1"/>
  <c r="AY107" i="6" s="1"/>
  <c r="BA51" i="5" a="1"/>
  <c r="BA51" i="5" s="1"/>
  <c r="AY108" i="6" s="1"/>
  <c r="BA49" i="5" a="1"/>
  <c r="BA49" i="5" s="1"/>
  <c r="AY106" i="6" s="1"/>
  <c r="AZ269" i="6" s="1"/>
  <c r="D245" i="13" s="1" a="1"/>
  <c r="D245" i="13" s="1"/>
  <c r="BA47" i="5" a="1"/>
  <c r="BA47" i="5" s="1"/>
  <c r="N185" i="12"/>
  <c r="A185" i="12" s="1"/>
  <c r="AZ147" i="6"/>
  <c r="AY33" i="6"/>
  <c r="AY37" i="6" s="1"/>
  <c r="AZ62" i="6" s="1"/>
  <c r="AY177" i="6"/>
  <c r="AY271" i="6"/>
  <c r="AX95" i="6" a="1"/>
  <c r="AX95" i="6" s="1"/>
  <c r="BE44" i="3"/>
  <c r="BF33" i="3"/>
  <c r="BE103" i="3"/>
  <c r="BE145" i="3" s="1"/>
  <c r="BE28" i="6" s="1"/>
  <c r="BF142" i="6" s="1"/>
  <c r="I222" i="12" s="1" a="1"/>
  <c r="I222" i="12" s="1"/>
  <c r="AZ137" i="3"/>
  <c r="BB44" i="5"/>
  <c r="BI80" i="17"/>
  <c r="BI76" i="17"/>
  <c r="BJ35" i="17"/>
  <c r="BJ40" i="17"/>
  <c r="BJ34" i="17"/>
  <c r="BJ47" i="17" s="1"/>
  <c r="BJ60" i="17" s="1"/>
  <c r="BJ38" i="17"/>
  <c r="BJ32" i="17"/>
  <c r="BJ36" i="17"/>
  <c r="BJ39" i="17"/>
  <c r="BJ41" i="17"/>
  <c r="BJ54" i="17" s="1"/>
  <c r="BJ67" i="17" s="1"/>
  <c r="BJ33" i="17"/>
  <c r="BJ37" i="17"/>
  <c r="BJ50" i="17" s="1"/>
  <c r="BJ63" i="17" s="1"/>
  <c r="BJ76" i="17" s="1"/>
  <c r="BI78" i="17"/>
  <c r="BI77" i="17"/>
  <c r="BE395" i="6"/>
  <c r="BI79" i="17"/>
  <c r="BI75" i="17"/>
  <c r="BJ16" i="17"/>
  <c r="H4" i="17" s="1"/>
  <c r="BI5" i="6"/>
  <c r="BH11" i="3"/>
  <c r="BH37" i="3"/>
  <c r="BH84" i="3"/>
  <c r="BH96" i="3"/>
  <c r="BH106" i="3"/>
  <c r="BH118" i="3"/>
  <c r="BH140" i="3"/>
  <c r="BJ20" i="17"/>
  <c r="BJ27" i="17"/>
  <c r="BJ28" i="17"/>
  <c r="BJ22" i="17"/>
  <c r="BJ21" i="17"/>
  <c r="BJ23" i="17"/>
  <c r="BJ24" i="17"/>
  <c r="BJ25" i="17"/>
  <c r="BJ19" i="17"/>
  <c r="BJ26" i="17"/>
  <c r="BI46" i="17"/>
  <c r="BI59" i="17" s="1"/>
  <c r="BI72" i="17" s="1"/>
  <c r="BI29" i="17"/>
  <c r="BH100" i="17"/>
  <c r="BG277" i="6"/>
  <c r="K253" i="13" s="1" a="1"/>
  <c r="K253" i="13" s="1"/>
  <c r="BJ4" i="6"/>
  <c r="BK3" i="6"/>
  <c r="BK15" i="17"/>
  <c r="N256" i="13" a="1"/>
  <c r="N256" i="13" s="1"/>
  <c r="O256" i="13" s="1"/>
  <c r="C324" i="6"/>
  <c r="C41" i="10" s="1"/>
  <c r="D324" i="6"/>
  <c r="D41" i="10" s="1"/>
  <c r="E324" i="6"/>
  <c r="E41" i="10" s="1"/>
  <c r="F324" i="6"/>
  <c r="F41" i="10" s="1"/>
  <c r="BI48" i="17"/>
  <c r="BI61" i="17" s="1"/>
  <c r="BI74" i="17" s="1"/>
  <c r="BF277" i="6"/>
  <c r="BG100" i="17"/>
  <c r="BI42" i="17"/>
  <c r="BI47" i="17"/>
  <c r="BI60" i="17" s="1"/>
  <c r="BI73" i="17" s="1"/>
  <c r="E235" i="14"/>
  <c r="G98" i="13"/>
  <c r="BF125" i="6"/>
  <c r="BE131" i="6"/>
  <c r="BD122" i="8"/>
  <c r="G252" i="14" a="1"/>
  <c r="G252" i="14" s="1"/>
  <c r="BD434" i="6"/>
  <c r="BD133" i="6"/>
  <c r="BD278" i="6" s="1"/>
  <c r="F234" i="14" a="1"/>
  <c r="F234" i="14" s="1"/>
  <c r="F235" i="14" s="1"/>
  <c r="BB417" i="6"/>
  <c r="T178" i="6"/>
  <c r="T272" i="6"/>
  <c r="U81" i="17"/>
  <c r="U90" i="17" s="1"/>
  <c r="V45" i="17"/>
  <c r="T121" i="8"/>
  <c r="G87" i="14" a="1"/>
  <c r="G87" i="14" s="1"/>
  <c r="S429" i="6"/>
  <c r="BC416" i="6"/>
  <c r="BC18" i="6"/>
  <c r="U94" i="17"/>
  <c r="G254" i="13" a="1"/>
  <c r="G254" i="13" s="1"/>
  <c r="F103" i="12"/>
  <c r="V65" i="6"/>
  <c r="V249" i="6" s="1"/>
  <c r="V63" i="6"/>
  <c r="AY165" i="6" l="1"/>
  <c r="B245" i="12" s="1" a="1"/>
  <c r="B245" i="12" s="1"/>
  <c r="BD80" i="3"/>
  <c r="BD78" i="3" s="1"/>
  <c r="BD115" i="3" s="1"/>
  <c r="BD146" i="3" s="1"/>
  <c r="BD29" i="6" s="1"/>
  <c r="BE143" i="6" s="1"/>
  <c r="H223" i="12" s="1" a="1"/>
  <c r="H223" i="12" s="1"/>
  <c r="AY253" i="6"/>
  <c r="C229" i="13" s="1" a="1"/>
  <c r="C229" i="13" s="1"/>
  <c r="AY163" i="6"/>
  <c r="B243" i="12" s="1" a="1"/>
  <c r="B243" i="12" s="1"/>
  <c r="AY158" i="6"/>
  <c r="AY260" i="6"/>
  <c r="C236" i="13" s="1" a="1"/>
  <c r="C236" i="13" s="1"/>
  <c r="AY96" i="6" a="1"/>
  <c r="AY96" i="6" s="1"/>
  <c r="AZ259" i="6" s="1"/>
  <c r="D235" i="13" s="1" a="1"/>
  <c r="D235" i="13" s="1"/>
  <c r="AY88" i="6" a="1"/>
  <c r="AY88" i="6" s="1"/>
  <c r="AZ251" i="6" s="1"/>
  <c r="D227" i="13" s="1" a="1"/>
  <c r="D227" i="13" s="1"/>
  <c r="AY89" i="6" a="1"/>
  <c r="AY89" i="6" s="1"/>
  <c r="AZ252" i="6" s="1"/>
  <c r="D228" i="13" s="1" a="1"/>
  <c r="D228" i="13" s="1"/>
  <c r="AY97" i="6" a="1"/>
  <c r="AY97" i="6" s="1"/>
  <c r="AZ260" i="6" s="1"/>
  <c r="D236" i="13" s="1" a="1"/>
  <c r="D236" i="13" s="1"/>
  <c r="AZ164" i="6"/>
  <c r="C244" i="12" s="1" a="1"/>
  <c r="C244" i="12" s="1"/>
  <c r="AZ177" i="6"/>
  <c r="C257" i="12" s="1" a="1"/>
  <c r="C257" i="12" s="1"/>
  <c r="AZ176" i="6"/>
  <c r="C256" i="12" s="1" a="1"/>
  <c r="C256" i="12" s="1"/>
  <c r="BB26" i="6"/>
  <c r="BB147" i="3"/>
  <c r="B237" i="12" a="1"/>
  <c r="B237" i="12" s="1"/>
  <c r="BD143" i="3"/>
  <c r="AY173" i="6"/>
  <c r="AY267" i="6"/>
  <c r="B257" i="12" a="1"/>
  <c r="B257" i="12" s="1"/>
  <c r="B255" i="12" a="1"/>
  <c r="B255" i="12" s="1"/>
  <c r="AY162" i="6"/>
  <c r="AY256" i="6"/>
  <c r="B238" i="12" a="1"/>
  <c r="B238" i="12" s="1"/>
  <c r="A180" i="12"/>
  <c r="A179" i="12"/>
  <c r="A181" i="12"/>
  <c r="A182" i="12" s="1"/>
  <c r="AY91" i="6" a="1"/>
  <c r="AY91" i="6" s="1"/>
  <c r="B239" i="12" a="1"/>
  <c r="B239" i="12" s="1"/>
  <c r="F221" i="12" a="1"/>
  <c r="F221" i="12" s="1"/>
  <c r="BF44" i="3"/>
  <c r="BG33" i="3"/>
  <c r="BF103" i="3"/>
  <c r="BF145" i="3" s="1"/>
  <c r="BF28" i="6" s="1"/>
  <c r="BG142" i="6" s="1"/>
  <c r="J222" i="12" s="1" a="1"/>
  <c r="J222" i="12" s="1"/>
  <c r="AY93" i="6" a="1"/>
  <c r="AY93" i="6" s="1"/>
  <c r="AZ256" i="6" s="1"/>
  <c r="D232" i="13" s="1" a="1"/>
  <c r="D232" i="13" s="1"/>
  <c r="AY92" i="6" a="1"/>
  <c r="AY92" i="6" s="1"/>
  <c r="AZ255" i="6" s="1"/>
  <c r="D231" i="13" s="1" a="1"/>
  <c r="D231" i="13" s="1"/>
  <c r="C244" i="13" a="1"/>
  <c r="C244" i="13" s="1"/>
  <c r="BB55" i="5" a="1"/>
  <c r="BB55" i="5" s="1"/>
  <c r="BB56" i="5" s="1"/>
  <c r="AZ95" i="6" s="1" a="1"/>
  <c r="AZ95" i="6" s="1"/>
  <c r="BB49" i="5" a="1"/>
  <c r="BB49" i="5" s="1"/>
  <c r="AZ106" i="6" s="1"/>
  <c r="BB47" i="5" a="1"/>
  <c r="BB47" i="5" s="1"/>
  <c r="BB48" i="5" a="1"/>
  <c r="BB48" i="5" s="1"/>
  <c r="AZ105" i="6" s="1"/>
  <c r="BA268" i="6" s="1"/>
  <c r="E244" i="13" s="1" a="1"/>
  <c r="E244" i="13" s="1"/>
  <c r="BB50" i="5" a="1"/>
  <c r="BB50" i="5" s="1"/>
  <c r="AZ107" i="6" s="1"/>
  <c r="BA270" i="6" s="1"/>
  <c r="E246" i="13" s="1" a="1"/>
  <c r="E246" i="13" s="1"/>
  <c r="BB51" i="5" a="1"/>
  <c r="BB51" i="5" s="1"/>
  <c r="AZ108" i="6" s="1"/>
  <c r="BA271" i="6" s="1"/>
  <c r="E247" i="13" s="1" a="1"/>
  <c r="E247" i="13" s="1"/>
  <c r="C247" i="13" a="1"/>
  <c r="C247" i="13" s="1"/>
  <c r="AZ271" i="6"/>
  <c r="D247" i="13" s="1" a="1"/>
  <c r="D247" i="13" s="1"/>
  <c r="BA137" i="3"/>
  <c r="BC44" i="5"/>
  <c r="AZ270" i="6"/>
  <c r="D246" i="13" s="1" a="1"/>
  <c r="D246" i="13" s="1"/>
  <c r="AZ174" i="6"/>
  <c r="C254" i="12" s="1" a="1"/>
  <c r="C254" i="12" s="1"/>
  <c r="BB140" i="6"/>
  <c r="BA30" i="6"/>
  <c r="B256" i="12" a="1"/>
  <c r="B256" i="12" s="1"/>
  <c r="BC115" i="3"/>
  <c r="BC146" i="3" s="1"/>
  <c r="BC29" i="6" s="1"/>
  <c r="BD143" i="6" s="1"/>
  <c r="BC93" i="3"/>
  <c r="BC144" i="3" s="1"/>
  <c r="BC27" i="6" s="1"/>
  <c r="BD141" i="6" s="1"/>
  <c r="G221" i="12" s="1" a="1"/>
  <c r="G221" i="12" s="1"/>
  <c r="AZ151" i="6"/>
  <c r="AZ153" i="6" s="1"/>
  <c r="C227" i="12" a="1"/>
  <c r="C227" i="12" s="1"/>
  <c r="C231" i="12" s="1"/>
  <c r="C233" i="12" s="1"/>
  <c r="C234" i="12" s="1"/>
  <c r="AY94" i="6" a="1"/>
  <c r="AY94" i="6" s="1"/>
  <c r="BE45" i="3"/>
  <c r="BE79" i="3"/>
  <c r="BA52" i="5"/>
  <c r="AY104" i="6"/>
  <c r="AZ267" i="6" s="1"/>
  <c r="D243" i="13" s="1" a="1"/>
  <c r="D243" i="13" s="1"/>
  <c r="BC143" i="3"/>
  <c r="BC75" i="3"/>
  <c r="B231" i="12"/>
  <c r="B233" i="12" s="1"/>
  <c r="B234" i="12" s="1"/>
  <c r="B246" i="12" a="1"/>
  <c r="B246" i="12" s="1"/>
  <c r="AY90" i="6" a="1"/>
  <c r="AY90" i="6" s="1"/>
  <c r="AZ268" i="6"/>
  <c r="D244" i="13" s="1" a="1"/>
  <c r="D244" i="13" s="1"/>
  <c r="AY161" i="6"/>
  <c r="AY255" i="6"/>
  <c r="BB51" i="6"/>
  <c r="BC424" i="6" s="1"/>
  <c r="G242" i="14" s="1" a="1"/>
  <c r="G242" i="14" s="1"/>
  <c r="BB74" i="3"/>
  <c r="BB49" i="6" s="1"/>
  <c r="BC247" i="6" s="1"/>
  <c r="G223" i="13" s="1" a="1"/>
  <c r="G223" i="13" s="1"/>
  <c r="C246" i="13" a="1"/>
  <c r="C246" i="13" s="1"/>
  <c r="C245" i="13" a="1"/>
  <c r="C245" i="13" s="1"/>
  <c r="C227" i="13" a="1"/>
  <c r="C227" i="13" s="1"/>
  <c r="BA144" i="6"/>
  <c r="D220" i="12" a="1"/>
  <c r="D220" i="12" s="1"/>
  <c r="BA147" i="6"/>
  <c r="AZ33" i="6"/>
  <c r="AZ37" i="6" s="1"/>
  <c r="BA62" i="6" s="1"/>
  <c r="AY164" i="6"/>
  <c r="AZ258" i="6"/>
  <c r="D234" i="13" s="1" a="1"/>
  <c r="D234" i="13" s="1"/>
  <c r="AY258" i="6"/>
  <c r="AZ175" i="6"/>
  <c r="C255" i="12" s="1" a="1"/>
  <c r="C255" i="12" s="1"/>
  <c r="C228" i="13" a="1"/>
  <c r="C228" i="13" s="1"/>
  <c r="AY160" i="6"/>
  <c r="AY254" i="6"/>
  <c r="AZ47" i="6"/>
  <c r="AZ50" i="6" s="1"/>
  <c r="BA405" i="6" s="1"/>
  <c r="E223" i="14" s="1" a="1"/>
  <c r="E223" i="14" s="1"/>
  <c r="BD71" i="3" a="1"/>
  <c r="BD71" i="3" s="1"/>
  <c r="BD72" i="3" s="1"/>
  <c r="B254" i="12" a="1"/>
  <c r="B254" i="12" s="1"/>
  <c r="BJ46" i="17"/>
  <c r="BJ59" i="17" s="1"/>
  <c r="BJ72" i="17" s="1"/>
  <c r="BJ80" i="17"/>
  <c r="BK40" i="17"/>
  <c r="BK33" i="17"/>
  <c r="BK38" i="17"/>
  <c r="BK39" i="17"/>
  <c r="BK52" i="17" s="1"/>
  <c r="BK65" i="17" s="1"/>
  <c r="BK36" i="17"/>
  <c r="BK49" i="17" s="1"/>
  <c r="BK62" i="17" s="1"/>
  <c r="BK35" i="17"/>
  <c r="BK48" i="17" s="1"/>
  <c r="BK61" i="17" s="1"/>
  <c r="BK34" i="17"/>
  <c r="BK47" i="17" s="1"/>
  <c r="BK60" i="17" s="1"/>
  <c r="BK32" i="17"/>
  <c r="BK37" i="17"/>
  <c r="BK50" i="17" s="1"/>
  <c r="BK63" i="17" s="1"/>
  <c r="BK41" i="17"/>
  <c r="BK54" i="17" s="1"/>
  <c r="BK67" i="17" s="1"/>
  <c r="BK80" i="17" s="1"/>
  <c r="BF395" i="6"/>
  <c r="A256" i="13"/>
  <c r="I27" i="7"/>
  <c r="BJ29" i="17"/>
  <c r="J253" i="13" a="1"/>
  <c r="J253" i="13" s="1"/>
  <c r="BK16" i="17"/>
  <c r="BJ5" i="6"/>
  <c r="BI140" i="3"/>
  <c r="BI96" i="3"/>
  <c r="BI106" i="3"/>
  <c r="BI118" i="3"/>
  <c r="BI37" i="3"/>
  <c r="BI11" i="3"/>
  <c r="BI84" i="3"/>
  <c r="BJ48" i="17"/>
  <c r="BJ61" i="17" s="1"/>
  <c r="BJ74" i="17" s="1"/>
  <c r="BJ52" i="17"/>
  <c r="BJ65" i="17" s="1"/>
  <c r="BJ78" i="17" s="1"/>
  <c r="BJ73" i="17"/>
  <c r="BJ53" i="17"/>
  <c r="BJ66" i="17" s="1"/>
  <c r="BJ79" i="17" s="1"/>
  <c r="BL15" i="17"/>
  <c r="BK4" i="6"/>
  <c r="BJ49" i="17"/>
  <c r="BJ62" i="17" s="1"/>
  <c r="BJ75" i="17" s="1"/>
  <c r="BJ42" i="17"/>
  <c r="BK20" i="17"/>
  <c r="BK22" i="17"/>
  <c r="BK28" i="17"/>
  <c r="BK21" i="17"/>
  <c r="BK25" i="17"/>
  <c r="BK24" i="17"/>
  <c r="BK23" i="17"/>
  <c r="BK26" i="17"/>
  <c r="BK19" i="17"/>
  <c r="BK27" i="17"/>
  <c r="BI92" i="17"/>
  <c r="BJ51" i="17"/>
  <c r="BJ64" i="17" s="1"/>
  <c r="BJ77" i="17" s="1"/>
  <c r="H254" i="13" a="1"/>
  <c r="H254" i="13" s="1"/>
  <c r="G88" i="14"/>
  <c r="BE122" i="8"/>
  <c r="H252" i="14" a="1"/>
  <c r="H252" i="14" s="1"/>
  <c r="BE434" i="6"/>
  <c r="BE133" i="6"/>
  <c r="BE278" i="6" s="1"/>
  <c r="H89" i="13" a="1"/>
  <c r="H89" i="13" s="1"/>
  <c r="T390" i="6"/>
  <c r="BF131" i="6"/>
  <c r="BG125" i="6"/>
  <c r="V55" i="17"/>
  <c r="V58" i="17"/>
  <c r="U99" i="17"/>
  <c r="T279" i="6"/>
  <c r="G99" i="12" a="1"/>
  <c r="G99" i="12" s="1"/>
  <c r="G101" i="12" s="1"/>
  <c r="G103" i="12" s="1"/>
  <c r="T180" i="6"/>
  <c r="T182" i="6" s="1"/>
  <c r="T389" i="6"/>
  <c r="BD416" i="6"/>
  <c r="BD18" i="6"/>
  <c r="G234" i="14" a="1"/>
  <c r="G234" i="14" s="1"/>
  <c r="G235" i="14" s="1"/>
  <c r="BC417" i="6"/>
  <c r="W60" i="6"/>
  <c r="V406" i="6"/>
  <c r="J65" i="14" s="1" a="1"/>
  <c r="J65" i="14" s="1"/>
  <c r="J66" i="13" a="1"/>
  <c r="J66" i="13" s="1"/>
  <c r="V66" i="6"/>
  <c r="BD93" i="3" l="1"/>
  <c r="BD144" i="3" s="1"/>
  <c r="BD27" i="6" s="1"/>
  <c r="BE141" i="6" s="1"/>
  <c r="H221" i="12" s="1" a="1"/>
  <c r="H221" i="12" s="1"/>
  <c r="AZ93" i="6" a="1"/>
  <c r="AZ93" i="6" s="1"/>
  <c r="BA256" i="6" s="1"/>
  <c r="E232" i="13" s="1" a="1"/>
  <c r="E232" i="13" s="1"/>
  <c r="AZ96" i="6" a="1"/>
  <c r="AZ96" i="6" s="1"/>
  <c r="BA165" i="6" s="1"/>
  <c r="D245" i="12" s="1" a="1"/>
  <c r="D245" i="12" s="1"/>
  <c r="AZ157" i="6"/>
  <c r="C237" i="12" s="1" a="1"/>
  <c r="C237" i="12" s="1"/>
  <c r="AZ89" i="6" a="1"/>
  <c r="AZ89" i="6" s="1"/>
  <c r="BA252" i="6" s="1"/>
  <c r="AZ158" i="6"/>
  <c r="C238" i="12" s="1" a="1"/>
  <c r="C238" i="12" s="1"/>
  <c r="AZ165" i="6"/>
  <c r="C245" i="12" s="1" a="1"/>
  <c r="C245" i="12" s="1"/>
  <c r="AZ166" i="6"/>
  <c r="C246" i="12" s="1" a="1"/>
  <c r="C246" i="12" s="1"/>
  <c r="BD75" i="3"/>
  <c r="BD51" i="6" s="1"/>
  <c r="BE424" i="6" s="1"/>
  <c r="I242" i="14" s="1" a="1"/>
  <c r="I242" i="14" s="1"/>
  <c r="AZ88" i="6" a="1"/>
  <c r="AZ88" i="6" s="1"/>
  <c r="BA157" i="6" s="1"/>
  <c r="D237" i="12" s="1" a="1"/>
  <c r="D237" i="12" s="1"/>
  <c r="AZ97" i="6" a="1"/>
  <c r="AZ97" i="6" s="1"/>
  <c r="BA260" i="6" s="1"/>
  <c r="AZ94" i="6" a="1"/>
  <c r="AZ94" i="6" s="1"/>
  <c r="BA163" i="6" s="1"/>
  <c r="D243" i="12" s="1" a="1"/>
  <c r="D243" i="12" s="1"/>
  <c r="AZ91" i="6" a="1"/>
  <c r="AZ91" i="6" s="1"/>
  <c r="BA254" i="6" s="1"/>
  <c r="E230" i="13" s="1" a="1"/>
  <c r="E230" i="13" s="1"/>
  <c r="AZ92" i="6" a="1"/>
  <c r="AZ92" i="6" s="1"/>
  <c r="BA255" i="6" s="1"/>
  <c r="E231" i="13" s="1" a="1"/>
  <c r="E231" i="13" s="1"/>
  <c r="BA164" i="6"/>
  <c r="D244" i="12" s="1" a="1"/>
  <c r="D244" i="12" s="1"/>
  <c r="BA258" i="6"/>
  <c r="E234" i="13" s="1" a="1"/>
  <c r="E234" i="13" s="1"/>
  <c r="BC26" i="6"/>
  <c r="BC147" i="3"/>
  <c r="BA47" i="6"/>
  <c r="BA50" i="6" s="1"/>
  <c r="BB405" i="6" s="1"/>
  <c r="F223" i="14" s="1" a="1"/>
  <c r="F223" i="14" s="1"/>
  <c r="BA175" i="6"/>
  <c r="D255" i="12" s="1" a="1"/>
  <c r="D255" i="12" s="1"/>
  <c r="D224" i="12"/>
  <c r="AZ160" i="6"/>
  <c r="C240" i="12" s="1" a="1"/>
  <c r="C240" i="12" s="1"/>
  <c r="C232" i="13" a="1"/>
  <c r="C232" i="13" s="1"/>
  <c r="AZ90" i="6" a="1"/>
  <c r="AZ90" i="6" s="1"/>
  <c r="BA253" i="6" s="1"/>
  <c r="E229" i="13" s="1" a="1"/>
  <c r="E229" i="13" s="1"/>
  <c r="AZ254" i="6"/>
  <c r="D230" i="13" s="1" a="1"/>
  <c r="D230" i="13" s="1"/>
  <c r="C234" i="13" a="1"/>
  <c r="C234" i="13" s="1"/>
  <c r="BE67" i="3"/>
  <c r="BE80" i="3"/>
  <c r="BE78" i="3" s="1"/>
  <c r="B242" i="12" a="1"/>
  <c r="B242" i="12" s="1"/>
  <c r="C243" i="13" a="1"/>
  <c r="C243" i="13" s="1"/>
  <c r="BA269" i="6"/>
  <c r="C230" i="13" a="1"/>
  <c r="C230" i="13" s="1"/>
  <c r="B240" i="12" a="1"/>
  <c r="B240" i="12" s="1"/>
  <c r="C231" i="13" a="1"/>
  <c r="C231" i="13" s="1"/>
  <c r="AZ163" i="6"/>
  <c r="AZ257" i="6"/>
  <c r="G223" i="12" a="1"/>
  <c r="G223" i="12" s="1"/>
  <c r="BC49" i="5" a="1"/>
  <c r="BC49" i="5" s="1"/>
  <c r="BA106" i="6" s="1"/>
  <c r="BB269" i="6" s="1"/>
  <c r="F245" i="13" s="1" a="1"/>
  <c r="F245" i="13" s="1"/>
  <c r="BC51" i="5" a="1"/>
  <c r="BC51" i="5" s="1"/>
  <c r="BA108" i="6" s="1"/>
  <c r="BB271" i="6" s="1"/>
  <c r="F247" i="13" s="1" a="1"/>
  <c r="F247" i="13" s="1"/>
  <c r="BC55" i="5" a="1"/>
  <c r="BC55" i="5" s="1"/>
  <c r="BC56" i="5" s="1"/>
  <c r="BA93" i="6" s="1" a="1"/>
  <c r="BA93" i="6" s="1"/>
  <c r="BC50" i="5" a="1"/>
  <c r="BC50" i="5" s="1"/>
  <c r="BA107" i="6" s="1"/>
  <c r="BB270" i="6" s="1"/>
  <c r="F246" i="13" s="1" a="1"/>
  <c r="F246" i="13" s="1"/>
  <c r="BC47" i="5" a="1"/>
  <c r="BC47" i="5" s="1"/>
  <c r="BC48" i="5" a="1"/>
  <c r="BC48" i="5" s="1"/>
  <c r="BA105" i="6" s="1"/>
  <c r="BG44" i="3"/>
  <c r="BH33" i="3"/>
  <c r="BG103" i="3"/>
  <c r="BG145" i="3" s="1"/>
  <c r="BG28" i="6" s="1"/>
  <c r="BH142" i="6" s="1"/>
  <c r="K222" i="12" s="1" a="1"/>
  <c r="K222" i="12" s="1"/>
  <c r="B253" i="12" a="1"/>
  <c r="B253" i="12" s="1"/>
  <c r="BB137" i="3"/>
  <c r="BD44" i="5"/>
  <c r="BD26" i="6"/>
  <c r="BB52" i="5"/>
  <c r="AZ104" i="6"/>
  <c r="BA267" i="6" s="1"/>
  <c r="E243" i="13" s="1" a="1"/>
  <c r="E243" i="13" s="1"/>
  <c r="B244" i="12" a="1"/>
  <c r="B244" i="12" s="1"/>
  <c r="B241" i="12" a="1"/>
  <c r="B241" i="12" s="1"/>
  <c r="BB147" i="6"/>
  <c r="BA33" i="6"/>
  <c r="BA37" i="6" s="1"/>
  <c r="BB62" i="6" s="1"/>
  <c r="BA177" i="6"/>
  <c r="AZ161" i="6"/>
  <c r="C241" i="12" s="1" a="1"/>
  <c r="C241" i="12" s="1"/>
  <c r="BF45" i="3"/>
  <c r="BF79" i="3"/>
  <c r="BC140" i="6"/>
  <c r="BB30" i="6"/>
  <c r="BA174" i="6"/>
  <c r="D254" i="12" s="1" a="1"/>
  <c r="D254" i="12" s="1"/>
  <c r="AZ159" i="6"/>
  <c r="AZ253" i="6"/>
  <c r="AZ173" i="6"/>
  <c r="C253" i="12" s="1" a="1"/>
  <c r="C253" i="12" s="1"/>
  <c r="E220" i="12" a="1"/>
  <c r="E220" i="12" s="1"/>
  <c r="E224" i="12" s="1"/>
  <c r="BB144" i="6"/>
  <c r="D227" i="12" a="1"/>
  <c r="D227" i="12" s="1"/>
  <c r="D231" i="12" s="1"/>
  <c r="BA151" i="6"/>
  <c r="BA153" i="6" s="1"/>
  <c r="BC51" i="6"/>
  <c r="BD424" i="6" s="1"/>
  <c r="H242" i="14" s="1" a="1"/>
  <c r="H242" i="14" s="1"/>
  <c r="BC74" i="3"/>
  <c r="BC49" i="6" s="1"/>
  <c r="BD247" i="6" s="1"/>
  <c r="H223" i="13" s="1" a="1"/>
  <c r="H223" i="13" s="1"/>
  <c r="BA176" i="6"/>
  <c r="AZ162" i="6"/>
  <c r="C242" i="12" s="1" a="1"/>
  <c r="C242" i="12" s="1"/>
  <c r="BK46" i="17"/>
  <c r="BK59" i="17" s="1"/>
  <c r="BK72" i="17" s="1"/>
  <c r="BL33" i="17"/>
  <c r="BL38" i="17"/>
  <c r="BL36" i="17"/>
  <c r="BL49" i="17" s="1"/>
  <c r="BL62" i="17" s="1"/>
  <c r="BL35" i="17"/>
  <c r="BL48" i="17" s="1"/>
  <c r="BL61" i="17" s="1"/>
  <c r="BL34" i="17"/>
  <c r="BL32" i="17"/>
  <c r="BL37" i="17"/>
  <c r="BL50" i="17" s="1"/>
  <c r="BL63" i="17" s="1"/>
  <c r="BL39" i="17"/>
  <c r="BL52" i="17" s="1"/>
  <c r="BL65" i="17" s="1"/>
  <c r="BL41" i="17"/>
  <c r="BL54" i="17" s="1"/>
  <c r="BL67" i="17" s="1"/>
  <c r="BL40" i="17"/>
  <c r="BL53" i="17" s="1"/>
  <c r="BL66" i="17" s="1"/>
  <c r="BK76" i="17"/>
  <c r="BK74" i="17"/>
  <c r="BK29" i="17"/>
  <c r="BK73" i="17"/>
  <c r="BG395" i="6"/>
  <c r="BK75" i="17"/>
  <c r="BI100" i="17"/>
  <c r="BH277" i="6"/>
  <c r="BK42" i="17"/>
  <c r="H6" i="17"/>
  <c r="H9" i="17"/>
  <c r="H8" i="17"/>
  <c r="H5" i="17"/>
  <c r="H7" i="17"/>
  <c r="BK51" i="17"/>
  <c r="BK64" i="17"/>
  <c r="BK77" i="17" s="1"/>
  <c r="BL16" i="17"/>
  <c r="BK5" i="6"/>
  <c r="BK92" i="17"/>
  <c r="BK78" i="17"/>
  <c r="BJ92" i="17"/>
  <c r="BK53" i="17"/>
  <c r="BK66" i="17" s="1"/>
  <c r="BK79" i="17" s="1"/>
  <c r="BL23" i="17"/>
  <c r="BL20" i="17"/>
  <c r="BM15" i="17"/>
  <c r="BL28" i="17"/>
  <c r="BL24" i="17"/>
  <c r="BL22" i="17"/>
  <c r="BL27" i="17"/>
  <c r="BL26" i="17"/>
  <c r="BL25" i="17"/>
  <c r="BL21" i="17"/>
  <c r="BL51" i="17"/>
  <c r="BL64" i="17" s="1"/>
  <c r="BL19" i="17"/>
  <c r="V93" i="17"/>
  <c r="V96" i="17" s="1"/>
  <c r="T109" i="6" s="1"/>
  <c r="BF122" i="8"/>
  <c r="I252" i="14" a="1"/>
  <c r="I252" i="14" s="1"/>
  <c r="BH125" i="6"/>
  <c r="BG131" i="6"/>
  <c r="BF434" i="6"/>
  <c r="BF133" i="6"/>
  <c r="BF278" i="6" s="1"/>
  <c r="U98" i="17"/>
  <c r="U101" i="17" s="1"/>
  <c r="U89" i="17"/>
  <c r="T428" i="6" s="1"/>
  <c r="H96" i="13" a="1"/>
  <c r="H96" i="13" s="1"/>
  <c r="H98" i="13" s="1"/>
  <c r="T281" i="6"/>
  <c r="H234" i="14" a="1"/>
  <c r="H234" i="14" s="1"/>
  <c r="H235" i="14" s="1"/>
  <c r="BD417" i="6"/>
  <c r="V68" i="17"/>
  <c r="V71" i="17"/>
  <c r="BE416" i="6"/>
  <c r="BE18" i="6"/>
  <c r="I254" i="13" a="1"/>
  <c r="I254" i="13" s="1"/>
  <c r="V394" i="6"/>
  <c r="W61" i="6"/>
  <c r="W65" i="6" s="1"/>
  <c r="W249" i="6" s="1"/>
  <c r="BA259" i="6" l="1"/>
  <c r="E235" i="13" s="1" a="1"/>
  <c r="E235" i="13" s="1"/>
  <c r="BB256" i="6"/>
  <c r="F232" i="13" s="1" a="1"/>
  <c r="F232" i="13" s="1"/>
  <c r="BD147" i="3"/>
  <c r="BF44" i="5" s="1"/>
  <c r="BA166" i="6"/>
  <c r="D246" i="12" s="1" a="1"/>
  <c r="D246" i="12" s="1"/>
  <c r="BA162" i="6"/>
  <c r="D242" i="12" s="1" a="1"/>
  <c r="D242" i="12" s="1"/>
  <c r="BA158" i="6"/>
  <c r="D238" i="12" s="1" a="1"/>
  <c r="D238" i="12" s="1"/>
  <c r="BA257" i="6"/>
  <c r="E233" i="13" s="1" a="1"/>
  <c r="E233" i="13" s="1"/>
  <c r="D233" i="12"/>
  <c r="D234" i="12" s="1"/>
  <c r="BD74" i="3"/>
  <c r="BD49" i="6" s="1"/>
  <c r="BE247" i="6" s="1"/>
  <c r="I223" i="13" s="1" a="1"/>
  <c r="I223" i="13" s="1"/>
  <c r="BA88" i="6" a="1"/>
  <c r="BA88" i="6" s="1"/>
  <c r="BB157" i="6" s="1"/>
  <c r="E237" i="12" s="1" a="1"/>
  <c r="E237" i="12" s="1"/>
  <c r="BA251" i="6"/>
  <c r="E227" i="13" s="1" a="1"/>
  <c r="E227" i="13" s="1"/>
  <c r="BA90" i="6" a="1"/>
  <c r="BA90" i="6" s="1"/>
  <c r="BB159" i="6" s="1"/>
  <c r="E239" i="12" s="1" a="1"/>
  <c r="E239" i="12" s="1"/>
  <c r="BA92" i="6" a="1"/>
  <c r="BA92" i="6" s="1"/>
  <c r="BB255" i="6" s="1"/>
  <c r="F231" i="13" s="1" a="1"/>
  <c r="F231" i="13" s="1"/>
  <c r="BA161" i="6"/>
  <c r="D241" i="12" s="1" a="1"/>
  <c r="D241" i="12" s="1"/>
  <c r="BA160" i="6"/>
  <c r="D240" i="12" s="1" a="1"/>
  <c r="D240" i="12" s="1"/>
  <c r="BA97" i="6" a="1"/>
  <c r="BA97" i="6" s="1"/>
  <c r="BB260" i="6" s="1"/>
  <c r="F236" i="13" s="1" a="1"/>
  <c r="F236" i="13" s="1"/>
  <c r="BA95" i="6" a="1"/>
  <c r="BA95" i="6" s="1"/>
  <c r="BB258" i="6" s="1"/>
  <c r="F234" i="13" s="1" a="1"/>
  <c r="F234" i="13" s="1"/>
  <c r="BA89" i="6" a="1"/>
  <c r="BA89" i="6" s="1"/>
  <c r="BB158" i="6" s="1"/>
  <c r="E238" i="12" s="1" a="1"/>
  <c r="E238" i="12" s="1"/>
  <c r="BG45" i="3"/>
  <c r="BG79" i="3"/>
  <c r="D256" i="12" a="1"/>
  <c r="D256" i="12" s="1"/>
  <c r="C239" i="12" a="1"/>
  <c r="C239" i="12" s="1"/>
  <c r="BB33" i="6"/>
  <c r="BB37" i="6" s="1"/>
  <c r="BC62" i="6" s="1"/>
  <c r="BC147" i="6"/>
  <c r="BF67" i="3"/>
  <c r="BF71" i="3" s="1" a="1"/>
  <c r="BF71" i="3" s="1"/>
  <c r="BF72" i="3" s="1"/>
  <c r="BF80" i="3"/>
  <c r="BF78" i="3" s="1"/>
  <c r="BA173" i="6"/>
  <c r="D253" i="12" s="1" a="1"/>
  <c r="D253" i="12" s="1"/>
  <c r="BB176" i="6"/>
  <c r="E256" i="12" s="1" a="1"/>
  <c r="E256" i="12" s="1"/>
  <c r="C243" i="12" a="1"/>
  <c r="C243" i="12" s="1"/>
  <c r="BA96" i="6" a="1"/>
  <c r="BA96" i="6" s="1"/>
  <c r="BA94" i="6" a="1"/>
  <c r="BA94" i="6" s="1"/>
  <c r="BB47" i="6"/>
  <c r="BB50" i="6" s="1"/>
  <c r="BC405" i="6" s="1"/>
  <c r="G223" i="14" s="1" a="1"/>
  <c r="G223" i="14" s="1"/>
  <c r="D257" i="12" a="1"/>
  <c r="D257" i="12" s="1"/>
  <c r="BH103" i="3"/>
  <c r="BH145" i="3" s="1"/>
  <c r="BH28" i="6" s="1"/>
  <c r="BI142" i="6" s="1"/>
  <c r="L222" i="12" s="1" a="1"/>
  <c r="L222" i="12" s="1"/>
  <c r="BH44" i="3"/>
  <c r="BI33" i="3"/>
  <c r="BE71" i="3" a="1"/>
  <c r="BE71" i="3" s="1"/>
  <c r="BE72" i="3" s="1"/>
  <c r="BE75" i="3" s="1"/>
  <c r="BE143" i="3"/>
  <c r="BD48" i="5" a="1"/>
  <c r="BD48" i="5" s="1"/>
  <c r="BB105" i="6" s="1"/>
  <c r="BC268" i="6" s="1"/>
  <c r="G244" i="13" s="1" a="1"/>
  <c r="G244" i="13" s="1"/>
  <c r="BD55" i="5" a="1"/>
  <c r="BD55" i="5" s="1"/>
  <c r="BD56" i="5" s="1"/>
  <c r="BB97" i="6" s="1" a="1"/>
  <c r="BB97" i="6" s="1"/>
  <c r="BC166" i="6" s="1"/>
  <c r="F246" i="12" s="1" a="1"/>
  <c r="F246" i="12" s="1"/>
  <c r="BD50" i="5" a="1"/>
  <c r="BD50" i="5" s="1"/>
  <c r="BB107" i="6" s="1"/>
  <c r="BD47" i="5" a="1"/>
  <c r="BD47" i="5" s="1"/>
  <c r="BD49" i="5" a="1"/>
  <c r="BD49" i="5" s="1"/>
  <c r="BB106" i="6" s="1"/>
  <c r="BC269" i="6" s="1"/>
  <c r="G245" i="13" s="1" a="1"/>
  <c r="G245" i="13" s="1"/>
  <c r="BD51" i="5" a="1"/>
  <c r="BD51" i="5" s="1"/>
  <c r="BB108" i="6" s="1"/>
  <c r="BC52" i="5"/>
  <c r="BA104" i="6"/>
  <c r="BB267" i="6" s="1"/>
  <c r="BE115" i="3"/>
  <c r="BE146" i="3" s="1"/>
  <c r="BE29" i="6" s="1"/>
  <c r="BF143" i="6" s="1"/>
  <c r="BE93" i="3"/>
  <c r="BE144" i="3" s="1"/>
  <c r="BE27" i="6" s="1"/>
  <c r="BF141" i="6" s="1"/>
  <c r="BB162" i="6"/>
  <c r="E242" i="12" s="1" a="1"/>
  <c r="E242" i="12" s="1"/>
  <c r="BA159" i="6"/>
  <c r="D239" i="12" s="1" a="1"/>
  <c r="D239" i="12" s="1"/>
  <c r="BA91" i="6" a="1"/>
  <c r="BA91" i="6" s="1"/>
  <c r="E228" i="13" a="1"/>
  <c r="E228" i="13" s="1"/>
  <c r="BB174" i="6"/>
  <c r="E254" i="12" s="1" a="1"/>
  <c r="E254" i="12" s="1"/>
  <c r="BB268" i="6"/>
  <c r="BB177" i="6"/>
  <c r="E257" i="12" s="1" a="1"/>
  <c r="E257" i="12" s="1"/>
  <c r="BC137" i="3"/>
  <c r="BE44" i="5"/>
  <c r="D229" i="13" a="1"/>
  <c r="D229" i="13" s="1"/>
  <c r="F220" i="12" a="1"/>
  <c r="F220" i="12" s="1"/>
  <c r="F224" i="12" s="1"/>
  <c r="BC144" i="6"/>
  <c r="E245" i="13" a="1"/>
  <c r="E245" i="13" s="1"/>
  <c r="BB151" i="6"/>
  <c r="BB153" i="6" s="1"/>
  <c r="E227" i="12" a="1"/>
  <c r="E227" i="12" s="1"/>
  <c r="E236" i="13" a="1"/>
  <c r="E236" i="13" s="1"/>
  <c r="D233" i="13" a="1"/>
  <c r="D233" i="13" s="1"/>
  <c r="BE140" i="6"/>
  <c r="BD30" i="6"/>
  <c r="BB175" i="6"/>
  <c r="E255" i="12" s="1" a="1"/>
  <c r="E255" i="12" s="1"/>
  <c r="BD140" i="6"/>
  <c r="BC30" i="6"/>
  <c r="BL80" i="17"/>
  <c r="BL74" i="17"/>
  <c r="BM38" i="17"/>
  <c r="BM36" i="17"/>
  <c r="BM35" i="17"/>
  <c r="BM34" i="17"/>
  <c r="BM47" i="17" s="1"/>
  <c r="BM60" i="17" s="1"/>
  <c r="BM32" i="17"/>
  <c r="BM41" i="17"/>
  <c r="BM54" i="17" s="1"/>
  <c r="BM67" i="17" s="1"/>
  <c r="BM37" i="17"/>
  <c r="BM39" i="17"/>
  <c r="BM40" i="17"/>
  <c r="BM33" i="17"/>
  <c r="BL76" i="17"/>
  <c r="BL77" i="17"/>
  <c r="BH395" i="6"/>
  <c r="BL79" i="17"/>
  <c r="BL29" i="17"/>
  <c r="BL92" i="17" s="1"/>
  <c r="BL100" i="17" s="1"/>
  <c r="L253" i="13" a="1"/>
  <c r="L253" i="13" s="1"/>
  <c r="BL75" i="17"/>
  <c r="BL47" i="17"/>
  <c r="BL60" i="17"/>
  <c r="BL73" i="17" s="1"/>
  <c r="BL42" i="17"/>
  <c r="BJ100" i="17"/>
  <c r="BI277" i="6"/>
  <c r="M253" i="13" s="1" a="1"/>
  <c r="M253" i="13" s="1"/>
  <c r="BL78" i="17"/>
  <c r="BK100" i="17"/>
  <c r="BJ277" i="6"/>
  <c r="BM23" i="17"/>
  <c r="BN15" i="17"/>
  <c r="BM27" i="17"/>
  <c r="BM21" i="17"/>
  <c r="BM28" i="17"/>
  <c r="BM20" i="17"/>
  <c r="BM19" i="17"/>
  <c r="BM49" i="17"/>
  <c r="BM62" i="17" s="1"/>
  <c r="BM25" i="17"/>
  <c r="BM26" i="17"/>
  <c r="BM24" i="17"/>
  <c r="BM22" i="17"/>
  <c r="BL46" i="17"/>
  <c r="BL59" i="17" s="1"/>
  <c r="BL72" i="17" s="1"/>
  <c r="V81" i="17"/>
  <c r="V90" i="17" s="1"/>
  <c r="W45" i="17"/>
  <c r="V94" i="17"/>
  <c r="BG434" i="6"/>
  <c r="BG133" i="6"/>
  <c r="BG278" i="6" s="1"/>
  <c r="BH131" i="6"/>
  <c r="BI125" i="6"/>
  <c r="BG122" i="8"/>
  <c r="J252" i="14" a="1"/>
  <c r="J252" i="14" s="1"/>
  <c r="BF416" i="6"/>
  <c r="BF18" i="6"/>
  <c r="I234" i="14" a="1"/>
  <c r="I234" i="14" s="1"/>
  <c r="BE417" i="6"/>
  <c r="U121" i="8"/>
  <c r="H87" i="14" a="1"/>
  <c r="H87" i="14" s="1"/>
  <c r="H88" i="14" s="1"/>
  <c r="T429" i="6"/>
  <c r="J254" i="13" a="1"/>
  <c r="J254" i="13" s="1"/>
  <c r="U178" i="6"/>
  <c r="U272" i="6"/>
  <c r="W66" i="6"/>
  <c r="W394" i="6" s="1"/>
  <c r="W63" i="6"/>
  <c r="K66" i="13" a="1"/>
  <c r="K66" i="13" s="1"/>
  <c r="BD137" i="3" l="1"/>
  <c r="BE147" i="6" s="1"/>
  <c r="BB251" i="6"/>
  <c r="F227" i="13" s="1" a="1"/>
  <c r="F227" i="13" s="1"/>
  <c r="BB161" i="6"/>
  <c r="E241" i="12" s="1" a="1"/>
  <c r="E241" i="12" s="1"/>
  <c r="BB166" i="6"/>
  <c r="E246" i="12" s="1" a="1"/>
  <c r="E246" i="12" s="1"/>
  <c r="BB253" i="6"/>
  <c r="F229" i="13" s="1" a="1"/>
  <c r="F229" i="13" s="1"/>
  <c r="BB90" i="6" a="1"/>
  <c r="BB90" i="6" s="1"/>
  <c r="BC159" i="6" s="1"/>
  <c r="F239" i="12" s="1" a="1"/>
  <c r="F239" i="12" s="1"/>
  <c r="BC260" i="6"/>
  <c r="G236" i="13" s="1" a="1"/>
  <c r="G236" i="13" s="1"/>
  <c r="BB93" i="6" a="1"/>
  <c r="BB93" i="6" s="1"/>
  <c r="BC162" i="6" s="1"/>
  <c r="BB252" i="6"/>
  <c r="F228" i="13" s="1" a="1"/>
  <c r="F228" i="13" s="1"/>
  <c r="BB89" i="6" a="1"/>
  <c r="BB89" i="6" s="1"/>
  <c r="BC158" i="6" s="1"/>
  <c r="F238" i="12" s="1" a="1"/>
  <c r="F238" i="12" s="1"/>
  <c r="BB96" i="6" a="1"/>
  <c r="BB96" i="6" s="1"/>
  <c r="BC259" i="6" s="1"/>
  <c r="G235" i="13" s="1" a="1"/>
  <c r="G235" i="13" s="1"/>
  <c r="BB92" i="6" a="1"/>
  <c r="BB92" i="6" s="1"/>
  <c r="BC255" i="6" s="1"/>
  <c r="G231" i="13" s="1" a="1"/>
  <c r="G231" i="13" s="1"/>
  <c r="BB164" i="6"/>
  <c r="E244" i="12" s="1" a="1"/>
  <c r="E244" i="12" s="1"/>
  <c r="BB94" i="6" a="1"/>
  <c r="BB94" i="6" s="1"/>
  <c r="BC257" i="6" s="1"/>
  <c r="G233" i="13" s="1" a="1"/>
  <c r="G233" i="13" s="1"/>
  <c r="BB91" i="6" a="1"/>
  <c r="BB91" i="6" s="1"/>
  <c r="BC254" i="6" s="1"/>
  <c r="G230" i="13" s="1" a="1"/>
  <c r="G230" i="13" s="1"/>
  <c r="BF115" i="3"/>
  <c r="BF146" i="3" s="1"/>
  <c r="BF29" i="6" s="1"/>
  <c r="BG143" i="6" s="1"/>
  <c r="J223" i="12" s="1" a="1"/>
  <c r="J223" i="12" s="1"/>
  <c r="BF93" i="3"/>
  <c r="BF144" i="3" s="1"/>
  <c r="F243" i="13" a="1"/>
  <c r="F243" i="13" s="1"/>
  <c r="BC177" i="6"/>
  <c r="G220" i="12" a="1"/>
  <c r="G220" i="12" s="1"/>
  <c r="G224" i="12" s="1"/>
  <c r="BD144" i="6"/>
  <c r="BD47" i="6"/>
  <c r="BD50" i="6" s="1"/>
  <c r="BE405" i="6" s="1"/>
  <c r="I223" i="14" s="1" a="1"/>
  <c r="I223" i="14" s="1"/>
  <c r="BB104" i="6"/>
  <c r="BC267" i="6" s="1"/>
  <c r="BD52" i="5"/>
  <c r="BC176" i="6"/>
  <c r="F256" i="12" s="1" a="1"/>
  <c r="F256" i="12" s="1"/>
  <c r="BB88" i="6" a="1"/>
  <c r="BB88" i="6" s="1"/>
  <c r="BB163" i="6"/>
  <c r="BB257" i="6"/>
  <c r="BC270" i="6"/>
  <c r="E231" i="12"/>
  <c r="E233" i="12" s="1"/>
  <c r="E234" i="12" s="1"/>
  <c r="I221" i="12" a="1"/>
  <c r="I221" i="12" s="1"/>
  <c r="BI44" i="3"/>
  <c r="BI79" i="3" s="1"/>
  <c r="BI103" i="3"/>
  <c r="BI145" i="3" s="1"/>
  <c r="BI28" i="6" s="1"/>
  <c r="BJ142" i="6" s="1"/>
  <c r="C14" i="15"/>
  <c r="C24" i="8"/>
  <c r="C36" i="8" s="1"/>
  <c r="C37" i="8" s="1"/>
  <c r="D14" i="15"/>
  <c r="E24" i="8"/>
  <c r="E14" i="15"/>
  <c r="G24" i="8"/>
  <c r="I24" i="8"/>
  <c r="F14" i="15"/>
  <c r="K24" i="8"/>
  <c r="G14" i="15"/>
  <c r="BB95" i="6" a="1"/>
  <c r="BB95" i="6" s="1"/>
  <c r="BB165" i="6"/>
  <c r="BB259" i="6"/>
  <c r="BB160" i="6"/>
  <c r="BB254" i="6"/>
  <c r="BC33" i="6"/>
  <c r="BC37" i="6" s="1"/>
  <c r="BD62" i="6" s="1"/>
  <c r="BD147" i="6"/>
  <c r="BF48" i="5" a="1"/>
  <c r="BF48" i="5" s="1"/>
  <c r="BD105" i="6" s="1"/>
  <c r="BF49" i="5" a="1"/>
  <c r="BF49" i="5" s="1"/>
  <c r="BD106" i="6" s="1"/>
  <c r="BF55" i="5" a="1"/>
  <c r="BF55" i="5" s="1"/>
  <c r="BF56" i="5" s="1"/>
  <c r="BD88" i="6" s="1" a="1"/>
  <c r="BD88" i="6" s="1"/>
  <c r="BF51" i="5" a="1"/>
  <c r="BF51" i="5" s="1"/>
  <c r="BD108" i="6" s="1"/>
  <c r="BF50" i="5" a="1"/>
  <c r="BF50" i="5" s="1"/>
  <c r="BD107" i="6" s="1"/>
  <c r="BF47" i="5" a="1"/>
  <c r="BF47" i="5" s="1"/>
  <c r="BE74" i="3"/>
  <c r="BE49" i="6" s="1"/>
  <c r="BF247" i="6" s="1"/>
  <c r="J223" i="13" s="1" a="1"/>
  <c r="J223" i="13" s="1"/>
  <c r="BE51" i="6"/>
  <c r="BF424" i="6" s="1"/>
  <c r="J242" i="14" s="1" a="1"/>
  <c r="J242" i="14" s="1"/>
  <c r="BF143" i="3"/>
  <c r="BF26" i="6" s="1"/>
  <c r="BG140" i="6" s="1"/>
  <c r="J220" i="12" s="1" a="1"/>
  <c r="J220" i="12" s="1"/>
  <c r="BF75" i="3"/>
  <c r="BG67" i="3"/>
  <c r="BG71" i="3" s="1" a="1"/>
  <c r="BG71" i="3" s="1"/>
  <c r="BG72" i="3" s="1"/>
  <c r="BG80" i="3"/>
  <c r="BG78" i="3" s="1"/>
  <c r="H220" i="12" a="1"/>
  <c r="H220" i="12" s="1"/>
  <c r="H224" i="12" s="1"/>
  <c r="BE144" i="6"/>
  <c r="F244" i="13" a="1"/>
  <c r="F244" i="13" s="1"/>
  <c r="BC174" i="6"/>
  <c r="BH45" i="3"/>
  <c r="BH79" i="3"/>
  <c r="F227" i="12" a="1"/>
  <c r="F227" i="12" s="1"/>
  <c r="F231" i="12" s="1"/>
  <c r="F233" i="12" s="1"/>
  <c r="F234" i="12" s="1"/>
  <c r="BC151" i="6"/>
  <c r="BC153" i="6" s="1"/>
  <c r="BE47" i="5" a="1"/>
  <c r="BE47" i="5" s="1"/>
  <c r="BE48" i="5" a="1"/>
  <c r="BE48" i="5" s="1"/>
  <c r="BC105" i="6" s="1"/>
  <c r="BE49" i="5" a="1"/>
  <c r="BE49" i="5" s="1"/>
  <c r="BC106" i="6" s="1"/>
  <c r="BE50" i="5" a="1"/>
  <c r="BE50" i="5" s="1"/>
  <c r="BC107" i="6" s="1"/>
  <c r="BE55" i="5" a="1"/>
  <c r="BE55" i="5" s="1"/>
  <c r="BE56" i="5" s="1"/>
  <c r="BC91" i="6" s="1" a="1"/>
  <c r="BC91" i="6" s="1"/>
  <c r="BD160" i="6" s="1"/>
  <c r="G240" i="12" s="1" a="1"/>
  <c r="G240" i="12" s="1"/>
  <c r="BE51" i="5" a="1"/>
  <c r="BE51" i="5" s="1"/>
  <c r="BC108" i="6" s="1"/>
  <c r="BC271" i="6"/>
  <c r="BC47" i="6"/>
  <c r="BC50" i="6" s="1"/>
  <c r="BD405" i="6" s="1"/>
  <c r="H223" i="14" s="1" a="1"/>
  <c r="H223" i="14" s="1"/>
  <c r="BC175" i="6"/>
  <c r="F255" i="12" s="1" a="1"/>
  <c r="F255" i="12" s="1"/>
  <c r="BE26" i="6"/>
  <c r="BE147" i="3"/>
  <c r="I223" i="12" a="1"/>
  <c r="I223" i="12" s="1"/>
  <c r="BB173" i="6"/>
  <c r="E253" i="12" s="1" a="1"/>
  <c r="E253" i="12" s="1"/>
  <c r="F321" i="6"/>
  <c r="F38" i="10" s="1"/>
  <c r="BM73" i="17"/>
  <c r="BM75" i="17"/>
  <c r="BN36" i="17"/>
  <c r="BN41" i="17"/>
  <c r="BN37" i="17"/>
  <c r="BN50" i="17" s="1"/>
  <c r="BN63" i="17" s="1"/>
  <c r="BN39" i="17"/>
  <c r="BN52" i="17" s="1"/>
  <c r="BN65" i="17" s="1"/>
  <c r="BN40" i="17"/>
  <c r="BN38" i="17"/>
  <c r="BN32" i="17"/>
  <c r="BN35" i="17"/>
  <c r="BN34" i="17"/>
  <c r="BN33" i="17"/>
  <c r="BM80" i="17"/>
  <c r="BJ395" i="6"/>
  <c r="BI395" i="6"/>
  <c r="BM46" i="17"/>
  <c r="BM59" i="17" s="1"/>
  <c r="BM72" i="17" s="1"/>
  <c r="BM52" i="17"/>
  <c r="BM65" i="17"/>
  <c r="BM78" i="17" s="1"/>
  <c r="N253" i="13" a="1"/>
  <c r="N253" i="13" s="1"/>
  <c r="O253" i="13" s="1"/>
  <c r="A253" i="13" s="1"/>
  <c r="C321" i="6"/>
  <c r="C38" i="10" s="1"/>
  <c r="D321" i="6"/>
  <c r="D38" i="10" s="1"/>
  <c r="E321" i="6"/>
  <c r="E38" i="10" s="1"/>
  <c r="BM51" i="17"/>
  <c r="BM64" i="17" s="1"/>
  <c r="BM77" i="17" s="1"/>
  <c r="BO15" i="17"/>
  <c r="BN28" i="17"/>
  <c r="BN20" i="17"/>
  <c r="BN23" i="17"/>
  <c r="BN22" i="17"/>
  <c r="BN19" i="17"/>
  <c r="BN24" i="17"/>
  <c r="BN21" i="17"/>
  <c r="BN27" i="17"/>
  <c r="BN26" i="17"/>
  <c r="BN25" i="17"/>
  <c r="BN54" i="17"/>
  <c r="BN67" i="17" s="1"/>
  <c r="BN80" i="17" s="1"/>
  <c r="BM42" i="17"/>
  <c r="BM29" i="17"/>
  <c r="BM92" i="17" s="1"/>
  <c r="BM100" i="17" s="1"/>
  <c r="BM53" i="17"/>
  <c r="BM66" i="17" s="1"/>
  <c r="BM79" i="17" s="1"/>
  <c r="BM50" i="17"/>
  <c r="BM63" i="17" s="1"/>
  <c r="BM76" i="17" s="1"/>
  <c r="BM48" i="17"/>
  <c r="BM61" i="17" s="1"/>
  <c r="BM74" i="17" s="1"/>
  <c r="K254" i="13" a="1"/>
  <c r="K254" i="13" s="1"/>
  <c r="BH434" i="6"/>
  <c r="BH133" i="6"/>
  <c r="BH278" i="6" s="1"/>
  <c r="BH122" i="8"/>
  <c r="K252" i="14" a="1"/>
  <c r="K252" i="14" s="1"/>
  <c r="I235" i="14"/>
  <c r="V99" i="17"/>
  <c r="U279" i="6"/>
  <c r="W55" i="17"/>
  <c r="W58" i="17"/>
  <c r="BI131" i="6"/>
  <c r="BJ125" i="6"/>
  <c r="BJ131" i="6" s="1"/>
  <c r="J234" i="14" a="1"/>
  <c r="J234" i="14" s="1"/>
  <c r="J235" i="14" s="1"/>
  <c r="BF417" i="6"/>
  <c r="I89" i="13" a="1"/>
  <c r="I89" i="13" s="1"/>
  <c r="U390" i="6"/>
  <c r="H99" i="12" a="1"/>
  <c r="H99" i="12" s="1"/>
  <c r="H101" i="12" s="1"/>
  <c r="H103" i="12" s="1"/>
  <c r="U389" i="6"/>
  <c r="U180" i="6"/>
  <c r="U182" i="6" s="1"/>
  <c r="BG416" i="6"/>
  <c r="BG18" i="6"/>
  <c r="X60" i="6"/>
  <c r="W406" i="6"/>
  <c r="K65" i="14" s="1" a="1"/>
  <c r="K65" i="14" s="1"/>
  <c r="BD33" i="6" l="1"/>
  <c r="BD37" i="6" s="1"/>
  <c r="BE62" i="6" s="1"/>
  <c r="BC256" i="6"/>
  <c r="BC160" i="6"/>
  <c r="F240" i="12" s="1" a="1"/>
  <c r="F240" i="12" s="1"/>
  <c r="BC163" i="6"/>
  <c r="F243" i="12" s="1" a="1"/>
  <c r="F243" i="12" s="1"/>
  <c r="BI45" i="3"/>
  <c r="BI80" i="3" s="1"/>
  <c r="BC253" i="6"/>
  <c r="G229" i="13" s="1" a="1"/>
  <c r="G229" i="13" s="1"/>
  <c r="BC252" i="6"/>
  <c r="G228" i="13" s="1" a="1"/>
  <c r="G228" i="13" s="1"/>
  <c r="BC161" i="6"/>
  <c r="F241" i="12" s="1" a="1"/>
  <c r="F241" i="12" s="1"/>
  <c r="BC165" i="6"/>
  <c r="F245" i="12" s="1" a="1"/>
  <c r="F245" i="12" s="1"/>
  <c r="BC88" i="6" a="1"/>
  <c r="BC88" i="6" s="1"/>
  <c r="BD251" i="6" s="1"/>
  <c r="H227" i="13" s="1" a="1"/>
  <c r="H227" i="13" s="1"/>
  <c r="BD92" i="6" a="1"/>
  <c r="BD92" i="6" s="1"/>
  <c r="BE161" i="6" s="1"/>
  <c r="H241" i="12" s="1" a="1"/>
  <c r="H241" i="12" s="1"/>
  <c r="BC89" i="6" a="1"/>
  <c r="BC89" i="6" s="1"/>
  <c r="BD252" i="6" s="1"/>
  <c r="BD91" i="6" a="1"/>
  <c r="BD91" i="6" s="1"/>
  <c r="BE254" i="6" s="1"/>
  <c r="I230" i="13" s="1" a="1"/>
  <c r="I230" i="13" s="1"/>
  <c r="BD96" i="6" a="1"/>
  <c r="BD96" i="6" s="1"/>
  <c r="BE165" i="6" s="1"/>
  <c r="H245" i="12" s="1" a="1"/>
  <c r="H245" i="12" s="1"/>
  <c r="G243" i="13" a="1"/>
  <c r="G243" i="13" s="1"/>
  <c r="BE177" i="6"/>
  <c r="H257" i="12" s="1" a="1"/>
  <c r="H257" i="12" s="1"/>
  <c r="BE270" i="6"/>
  <c r="I246" i="13" s="1" a="1"/>
  <c r="I246" i="13" s="1"/>
  <c r="BD176" i="6"/>
  <c r="BD254" i="6"/>
  <c r="H230" i="13" s="1" a="1"/>
  <c r="H230" i="13" s="1"/>
  <c r="BD175" i="6"/>
  <c r="BE269" i="6"/>
  <c r="I245" i="13" s="1" a="1"/>
  <c r="I245" i="13" s="1"/>
  <c r="BC97" i="6" a="1"/>
  <c r="BC97" i="6" s="1"/>
  <c r="BD174" i="6"/>
  <c r="G254" i="12" s="1" a="1"/>
  <c r="G254" i="12" s="1"/>
  <c r="BE268" i="6"/>
  <c r="I244" i="13" s="1" a="1"/>
  <c r="I244" i="13" s="1"/>
  <c r="BE174" i="6"/>
  <c r="H254" i="12" s="1" a="1"/>
  <c r="H254" i="12" s="1"/>
  <c r="F235" i="13" a="1"/>
  <c r="F235" i="13" s="1"/>
  <c r="M222" i="12" a="1"/>
  <c r="M222" i="12" s="1"/>
  <c r="N222" i="12" s="1"/>
  <c r="C191" i="6"/>
  <c r="C7" i="9" s="1"/>
  <c r="K78" i="15" s="1"/>
  <c r="D34" i="15" s="1"/>
  <c r="D191" i="6"/>
  <c r="D7" i="9" s="1"/>
  <c r="L78" i="15" s="1"/>
  <c r="E34" i="15" s="1"/>
  <c r="E191" i="6"/>
  <c r="E7" i="9" s="1"/>
  <c r="M78" i="15" s="1"/>
  <c r="F34" i="15" s="1"/>
  <c r="F191" i="6"/>
  <c r="F7" i="9" s="1"/>
  <c r="N78" i="15" s="1"/>
  <c r="G34" i="15" s="1"/>
  <c r="BD95" i="6" a="1"/>
  <c r="BD95" i="6" s="1"/>
  <c r="BD97" i="6" a="1"/>
  <c r="BD97" i="6" s="1"/>
  <c r="E240" i="12" a="1"/>
  <c r="E240" i="12" s="1"/>
  <c r="C34" i="15"/>
  <c r="C19" i="15"/>
  <c r="C24" i="15" s="1"/>
  <c r="C39" i="15"/>
  <c r="C29" i="15"/>
  <c r="BE157" i="6"/>
  <c r="H237" i="12" s="1" a="1"/>
  <c r="H237" i="12" s="1"/>
  <c r="BE175" i="6"/>
  <c r="H255" i="12" s="1" a="1"/>
  <c r="H255" i="12" s="1"/>
  <c r="BD94" i="6" a="1"/>
  <c r="BD94" i="6" s="1"/>
  <c r="G232" i="13" a="1"/>
  <c r="G232" i="13" s="1"/>
  <c r="BC95" i="6" a="1"/>
  <c r="BC95" i="6" s="1"/>
  <c r="BD258" i="6" s="1"/>
  <c r="H234" i="13" s="1" a="1"/>
  <c r="H234" i="13" s="1"/>
  <c r="BC92" i="6" a="1"/>
  <c r="BC92" i="6" s="1"/>
  <c r="BC104" i="6"/>
  <c r="BD267" i="6" s="1"/>
  <c r="H243" i="13" s="1" a="1"/>
  <c r="H243" i="13" s="1"/>
  <c r="BE52" i="5"/>
  <c r="BH80" i="3"/>
  <c r="BH78" i="3" s="1"/>
  <c r="BH67" i="3"/>
  <c r="BH71" i="3" s="1" a="1"/>
  <c r="BH71" i="3" s="1"/>
  <c r="BH72" i="3" s="1"/>
  <c r="G227" i="12" a="1"/>
  <c r="G227" i="12" s="1"/>
  <c r="G231" i="12" s="1"/>
  <c r="G233" i="12" s="1"/>
  <c r="G234" i="12" s="1"/>
  <c r="BD151" i="6"/>
  <c r="BD153" i="6" s="1"/>
  <c r="D19" i="15"/>
  <c r="E25" i="8"/>
  <c r="E26" i="8" s="1"/>
  <c r="E28" i="8" s="1"/>
  <c r="E19" i="15"/>
  <c r="G25" i="8"/>
  <c r="G26" i="8" s="1"/>
  <c r="G28" i="8" s="1"/>
  <c r="BD270" i="6"/>
  <c r="H246" i="13" s="1" a="1"/>
  <c r="H246" i="13" s="1"/>
  <c r="BD93" i="6" a="1"/>
  <c r="BD93" i="6" s="1"/>
  <c r="BF147" i="3"/>
  <c r="BF27" i="6"/>
  <c r="BE176" i="6"/>
  <c r="H256" i="12" s="1" a="1"/>
  <c r="H256" i="12" s="1"/>
  <c r="F242" i="12" a="1"/>
  <c r="F242" i="12" s="1"/>
  <c r="F233" i="13" a="1"/>
  <c r="F233" i="13" s="1"/>
  <c r="F257" i="12" a="1"/>
  <c r="F257" i="12" s="1"/>
  <c r="BF140" i="6"/>
  <c r="BE30" i="6"/>
  <c r="BC90" i="6" a="1"/>
  <c r="BC90" i="6" s="1"/>
  <c r="BC157" i="6"/>
  <c r="BC251" i="6"/>
  <c r="BE151" i="6"/>
  <c r="BE153" i="6" s="1"/>
  <c r="H227" i="12" a="1"/>
  <c r="H227" i="12" s="1"/>
  <c r="H231" i="12" s="1"/>
  <c r="H233" i="12" s="1"/>
  <c r="H234" i="12" s="1"/>
  <c r="BC93" i="6" a="1"/>
  <c r="BC93" i="6" s="1"/>
  <c r="BD268" i="6"/>
  <c r="E245" i="12" a="1"/>
  <c r="E245" i="12" s="1"/>
  <c r="BD90" i="6" a="1"/>
  <c r="BD90" i="6" s="1"/>
  <c r="BD177" i="6"/>
  <c r="G257" i="12" s="1" a="1"/>
  <c r="G257" i="12" s="1"/>
  <c r="BE271" i="6"/>
  <c r="I247" i="13" s="1" a="1"/>
  <c r="I247" i="13" s="1"/>
  <c r="BF51" i="6"/>
  <c r="BG424" i="6" s="1"/>
  <c r="K242" i="14" s="1" a="1"/>
  <c r="K242" i="14" s="1"/>
  <c r="BF74" i="3"/>
  <c r="BD271" i="6"/>
  <c r="H247" i="13" s="1" a="1"/>
  <c r="H247" i="13" s="1"/>
  <c r="BE137" i="3"/>
  <c r="BG44" i="5"/>
  <c r="BG115" i="3"/>
  <c r="BG146" i="3" s="1"/>
  <c r="BG29" i="6" s="1"/>
  <c r="BH143" i="6" s="1"/>
  <c r="K223" i="12" s="1" a="1"/>
  <c r="K223" i="12" s="1"/>
  <c r="BG93" i="3"/>
  <c r="BG144" i="3" s="1"/>
  <c r="BG27" i="6" s="1"/>
  <c r="BH141" i="6" s="1"/>
  <c r="K221" i="12" s="1" a="1"/>
  <c r="K221" i="12" s="1"/>
  <c r="BC173" i="6"/>
  <c r="BC96" i="6" a="1"/>
  <c r="BC96" i="6" s="1"/>
  <c r="E243" i="12" a="1"/>
  <c r="E243" i="12" s="1"/>
  <c r="BD269" i="6"/>
  <c r="BC94" i="6" a="1"/>
  <c r="BC94" i="6" s="1"/>
  <c r="G247" i="13" a="1"/>
  <c r="G247" i="13" s="1"/>
  <c r="F254" i="12" a="1"/>
  <c r="F254" i="12" s="1"/>
  <c r="BG143" i="3"/>
  <c r="BG75" i="3"/>
  <c r="BD104" i="6"/>
  <c r="BF52" i="5"/>
  <c r="F230" i="13" a="1"/>
  <c r="F230" i="13" s="1"/>
  <c r="BC164" i="6"/>
  <c r="BC258" i="6"/>
  <c r="G246" i="13" a="1"/>
  <c r="G246" i="13" s="1"/>
  <c r="BD89" i="6" a="1"/>
  <c r="BD89" i="6" s="1"/>
  <c r="BO36" i="17"/>
  <c r="BO41" i="17"/>
  <c r="BO39" i="17"/>
  <c r="BO38" i="17"/>
  <c r="BO40" i="17"/>
  <c r="BO53" i="17" s="1"/>
  <c r="BO66" i="17" s="1"/>
  <c r="BO34" i="17"/>
  <c r="BO35" i="17"/>
  <c r="BO37" i="17"/>
  <c r="BO50" i="17" s="1"/>
  <c r="BO63" i="17" s="1"/>
  <c r="BO32" i="17"/>
  <c r="BO33" i="17"/>
  <c r="BN78" i="17"/>
  <c r="BN53" i="17"/>
  <c r="BN66" i="17" s="1"/>
  <c r="BN79" i="17" s="1"/>
  <c r="BN47" i="17"/>
  <c r="BN60" i="17" s="1"/>
  <c r="BN73" i="17" s="1"/>
  <c r="BN46" i="17"/>
  <c r="BN59" i="17" s="1"/>
  <c r="BN72" i="17" s="1"/>
  <c r="BN49" i="17"/>
  <c r="BN62" i="17" s="1"/>
  <c r="BN75" i="17" s="1"/>
  <c r="BN48" i="17"/>
  <c r="BN61" i="17" s="1"/>
  <c r="BN74" i="17" s="1"/>
  <c r="BN42" i="17"/>
  <c r="BP15" i="17"/>
  <c r="BO23" i="17"/>
  <c r="BO20" i="17"/>
  <c r="BO28" i="17"/>
  <c r="BO27" i="17"/>
  <c r="BO25" i="17"/>
  <c r="BO24" i="17"/>
  <c r="BO26" i="17"/>
  <c r="BO49" i="17"/>
  <c r="BO62" i="17" s="1"/>
  <c r="BO22" i="17"/>
  <c r="BO52" i="17"/>
  <c r="BO65" i="17" s="1"/>
  <c r="BO21" i="17"/>
  <c r="BO19" i="17"/>
  <c r="BO51" i="17"/>
  <c r="BO64" i="17" s="1"/>
  <c r="BN29" i="17"/>
  <c r="BN92" i="17" s="1"/>
  <c r="BN100" i="17" s="1"/>
  <c r="BN51" i="17"/>
  <c r="BN64" i="17" s="1"/>
  <c r="BN77" i="17" s="1"/>
  <c r="BN76" i="17"/>
  <c r="K234" i="14" a="1"/>
  <c r="K234" i="14" s="1"/>
  <c r="K235" i="14" s="1"/>
  <c r="BG417" i="6"/>
  <c r="BH416" i="6"/>
  <c r="BH18" i="6"/>
  <c r="V98" i="17"/>
  <c r="V101" i="17" s="1"/>
  <c r="V89" i="17"/>
  <c r="U428" i="6" s="1"/>
  <c r="BJ434" i="6"/>
  <c r="BJ133" i="6"/>
  <c r="BJ278" i="6" s="1"/>
  <c r="L254" i="13" a="1"/>
  <c r="L254" i="13" s="1"/>
  <c r="I96" i="13" a="1"/>
  <c r="I96" i="13" s="1"/>
  <c r="I98" i="13" s="1"/>
  <c r="U281" i="6"/>
  <c r="BI133" i="6"/>
  <c r="BI278" i="6" s="1"/>
  <c r="BI434" i="6"/>
  <c r="BI122" i="8"/>
  <c r="L252" i="14" a="1"/>
  <c r="L252" i="14" s="1"/>
  <c r="W68" i="17"/>
  <c r="W71" i="17"/>
  <c r="W93" i="17"/>
  <c r="W96" i="17" s="1"/>
  <c r="U109" i="6" s="1"/>
  <c r="X61" i="6"/>
  <c r="BI67" i="3" l="1"/>
  <c r="BI71" i="3" s="1" a="1"/>
  <c r="BI71" i="3" s="1"/>
  <c r="BI72" i="3" s="1"/>
  <c r="BD157" i="6"/>
  <c r="G237" i="12" s="1" a="1"/>
  <c r="G237" i="12" s="1"/>
  <c r="BE251" i="6"/>
  <c r="I227" i="13" s="1" a="1"/>
  <c r="I227" i="13" s="1"/>
  <c r="G19" i="15"/>
  <c r="BE160" i="6"/>
  <c r="H240" i="12" s="1" a="1"/>
  <c r="H240" i="12" s="1"/>
  <c r="BD158" i="6"/>
  <c r="G238" i="12" s="1" a="1"/>
  <c r="G238" i="12" s="1"/>
  <c r="K25" i="8"/>
  <c r="K26" i="8" s="1"/>
  <c r="BF49" i="6"/>
  <c r="BG247" i="6" s="1"/>
  <c r="K223" i="13" s="1" a="1"/>
  <c r="K223" i="13" s="1"/>
  <c r="BH115" i="3"/>
  <c r="BH146" i="3" s="1"/>
  <c r="BH29" i="6" s="1"/>
  <c r="BI143" i="6" s="1"/>
  <c r="L223" i="12" s="1" a="1"/>
  <c r="L223" i="12" s="1"/>
  <c r="BH93" i="3"/>
  <c r="BH144" i="3" s="1"/>
  <c r="BH27" i="6" s="1"/>
  <c r="BI141" i="6" s="1"/>
  <c r="L221" i="12" s="1" a="1"/>
  <c r="L221" i="12" s="1"/>
  <c r="H244" i="13" a="1"/>
  <c r="H244" i="13" s="1"/>
  <c r="BE158" i="6"/>
  <c r="H238" i="12" s="1" a="1"/>
  <c r="H238" i="12" s="1"/>
  <c r="BE164" i="6"/>
  <c r="H244" i="12" s="1" a="1"/>
  <c r="H244" i="12" s="1"/>
  <c r="C25" i="8"/>
  <c r="C26" i="8" s="1"/>
  <c r="C28" i="8" s="1"/>
  <c r="I25" i="8"/>
  <c r="I26" i="8" s="1"/>
  <c r="I28" i="8" s="1"/>
  <c r="F19" i="15"/>
  <c r="BI78" i="3"/>
  <c r="H228" i="13" a="1"/>
  <c r="H228" i="13" s="1"/>
  <c r="BE163" i="6"/>
  <c r="H243" i="12" s="1" a="1"/>
  <c r="H243" i="12" s="1"/>
  <c r="BE173" i="6"/>
  <c r="H253" i="12" s="1" a="1"/>
  <c r="H253" i="12" s="1"/>
  <c r="H245" i="13" a="1"/>
  <c r="H245" i="13" s="1"/>
  <c r="BD165" i="6"/>
  <c r="BE259" i="6"/>
  <c r="I235" i="13" s="1" a="1"/>
  <c r="I235" i="13" s="1"/>
  <c r="BD259" i="6"/>
  <c r="BD162" i="6"/>
  <c r="BE256" i="6"/>
  <c r="I232" i="13" s="1" a="1"/>
  <c r="I232" i="13" s="1"/>
  <c r="BD256" i="6"/>
  <c r="BH143" i="3"/>
  <c r="BH75" i="3"/>
  <c r="BD163" i="6"/>
  <c r="BE257" i="6"/>
  <c r="I233" i="13" s="1" a="1"/>
  <c r="I233" i="13" s="1"/>
  <c r="BD257" i="6"/>
  <c r="G33" i="8"/>
  <c r="G34" i="8" s="1"/>
  <c r="BG74" i="3"/>
  <c r="BG49" i="6" s="1"/>
  <c r="BH247" i="6" s="1"/>
  <c r="L223" i="13" s="1" a="1"/>
  <c r="L223" i="13" s="1"/>
  <c r="BG51" i="6"/>
  <c r="BH424" i="6" s="1"/>
  <c r="L242" i="14" s="1" a="1"/>
  <c r="L242" i="14" s="1"/>
  <c r="BG50" i="5" a="1"/>
  <c r="BG50" i="5" s="1"/>
  <c r="BE107" i="6" s="1"/>
  <c r="BG51" i="5" a="1"/>
  <c r="BG51" i="5" s="1"/>
  <c r="BE108" i="6" s="1"/>
  <c r="BG47" i="5" a="1"/>
  <c r="BG47" i="5" s="1"/>
  <c r="BG48" i="5" a="1"/>
  <c r="BG48" i="5" s="1"/>
  <c r="BE105" i="6" s="1"/>
  <c r="BG49" i="5" a="1"/>
  <c r="BG49" i="5" s="1"/>
  <c r="BE106" i="6" s="1"/>
  <c r="BG55" i="5" a="1"/>
  <c r="BG55" i="5" s="1"/>
  <c r="BG56" i="5" s="1"/>
  <c r="BE88" i="6" s="1" a="1"/>
  <c r="BE88" i="6" s="1"/>
  <c r="G227" i="13" a="1"/>
  <c r="G227" i="13" s="1"/>
  <c r="BE252" i="6"/>
  <c r="I228" i="13" s="1" a="1"/>
  <c r="I228" i="13" s="1"/>
  <c r="BF30" i="6"/>
  <c r="BG141" i="6"/>
  <c r="E33" i="8"/>
  <c r="E34" i="8" s="1"/>
  <c r="BD173" i="6"/>
  <c r="G253" i="12" s="1" a="1"/>
  <c r="G253" i="12" s="1"/>
  <c r="BE267" i="6"/>
  <c r="I243" i="13" s="1" a="1"/>
  <c r="I243" i="13" s="1"/>
  <c r="G255" i="12" a="1"/>
  <c r="G255" i="12" s="1"/>
  <c r="BD260" i="6"/>
  <c r="BD166" i="6"/>
  <c r="BE260" i="6"/>
  <c r="I236" i="13" s="1" a="1"/>
  <c r="I236" i="13" s="1"/>
  <c r="BE166" i="6"/>
  <c r="H246" i="12" s="1" a="1"/>
  <c r="H246" i="12" s="1"/>
  <c r="BG26" i="6"/>
  <c r="BG147" i="3"/>
  <c r="BF147" i="6"/>
  <c r="BE33" i="6"/>
  <c r="BE37" i="6" s="1"/>
  <c r="BF62" i="6" s="1"/>
  <c r="BE159" i="6"/>
  <c r="H239" i="12" s="1" a="1"/>
  <c r="H239" i="12" s="1"/>
  <c r="BE47" i="6"/>
  <c r="BE50" i="6" s="1"/>
  <c r="BF405" i="6" s="1"/>
  <c r="J223" i="14" s="1" a="1"/>
  <c r="J223" i="14" s="1"/>
  <c r="BH44" i="5"/>
  <c r="BF137" i="3"/>
  <c r="BE255" i="6"/>
  <c r="I231" i="13" s="1" a="1"/>
  <c r="I231" i="13" s="1"/>
  <c r="BD161" i="6"/>
  <c r="BD255" i="6"/>
  <c r="F244" i="12" a="1"/>
  <c r="F244" i="12" s="1"/>
  <c r="F253" i="12" a="1"/>
  <c r="F253" i="12" s="1"/>
  <c r="BE253" i="6"/>
  <c r="I229" i="13" s="1" a="1"/>
  <c r="I229" i="13" s="1"/>
  <c r="BD159" i="6"/>
  <c r="BD253" i="6"/>
  <c r="G234" i="13" a="1"/>
  <c r="G234" i="13" s="1"/>
  <c r="F237" i="12" a="1"/>
  <c r="F237" i="12" s="1"/>
  <c r="BF144" i="6"/>
  <c r="I220" i="12" a="1"/>
  <c r="I220" i="12" s="1"/>
  <c r="BE162" i="6"/>
  <c r="H242" i="12" s="1" a="1"/>
  <c r="H242" i="12" s="1"/>
  <c r="BD164" i="6"/>
  <c r="G244" i="12" s="1" a="1"/>
  <c r="G244" i="12" s="1"/>
  <c r="BE258" i="6"/>
  <c r="I234" i="13" s="1" a="1"/>
  <c r="I234" i="13" s="1"/>
  <c r="G256" i="12" a="1"/>
  <c r="G256" i="12" s="1"/>
  <c r="BP41" i="17"/>
  <c r="BP34" i="17"/>
  <c r="BP47" i="17" s="1"/>
  <c r="BP60" i="17" s="1"/>
  <c r="BP39" i="17"/>
  <c r="BP52" i="17" s="1"/>
  <c r="BP65" i="17" s="1"/>
  <c r="BP38" i="17"/>
  <c r="BP51" i="17" s="1"/>
  <c r="BP64" i="17" s="1"/>
  <c r="BP40" i="17"/>
  <c r="BP53" i="17" s="1"/>
  <c r="BP66" i="17" s="1"/>
  <c r="BP37" i="17"/>
  <c r="BP50" i="17" s="1"/>
  <c r="BP63" i="17" s="1"/>
  <c r="BP32" i="17"/>
  <c r="BP33" i="17"/>
  <c r="BP35" i="17"/>
  <c r="BP48" i="17" s="1"/>
  <c r="BP61" i="17" s="1"/>
  <c r="BP36" i="17"/>
  <c r="BP49" i="17" s="1"/>
  <c r="BP62" i="17" s="1"/>
  <c r="BO78" i="17"/>
  <c r="BO77" i="17"/>
  <c r="BO79" i="17"/>
  <c r="BO76" i="17"/>
  <c r="BO75" i="17"/>
  <c r="BQ15" i="17"/>
  <c r="BP22" i="17"/>
  <c r="BP28" i="17"/>
  <c r="BP27" i="17"/>
  <c r="BP26" i="17"/>
  <c r="BP24" i="17"/>
  <c r="BP20" i="17"/>
  <c r="BP19" i="17"/>
  <c r="BP21" i="17"/>
  <c r="BP23" i="17"/>
  <c r="BP25" i="17"/>
  <c r="BO54" i="17"/>
  <c r="BO67" i="17" s="1"/>
  <c r="BO80" i="17" s="1"/>
  <c r="BO29" i="17"/>
  <c r="BO92" i="17" s="1"/>
  <c r="BO100" i="17" s="1"/>
  <c r="BO48" i="17"/>
  <c r="BO61" i="17" s="1"/>
  <c r="BO74" i="17" s="1"/>
  <c r="BO46" i="17"/>
  <c r="BO59" i="17" s="1"/>
  <c r="BO72" i="17" s="1"/>
  <c r="BO42" i="17"/>
  <c r="BO47" i="17"/>
  <c r="BO60" i="17" s="1"/>
  <c r="BO73" i="17" s="1"/>
  <c r="BK122" i="8"/>
  <c r="N252" i="14" a="1"/>
  <c r="N252" i="14" s="1"/>
  <c r="F475" i="6"/>
  <c r="BI416" i="6"/>
  <c r="BI18" i="6"/>
  <c r="M254" i="13" a="1"/>
  <c r="M254" i="13" s="1"/>
  <c r="L234" i="14" a="1"/>
  <c r="L234" i="14" s="1"/>
  <c r="L235" i="14" s="1"/>
  <c r="BH417" i="6"/>
  <c r="W94" i="17"/>
  <c r="N254" i="13" a="1"/>
  <c r="N254" i="13" s="1"/>
  <c r="B322" i="6"/>
  <c r="C322" i="6"/>
  <c r="D322" i="6"/>
  <c r="E322" i="6"/>
  <c r="F322" i="6"/>
  <c r="V121" i="8"/>
  <c r="I87" i="14" a="1"/>
  <c r="I87" i="14" s="1"/>
  <c r="I88" i="14" s="1"/>
  <c r="U429" i="6"/>
  <c r="V178" i="6"/>
  <c r="V272" i="6"/>
  <c r="BJ122" i="8"/>
  <c r="M252" i="14" a="1"/>
  <c r="M252" i="14" s="1"/>
  <c r="W81" i="17"/>
  <c r="W90" i="17" s="1"/>
  <c r="X45" i="17"/>
  <c r="X65" i="6"/>
  <c r="X249" i="6" s="1"/>
  <c r="X63" i="6"/>
  <c r="B291" i="6"/>
  <c r="C291" i="6"/>
  <c r="D291" i="6"/>
  <c r="E291" i="6"/>
  <c r="BI143" i="3" l="1"/>
  <c r="BI26" i="6" s="1"/>
  <c r="K28" i="8"/>
  <c r="K33" i="8" s="1"/>
  <c r="K34" i="8" s="1"/>
  <c r="BE97" i="6" a="1"/>
  <c r="BE97" i="6" s="1"/>
  <c r="BF260" i="6" s="1"/>
  <c r="J236" i="13" s="1" a="1"/>
  <c r="J236" i="13" s="1"/>
  <c r="BI75" i="3"/>
  <c r="BI74" i="3" s="1"/>
  <c r="BE93" i="6" a="1"/>
  <c r="BE93" i="6" s="1"/>
  <c r="BF256" i="6" s="1"/>
  <c r="J232" i="13" s="1" a="1"/>
  <c r="J232" i="13" s="1"/>
  <c r="BF157" i="6"/>
  <c r="BF251" i="6"/>
  <c r="J227" i="13" s="1" a="1"/>
  <c r="J227" i="13" s="1"/>
  <c r="H232" i="13" a="1"/>
  <c r="H232" i="13" s="1"/>
  <c r="BE91" i="6" a="1"/>
  <c r="BE91" i="6" s="1"/>
  <c r="BG137" i="3"/>
  <c r="BI44" i="5"/>
  <c r="BE92" i="6" a="1"/>
  <c r="BE92" i="6" s="1"/>
  <c r="H231" i="13" a="1"/>
  <c r="H231" i="13" s="1"/>
  <c r="BE94" i="6" a="1"/>
  <c r="BE94" i="6" s="1"/>
  <c r="BE96" i="6" a="1"/>
  <c r="BE96" i="6" s="1"/>
  <c r="H236" i="13" a="1"/>
  <c r="H236" i="13" s="1"/>
  <c r="BG144" i="6"/>
  <c r="J221" i="12" a="1"/>
  <c r="J221" i="12" s="1"/>
  <c r="J224" i="12" s="1"/>
  <c r="BE104" i="6"/>
  <c r="BG52" i="5"/>
  <c r="I33" i="8"/>
  <c r="I34" i="8" s="1"/>
  <c r="BF151" i="6"/>
  <c r="BF153" i="6" s="1"/>
  <c r="I227" i="12" a="1"/>
  <c r="I227" i="12" s="1"/>
  <c r="I231" i="12" s="1"/>
  <c r="BF175" i="6"/>
  <c r="I255" i="12" s="1" a="1"/>
  <c r="I255" i="12" s="1"/>
  <c r="BF269" i="6"/>
  <c r="G242" i="12" a="1"/>
  <c r="G242" i="12" s="1"/>
  <c r="BI115" i="3"/>
  <c r="BI146" i="3" s="1"/>
  <c r="BI93" i="3"/>
  <c r="BI144" i="3" s="1"/>
  <c r="BI27" i="6" s="1"/>
  <c r="BJ141" i="6" s="1"/>
  <c r="I224" i="12"/>
  <c r="H229" i="13" a="1"/>
  <c r="H229" i="13" s="1"/>
  <c r="G241" i="12" a="1"/>
  <c r="G241" i="12" s="1"/>
  <c r="BF177" i="6"/>
  <c r="BF271" i="6"/>
  <c r="G243" i="12" a="1"/>
  <c r="G243" i="12" s="1"/>
  <c r="H235" i="13" a="1"/>
  <c r="H235" i="13" s="1"/>
  <c r="C33" i="8"/>
  <c r="C34" i="8" s="1"/>
  <c r="C29" i="8"/>
  <c r="BE90" i="6" a="1"/>
  <c r="BE90" i="6" s="1"/>
  <c r="BH140" i="6"/>
  <c r="BG30" i="6"/>
  <c r="G246" i="12" a="1"/>
  <c r="G246" i="12" s="1"/>
  <c r="H233" i="13" a="1"/>
  <c r="H233" i="13" s="1"/>
  <c r="BE89" i="6" a="1"/>
  <c r="BE89" i="6" s="1"/>
  <c r="BF47" i="6"/>
  <c r="BF50" i="6" s="1"/>
  <c r="BG405" i="6" s="1"/>
  <c r="K223" i="14" s="1" a="1"/>
  <c r="K223" i="14" s="1"/>
  <c r="G239" i="12" a="1"/>
  <c r="G239" i="12" s="1"/>
  <c r="BE95" i="6" a="1"/>
  <c r="BE95" i="6" s="1"/>
  <c r="BF176" i="6"/>
  <c r="BF270" i="6"/>
  <c r="J246" i="13" s="1" a="1"/>
  <c r="J246" i="13" s="1"/>
  <c r="BH74" i="3"/>
  <c r="BH49" i="6" s="1"/>
  <c r="BI247" i="6" s="1"/>
  <c r="M223" i="13" s="1" a="1"/>
  <c r="M223" i="13" s="1"/>
  <c r="BH51" i="6"/>
  <c r="BI424" i="6" s="1"/>
  <c r="M242" i="14" s="1" a="1"/>
  <c r="M242" i="14" s="1"/>
  <c r="BH50" i="5" a="1"/>
  <c r="BH50" i="5" s="1"/>
  <c r="BF107" i="6" s="1"/>
  <c r="BH47" i="5" a="1"/>
  <c r="BH47" i="5" s="1"/>
  <c r="BH55" i="5" a="1"/>
  <c r="BH55" i="5" s="1"/>
  <c r="BH56" i="5" s="1"/>
  <c r="BF88" i="6" s="1" a="1"/>
  <c r="BF88" i="6" s="1"/>
  <c r="BH48" i="5" a="1"/>
  <c r="BH48" i="5" s="1"/>
  <c r="BF105" i="6" s="1"/>
  <c r="BG174" i="6" s="1"/>
  <c r="J254" i="12" s="1" a="1"/>
  <c r="J254" i="12" s="1"/>
  <c r="BH49" i="5" a="1"/>
  <c r="BH49" i="5" s="1"/>
  <c r="BF106" i="6" s="1"/>
  <c r="BG175" i="6" s="1"/>
  <c r="J255" i="12" s="1" a="1"/>
  <c r="J255" i="12" s="1"/>
  <c r="BH51" i="5" a="1"/>
  <c r="BH51" i="5" s="1"/>
  <c r="BF108" i="6" s="1"/>
  <c r="BG177" i="6" s="1"/>
  <c r="J257" i="12" s="1" a="1"/>
  <c r="J257" i="12" s="1"/>
  <c r="BF174" i="6"/>
  <c r="BF268" i="6"/>
  <c r="BF33" i="6"/>
  <c r="BF37" i="6" s="1"/>
  <c r="BG62" i="6" s="1"/>
  <c r="BG147" i="6"/>
  <c r="BH26" i="6"/>
  <c r="BH147" i="3"/>
  <c r="G245" i="12" a="1"/>
  <c r="G245" i="12" s="1"/>
  <c r="BP79" i="17"/>
  <c r="BP46" i="17"/>
  <c r="BP59" i="17" s="1"/>
  <c r="BP72" i="17" s="1"/>
  <c r="BQ34" i="17"/>
  <c r="BQ39" i="17"/>
  <c r="BQ40" i="17"/>
  <c r="BQ53" i="17" s="1"/>
  <c r="BQ66" i="17" s="1"/>
  <c r="BQ79" i="17" s="1"/>
  <c r="BQ33" i="17"/>
  <c r="BQ41" i="17"/>
  <c r="BQ54" i="17" s="1"/>
  <c r="BQ67" i="17" s="1"/>
  <c r="BQ37" i="17"/>
  <c r="BQ50" i="17" s="1"/>
  <c r="BQ63" i="17" s="1"/>
  <c r="BQ32" i="17"/>
  <c r="BQ36" i="17"/>
  <c r="BQ49" i="17" s="1"/>
  <c r="BQ62" i="17" s="1"/>
  <c r="BQ35" i="17"/>
  <c r="BQ38" i="17"/>
  <c r="BQ51" i="17" s="1"/>
  <c r="BQ64" i="17" s="1"/>
  <c r="BP73" i="17"/>
  <c r="BP74" i="17"/>
  <c r="BP78" i="17"/>
  <c r="BP77" i="17"/>
  <c r="BP76" i="17"/>
  <c r="BP75" i="17"/>
  <c r="BP42" i="17"/>
  <c r="BP54" i="17"/>
  <c r="BP67" i="17" s="1"/>
  <c r="BP80" i="17" s="1"/>
  <c r="BQ28" i="17"/>
  <c r="BR15" i="17"/>
  <c r="BQ20" i="17"/>
  <c r="BQ22" i="17"/>
  <c r="BQ24" i="17"/>
  <c r="BQ27" i="17"/>
  <c r="BQ25" i="17"/>
  <c r="BQ26" i="17"/>
  <c r="BQ23" i="17"/>
  <c r="BQ21" i="17"/>
  <c r="BQ19" i="17"/>
  <c r="BQ52" i="17"/>
  <c r="BQ65" i="17" s="1"/>
  <c r="BP29" i="17"/>
  <c r="BP92" i="17" s="1"/>
  <c r="BP100" i="17" s="1"/>
  <c r="F39" i="10"/>
  <c r="E39" i="10"/>
  <c r="D39" i="10"/>
  <c r="X55" i="17"/>
  <c r="X58" i="17"/>
  <c r="C39" i="10"/>
  <c r="M234" i="14" a="1"/>
  <c r="M234" i="14" s="1"/>
  <c r="M235" i="14" s="1"/>
  <c r="BI417" i="6"/>
  <c r="B39" i="10"/>
  <c r="BJ416" i="6"/>
  <c r="BJ18" i="6"/>
  <c r="I99" i="12" a="1"/>
  <c r="I99" i="12" s="1"/>
  <c r="I101" i="12" s="1"/>
  <c r="I103" i="12" s="1"/>
  <c r="V389" i="6"/>
  <c r="V180" i="6"/>
  <c r="V182" i="6" s="1"/>
  <c r="F36" i="11"/>
  <c r="A36" i="11" s="1"/>
  <c r="A475" i="6"/>
  <c r="J89" i="13" a="1"/>
  <c r="J89" i="13" s="1"/>
  <c r="V390" i="6"/>
  <c r="O254" i="13"/>
  <c r="A252" i="14"/>
  <c r="W99" i="17"/>
  <c r="V279" i="6"/>
  <c r="X66" i="6"/>
  <c r="X394" i="6" s="1"/>
  <c r="D8" i="10"/>
  <c r="B8" i="10"/>
  <c r="C8" i="10"/>
  <c r="E8" i="10"/>
  <c r="Y60" i="6"/>
  <c r="X406" i="6"/>
  <c r="L65" i="14" s="1" a="1"/>
  <c r="L65" i="14" s="1"/>
  <c r="L66" i="13" a="1"/>
  <c r="L66" i="13" s="1"/>
  <c r="BF162" i="6" l="1"/>
  <c r="I242" i="12" s="1" a="1"/>
  <c r="I242" i="12" s="1"/>
  <c r="BF166" i="6"/>
  <c r="I246" i="12" s="1" a="1"/>
  <c r="I246" i="12" s="1"/>
  <c r="BI51" i="6"/>
  <c r="BJ424" i="6" s="1"/>
  <c r="N242" i="14" s="1" a="1"/>
  <c r="N242" i="14" s="1"/>
  <c r="A242" i="14" s="1"/>
  <c r="BF95" i="6" a="1"/>
  <c r="BF95" i="6" s="1"/>
  <c r="BG164" i="6" s="1"/>
  <c r="J244" i="12" s="1" a="1"/>
  <c r="J244" i="12" s="1"/>
  <c r="BF90" i="6" a="1"/>
  <c r="BF90" i="6" s="1"/>
  <c r="BG159" i="6" s="1"/>
  <c r="J239" i="12" s="1" a="1"/>
  <c r="J239" i="12" s="1"/>
  <c r="BF93" i="6" a="1"/>
  <c r="BF93" i="6" s="1"/>
  <c r="BG256" i="6" s="1"/>
  <c r="K232" i="13" s="1" a="1"/>
  <c r="K232" i="13" s="1"/>
  <c r="BF92" i="6" a="1"/>
  <c r="BF92" i="6" s="1"/>
  <c r="BG255" i="6" s="1"/>
  <c r="K231" i="13" s="1" a="1"/>
  <c r="K231" i="13" s="1"/>
  <c r="BG268" i="6"/>
  <c r="K244" i="13" s="1" a="1"/>
  <c r="K244" i="13" s="1"/>
  <c r="BF96" i="6" a="1"/>
  <c r="BF96" i="6" s="1"/>
  <c r="BG259" i="6" s="1"/>
  <c r="K235" i="13" s="1" a="1"/>
  <c r="K235" i="13" s="1"/>
  <c r="BF91" i="6" a="1"/>
  <c r="BF91" i="6" s="1"/>
  <c r="BG160" i="6" s="1"/>
  <c r="J240" i="12" s="1" a="1"/>
  <c r="J240" i="12" s="1"/>
  <c r="BF97" i="6" a="1"/>
  <c r="BF97" i="6" s="1"/>
  <c r="BG166" i="6" s="1"/>
  <c r="J246" i="12" s="1" a="1"/>
  <c r="J246" i="12" s="1"/>
  <c r="BG271" i="6"/>
  <c r="K247" i="13" s="1" a="1"/>
  <c r="K247" i="13" s="1"/>
  <c r="BG269" i="6"/>
  <c r="K245" i="13" s="1" a="1"/>
  <c r="K245" i="13" s="1"/>
  <c r="BG157" i="6"/>
  <c r="J237" i="12" s="1" a="1"/>
  <c r="J237" i="12" s="1"/>
  <c r="BG251" i="6"/>
  <c r="K227" i="13" s="1" a="1"/>
  <c r="K227" i="13" s="1"/>
  <c r="J244" i="13" a="1"/>
  <c r="J244" i="13" s="1"/>
  <c r="BF161" i="6"/>
  <c r="BF255" i="6"/>
  <c r="M221" i="12" a="1"/>
  <c r="M221" i="12" s="1"/>
  <c r="N221" i="12" s="1"/>
  <c r="C190" i="6"/>
  <c r="C6" i="9" s="1"/>
  <c r="K77" i="15" s="1"/>
  <c r="D29" i="15" s="1"/>
  <c r="D190" i="6"/>
  <c r="D6" i="9" s="1"/>
  <c r="L77" i="15" s="1"/>
  <c r="E29" i="15" s="1"/>
  <c r="E190" i="6"/>
  <c r="E6" i="9" s="1"/>
  <c r="M77" i="15" s="1"/>
  <c r="F29" i="15" s="1"/>
  <c r="F190" i="6"/>
  <c r="F6" i="9" s="1"/>
  <c r="N77" i="15" s="1"/>
  <c r="G29" i="15" s="1"/>
  <c r="BI50" i="5" a="1"/>
  <c r="BI50" i="5" s="1"/>
  <c r="BG107" i="6" s="1"/>
  <c r="BI48" i="5" a="1"/>
  <c r="BI48" i="5" s="1"/>
  <c r="BG105" i="6" s="1"/>
  <c r="BI47" i="5" a="1"/>
  <c r="BI47" i="5" s="1"/>
  <c r="BI51" i="5" a="1"/>
  <c r="BI51" i="5" s="1"/>
  <c r="BG108" i="6" s="1"/>
  <c r="BI55" i="5" a="1"/>
  <c r="BI55" i="5" s="1"/>
  <c r="BI56" i="5" s="1"/>
  <c r="BG92" i="6" s="1" a="1"/>
  <c r="BG92" i="6" s="1"/>
  <c r="BI49" i="5" a="1"/>
  <c r="BI49" i="5" s="1"/>
  <c r="BG106" i="6" s="1"/>
  <c r="BH137" i="3"/>
  <c r="BJ44" i="5"/>
  <c r="BF94" i="6" a="1"/>
  <c r="BF94" i="6" s="1"/>
  <c r="BG257" i="6" s="1"/>
  <c r="K233" i="13" s="1" a="1"/>
  <c r="K233" i="13" s="1"/>
  <c r="BI29" i="6"/>
  <c r="BJ143" i="6" s="1"/>
  <c r="A146" i="3"/>
  <c r="A29" i="6" s="1"/>
  <c r="BG33" i="6"/>
  <c r="BG37" i="6" s="1"/>
  <c r="BH62" i="6" s="1"/>
  <c r="BH147" i="6"/>
  <c r="BG176" i="6"/>
  <c r="J256" i="12" s="1" a="1"/>
  <c r="J256" i="12" s="1"/>
  <c r="I257" i="12" a="1"/>
  <c r="I257" i="12" s="1"/>
  <c r="I233" i="12"/>
  <c r="I234" i="12" s="1"/>
  <c r="BI140" i="6"/>
  <c r="BH30" i="6"/>
  <c r="BG270" i="6"/>
  <c r="K246" i="13" s="1" a="1"/>
  <c r="K246" i="13" s="1"/>
  <c r="BF89" i="6" a="1"/>
  <c r="BF89" i="6" s="1"/>
  <c r="BG252" i="6" s="1"/>
  <c r="K228" i="13" s="1" a="1"/>
  <c r="K228" i="13" s="1"/>
  <c r="BI147" i="3"/>
  <c r="BG47" i="6"/>
  <c r="BG50" i="6" s="1"/>
  <c r="BH405" i="6" s="1"/>
  <c r="L223" i="14" s="1" a="1"/>
  <c r="L223" i="14" s="1"/>
  <c r="BF160" i="6"/>
  <c r="BF254" i="6"/>
  <c r="I237" i="12" a="1"/>
  <c r="I237" i="12" s="1"/>
  <c r="J247" i="13" a="1"/>
  <c r="J247" i="13" s="1"/>
  <c r="BF173" i="6"/>
  <c r="BF267" i="6"/>
  <c r="J243" i="13" s="1" a="1"/>
  <c r="J243" i="13" s="1"/>
  <c r="I254" i="12" a="1"/>
  <c r="I254" i="12" s="1"/>
  <c r="BG151" i="6"/>
  <c r="BG153" i="6" s="1"/>
  <c r="J227" i="12" a="1"/>
  <c r="J227" i="12" s="1"/>
  <c r="J231" i="12" s="1"/>
  <c r="J233" i="12" s="1"/>
  <c r="J234" i="12" s="1"/>
  <c r="I256" i="12" a="1"/>
  <c r="I256" i="12" s="1"/>
  <c r="BJ140" i="6"/>
  <c r="K220" i="12" a="1"/>
  <c r="K220" i="12" s="1"/>
  <c r="K224" i="12" s="1"/>
  <c r="BH144" i="6"/>
  <c r="BF165" i="6"/>
  <c r="I245" i="12" s="1" a="1"/>
  <c r="I245" i="12" s="1"/>
  <c r="BF259" i="6"/>
  <c r="J235" i="13" s="1" a="1"/>
  <c r="J235" i="13" s="1"/>
  <c r="F465" i="6"/>
  <c r="BH52" i="5"/>
  <c r="BF104" i="6"/>
  <c r="BF164" i="6"/>
  <c r="BF258" i="6"/>
  <c r="BF158" i="6"/>
  <c r="BF252" i="6"/>
  <c r="BF159" i="6"/>
  <c r="BF253" i="6"/>
  <c r="J229" i="13" s="1" a="1"/>
  <c r="J229" i="13" s="1"/>
  <c r="J245" i="13" a="1"/>
  <c r="J245" i="13" s="1"/>
  <c r="BF163" i="6"/>
  <c r="BF257" i="6"/>
  <c r="BQ46" i="17"/>
  <c r="BQ59" i="17" s="1"/>
  <c r="BR39" i="17"/>
  <c r="BR32" i="17"/>
  <c r="BR37" i="17"/>
  <c r="BR50" i="17" s="1"/>
  <c r="BR63" i="17" s="1"/>
  <c r="BR41" i="17"/>
  <c r="BR54" i="17" s="1"/>
  <c r="BR67" i="17" s="1"/>
  <c r="BR33" i="17"/>
  <c r="BR40" i="17"/>
  <c r="BR36" i="17"/>
  <c r="BR35" i="17"/>
  <c r="BR38" i="17"/>
  <c r="BR34" i="17"/>
  <c r="BR47" i="17" s="1"/>
  <c r="BR60" i="17" s="1"/>
  <c r="BQ72" i="17"/>
  <c r="BQ76" i="17"/>
  <c r="BQ78" i="17"/>
  <c r="BQ77" i="17"/>
  <c r="BQ75" i="17"/>
  <c r="BQ80" i="17"/>
  <c r="BQ48" i="17"/>
  <c r="BQ61" i="17" s="1"/>
  <c r="BQ74" i="17" s="1"/>
  <c r="BQ29" i="17"/>
  <c r="BQ92" i="17" s="1"/>
  <c r="BQ100" i="17" s="1"/>
  <c r="BQ42" i="17"/>
  <c r="BQ47" i="17"/>
  <c r="BQ60" i="17" s="1"/>
  <c r="BQ73" i="17" s="1"/>
  <c r="BR23" i="17"/>
  <c r="BR20" i="17"/>
  <c r="BS15" i="17"/>
  <c r="BR22" i="17"/>
  <c r="BR28" i="17"/>
  <c r="BR27" i="17"/>
  <c r="BR21" i="17"/>
  <c r="BR26" i="17"/>
  <c r="BR25" i="17"/>
  <c r="BR24" i="17"/>
  <c r="BR19" i="17"/>
  <c r="A254" i="13"/>
  <c r="N234" i="14" a="1"/>
  <c r="N234" i="14" s="1"/>
  <c r="F457" i="6"/>
  <c r="BJ417" i="6"/>
  <c r="F458" i="6" s="1"/>
  <c r="W98" i="17"/>
  <c r="W101" i="17" s="1"/>
  <c r="W89" i="17"/>
  <c r="V428" i="6" s="1"/>
  <c r="X93" i="17"/>
  <c r="X96" i="17" s="1"/>
  <c r="V109" i="6" s="1"/>
  <c r="G29" i="7"/>
  <c r="H29" i="7"/>
  <c r="F29" i="7"/>
  <c r="J96" i="13" a="1"/>
  <c r="J96" i="13" s="1"/>
  <c r="J98" i="13" s="1"/>
  <c r="V281" i="6"/>
  <c r="X68" i="17"/>
  <c r="X71" i="17"/>
  <c r="I29" i="7"/>
  <c r="Y61" i="6"/>
  <c r="Y63" i="6" s="1"/>
  <c r="BG253" i="6" l="1"/>
  <c r="K229" i="13" s="1" a="1"/>
  <c r="K229" i="13" s="1"/>
  <c r="BG95" i="6" a="1"/>
  <c r="BG95" i="6" s="1"/>
  <c r="BH258" i="6" s="1"/>
  <c r="L234" i="13" s="1" a="1"/>
  <c r="L234" i="13" s="1"/>
  <c r="BG258" i="6"/>
  <c r="K234" i="13" s="1" a="1"/>
  <c r="K234" i="13" s="1"/>
  <c r="BG161" i="6"/>
  <c r="J241" i="12" s="1" a="1"/>
  <c r="J241" i="12" s="1"/>
  <c r="BG162" i="6"/>
  <c r="J242" i="12" s="1" a="1"/>
  <c r="J242" i="12" s="1"/>
  <c r="BG260" i="6"/>
  <c r="K236" i="13" s="1" a="1"/>
  <c r="K236" i="13" s="1"/>
  <c r="BG165" i="6"/>
  <c r="J245" i="12" s="1" a="1"/>
  <c r="J245" i="12" s="1"/>
  <c r="BG254" i="6"/>
  <c r="K230" i="13" s="1" a="1"/>
  <c r="K230" i="13" s="1"/>
  <c r="BG90" i="6" a="1"/>
  <c r="BG90" i="6" s="1"/>
  <c r="BH253" i="6" s="1"/>
  <c r="L229" i="13" s="1" a="1"/>
  <c r="L229" i="13" s="1"/>
  <c r="BI49" i="6"/>
  <c r="BJ247" i="6" s="1"/>
  <c r="N223" i="13" s="1" a="1"/>
  <c r="N223" i="13" s="1"/>
  <c r="O223" i="13" s="1"/>
  <c r="BG89" i="6" a="1"/>
  <c r="BG89" i="6" s="1"/>
  <c r="BH158" i="6" s="1"/>
  <c r="K238" i="12" s="1" a="1"/>
  <c r="K238" i="12" s="1"/>
  <c r="BG97" i="6" a="1"/>
  <c r="BG97" i="6" s="1"/>
  <c r="BH260" i="6" s="1"/>
  <c r="L236" i="13" s="1" a="1"/>
  <c r="L236" i="13" s="1"/>
  <c r="BG91" i="6" a="1"/>
  <c r="BG91" i="6" s="1"/>
  <c r="BH254" i="6" s="1"/>
  <c r="L230" i="13" s="1" a="1"/>
  <c r="L230" i="13" s="1"/>
  <c r="BH161" i="6"/>
  <c r="K241" i="12" s="1" a="1"/>
  <c r="K241" i="12" s="1"/>
  <c r="BH255" i="6"/>
  <c r="L231" i="13" s="1" a="1"/>
  <c r="L231" i="13" s="1"/>
  <c r="J234" i="13" a="1"/>
  <c r="J234" i="13" s="1"/>
  <c r="I239" i="12" a="1"/>
  <c r="I239" i="12" s="1"/>
  <c r="BI52" i="5"/>
  <c r="BG104" i="6"/>
  <c r="I243" i="12" a="1"/>
  <c r="I243" i="12" s="1"/>
  <c r="J230" i="13" a="1"/>
  <c r="J230" i="13" s="1"/>
  <c r="BG96" i="6" a="1"/>
  <c r="BG96" i="6" s="1"/>
  <c r="BG158" i="6"/>
  <c r="J238" i="12" s="1" a="1"/>
  <c r="J238" i="12" s="1"/>
  <c r="M223" i="12" a="1"/>
  <c r="M223" i="12" s="1"/>
  <c r="N223" i="12" s="1"/>
  <c r="C192" i="6"/>
  <c r="C8" i="9" s="1"/>
  <c r="K79" i="15" s="1"/>
  <c r="D39" i="15" s="1"/>
  <c r="D192" i="6"/>
  <c r="D8" i="9" s="1"/>
  <c r="L79" i="15" s="1"/>
  <c r="E39" i="15" s="1"/>
  <c r="E192" i="6"/>
  <c r="E8" i="9" s="1"/>
  <c r="M79" i="15" s="1"/>
  <c r="F39" i="15" s="1"/>
  <c r="F192" i="6"/>
  <c r="F8" i="9" s="1"/>
  <c r="N79" i="15" s="1"/>
  <c r="G39" i="15" s="1"/>
  <c r="BH268" i="6"/>
  <c r="L244" i="13" s="1" a="1"/>
  <c r="L244" i="13" s="1"/>
  <c r="BH174" i="6"/>
  <c r="K254" i="12" s="1" a="1"/>
  <c r="K254" i="12" s="1"/>
  <c r="J233" i="13" a="1"/>
  <c r="J233" i="13" s="1"/>
  <c r="J228" i="13" a="1"/>
  <c r="J228" i="13" s="1"/>
  <c r="BG173" i="6"/>
  <c r="J253" i="12" s="1" a="1"/>
  <c r="J253" i="12" s="1"/>
  <c r="BI137" i="3"/>
  <c r="BK44" i="5"/>
  <c r="M220" i="12" a="1"/>
  <c r="M220" i="12" s="1"/>
  <c r="BJ144" i="6"/>
  <c r="C189" i="6"/>
  <c r="D189" i="6"/>
  <c r="E189" i="6"/>
  <c r="F189" i="6"/>
  <c r="I240" i="12" a="1"/>
  <c r="I240" i="12" s="1"/>
  <c r="BG163" i="6"/>
  <c r="J243" i="12" s="1" a="1"/>
  <c r="J243" i="12" s="1"/>
  <c r="BH151" i="6"/>
  <c r="BH153" i="6" s="1"/>
  <c r="K227" i="12" a="1"/>
  <c r="K227" i="12" s="1"/>
  <c r="K231" i="12" s="1"/>
  <c r="K233" i="12" s="1"/>
  <c r="K234" i="12" s="1"/>
  <c r="I241" i="12" a="1"/>
  <c r="I241" i="12" s="1"/>
  <c r="I244" i="12" a="1"/>
  <c r="I244" i="12" s="1"/>
  <c r="BG94" i="6" a="1"/>
  <c r="BG94" i="6" s="1"/>
  <c r="BH257" i="6" s="1"/>
  <c r="L233" i="13" s="1" a="1"/>
  <c r="L233" i="13" s="1"/>
  <c r="A170" i="12"/>
  <c r="A143" i="6"/>
  <c r="A192" i="6" s="1"/>
  <c r="A8" i="9"/>
  <c r="I79" i="15" s="1"/>
  <c r="B79" i="15" s="1"/>
  <c r="A64" i="12"/>
  <c r="A117" i="12"/>
  <c r="A223" i="12"/>
  <c r="I238" i="12" a="1"/>
  <c r="I238" i="12" s="1"/>
  <c r="BG88" i="6" a="1"/>
  <c r="BG88" i="6" s="1"/>
  <c r="BH176" i="6"/>
  <c r="K256" i="12" s="1" a="1"/>
  <c r="K256" i="12" s="1"/>
  <c r="F26" i="11"/>
  <c r="A26" i="11" s="1"/>
  <c r="A465" i="6"/>
  <c r="BI30" i="6"/>
  <c r="I253" i="12" a="1"/>
  <c r="I253" i="12" s="1"/>
  <c r="BG93" i="6" a="1"/>
  <c r="BG93" i="6" s="1"/>
  <c r="BH47" i="6"/>
  <c r="BH50" i="6" s="1"/>
  <c r="BI405" i="6" s="1"/>
  <c r="M223" i="14" s="1" a="1"/>
  <c r="M223" i="14" s="1"/>
  <c r="BH270" i="6"/>
  <c r="L246" i="13" s="1" a="1"/>
  <c r="L246" i="13" s="1"/>
  <c r="BJ51" i="5" a="1"/>
  <c r="BJ51" i="5" s="1"/>
  <c r="BH108" i="6" s="1"/>
  <c r="BJ50" i="5" a="1"/>
  <c r="BJ50" i="5" s="1"/>
  <c r="BH107" i="6" s="1"/>
  <c r="BI270" i="6" s="1"/>
  <c r="M246" i="13" s="1" a="1"/>
  <c r="M246" i="13" s="1"/>
  <c r="BJ48" i="5" a="1"/>
  <c r="BJ48" i="5" s="1"/>
  <c r="BH105" i="6" s="1"/>
  <c r="BI268" i="6" s="1"/>
  <c r="M244" i="13" s="1" a="1"/>
  <c r="M244" i="13" s="1"/>
  <c r="BJ55" i="5" a="1"/>
  <c r="BJ55" i="5" s="1"/>
  <c r="BJ56" i="5" s="1"/>
  <c r="BH94" i="6" s="1" a="1"/>
  <c r="BH94" i="6" s="1"/>
  <c r="BJ47" i="5" a="1"/>
  <c r="BJ47" i="5" s="1"/>
  <c r="BJ49" i="5" a="1"/>
  <c r="BJ49" i="5" s="1"/>
  <c r="BH106" i="6" s="1"/>
  <c r="BI269" i="6" s="1"/>
  <c r="M245" i="13" s="1" a="1"/>
  <c r="M245" i="13" s="1"/>
  <c r="BH269" i="6"/>
  <c r="L245" i="13" s="1" a="1"/>
  <c r="L245" i="13" s="1"/>
  <c r="BH175" i="6"/>
  <c r="K255" i="12" s="1" a="1"/>
  <c r="K255" i="12" s="1"/>
  <c r="BH271" i="6"/>
  <c r="L247" i="13" s="1" a="1"/>
  <c r="L247" i="13" s="1"/>
  <c r="BH177" i="6"/>
  <c r="BG267" i="6"/>
  <c r="K243" i="13" s="1" a="1"/>
  <c r="K243" i="13" s="1"/>
  <c r="L220" i="12" a="1"/>
  <c r="L220" i="12" s="1"/>
  <c r="L224" i="12" s="1"/>
  <c r="BI144" i="6"/>
  <c r="BI147" i="6"/>
  <c r="BH33" i="6"/>
  <c r="BH37" i="6" s="1"/>
  <c r="BI62" i="6" s="1"/>
  <c r="J231" i="13" a="1"/>
  <c r="J231" i="13" s="1"/>
  <c r="BR46" i="17"/>
  <c r="BR59" i="17" s="1"/>
  <c r="BR72" i="17" s="1"/>
  <c r="BS32" i="17"/>
  <c r="BS37" i="17"/>
  <c r="BS41" i="17"/>
  <c r="BS33" i="17"/>
  <c r="BS46" i="17" s="1"/>
  <c r="BS59" i="17" s="1"/>
  <c r="BS34" i="17"/>
  <c r="BS47" i="17" s="1"/>
  <c r="BS60" i="17" s="1"/>
  <c r="BS40" i="17"/>
  <c r="BS39" i="17"/>
  <c r="BS52" i="17" s="1"/>
  <c r="BS65" i="17" s="1"/>
  <c r="BS38" i="17"/>
  <c r="BS36" i="17"/>
  <c r="BS35" i="17"/>
  <c r="BR76" i="17"/>
  <c r="BR73" i="17"/>
  <c r="BR80" i="17"/>
  <c r="BR29" i="17"/>
  <c r="BR92" i="17" s="1"/>
  <c r="BR100" i="17" s="1"/>
  <c r="BR48" i="17"/>
  <c r="BR61" i="17" s="1"/>
  <c r="BR74" i="17" s="1"/>
  <c r="BR51" i="17"/>
  <c r="BR64" i="17" s="1"/>
  <c r="BR77" i="17" s="1"/>
  <c r="BR53" i="17"/>
  <c r="BR66" i="17"/>
  <c r="BR79" i="17" s="1"/>
  <c r="BS23" i="17"/>
  <c r="BS28" i="17"/>
  <c r="BS25" i="17"/>
  <c r="BS20" i="17"/>
  <c r="BS24" i="17"/>
  <c r="BT15" i="17"/>
  <c r="BS27" i="17"/>
  <c r="BS50" i="17"/>
  <c r="BS63" i="17" s="1"/>
  <c r="BS26" i="17"/>
  <c r="BS21" i="17"/>
  <c r="BS19" i="17"/>
  <c r="BS54" i="17"/>
  <c r="BS67" i="17" s="1"/>
  <c r="BS22" i="17"/>
  <c r="BR52" i="17"/>
  <c r="BR65" i="17" s="1"/>
  <c r="BR78" i="17" s="1"/>
  <c r="BR49" i="17"/>
  <c r="BR62" i="17" s="1"/>
  <c r="BR75" i="17" s="1"/>
  <c r="BR42" i="17"/>
  <c r="W121" i="8"/>
  <c r="J87" i="14" a="1"/>
  <c r="J87" i="14" s="1"/>
  <c r="J88" i="14" s="1"/>
  <c r="V429" i="6"/>
  <c r="F18" i="11"/>
  <c r="A457" i="6"/>
  <c r="X81" i="17"/>
  <c r="X90" i="17" s="1"/>
  <c r="Y45" i="17"/>
  <c r="N235" i="14"/>
  <c r="A234" i="14"/>
  <c r="X94" i="17"/>
  <c r="W178" i="6"/>
  <c r="W272" i="6"/>
  <c r="Z60" i="6"/>
  <c r="Y406" i="6"/>
  <c r="M65" i="14" s="1" a="1"/>
  <c r="M65" i="14" s="1"/>
  <c r="Y65" i="6"/>
  <c r="Y249" i="6" s="1"/>
  <c r="BH164" i="6" l="1"/>
  <c r="K244" i="12" s="1" a="1"/>
  <c r="K244" i="12" s="1"/>
  <c r="BH160" i="6"/>
  <c r="K240" i="12" s="1" a="1"/>
  <c r="K240" i="12" s="1"/>
  <c r="BH90" i="6" a="1"/>
  <c r="BH90" i="6" s="1"/>
  <c r="BI159" i="6" s="1"/>
  <c r="L239" i="12" s="1" a="1"/>
  <c r="L239" i="12" s="1"/>
  <c r="BH88" i="6" a="1"/>
  <c r="BH88" i="6" s="1"/>
  <c r="BI157" i="6" s="1"/>
  <c r="L237" i="12" s="1" a="1"/>
  <c r="L237" i="12" s="1"/>
  <c r="BH159" i="6"/>
  <c r="K239" i="12" s="1" a="1"/>
  <c r="K239" i="12" s="1"/>
  <c r="F291" i="6"/>
  <c r="F8" i="10" s="1"/>
  <c r="BH252" i="6"/>
  <c r="L228" i="13" s="1" a="1"/>
  <c r="L228" i="13" s="1"/>
  <c r="BH166" i="6"/>
  <c r="K246" i="12" s="1" a="1"/>
  <c r="K246" i="12" s="1"/>
  <c r="BH95" i="6" a="1"/>
  <c r="BH95" i="6" s="1"/>
  <c r="BI258" i="6" s="1"/>
  <c r="M234" i="13" s="1" a="1"/>
  <c r="M234" i="13" s="1"/>
  <c r="BH96" i="6" a="1"/>
  <c r="BH96" i="6" s="1"/>
  <c r="BI259" i="6" s="1"/>
  <c r="M235" i="13" s="1" a="1"/>
  <c r="M235" i="13" s="1"/>
  <c r="BH91" i="6" a="1"/>
  <c r="BH91" i="6" s="1"/>
  <c r="BI254" i="6" s="1"/>
  <c r="M230" i="13" s="1" a="1"/>
  <c r="M230" i="13" s="1"/>
  <c r="BH92" i="6" a="1"/>
  <c r="BH92" i="6" s="1"/>
  <c r="BI161" i="6" s="1"/>
  <c r="L241" i="12" s="1" a="1"/>
  <c r="L241" i="12" s="1"/>
  <c r="BH89" i="6" a="1"/>
  <c r="BH89" i="6" s="1"/>
  <c r="BI252" i="6" s="1"/>
  <c r="E5" i="9"/>
  <c r="E193" i="6"/>
  <c r="BI151" i="6"/>
  <c r="BI153" i="6" s="1"/>
  <c r="L227" i="12" a="1"/>
  <c r="L227" i="12" s="1"/>
  <c r="L231" i="12" s="1"/>
  <c r="L233" i="12" s="1"/>
  <c r="L234" i="12" s="1"/>
  <c r="C5" i="9"/>
  <c r="C193" i="6"/>
  <c r="BH173" i="6"/>
  <c r="K253" i="12" s="1" a="1"/>
  <c r="K253" i="12" s="1"/>
  <c r="BI175" i="6"/>
  <c r="L255" i="12" s="1" a="1"/>
  <c r="L255" i="12" s="1"/>
  <c r="BH93" i="6" a="1"/>
  <c r="BH93" i="6" s="1"/>
  <c r="BI256" i="6" s="1"/>
  <c r="M232" i="13" s="1" a="1"/>
  <c r="M232" i="13" s="1"/>
  <c r="M224" i="12"/>
  <c r="N220" i="12"/>
  <c r="N224" i="12" s="1"/>
  <c r="BI177" i="6"/>
  <c r="L257" i="12" s="1" a="1"/>
  <c r="L257" i="12" s="1"/>
  <c r="BJ52" i="5"/>
  <c r="BH104" i="6"/>
  <c r="BH162" i="6"/>
  <c r="K242" i="12" s="1" a="1"/>
  <c r="K242" i="12" s="1"/>
  <c r="BH256" i="6"/>
  <c r="BH251" i="6"/>
  <c r="L227" i="13" s="1" a="1"/>
  <c r="L227" i="13" s="1"/>
  <c r="BH157" i="6"/>
  <c r="K237" i="12" s="1" a="1"/>
  <c r="K237" i="12" s="1"/>
  <c r="BK51" i="5" a="1"/>
  <c r="BK51" i="5" s="1"/>
  <c r="BI108" i="6" s="1"/>
  <c r="BJ177" i="6" s="1"/>
  <c r="BK50" i="5" a="1"/>
  <c r="BK50" i="5" s="1"/>
  <c r="BI107" i="6" s="1"/>
  <c r="BJ176" i="6" s="1"/>
  <c r="BK55" i="5" a="1"/>
  <c r="BK55" i="5" s="1"/>
  <c r="BK56" i="5" s="1"/>
  <c r="K39" i="8" s="1"/>
  <c r="BK49" i="5" a="1"/>
  <c r="BK49" i="5" s="1"/>
  <c r="BI106" i="6" s="1"/>
  <c r="BJ175" i="6" s="1"/>
  <c r="BK48" i="5" a="1"/>
  <c r="BK48" i="5" s="1"/>
  <c r="BI105" i="6" s="1"/>
  <c r="BJ174" i="6" s="1"/>
  <c r="BK47" i="5" a="1"/>
  <c r="BK47" i="5" s="1"/>
  <c r="BI176" i="6"/>
  <c r="L256" i="12" s="1" a="1"/>
  <c r="L256" i="12" s="1"/>
  <c r="BI47" i="6"/>
  <c r="BI50" i="6" s="1"/>
  <c r="BJ405" i="6" s="1"/>
  <c r="K257" i="12" a="1"/>
  <c r="K257" i="12" s="1"/>
  <c r="BI163" i="6"/>
  <c r="L243" i="12" s="1" a="1"/>
  <c r="L243" i="12" s="1"/>
  <c r="BH97" i="6" a="1"/>
  <c r="BH97" i="6" s="1"/>
  <c r="BH163" i="6"/>
  <c r="K243" i="12" s="1" a="1"/>
  <c r="K243" i="12" s="1"/>
  <c r="BI257" i="6"/>
  <c r="M233" i="13" s="1" a="1"/>
  <c r="M233" i="13" s="1"/>
  <c r="BI33" i="6"/>
  <c r="BI37" i="6" s="1"/>
  <c r="BJ62" i="6" s="1"/>
  <c r="BJ147" i="6"/>
  <c r="BH165" i="6"/>
  <c r="K245" i="12" s="1" a="1"/>
  <c r="K245" i="12" s="1"/>
  <c r="BH259" i="6"/>
  <c r="L235" i="13" s="1" a="1"/>
  <c r="L235" i="13" s="1"/>
  <c r="D193" i="6"/>
  <c r="D5" i="9"/>
  <c r="BI271" i="6"/>
  <c r="M247" i="13" s="1" a="1"/>
  <c r="M247" i="13" s="1"/>
  <c r="BI174" i="6"/>
  <c r="L254" i="12" s="1" a="1"/>
  <c r="L254" i="12" s="1"/>
  <c r="F5" i="9"/>
  <c r="F193" i="6"/>
  <c r="BH267" i="6"/>
  <c r="L243" i="13" s="1" a="1"/>
  <c r="L243" i="13" s="1"/>
  <c r="BS72" i="17"/>
  <c r="BT37" i="17"/>
  <c r="BT35" i="17"/>
  <c r="BT33" i="17"/>
  <c r="BT46" i="17" s="1"/>
  <c r="BT59" i="17" s="1"/>
  <c r="BT38" i="17"/>
  <c r="BT34" i="17"/>
  <c r="BT41" i="17"/>
  <c r="BT54" i="17" s="1"/>
  <c r="BT67" i="17" s="1"/>
  <c r="BT36" i="17"/>
  <c r="BT32" i="17"/>
  <c r="BT40" i="17"/>
  <c r="BT39" i="17"/>
  <c r="BS73" i="17"/>
  <c r="BS76" i="17"/>
  <c r="BS78" i="17"/>
  <c r="BS80" i="17"/>
  <c r="BS42" i="17"/>
  <c r="BS53" i="17"/>
  <c r="BS66" i="17" s="1"/>
  <c r="BS79" i="17" s="1"/>
  <c r="BS48" i="17"/>
  <c r="BS61" i="17" s="1"/>
  <c r="BS74" i="17" s="1"/>
  <c r="BS29" i="17"/>
  <c r="BS92" i="17" s="1"/>
  <c r="BS100" i="17" s="1"/>
  <c r="BS51" i="17"/>
  <c r="BS64" i="17" s="1"/>
  <c r="BS77" i="17" s="1"/>
  <c r="BT20" i="17"/>
  <c r="BT27" i="17"/>
  <c r="BT28" i="17"/>
  <c r="BU15" i="17"/>
  <c r="BT21" i="17"/>
  <c r="BT22" i="17"/>
  <c r="BT26" i="17"/>
  <c r="BT19" i="17"/>
  <c r="BT24" i="17"/>
  <c r="BT25" i="17"/>
  <c r="BT50" i="17"/>
  <c r="BT63" i="17" s="1"/>
  <c r="BT23" i="17"/>
  <c r="BS49" i="17"/>
  <c r="BS62" i="17"/>
  <c r="BS75" i="17" s="1"/>
  <c r="Y55" i="17"/>
  <c r="Y58" i="17"/>
  <c r="X99" i="17"/>
  <c r="W279" i="6"/>
  <c r="K89" i="13" a="1"/>
  <c r="K89" i="13" s="1"/>
  <c r="W390" i="6"/>
  <c r="J99" i="12" a="1"/>
  <c r="J99" i="12" s="1"/>
  <c r="J101" i="12" s="1"/>
  <c r="J103" i="12" s="1"/>
  <c r="W389" i="6"/>
  <c r="W180" i="6"/>
  <c r="W182" i="6" s="1"/>
  <c r="F19" i="11"/>
  <c r="A18" i="11"/>
  <c r="Y66" i="6"/>
  <c r="Y394" i="6" s="1"/>
  <c r="Z61" i="6"/>
  <c r="Z65" i="6" s="1"/>
  <c r="Z249" i="6" s="1"/>
  <c r="M66" i="13" a="1"/>
  <c r="M66" i="13" s="1"/>
  <c r="BI88" i="6" l="1" a="1"/>
  <c r="BI88" i="6" s="1"/>
  <c r="BJ251" i="6" s="1"/>
  <c r="BI94" i="6" a="1"/>
  <c r="BI94" i="6" s="1"/>
  <c r="BJ163" i="6" s="1"/>
  <c r="F211" i="6" s="1"/>
  <c r="F28" i="9" s="1"/>
  <c r="N99" i="15" s="1"/>
  <c r="BI251" i="6"/>
  <c r="M227" i="13" s="1" a="1"/>
  <c r="M227" i="13" s="1"/>
  <c r="BI253" i="6"/>
  <c r="M229" i="13" s="1" a="1"/>
  <c r="M229" i="13" s="1"/>
  <c r="BI164" i="6"/>
  <c r="L244" i="12" s="1" a="1"/>
  <c r="L244" i="12" s="1"/>
  <c r="BI165" i="6"/>
  <c r="L245" i="12" s="1" a="1"/>
  <c r="L245" i="12" s="1"/>
  <c r="BI158" i="6"/>
  <c r="L238" i="12" s="1" a="1"/>
  <c r="L238" i="12" s="1"/>
  <c r="BI255" i="6"/>
  <c r="M231" i="13" s="1" a="1"/>
  <c r="M231" i="13" s="1"/>
  <c r="BI160" i="6"/>
  <c r="L240" i="12" s="1" a="1"/>
  <c r="L240" i="12" s="1"/>
  <c r="BI89" i="6" a="1"/>
  <c r="BI89" i="6" s="1"/>
  <c r="BJ158" i="6" s="1"/>
  <c r="BJ268" i="6"/>
  <c r="N244" i="13" s="1" a="1"/>
  <c r="N244" i="13" s="1"/>
  <c r="O244" i="13" s="1"/>
  <c r="A244" i="13" s="1"/>
  <c r="BI92" i="6" a="1"/>
  <c r="BI92" i="6" s="1"/>
  <c r="BJ161" i="6" s="1"/>
  <c r="M241" i="12" s="1" a="1"/>
  <c r="M241" i="12" s="1"/>
  <c r="N241" i="12" s="1"/>
  <c r="A241" i="12" s="1"/>
  <c r="BI96" i="6" a="1"/>
  <c r="BI96" i="6" s="1"/>
  <c r="BJ165" i="6" s="1"/>
  <c r="M245" i="12" s="1" a="1"/>
  <c r="M245" i="12" s="1"/>
  <c r="F225" i="6"/>
  <c r="F42" i="9" s="1"/>
  <c r="I15" i="7" s="1"/>
  <c r="BI95" i="6" a="1"/>
  <c r="BI95" i="6" s="1"/>
  <c r="BJ164" i="6" s="1"/>
  <c r="BI91" i="6" a="1"/>
  <c r="BI91" i="6" s="1"/>
  <c r="BJ160" i="6" s="1"/>
  <c r="M240" i="12" s="1" a="1"/>
  <c r="M240" i="12" s="1"/>
  <c r="BI90" i="6" a="1"/>
  <c r="BI90" i="6" s="1"/>
  <c r="BJ159" i="6" s="1"/>
  <c r="M239" i="12" s="1" a="1"/>
  <c r="M239" i="12" s="1"/>
  <c r="N239" i="12" s="1"/>
  <c r="A239" i="12" s="1"/>
  <c r="BI97" i="6" a="1"/>
  <c r="BI97" i="6" s="1"/>
  <c r="BJ166" i="6" s="1"/>
  <c r="M246" i="12" s="1" a="1"/>
  <c r="M246" i="12" s="1"/>
  <c r="BI93" i="6" a="1"/>
  <c r="BI93" i="6" s="1"/>
  <c r="BJ162" i="6" s="1"/>
  <c r="M242" i="12" s="1" a="1"/>
  <c r="M242" i="12" s="1"/>
  <c r="L76" i="15"/>
  <c r="D9" i="9"/>
  <c r="F446" i="6"/>
  <c r="N223" i="14" a="1"/>
  <c r="N223" i="14" s="1"/>
  <c r="A223" i="14" s="1"/>
  <c r="BI173" i="6"/>
  <c r="L253" i="12" s="1" a="1"/>
  <c r="L253" i="12" s="1"/>
  <c r="B213" i="6"/>
  <c r="B30" i="9" s="1"/>
  <c r="C213" i="6"/>
  <c r="C30" i="9" s="1"/>
  <c r="K101" i="15" s="1"/>
  <c r="D213" i="6"/>
  <c r="D30" i="9" s="1"/>
  <c r="L101" i="15" s="1"/>
  <c r="E213" i="6"/>
  <c r="E30" i="9" s="1"/>
  <c r="M101" i="15" s="1"/>
  <c r="BJ270" i="6"/>
  <c r="C212" i="6"/>
  <c r="C29" i="9" s="1"/>
  <c r="D212" i="6"/>
  <c r="D29" i="9" s="1"/>
  <c r="L100" i="15" s="1"/>
  <c r="E212" i="6"/>
  <c r="E29" i="9" s="1"/>
  <c r="M100" i="15" s="1"/>
  <c r="BJ271" i="6"/>
  <c r="C211" i="6"/>
  <c r="C28" i="9" s="1"/>
  <c r="D211" i="6"/>
  <c r="D28" i="9" s="1"/>
  <c r="L99" i="15" s="1"/>
  <c r="BI104" i="6"/>
  <c r="BJ173" i="6" s="1"/>
  <c r="BK52" i="5"/>
  <c r="M257" i="12" a="1"/>
  <c r="M257" i="12" s="1"/>
  <c r="N257" i="12" s="1"/>
  <c r="A257" i="12" s="1"/>
  <c r="C225" i="6"/>
  <c r="C42" i="9" s="1"/>
  <c r="D225" i="6"/>
  <c r="D42" i="9" s="1"/>
  <c r="E225" i="6"/>
  <c r="E42" i="9" s="1"/>
  <c r="BI267" i="6"/>
  <c r="M243" i="13" s="1" a="1"/>
  <c r="M243" i="13" s="1"/>
  <c r="N76" i="15"/>
  <c r="F9" i="9"/>
  <c r="C210" i="6"/>
  <c r="C27" i="9" s="1"/>
  <c r="D210" i="6"/>
  <c r="D27" i="9" s="1"/>
  <c r="L98" i="15" s="1"/>
  <c r="E210" i="6"/>
  <c r="E27" i="9" s="1"/>
  <c r="M98" i="15" s="1"/>
  <c r="C312" i="6"/>
  <c r="C29" i="10" s="1"/>
  <c r="D312" i="6"/>
  <c r="D29" i="10" s="1"/>
  <c r="E312" i="6"/>
  <c r="E29" i="10" s="1"/>
  <c r="M228" i="13" a="1"/>
  <c r="M228" i="13" s="1"/>
  <c r="BI166" i="6"/>
  <c r="L246" i="12" s="1" a="1"/>
  <c r="L246" i="12" s="1"/>
  <c r="BI260" i="6"/>
  <c r="M236" i="13" s="1" a="1"/>
  <c r="M236" i="13" s="1"/>
  <c r="C206" i="6"/>
  <c r="C23" i="9" s="1"/>
  <c r="D206" i="6"/>
  <c r="D23" i="9" s="1"/>
  <c r="L94" i="15" s="1"/>
  <c r="E206" i="6"/>
  <c r="E23" i="9" s="1"/>
  <c r="M94" i="15" s="1"/>
  <c r="M254" i="12" a="1"/>
  <c r="M254" i="12" s="1"/>
  <c r="N254" i="12" s="1"/>
  <c r="A254" i="12" s="1"/>
  <c r="C222" i="6"/>
  <c r="C39" i="9" s="1"/>
  <c r="D222" i="6"/>
  <c r="D39" i="9" s="1"/>
  <c r="L110" i="15" s="1"/>
  <c r="E222" i="6"/>
  <c r="E39" i="9" s="1"/>
  <c r="M110" i="15" s="1"/>
  <c r="F222" i="6"/>
  <c r="F39" i="9" s="1"/>
  <c r="N110" i="15" s="1"/>
  <c r="L232" i="13" a="1"/>
  <c r="L232" i="13" s="1"/>
  <c r="M76" i="15"/>
  <c r="E9" i="9"/>
  <c r="M256" i="12" a="1"/>
  <c r="M256" i="12" s="1"/>
  <c r="N256" i="12" s="1"/>
  <c r="A256" i="12" s="1"/>
  <c r="C224" i="6"/>
  <c r="C41" i="9" s="1"/>
  <c r="D224" i="6"/>
  <c r="D41" i="9" s="1"/>
  <c r="L112" i="15" s="1"/>
  <c r="E224" i="6"/>
  <c r="E41" i="9" s="1"/>
  <c r="M112" i="15" s="1"/>
  <c r="F224" i="6"/>
  <c r="F41" i="9" s="1"/>
  <c r="N112" i="15" s="1"/>
  <c r="K76" i="15"/>
  <c r="C9" i="9"/>
  <c r="BJ151" i="6"/>
  <c r="BJ153" i="6" s="1"/>
  <c r="M227" i="12" a="1"/>
  <c r="M227" i="12" s="1"/>
  <c r="C196" i="6"/>
  <c r="D196" i="6"/>
  <c r="E196" i="6"/>
  <c r="F196" i="6"/>
  <c r="B301" i="6"/>
  <c r="B18" i="10" s="1"/>
  <c r="C301" i="6"/>
  <c r="C18" i="10" s="1"/>
  <c r="D301" i="6"/>
  <c r="D18" i="10" s="1"/>
  <c r="E301" i="6"/>
  <c r="E18" i="10" s="1"/>
  <c r="C208" i="6"/>
  <c r="C25" i="9" s="1"/>
  <c r="D208" i="6"/>
  <c r="D25" i="9" s="1"/>
  <c r="L96" i="15" s="1"/>
  <c r="E208" i="6"/>
  <c r="E25" i="9" s="1"/>
  <c r="M96" i="15" s="1"/>
  <c r="M255" i="12" a="1"/>
  <c r="M255" i="12" s="1"/>
  <c r="N255" i="12" s="1"/>
  <c r="A255" i="12" s="1"/>
  <c r="C223" i="6"/>
  <c r="C40" i="9" s="1"/>
  <c r="D223" i="6"/>
  <c r="D40" i="9" s="1"/>
  <c r="L111" i="15" s="1"/>
  <c r="E223" i="6"/>
  <c r="E40" i="9" s="1"/>
  <c r="M111" i="15" s="1"/>
  <c r="F223" i="6"/>
  <c r="F40" i="9" s="1"/>
  <c r="N111" i="15" s="1"/>
  <c r="BI162" i="6"/>
  <c r="L242" i="12" s="1" a="1"/>
  <c r="L242" i="12" s="1"/>
  <c r="C209" i="6"/>
  <c r="C26" i="9" s="1"/>
  <c r="D209" i="6"/>
  <c r="D26" i="9" s="1"/>
  <c r="L97" i="15" s="1"/>
  <c r="E209" i="6"/>
  <c r="E26" i="9" s="1"/>
  <c r="M97" i="15" s="1"/>
  <c r="C207" i="6"/>
  <c r="C24" i="9" s="1"/>
  <c r="D207" i="6"/>
  <c r="D24" i="9" s="1"/>
  <c r="L95" i="15" s="1"/>
  <c r="E207" i="6"/>
  <c r="E24" i="9" s="1"/>
  <c r="M95" i="15" s="1"/>
  <c r="C214" i="6"/>
  <c r="C31" i="9" s="1"/>
  <c r="D214" i="6"/>
  <c r="D31" i="9" s="1"/>
  <c r="L102" i="15" s="1"/>
  <c r="E214" i="6"/>
  <c r="E31" i="9" s="1"/>
  <c r="M102" i="15" s="1"/>
  <c r="BJ269" i="6"/>
  <c r="BU35" i="17"/>
  <c r="BU40" i="17"/>
  <c r="BU41" i="17"/>
  <c r="BU36" i="17"/>
  <c r="BU49" i="17" s="1"/>
  <c r="BU62" i="17" s="1"/>
  <c r="BU32" i="17"/>
  <c r="BU34" i="17"/>
  <c r="BU47" i="17" s="1"/>
  <c r="BU60" i="17" s="1"/>
  <c r="BU33" i="17"/>
  <c r="BU38" i="17"/>
  <c r="BU51" i="17" s="1"/>
  <c r="BU64" i="17" s="1"/>
  <c r="BU39" i="17"/>
  <c r="BU52" i="17" s="1"/>
  <c r="BU65" i="17" s="1"/>
  <c r="BU37" i="17"/>
  <c r="BU50" i="17" s="1"/>
  <c r="BU63" i="17" s="1"/>
  <c r="BT80" i="17"/>
  <c r="BT76" i="17"/>
  <c r="BT72" i="17"/>
  <c r="BT52" i="17"/>
  <c r="BT65" i="17" s="1"/>
  <c r="BT78" i="17" s="1"/>
  <c r="BU23" i="17"/>
  <c r="BU28" i="17"/>
  <c r="BV15" i="17"/>
  <c r="BU20" i="17"/>
  <c r="BU21" i="17"/>
  <c r="BU27" i="17"/>
  <c r="BU19" i="17"/>
  <c r="BU24" i="17"/>
  <c r="BU22" i="17"/>
  <c r="BU25" i="17"/>
  <c r="BU26" i="17"/>
  <c r="BT29" i="17"/>
  <c r="BT92" i="17" s="1"/>
  <c r="BT100" i="17" s="1"/>
  <c r="BT49" i="17"/>
  <c r="BT62" i="17" s="1"/>
  <c r="BT75" i="17" s="1"/>
  <c r="BT48" i="17"/>
  <c r="BT61" i="17" s="1"/>
  <c r="BT74" i="17" s="1"/>
  <c r="BT53" i="17"/>
  <c r="BT66" i="17" s="1"/>
  <c r="BT79" i="17" s="1"/>
  <c r="BT51" i="17"/>
  <c r="BT64" i="17" s="1"/>
  <c r="BT77" i="17" s="1"/>
  <c r="BT42" i="17"/>
  <c r="BT47" i="17"/>
  <c r="BT60" i="17" s="1"/>
  <c r="BT73" i="17" s="1"/>
  <c r="K96" i="13" a="1"/>
  <c r="K96" i="13" s="1"/>
  <c r="K98" i="13" s="1"/>
  <c r="W281" i="6"/>
  <c r="X89" i="17"/>
  <c r="W428" i="6" s="1"/>
  <c r="X98" i="17"/>
  <c r="X101" i="17" s="1"/>
  <c r="Y68" i="17"/>
  <c r="Y71" i="17"/>
  <c r="Y93" i="17"/>
  <c r="Y96" i="17" s="1"/>
  <c r="W109" i="6" s="1"/>
  <c r="Z63" i="6"/>
  <c r="Z406" i="6" s="1"/>
  <c r="Z66" i="6"/>
  <c r="Z394" i="6" s="1"/>
  <c r="N66" i="13" a="1"/>
  <c r="N66" i="13" s="1"/>
  <c r="BJ157" i="6" l="1"/>
  <c r="F205" i="6" s="1"/>
  <c r="F22" i="9" s="1"/>
  <c r="F206" i="6"/>
  <c r="F23" i="9" s="1"/>
  <c r="N94" i="15" s="1"/>
  <c r="M243" i="12" a="1"/>
  <c r="M243" i="12" s="1"/>
  <c r="N243" i="12" s="1"/>
  <c r="A243" i="12" s="1"/>
  <c r="BJ257" i="6"/>
  <c r="N233" i="13" s="1" a="1"/>
  <c r="N233" i="13" s="1"/>
  <c r="O233" i="13" s="1"/>
  <c r="A233" i="13" s="1"/>
  <c r="F212" i="6"/>
  <c r="F29" i="9" s="1"/>
  <c r="N100" i="15" s="1"/>
  <c r="M238" i="12" a="1"/>
  <c r="M238" i="12" s="1"/>
  <c r="N238" i="12" s="1"/>
  <c r="A238" i="12" s="1"/>
  <c r="N113" i="15"/>
  <c r="N245" i="12"/>
  <c r="A245" i="12" s="1"/>
  <c r="F312" i="6"/>
  <c r="F29" i="10" s="1"/>
  <c r="F209" i="6"/>
  <c r="F26" i="9" s="1"/>
  <c r="N97" i="15" s="1"/>
  <c r="BJ252" i="6"/>
  <c r="F296" i="6" s="1"/>
  <c r="F13" i="10" s="1"/>
  <c r="BJ259" i="6"/>
  <c r="N235" i="13" s="1" a="1"/>
  <c r="N235" i="13" s="1"/>
  <c r="O235" i="13" s="1"/>
  <c r="A235" i="13" s="1"/>
  <c r="F213" i="6"/>
  <c r="F30" i="9" s="1"/>
  <c r="N101" i="15" s="1"/>
  <c r="N240" i="12"/>
  <c r="A240" i="12" s="1"/>
  <c r="BJ255" i="6"/>
  <c r="N231" i="13" s="1" a="1"/>
  <c r="N231" i="13" s="1"/>
  <c r="O231" i="13" s="1"/>
  <c r="A231" i="13" s="1"/>
  <c r="M244" i="12" a="1"/>
  <c r="M244" i="12" s="1"/>
  <c r="N244" i="12" s="1"/>
  <c r="A244" i="12" s="1"/>
  <c r="BJ258" i="6"/>
  <c r="N234" i="13" s="1" a="1"/>
  <c r="N234" i="13" s="1"/>
  <c r="O234" i="13" s="1"/>
  <c r="A234" i="13" s="1"/>
  <c r="F207" i="6"/>
  <c r="F24" i="9" s="1"/>
  <c r="N95" i="15" s="1"/>
  <c r="BJ254" i="6"/>
  <c r="N230" i="13" s="1" a="1"/>
  <c r="N230" i="13" s="1"/>
  <c r="O230" i="13" s="1"/>
  <c r="A230" i="13" s="1"/>
  <c r="F208" i="6"/>
  <c r="F25" i="9" s="1"/>
  <c r="N96" i="15" s="1"/>
  <c r="N246" i="12"/>
  <c r="A246" i="12" s="1"/>
  <c r="BJ253" i="6"/>
  <c r="N229" i="13" s="1" a="1"/>
  <c r="N229" i="13" s="1"/>
  <c r="O229" i="13" s="1"/>
  <c r="A229" i="13" s="1"/>
  <c r="BJ256" i="6"/>
  <c r="F300" i="6" s="1"/>
  <c r="F17" i="10" s="1"/>
  <c r="BJ260" i="6"/>
  <c r="F304" i="6" s="1"/>
  <c r="F21" i="10" s="1"/>
  <c r="N247" i="13" a="1"/>
  <c r="N247" i="13" s="1"/>
  <c r="O247" i="13" s="1"/>
  <c r="A247" i="13" s="1"/>
  <c r="C315" i="6"/>
  <c r="C32" i="10" s="1"/>
  <c r="D315" i="6"/>
  <c r="D32" i="10" s="1"/>
  <c r="E315" i="6"/>
  <c r="E32" i="10" s="1"/>
  <c r="F315" i="6"/>
  <c r="F32" i="10" s="1"/>
  <c r="K112" i="15"/>
  <c r="A41" i="9"/>
  <c r="I112" i="15" s="1"/>
  <c r="B112" i="15" s="1"/>
  <c r="K98" i="15"/>
  <c r="K99" i="15"/>
  <c r="A28" i="9"/>
  <c r="I99" i="15" s="1"/>
  <c r="B99" i="15" s="1"/>
  <c r="N245" i="13" a="1"/>
  <c r="N245" i="13" s="1"/>
  <c r="O245" i="13" s="1"/>
  <c r="A245" i="13" s="1"/>
  <c r="C313" i="6"/>
  <c r="C30" i="10" s="1"/>
  <c r="D313" i="6"/>
  <c r="D30" i="10" s="1"/>
  <c r="E313" i="6"/>
  <c r="E30" i="10" s="1"/>
  <c r="F313" i="6"/>
  <c r="F30" i="10" s="1"/>
  <c r="K97" i="15"/>
  <c r="K111" i="15"/>
  <c r="A40" i="9"/>
  <c r="I111" i="15" s="1"/>
  <c r="B111" i="15" s="1"/>
  <c r="M231" i="12"/>
  <c r="N227" i="12"/>
  <c r="A227" i="12" s="1"/>
  <c r="K94" i="15"/>
  <c r="N242" i="12"/>
  <c r="A242" i="12" s="1"/>
  <c r="K113" i="15"/>
  <c r="F15" i="7"/>
  <c r="A42" i="9"/>
  <c r="I113" i="15" s="1"/>
  <c r="B113" i="15" s="1"/>
  <c r="J101" i="15"/>
  <c r="F12" i="9"/>
  <c r="F200" i="6"/>
  <c r="F202" i="6" s="1"/>
  <c r="G24" i="15"/>
  <c r="N80" i="15"/>
  <c r="C12" i="9"/>
  <c r="C200" i="6"/>
  <c r="C202" i="6" s="1"/>
  <c r="G15" i="7"/>
  <c r="L113" i="15"/>
  <c r="K95" i="15"/>
  <c r="H13" i="7"/>
  <c r="I7" i="8"/>
  <c r="C298" i="6"/>
  <c r="C15" i="10" s="1"/>
  <c r="E298" i="6"/>
  <c r="E15" i="10" s="1"/>
  <c r="E299" i="6"/>
  <c r="E16" i="10" s="1"/>
  <c r="K100" i="15"/>
  <c r="G13" i="7"/>
  <c r="G7" i="8"/>
  <c r="D12" i="9"/>
  <c r="D200" i="6"/>
  <c r="D202" i="6" s="1"/>
  <c r="M113" i="15"/>
  <c r="H15" i="7"/>
  <c r="F7" i="11"/>
  <c r="A7" i="11" s="1"/>
  <c r="A446" i="6"/>
  <c r="F13" i="7"/>
  <c r="E7" i="8"/>
  <c r="M80" i="15"/>
  <c r="F46" i="15" s="1"/>
  <c r="F24" i="15"/>
  <c r="C303" i="6"/>
  <c r="C20" i="10" s="1"/>
  <c r="D303" i="6"/>
  <c r="D20" i="10" s="1"/>
  <c r="E303" i="6"/>
  <c r="E20" i="10" s="1"/>
  <c r="L80" i="15"/>
  <c r="E50" i="15" s="1"/>
  <c r="E24" i="15"/>
  <c r="K96" i="15"/>
  <c r="F210" i="6"/>
  <c r="F27" i="9" s="1"/>
  <c r="N98" i="15" s="1"/>
  <c r="M253" i="12" a="1"/>
  <c r="M253" i="12" s="1"/>
  <c r="N253" i="12" s="1"/>
  <c r="A253" i="12" s="1"/>
  <c r="C221" i="6"/>
  <c r="C38" i="9" s="1"/>
  <c r="K109" i="15" s="1"/>
  <c r="D221" i="6"/>
  <c r="D38" i="9" s="1"/>
  <c r="L109" i="15" s="1"/>
  <c r="E221" i="6"/>
  <c r="E38" i="9" s="1"/>
  <c r="M109" i="15" s="1"/>
  <c r="F221" i="6"/>
  <c r="F38" i="9" s="1"/>
  <c r="N109" i="15" s="1"/>
  <c r="C302" i="6"/>
  <c r="C19" i="10" s="1"/>
  <c r="D302" i="6"/>
  <c r="D19" i="10" s="1"/>
  <c r="E302" i="6"/>
  <c r="E19" i="10" s="1"/>
  <c r="E200" i="6"/>
  <c r="E202" i="6" s="1"/>
  <c r="E12" i="9"/>
  <c r="C205" i="6"/>
  <c r="C22" i="9" s="1"/>
  <c r="E205" i="6"/>
  <c r="E22" i="9" s="1"/>
  <c r="B297" i="6"/>
  <c r="B14" i="10" s="1"/>
  <c r="C297" i="6"/>
  <c r="C14" i="10" s="1"/>
  <c r="D297" i="6"/>
  <c r="D14" i="10" s="1"/>
  <c r="E297" i="6"/>
  <c r="E14" i="10" s="1"/>
  <c r="K102" i="15"/>
  <c r="N227" i="13" a="1"/>
  <c r="N227" i="13" s="1"/>
  <c r="O227" i="13" s="1"/>
  <c r="A227" i="13" s="1"/>
  <c r="C295" i="6"/>
  <c r="C12" i="10" s="1"/>
  <c r="D295" i="6"/>
  <c r="D12" i="10" s="1"/>
  <c r="E295" i="6"/>
  <c r="E12" i="10" s="1"/>
  <c r="F295" i="6"/>
  <c r="F12" i="10" s="1"/>
  <c r="C300" i="6"/>
  <c r="C17" i="10" s="1"/>
  <c r="E300" i="6"/>
  <c r="E17" i="10" s="1"/>
  <c r="D24" i="15"/>
  <c r="K80" i="15"/>
  <c r="C296" i="6"/>
  <c r="C13" i="10" s="1"/>
  <c r="D296" i="6"/>
  <c r="D13" i="10" s="1"/>
  <c r="K110" i="15"/>
  <c r="A39" i="9"/>
  <c r="I110" i="15" s="1"/>
  <c r="B110" i="15" s="1"/>
  <c r="C304" i="6"/>
  <c r="C21" i="10" s="1"/>
  <c r="D304" i="6"/>
  <c r="D21" i="10" s="1"/>
  <c r="E304" i="6"/>
  <c r="E21" i="10" s="1"/>
  <c r="K7" i="8"/>
  <c r="I13" i="7"/>
  <c r="N246" i="13" a="1"/>
  <c r="N246" i="13" s="1"/>
  <c r="O246" i="13" s="1"/>
  <c r="A246" i="13" s="1"/>
  <c r="C314" i="6"/>
  <c r="C31" i="10" s="1"/>
  <c r="D314" i="6"/>
  <c r="D31" i="10" s="1"/>
  <c r="E314" i="6"/>
  <c r="E31" i="10" s="1"/>
  <c r="F314" i="6"/>
  <c r="F31" i="10" s="1"/>
  <c r="BJ267" i="6"/>
  <c r="F214" i="6"/>
  <c r="F31" i="9" s="1"/>
  <c r="N102" i="15" s="1"/>
  <c r="BU76" i="17"/>
  <c r="BV35" i="17"/>
  <c r="BV40" i="17"/>
  <c r="BV33" i="17"/>
  <c r="BV38" i="17"/>
  <c r="BV41" i="17"/>
  <c r="BV54" i="17" s="1"/>
  <c r="BV67" i="17" s="1"/>
  <c r="BV36" i="17"/>
  <c r="BV34" i="17"/>
  <c r="BV39" i="17"/>
  <c r="BV52" i="17" s="1"/>
  <c r="BV65" i="17" s="1"/>
  <c r="BV37" i="17"/>
  <c r="BV32" i="17"/>
  <c r="BU77" i="17"/>
  <c r="BU73" i="17"/>
  <c r="BU54" i="17"/>
  <c r="BU67" i="17" s="1"/>
  <c r="BU80" i="17" s="1"/>
  <c r="BU75" i="17"/>
  <c r="BU29" i="17"/>
  <c r="BU92" i="17" s="1"/>
  <c r="BU100" i="17" s="1"/>
  <c r="BU46" i="17"/>
  <c r="BU59" i="17" s="1"/>
  <c r="BU72" i="17" s="1"/>
  <c r="BU78" i="17"/>
  <c r="BV22" i="17"/>
  <c r="BV23" i="17"/>
  <c r="BV28" i="17"/>
  <c r="BV20" i="17"/>
  <c r="BV24" i="17"/>
  <c r="BW15" i="17"/>
  <c r="BV26" i="17"/>
  <c r="BV21" i="17"/>
  <c r="BV19" i="17"/>
  <c r="BV27" i="17"/>
  <c r="BV25" i="17"/>
  <c r="BU42" i="17"/>
  <c r="BU53" i="17"/>
  <c r="BU66" i="17" s="1"/>
  <c r="BU79" i="17" s="1"/>
  <c r="BU48" i="17"/>
  <c r="BU61" i="17" s="1"/>
  <c r="BU74" i="17" s="1"/>
  <c r="AA60" i="6"/>
  <c r="AA61" i="6" s="1"/>
  <c r="AA63" i="6" s="1"/>
  <c r="Y81" i="17"/>
  <c r="Y90" i="17" s="1"/>
  <c r="Z45" i="17"/>
  <c r="X121" i="8"/>
  <c r="K87" i="14" a="1"/>
  <c r="K87" i="14" s="1"/>
  <c r="K88" i="14" s="1"/>
  <c r="W429" i="6"/>
  <c r="X178" i="6"/>
  <c r="X272" i="6"/>
  <c r="Y94" i="17"/>
  <c r="O66" i="13"/>
  <c r="N65" i="14" a="1"/>
  <c r="N65" i="14" s="1"/>
  <c r="A65" i="14" s="1"/>
  <c r="C447" i="6"/>
  <c r="M237" i="12" l="1" a="1"/>
  <c r="M237" i="12" s="1"/>
  <c r="N237" i="12" s="1"/>
  <c r="A237" i="12" s="1"/>
  <c r="F301" i="6"/>
  <c r="F18" i="10" s="1"/>
  <c r="G46" i="15"/>
  <c r="A23" i="9"/>
  <c r="I94" i="15" s="1"/>
  <c r="B94" i="15" s="1"/>
  <c r="A29" i="9"/>
  <c r="I100" i="15" s="1"/>
  <c r="B100" i="15" s="1"/>
  <c r="A26" i="9"/>
  <c r="I97" i="15" s="1"/>
  <c r="B97" i="15" s="1"/>
  <c r="F303" i="6"/>
  <c r="F20" i="10" s="1"/>
  <c r="A30" i="9"/>
  <c r="I101" i="15" s="1"/>
  <c r="B101" i="15" s="1"/>
  <c r="N228" i="13" a="1"/>
  <c r="N228" i="13" s="1"/>
  <c r="O228" i="13" s="1"/>
  <c r="A228" i="13" s="1"/>
  <c r="E47" i="15"/>
  <c r="F302" i="6"/>
  <c r="F19" i="10" s="1"/>
  <c r="A25" i="9"/>
  <c r="I96" i="15" s="1"/>
  <c r="B48" i="15" s="1"/>
  <c r="B62" i="15" s="1"/>
  <c r="G49" i="15"/>
  <c r="N236" i="13" a="1"/>
  <c r="N236" i="13" s="1"/>
  <c r="O236" i="13" s="1"/>
  <c r="A236" i="13" s="1"/>
  <c r="F297" i="6"/>
  <c r="F14" i="10" s="1"/>
  <c r="F47" i="15"/>
  <c r="F299" i="6"/>
  <c r="F16" i="10" s="1"/>
  <c r="A24" i="9"/>
  <c r="I95" i="15" s="1"/>
  <c r="B47" i="15" s="1"/>
  <c r="B61" i="15" s="1"/>
  <c r="N232" i="13" a="1"/>
  <c r="N232" i="13" s="1"/>
  <c r="O232" i="13" s="1"/>
  <c r="A232" i="13" s="1"/>
  <c r="E49" i="15"/>
  <c r="F49" i="15"/>
  <c r="F298" i="6"/>
  <c r="F15" i="10" s="1"/>
  <c r="E51" i="15"/>
  <c r="E46" i="15"/>
  <c r="D47" i="15"/>
  <c r="F48" i="15"/>
  <c r="E48" i="15"/>
  <c r="G50" i="15"/>
  <c r="F50" i="15"/>
  <c r="D48" i="15"/>
  <c r="G47" i="15"/>
  <c r="G53" i="15"/>
  <c r="G40" i="8"/>
  <c r="G36" i="8"/>
  <c r="G37" i="8" s="1"/>
  <c r="Q7" i="8"/>
  <c r="H7" i="8"/>
  <c r="G29" i="8"/>
  <c r="M83" i="15"/>
  <c r="E16" i="9"/>
  <c r="E53" i="15"/>
  <c r="E45" i="15"/>
  <c r="F53" i="15"/>
  <c r="F51" i="15"/>
  <c r="D49" i="15"/>
  <c r="A27" i="9"/>
  <c r="I98" i="15" s="1"/>
  <c r="D53" i="15"/>
  <c r="D51" i="15"/>
  <c r="G48" i="15"/>
  <c r="P7" i="8"/>
  <c r="E36" i="8"/>
  <c r="E37" i="8" s="1"/>
  <c r="E40" i="8"/>
  <c r="F7" i="8"/>
  <c r="E29" i="8"/>
  <c r="F16" i="9"/>
  <c r="N83" i="15"/>
  <c r="N87" i="15" s="1"/>
  <c r="N89" i="15" s="1"/>
  <c r="N90" i="15" s="1"/>
  <c r="D50" i="15"/>
  <c r="N243" i="13" a="1"/>
  <c r="N243" i="13" s="1"/>
  <c r="O243" i="13" s="1"/>
  <c r="A243" i="13" s="1"/>
  <c r="C311" i="6"/>
  <c r="C28" i="10" s="1"/>
  <c r="D311" i="6"/>
  <c r="D28" i="10" s="1"/>
  <c r="E311" i="6"/>
  <c r="E28" i="10" s="1"/>
  <c r="F311" i="6"/>
  <c r="F28" i="10" s="1"/>
  <c r="A31" i="9"/>
  <c r="I102" i="15" s="1"/>
  <c r="B102" i="15" s="1"/>
  <c r="N93" i="15"/>
  <c r="G45" i="15" s="1"/>
  <c r="K21" i="8"/>
  <c r="K22" i="8" s="1"/>
  <c r="S7" i="8"/>
  <c r="J7" i="8"/>
  <c r="I36" i="8"/>
  <c r="I37" i="8" s="1"/>
  <c r="R7" i="8"/>
  <c r="I40" i="8"/>
  <c r="I29" i="8"/>
  <c r="C16" i="9"/>
  <c r="K83" i="15"/>
  <c r="G51" i="15"/>
  <c r="D46" i="15"/>
  <c r="K40" i="8"/>
  <c r="K36" i="8"/>
  <c r="K37" i="8" s="1"/>
  <c r="L7" i="8"/>
  <c r="K29" i="8"/>
  <c r="K93" i="15"/>
  <c r="D45" i="15" s="1"/>
  <c r="E21" i="8"/>
  <c r="E22" i="8" s="1"/>
  <c r="A22" i="9"/>
  <c r="I93" i="15" s="1"/>
  <c r="N231" i="12"/>
  <c r="M233" i="12"/>
  <c r="I21" i="8"/>
  <c r="I22" i="8" s="1"/>
  <c r="M93" i="15"/>
  <c r="F45" i="15" s="1"/>
  <c r="L83" i="15"/>
  <c r="D16" i="9"/>
  <c r="A231" i="12"/>
  <c r="A226" i="12"/>
  <c r="BW40" i="17"/>
  <c r="BW33" i="17"/>
  <c r="BW38" i="17"/>
  <c r="BW35" i="17"/>
  <c r="BW39" i="17"/>
  <c r="BW37" i="17"/>
  <c r="BW32" i="17"/>
  <c r="BW34" i="17"/>
  <c r="BW41" i="17"/>
  <c r="BW54" i="17" s="1"/>
  <c r="BW67" i="17" s="1"/>
  <c r="BW36" i="17"/>
  <c r="BW49" i="17" s="1"/>
  <c r="BW62" i="17" s="1"/>
  <c r="BV78" i="17"/>
  <c r="BV80" i="17"/>
  <c r="BV47" i="17"/>
  <c r="BV60" i="17" s="1"/>
  <c r="BV73" i="17" s="1"/>
  <c r="BV42" i="17"/>
  <c r="BV49" i="17"/>
  <c r="BV62" i="17" s="1"/>
  <c r="BV75" i="17" s="1"/>
  <c r="BV48" i="17"/>
  <c r="BV61" i="17" s="1"/>
  <c r="BV74" i="17" s="1"/>
  <c r="BV29" i="17"/>
  <c r="BV92" i="17" s="1"/>
  <c r="BV51" i="17"/>
  <c r="BV64" i="17" s="1"/>
  <c r="BV77" i="17" s="1"/>
  <c r="BV46" i="17"/>
  <c r="BV59" i="17" s="1"/>
  <c r="BV72" i="17" s="1"/>
  <c r="BV53" i="17"/>
  <c r="BV66" i="17" s="1"/>
  <c r="BV79" i="17" s="1"/>
  <c r="BW20" i="17"/>
  <c r="BW28" i="17"/>
  <c r="BW26" i="17"/>
  <c r="BX15" i="17"/>
  <c r="BW22" i="17"/>
  <c r="BW23" i="17"/>
  <c r="BW27" i="17"/>
  <c r="BW24" i="17"/>
  <c r="BW19" i="17"/>
  <c r="BW25" i="17"/>
  <c r="BW21" i="17"/>
  <c r="BW51" i="17"/>
  <c r="BW64" i="17" s="1"/>
  <c r="BV50" i="17"/>
  <c r="BV63" i="17" s="1"/>
  <c r="BV76" i="17" s="1"/>
  <c r="L89" i="13" a="1"/>
  <c r="L89" i="13" s="1"/>
  <c r="X390" i="6"/>
  <c r="K99" i="12" a="1"/>
  <c r="K99" i="12" s="1"/>
  <c r="K101" i="12" s="1"/>
  <c r="K103" i="12" s="1"/>
  <c r="X389" i="6"/>
  <c r="X180" i="6"/>
  <c r="X182" i="6" s="1"/>
  <c r="Z55" i="17"/>
  <c r="Z58" i="17"/>
  <c r="Y99" i="17"/>
  <c r="X279" i="6"/>
  <c r="C8" i="11"/>
  <c r="A66" i="13"/>
  <c r="AB60" i="6"/>
  <c r="AA406" i="6"/>
  <c r="C118" i="14" s="1" a="1"/>
  <c r="C118" i="14" s="1"/>
  <c r="AA65" i="6"/>
  <c r="AA249" i="6" s="1"/>
  <c r="B49" i="15" l="1"/>
  <c r="B63" i="15" s="1"/>
  <c r="B46" i="15"/>
  <c r="B60" i="15" s="1"/>
  <c r="B96" i="15"/>
  <c r="B95" i="15"/>
  <c r="B93" i="15"/>
  <c r="B45" i="15"/>
  <c r="B59" i="15" s="1"/>
  <c r="A234" i="12"/>
  <c r="A235" i="12" s="1"/>
  <c r="A232" i="12"/>
  <c r="A233" i="12"/>
  <c r="G44" i="15"/>
  <c r="B98" i="15"/>
  <c r="B50" i="15"/>
  <c r="B64" i="15" s="1"/>
  <c r="I8" i="8"/>
  <c r="E18" i="9"/>
  <c r="E19" i="9" s="1"/>
  <c r="N233" i="12"/>
  <c r="N234" i="12" s="1"/>
  <c r="M234" i="12"/>
  <c r="M87" i="15"/>
  <c r="M89" i="15" s="1"/>
  <c r="M90" i="15" s="1"/>
  <c r="F44" i="15"/>
  <c r="K8" i="8"/>
  <c r="F18" i="9"/>
  <c r="F19" i="9" s="1"/>
  <c r="G8" i="8"/>
  <c r="D18" i="9"/>
  <c r="D19" i="9" s="1"/>
  <c r="K87" i="15"/>
  <c r="K89" i="15" s="1"/>
  <c r="K90" i="15" s="1"/>
  <c r="D44" i="15"/>
  <c r="L87" i="15"/>
  <c r="L89" i="15" s="1"/>
  <c r="L90" i="15" s="1"/>
  <c r="E44" i="15"/>
  <c r="E8" i="8"/>
  <c r="C18" i="9"/>
  <c r="C19" i="9" s="1"/>
  <c r="BW46" i="17"/>
  <c r="BW59" i="17" s="1"/>
  <c r="BW72" i="17" s="1"/>
  <c r="BX33" i="17"/>
  <c r="BX38" i="17"/>
  <c r="BX34" i="17"/>
  <c r="BX36" i="17"/>
  <c r="BX32" i="17"/>
  <c r="BX37" i="17"/>
  <c r="BX39" i="17"/>
  <c r="BX35" i="17"/>
  <c r="BX41" i="17"/>
  <c r="BX40" i="17"/>
  <c r="BW75" i="17"/>
  <c r="BW77" i="17"/>
  <c r="BW80" i="17"/>
  <c r="BW52" i="17"/>
  <c r="BW65" i="17" s="1"/>
  <c r="BW78" i="17" s="1"/>
  <c r="BW47" i="17"/>
  <c r="BW60" i="17" s="1"/>
  <c r="BW73" i="17" s="1"/>
  <c r="BW42" i="17"/>
  <c r="BW48" i="17"/>
  <c r="BW61" i="17" s="1"/>
  <c r="BW74" i="17" s="1"/>
  <c r="BY15" i="17"/>
  <c r="BX25" i="17"/>
  <c r="BX26" i="17"/>
  <c r="BX27" i="17"/>
  <c r="BX20" i="17"/>
  <c r="BX23" i="17"/>
  <c r="BX24" i="17"/>
  <c r="BX22" i="17"/>
  <c r="BX28" i="17"/>
  <c r="BX51" i="17"/>
  <c r="BX64" i="17" s="1"/>
  <c r="BX47" i="17"/>
  <c r="BX60" i="17" s="1"/>
  <c r="BX19" i="17"/>
  <c r="BX21" i="17"/>
  <c r="BW50" i="17"/>
  <c r="BW63" i="17" s="1"/>
  <c r="BW76" i="17" s="1"/>
  <c r="BW53" i="17"/>
  <c r="BW66" i="17" s="1"/>
  <c r="BW79" i="17" s="1"/>
  <c r="BW29" i="17"/>
  <c r="BW92" i="17" s="1"/>
  <c r="Y89" i="17"/>
  <c r="X428" i="6" s="1"/>
  <c r="Y98" i="17"/>
  <c r="Y101" i="17" s="1"/>
  <c r="L96" i="13" a="1"/>
  <c r="L96" i="13" s="1"/>
  <c r="L98" i="13" s="1"/>
  <c r="X281" i="6"/>
  <c r="Z68" i="17"/>
  <c r="Z71" i="17"/>
  <c r="Z93" i="17"/>
  <c r="Z96" i="17" s="1"/>
  <c r="X109" i="6" s="1"/>
  <c r="AA66" i="6"/>
  <c r="AA394" i="6" s="1"/>
  <c r="AB61" i="6"/>
  <c r="AB65" i="6" s="1"/>
  <c r="AB249" i="6" s="1"/>
  <c r="C119" i="13" a="1"/>
  <c r="C119" i="13" s="1"/>
  <c r="F8" i="8" l="1"/>
  <c r="E9" i="8"/>
  <c r="L8" i="8"/>
  <c r="K9" i="8"/>
  <c r="H8" i="8"/>
  <c r="G9" i="8"/>
  <c r="J8" i="8"/>
  <c r="I9" i="8"/>
  <c r="BY38" i="17"/>
  <c r="BY36" i="17"/>
  <c r="BY35" i="17"/>
  <c r="BY48" i="17" s="1"/>
  <c r="BY61" i="17" s="1"/>
  <c r="BY34" i="17"/>
  <c r="BY32" i="17"/>
  <c r="BY39" i="17"/>
  <c r="BY33" i="17"/>
  <c r="BY37" i="17"/>
  <c r="BY50" i="17" s="1"/>
  <c r="BY63" i="17" s="1"/>
  <c r="BY41" i="17"/>
  <c r="BY40" i="17"/>
  <c r="BX77" i="17"/>
  <c r="BX73" i="17"/>
  <c r="BX42" i="17"/>
  <c r="BX29" i="17"/>
  <c r="BX92" i="17" s="1"/>
  <c r="BX53" i="17"/>
  <c r="BX66" i="17" s="1"/>
  <c r="BX79" i="17" s="1"/>
  <c r="BX52" i="17"/>
  <c r="BX65" i="17" s="1"/>
  <c r="BX78" i="17" s="1"/>
  <c r="BX54" i="17"/>
  <c r="BX67" i="17" s="1"/>
  <c r="BX80" i="17" s="1"/>
  <c r="BX50" i="17"/>
  <c r="BX63" i="17" s="1"/>
  <c r="BX76" i="17" s="1"/>
  <c r="BX46" i="17"/>
  <c r="BX59" i="17" s="1"/>
  <c r="BX72" i="17" s="1"/>
  <c r="BX49" i="17"/>
  <c r="BX62" i="17" s="1"/>
  <c r="BX75" i="17" s="1"/>
  <c r="BX48" i="17"/>
  <c r="BX61" i="17"/>
  <c r="BX74" i="17" s="1"/>
  <c r="BY20" i="17"/>
  <c r="BZ15" i="17"/>
  <c r="BY21" i="17"/>
  <c r="BY22" i="17"/>
  <c r="BY27" i="17"/>
  <c r="BY28" i="17"/>
  <c r="BY23" i="17"/>
  <c r="BY26" i="17"/>
  <c r="BY24" i="17"/>
  <c r="BY49" i="17"/>
  <c r="BY62" i="17" s="1"/>
  <c r="BY19" i="17"/>
  <c r="BY54" i="17"/>
  <c r="BY67" i="17" s="1"/>
  <c r="BY25" i="17"/>
  <c r="Z94" i="17"/>
  <c r="Y178" i="6"/>
  <c r="Y272" i="6"/>
  <c r="Y121" i="8"/>
  <c r="L87" i="14" a="1"/>
  <c r="L87" i="14" s="1"/>
  <c r="L88" i="14" s="1"/>
  <c r="X429" i="6"/>
  <c r="Z81" i="17"/>
  <c r="Z90" i="17" s="1"/>
  <c r="AA45" i="17"/>
  <c r="AB66" i="6"/>
  <c r="D119" i="13" a="1"/>
  <c r="D119" i="13" s="1"/>
  <c r="AB63" i="6"/>
  <c r="J9" i="8" l="1"/>
  <c r="R8" i="8"/>
  <c r="Q8" i="8"/>
  <c r="H9" i="8"/>
  <c r="F9" i="8"/>
  <c r="P8" i="8"/>
  <c r="L9" i="8"/>
  <c r="S8" i="8"/>
  <c r="BY46" i="17"/>
  <c r="BY59" i="17" s="1"/>
  <c r="BZ36" i="17"/>
  <c r="BZ41" i="17"/>
  <c r="BZ34" i="17"/>
  <c r="BZ32" i="17"/>
  <c r="BZ37" i="17"/>
  <c r="BZ39" i="17"/>
  <c r="BZ35" i="17"/>
  <c r="BZ48" i="17" s="1"/>
  <c r="BZ61" i="17" s="1"/>
  <c r="BZ38" i="17"/>
  <c r="BZ33" i="17"/>
  <c r="BZ40" i="17"/>
  <c r="BZ53" i="17" s="1"/>
  <c r="BZ66" i="17" s="1"/>
  <c r="BY74" i="17"/>
  <c r="BY76" i="17"/>
  <c r="BY72" i="17"/>
  <c r="BY75" i="17"/>
  <c r="BY80" i="17"/>
  <c r="BY29" i="17"/>
  <c r="BY92" i="17" s="1"/>
  <c r="BY47" i="17"/>
  <c r="BY60" i="17"/>
  <c r="BY73" i="17" s="1"/>
  <c r="BY51" i="17"/>
  <c r="BY64" i="17" s="1"/>
  <c r="BY77" i="17" s="1"/>
  <c r="BZ26" i="17"/>
  <c r="BZ52" i="17"/>
  <c r="BZ65" i="17" s="1"/>
  <c r="CA15" i="17"/>
  <c r="BZ20" i="17"/>
  <c r="BZ22" i="17"/>
  <c r="BZ23" i="17"/>
  <c r="BZ28" i="17"/>
  <c r="BZ24" i="17"/>
  <c r="BZ27" i="17"/>
  <c r="BZ21" i="17"/>
  <c r="BZ19" i="17"/>
  <c r="BZ25" i="17"/>
  <c r="BY52" i="17"/>
  <c r="BY65" i="17" s="1"/>
  <c r="BY78" i="17" s="1"/>
  <c r="BY42" i="17"/>
  <c r="BY53" i="17"/>
  <c r="BY66" i="17"/>
  <c r="BY79" i="17" s="1"/>
  <c r="M89" i="13" a="1"/>
  <c r="M89" i="13" s="1"/>
  <c r="Y390" i="6"/>
  <c r="L99" i="12" a="1"/>
  <c r="L99" i="12" s="1"/>
  <c r="L101" i="12" s="1"/>
  <c r="L103" i="12" s="1"/>
  <c r="Y180" i="6"/>
  <c r="Y182" i="6" s="1"/>
  <c r="Y389" i="6"/>
  <c r="Z99" i="17"/>
  <c r="Y279" i="6"/>
  <c r="AA55" i="17"/>
  <c r="AA58" i="17"/>
  <c r="AC60" i="6"/>
  <c r="AB406" i="6"/>
  <c r="D118" i="14" s="1" a="1"/>
  <c r="D118" i="14" s="1"/>
  <c r="AB394" i="6"/>
  <c r="BZ46" i="17" l="1"/>
  <c r="BZ59" i="17" s="1"/>
  <c r="BZ74" i="17"/>
  <c r="CA36" i="17"/>
  <c r="CA41" i="17"/>
  <c r="CA54" i="17" s="1"/>
  <c r="CA67" i="17" s="1"/>
  <c r="CA34" i="17"/>
  <c r="CA32" i="17"/>
  <c r="CA39" i="17"/>
  <c r="CA35" i="17"/>
  <c r="CA48" i="17" s="1"/>
  <c r="CA61" i="17" s="1"/>
  <c r="CA37" i="17"/>
  <c r="CA38" i="17"/>
  <c r="CA51" i="17" s="1"/>
  <c r="CA64" i="17" s="1"/>
  <c r="CA33" i="17"/>
  <c r="CA46" i="17" s="1"/>
  <c r="CA59" i="17" s="1"/>
  <c r="CA40" i="17"/>
  <c r="BZ78" i="17"/>
  <c r="BZ72" i="17"/>
  <c r="CA20" i="17"/>
  <c r="CA21" i="17"/>
  <c r="CA22" i="17"/>
  <c r="CA27" i="17"/>
  <c r="CA23" i="17"/>
  <c r="CA28" i="17"/>
  <c r="CB15" i="17"/>
  <c r="CA49" i="17"/>
  <c r="CA62" i="17" s="1"/>
  <c r="CA47" i="17"/>
  <c r="CA60" i="17" s="1"/>
  <c r="CA24" i="17"/>
  <c r="CA25" i="17"/>
  <c r="CA26" i="17"/>
  <c r="CA19" i="17"/>
  <c r="BZ42" i="17"/>
  <c r="BZ51" i="17"/>
  <c r="BZ64" i="17" s="1"/>
  <c r="BZ77" i="17" s="1"/>
  <c r="BZ49" i="17"/>
  <c r="BZ62" i="17"/>
  <c r="BZ75" i="17" s="1"/>
  <c r="BZ79" i="17"/>
  <c r="BZ29" i="17"/>
  <c r="BZ92" i="17" s="1"/>
  <c r="BZ54" i="17"/>
  <c r="BZ67" i="17" s="1"/>
  <c r="BZ80" i="17" s="1"/>
  <c r="BZ47" i="17"/>
  <c r="BZ60" i="17" s="1"/>
  <c r="BZ73" i="17" s="1"/>
  <c r="BZ50" i="17"/>
  <c r="BZ63" i="17" s="1"/>
  <c r="BZ76" i="17" s="1"/>
  <c r="AA68" i="17"/>
  <c r="AA71" i="17"/>
  <c r="AA93" i="17"/>
  <c r="AA96" i="17" s="1"/>
  <c r="Y109" i="6" s="1"/>
  <c r="M96" i="13" a="1"/>
  <c r="M96" i="13" s="1"/>
  <c r="M98" i="13" s="1"/>
  <c r="Y281" i="6"/>
  <c r="Z98" i="17"/>
  <c r="Z101" i="17" s="1"/>
  <c r="Z89" i="17"/>
  <c r="Y428" i="6" s="1"/>
  <c r="AC61" i="6"/>
  <c r="AC63" i="6" s="1"/>
  <c r="CB41" i="17" l="1"/>
  <c r="CB34" i="17"/>
  <c r="CB39" i="17"/>
  <c r="CB52" i="17" s="1"/>
  <c r="CB65" i="17" s="1"/>
  <c r="CB35" i="17"/>
  <c r="CB40" i="17"/>
  <c r="CB53" i="17" s="1"/>
  <c r="CB66" i="17" s="1"/>
  <c r="CB37" i="17"/>
  <c r="CB50" i="17" s="1"/>
  <c r="CB63" i="17" s="1"/>
  <c r="CB36" i="17"/>
  <c r="CB49" i="17" s="1"/>
  <c r="CB62" i="17" s="1"/>
  <c r="CB38" i="17"/>
  <c r="CB33" i="17"/>
  <c r="CB32" i="17"/>
  <c r="CA29" i="17"/>
  <c r="CA92" i="17" s="1"/>
  <c r="CA80" i="17"/>
  <c r="CA74" i="17"/>
  <c r="CA73" i="17"/>
  <c r="CA72" i="17"/>
  <c r="CA77" i="17"/>
  <c r="CA52" i="17"/>
  <c r="CA65" i="17" s="1"/>
  <c r="CA78" i="17" s="1"/>
  <c r="CA53" i="17"/>
  <c r="CA66" i="17" s="1"/>
  <c r="CA79" i="17" s="1"/>
  <c r="CB23" i="17"/>
  <c r="CB27" i="17"/>
  <c r="CB20" i="17"/>
  <c r="CC15" i="17"/>
  <c r="CB22" i="17"/>
  <c r="CB24" i="17"/>
  <c r="CB28" i="17"/>
  <c r="CB19" i="17"/>
  <c r="CB25" i="17"/>
  <c r="CB26" i="17"/>
  <c r="CB21" i="17"/>
  <c r="CA75" i="17"/>
  <c r="CA50" i="17"/>
  <c r="CA63" i="17" s="1"/>
  <c r="CA76" i="17" s="1"/>
  <c r="CA42" i="17"/>
  <c r="AA94" i="17"/>
  <c r="Z178" i="6"/>
  <c r="Z272" i="6"/>
  <c r="AA81" i="17"/>
  <c r="AA90" i="17" s="1"/>
  <c r="AB45" i="17"/>
  <c r="Z121" i="8"/>
  <c r="M87" i="14" a="1"/>
  <c r="M87" i="14" s="1"/>
  <c r="M88" i="14" s="1"/>
  <c r="Y429" i="6"/>
  <c r="AD60" i="6"/>
  <c r="AC406" i="6"/>
  <c r="E118" i="14" s="1" a="1"/>
  <c r="E118" i="14" s="1"/>
  <c r="AC65" i="6"/>
  <c r="AC249" i="6" s="1"/>
  <c r="CB76" i="17" l="1"/>
  <c r="CC34" i="17"/>
  <c r="CC39" i="17"/>
  <c r="CC37" i="17"/>
  <c r="CC40" i="17"/>
  <c r="CC53" i="17" s="1"/>
  <c r="CC66" i="17" s="1"/>
  <c r="CC36" i="17"/>
  <c r="CC49" i="17" s="1"/>
  <c r="CC62" i="17" s="1"/>
  <c r="CC38" i="17"/>
  <c r="CC35" i="17"/>
  <c r="CC48" i="17" s="1"/>
  <c r="CC61" i="17" s="1"/>
  <c r="CC32" i="17"/>
  <c r="CC41" i="17"/>
  <c r="CC33" i="17"/>
  <c r="CB79" i="17"/>
  <c r="CB42" i="17"/>
  <c r="CB48" i="17"/>
  <c r="CB61" i="17" s="1"/>
  <c r="CB74" i="17" s="1"/>
  <c r="CB54" i="17"/>
  <c r="CB67" i="17" s="1"/>
  <c r="CB80" i="17" s="1"/>
  <c r="CB51" i="17"/>
  <c r="CB64" i="17" s="1"/>
  <c r="CB77" i="17" s="1"/>
  <c r="CB29" i="17"/>
  <c r="CB92" i="17" s="1"/>
  <c r="CC20" i="17"/>
  <c r="CC22" i="17"/>
  <c r="CD15" i="17"/>
  <c r="CC23" i="17"/>
  <c r="CC25" i="17"/>
  <c r="CC24" i="17"/>
  <c r="CC28" i="17"/>
  <c r="CC21" i="17"/>
  <c r="CC19" i="17"/>
  <c r="CC27" i="17"/>
  <c r="CC26" i="17"/>
  <c r="CB46" i="17"/>
  <c r="CB59" i="17" s="1"/>
  <c r="CB72" i="17" s="1"/>
  <c r="CB78" i="17"/>
  <c r="CB47" i="17"/>
  <c r="CB60" i="17" s="1"/>
  <c r="CB73" i="17" s="1"/>
  <c r="CB75" i="17"/>
  <c r="AB55" i="17"/>
  <c r="AB58" i="17"/>
  <c r="N89" i="13" a="1"/>
  <c r="N89" i="13" s="1"/>
  <c r="Z390" i="6"/>
  <c r="M99" i="12" a="1"/>
  <c r="M99" i="12" s="1"/>
  <c r="Z180" i="6"/>
  <c r="Z182" i="6" s="1"/>
  <c r="Z389" i="6"/>
  <c r="AA99" i="17"/>
  <c r="Z279" i="6"/>
  <c r="E119" i="13" a="1"/>
  <c r="E119" i="13" s="1"/>
  <c r="AD61" i="6"/>
  <c r="AD65" i="6" s="1"/>
  <c r="AD249" i="6" s="1"/>
  <c r="AC66" i="6"/>
  <c r="CD39" i="17" l="1"/>
  <c r="CD32" i="17"/>
  <c r="CD37" i="17"/>
  <c r="CD36" i="17"/>
  <c r="CD34" i="17"/>
  <c r="CD38" i="17"/>
  <c r="CD41" i="17"/>
  <c r="CD54" i="17" s="1"/>
  <c r="CD67" i="17" s="1"/>
  <c r="CD40" i="17"/>
  <c r="CD35" i="17"/>
  <c r="CD48" i="17" s="1"/>
  <c r="CD61" i="17" s="1"/>
  <c r="CD33" i="17"/>
  <c r="CC79" i="17"/>
  <c r="CC29" i="17"/>
  <c r="CC92" i="17" s="1"/>
  <c r="CC46" i="17"/>
  <c r="CC59" i="17" s="1"/>
  <c r="CC72" i="17" s="1"/>
  <c r="CC52" i="17"/>
  <c r="CC65" i="17" s="1"/>
  <c r="CC78" i="17" s="1"/>
  <c r="CC51" i="17"/>
  <c r="CC64" i="17" s="1"/>
  <c r="CC77" i="17" s="1"/>
  <c r="CC42" i="17"/>
  <c r="CC50" i="17"/>
  <c r="CC63" i="17" s="1"/>
  <c r="CC76" i="17" s="1"/>
  <c r="CC74" i="17"/>
  <c r="CC47" i="17"/>
  <c r="CC60" i="17" s="1"/>
  <c r="CC73" i="17" s="1"/>
  <c r="CC75" i="17"/>
  <c r="CC54" i="17"/>
  <c r="CC67" i="17" s="1"/>
  <c r="CC80" i="17" s="1"/>
  <c r="CD22" i="17"/>
  <c r="CD20" i="17"/>
  <c r="CD27" i="17"/>
  <c r="CE15" i="17"/>
  <c r="CD23" i="17"/>
  <c r="CD28" i="17"/>
  <c r="CD25" i="17"/>
  <c r="CD26" i="17"/>
  <c r="CD24" i="17"/>
  <c r="CD51" i="17"/>
  <c r="CD64" i="17" s="1"/>
  <c r="CD21" i="17"/>
  <c r="CD19" i="17"/>
  <c r="AA98" i="17"/>
  <c r="AA101" i="17" s="1"/>
  <c r="AA89" i="17"/>
  <c r="Z428" i="6" s="1"/>
  <c r="N96" i="13" a="1"/>
  <c r="N96" i="13" s="1"/>
  <c r="Z281" i="6"/>
  <c r="O89" i="13"/>
  <c r="AB68" i="17"/>
  <c r="AB71" i="17"/>
  <c r="M101" i="12"/>
  <c r="N99" i="12"/>
  <c r="A99" i="12" s="1"/>
  <c r="AB93" i="17"/>
  <c r="AB96" i="17" s="1"/>
  <c r="Z109" i="6" s="1"/>
  <c r="AD66" i="6"/>
  <c r="AC394" i="6"/>
  <c r="F119" i="13" a="1"/>
  <c r="F119" i="13" s="1"/>
  <c r="AD63" i="6"/>
  <c r="CE32" i="17" l="1"/>
  <c r="CE37" i="17"/>
  <c r="CE38" i="17"/>
  <c r="CE51" i="17" s="1"/>
  <c r="CE64" i="17" s="1"/>
  <c r="CE40" i="17"/>
  <c r="CE53" i="17" s="1"/>
  <c r="CE66" i="17" s="1"/>
  <c r="CE41" i="17"/>
  <c r="CE54" i="17" s="1"/>
  <c r="CE67" i="17" s="1"/>
  <c r="CE39" i="17"/>
  <c r="CE33" i="17"/>
  <c r="CE46" i="17" s="1"/>
  <c r="CE59" i="17" s="1"/>
  <c r="CE35" i="17"/>
  <c r="CE48" i="17" s="1"/>
  <c r="CE61" i="17" s="1"/>
  <c r="CE34" i="17"/>
  <c r="CE36" i="17"/>
  <c r="CE49" i="17" s="1"/>
  <c r="CE62" i="17" s="1"/>
  <c r="CD77" i="17"/>
  <c r="CD80" i="17"/>
  <c r="CD52" i="17"/>
  <c r="CD65" i="17" s="1"/>
  <c r="CD78" i="17" s="1"/>
  <c r="CD53" i="17"/>
  <c r="CD66" i="17" s="1"/>
  <c r="CD79" i="17" s="1"/>
  <c r="CD29" i="17"/>
  <c r="CD92" i="17" s="1"/>
  <c r="CD42" i="17"/>
  <c r="CE22" i="17"/>
  <c r="CE23" i="17"/>
  <c r="CE28" i="17"/>
  <c r="CF15" i="17"/>
  <c r="CE26" i="17"/>
  <c r="CE27" i="17"/>
  <c r="CE25" i="17"/>
  <c r="CE20" i="17"/>
  <c r="CE24" i="17"/>
  <c r="CE21" i="17"/>
  <c r="CE19" i="17"/>
  <c r="CD46" i="17"/>
  <c r="CD59" i="17" s="1"/>
  <c r="CD72" i="17" s="1"/>
  <c r="CD50" i="17"/>
  <c r="CD63" i="17" s="1"/>
  <c r="CD76" i="17" s="1"/>
  <c r="CD49" i="17"/>
  <c r="CD62" i="17" s="1"/>
  <c r="CD75" i="17" s="1"/>
  <c r="CD47" i="17"/>
  <c r="CD60" i="17" s="1"/>
  <c r="CD73" i="17" s="1"/>
  <c r="CD74" i="17"/>
  <c r="A89" i="13"/>
  <c r="N98" i="13"/>
  <c r="O96" i="13"/>
  <c r="AB94" i="17"/>
  <c r="AA178" i="6"/>
  <c r="AA272" i="6"/>
  <c r="AA121" i="8"/>
  <c r="N87" i="14" a="1"/>
  <c r="N87" i="14" s="1"/>
  <c r="Z429" i="6"/>
  <c r="C469" i="6"/>
  <c r="M103" i="12"/>
  <c r="N103" i="12" s="1"/>
  <c r="N104" i="12" s="1"/>
  <c r="N101" i="12"/>
  <c r="AB81" i="17"/>
  <c r="AB90" i="17" s="1"/>
  <c r="AC45" i="17"/>
  <c r="AD394" i="6"/>
  <c r="AE60" i="6"/>
  <c r="AD406" i="6"/>
  <c r="F118" i="14" s="1" a="1"/>
  <c r="F118" i="14" s="1"/>
  <c r="CF37" i="17" l="1"/>
  <c r="CF35" i="17"/>
  <c r="CF40" i="17"/>
  <c r="CF39" i="17"/>
  <c r="CF52" i="17" s="1"/>
  <c r="CF65" i="17" s="1"/>
  <c r="CF41" i="17"/>
  <c r="CF33" i="17"/>
  <c r="CF38" i="17"/>
  <c r="CF34" i="17"/>
  <c r="CF47" i="17" s="1"/>
  <c r="CF60" i="17" s="1"/>
  <c r="CF32" i="17"/>
  <c r="CF36" i="17"/>
  <c r="CE75" i="17"/>
  <c r="CE74" i="17"/>
  <c r="CE80" i="17"/>
  <c r="CE72" i="17"/>
  <c r="CE77" i="17"/>
  <c r="CE79" i="17"/>
  <c r="CF20" i="17"/>
  <c r="CF22" i="17"/>
  <c r="CF21" i="17"/>
  <c r="CF25" i="17"/>
  <c r="CF27" i="17"/>
  <c r="CF28" i="17"/>
  <c r="CF23" i="17"/>
  <c r="CF48" i="17"/>
  <c r="CF61" i="17" s="1"/>
  <c r="CG15" i="17"/>
  <c r="CF24" i="17"/>
  <c r="CF26" i="17"/>
  <c r="CF19" i="17"/>
  <c r="CE52" i="17"/>
  <c r="CE65" i="17" s="1"/>
  <c r="CE78" i="17" s="1"/>
  <c r="CE42" i="17"/>
  <c r="CE47" i="17"/>
  <c r="CE60" i="17" s="1"/>
  <c r="CE73" i="17" s="1"/>
  <c r="CE29" i="17"/>
  <c r="CE92" i="17" s="1"/>
  <c r="CE50" i="17"/>
  <c r="CE63" i="17" s="1"/>
  <c r="CE76" i="17" s="1"/>
  <c r="C142" i="13" a="1"/>
  <c r="C142" i="13" s="1"/>
  <c r="AA390" i="6"/>
  <c r="B152" i="12" a="1"/>
  <c r="B152" i="12" s="1"/>
  <c r="AA180" i="6"/>
  <c r="AA182" i="6" s="1"/>
  <c r="AA389" i="6"/>
  <c r="C30" i="11"/>
  <c r="C470" i="6"/>
  <c r="AC55" i="17"/>
  <c r="AC58" i="17"/>
  <c r="A96" i="13"/>
  <c r="O98" i="13"/>
  <c r="AB99" i="17"/>
  <c r="AA279" i="6"/>
  <c r="N88" i="14"/>
  <c r="A87" i="14"/>
  <c r="AE61" i="6"/>
  <c r="AE63" i="6" s="1"/>
  <c r="CF46" i="17" l="1"/>
  <c r="CF59" i="17" s="1"/>
  <c r="CG35" i="17"/>
  <c r="CG40" i="17"/>
  <c r="CG39" i="17"/>
  <c r="CG41" i="17"/>
  <c r="CG54" i="17" s="1"/>
  <c r="CG67" i="17" s="1"/>
  <c r="CG33" i="17"/>
  <c r="CG34" i="17"/>
  <c r="CG47" i="17" s="1"/>
  <c r="CG60" i="17" s="1"/>
  <c r="CG37" i="17"/>
  <c r="CG50" i="17" s="1"/>
  <c r="CG63" i="17" s="1"/>
  <c r="CG32" i="17"/>
  <c r="CG36" i="17"/>
  <c r="CG49" i="17" s="1"/>
  <c r="CG62" i="17" s="1"/>
  <c r="CG38" i="17"/>
  <c r="CG51" i="17" s="1"/>
  <c r="CG64" i="17" s="1"/>
  <c r="CF74" i="17"/>
  <c r="CF73" i="17"/>
  <c r="CF72" i="17"/>
  <c r="CF78" i="17"/>
  <c r="CF53" i="17"/>
  <c r="CF66" i="17" s="1"/>
  <c r="CF79" i="17" s="1"/>
  <c r="CF54" i="17"/>
  <c r="CF67" i="17" s="1"/>
  <c r="CF80" i="17" s="1"/>
  <c r="CG20" i="17"/>
  <c r="CG22" i="17"/>
  <c r="CH15" i="17"/>
  <c r="CG23" i="17"/>
  <c r="CG48" i="17"/>
  <c r="CG61" i="17" s="1"/>
  <c r="CG28" i="17"/>
  <c r="CG24" i="17"/>
  <c r="CG26" i="17"/>
  <c r="CG27" i="17"/>
  <c r="CG25" i="17"/>
  <c r="CG19" i="17"/>
  <c r="CG21" i="17"/>
  <c r="CF50" i="17"/>
  <c r="CF63" i="17" s="1"/>
  <c r="CF76" i="17" s="1"/>
  <c r="CF42" i="17"/>
  <c r="CF29" i="17"/>
  <c r="CF92" i="17" s="1"/>
  <c r="CF51" i="17"/>
  <c r="CF64" i="17" s="1"/>
  <c r="CF77" i="17" s="1"/>
  <c r="CF49" i="17"/>
  <c r="CF62" i="17" s="1"/>
  <c r="CF75" i="17" s="1"/>
  <c r="AC93" i="17"/>
  <c r="AC96" i="17" s="1"/>
  <c r="AA109" i="6" s="1"/>
  <c r="AB98" i="17"/>
  <c r="AB101" i="17" s="1"/>
  <c r="AB89" i="17"/>
  <c r="AA428" i="6" s="1"/>
  <c r="C149" i="13" a="1"/>
  <c r="C149" i="13" s="1"/>
  <c r="AA281" i="6"/>
  <c r="C31" i="11"/>
  <c r="F28" i="7"/>
  <c r="A98" i="13"/>
  <c r="A93" i="13"/>
  <c r="AC68" i="17"/>
  <c r="AC71" i="17"/>
  <c r="B154" i="12"/>
  <c r="A88" i="14"/>
  <c r="A86" i="14"/>
  <c r="A89" i="14"/>
  <c r="AF60" i="6"/>
  <c r="AE406" i="6"/>
  <c r="G118" i="14" s="1" a="1"/>
  <c r="G118" i="14" s="1"/>
  <c r="AE65" i="6"/>
  <c r="AE249" i="6" s="1"/>
  <c r="CG73" i="17" l="1"/>
  <c r="CG74" i="17"/>
  <c r="CH35" i="17"/>
  <c r="CH48" i="17" s="1"/>
  <c r="CH61" i="17" s="1"/>
  <c r="CH74" i="17" s="1"/>
  <c r="CH40" i="17"/>
  <c r="CH41" i="17"/>
  <c r="CH54" i="17" s="1"/>
  <c r="CH67" i="17" s="1"/>
  <c r="CH33" i="17"/>
  <c r="CH46" i="17" s="1"/>
  <c r="CH59" i="17" s="1"/>
  <c r="CH38" i="17"/>
  <c r="CH51" i="17" s="1"/>
  <c r="CH64" i="17" s="1"/>
  <c r="CH39" i="17"/>
  <c r="CH37" i="17"/>
  <c r="CH50" i="17" s="1"/>
  <c r="CH63" i="17" s="1"/>
  <c r="CH32" i="17"/>
  <c r="CH36" i="17"/>
  <c r="CH49" i="17" s="1"/>
  <c r="CH62" i="17" s="1"/>
  <c r="CH34" i="17"/>
  <c r="CG77" i="17"/>
  <c r="CG75" i="17"/>
  <c r="CG76" i="17"/>
  <c r="CG46" i="17"/>
  <c r="CG59" i="17" s="1"/>
  <c r="CG72" i="17" s="1"/>
  <c r="CG42" i="17"/>
  <c r="CG53" i="17"/>
  <c r="CG66" i="17" s="1"/>
  <c r="CG79" i="17" s="1"/>
  <c r="CG80" i="17"/>
  <c r="CG52" i="17"/>
  <c r="CG65" i="17" s="1"/>
  <c r="CG78" i="17" s="1"/>
  <c r="CH20" i="17"/>
  <c r="CH25" i="17"/>
  <c r="CH26" i="17"/>
  <c r="CH52" i="17"/>
  <c r="CH65" i="17" s="1"/>
  <c r="CH22" i="17"/>
  <c r="CI15" i="17"/>
  <c r="CH24" i="17"/>
  <c r="CH27" i="17"/>
  <c r="CH28" i="17"/>
  <c r="CH23" i="17"/>
  <c r="CH19" i="17"/>
  <c r="CH21" i="17"/>
  <c r="CG29" i="17"/>
  <c r="CG92" i="17" s="1"/>
  <c r="C151" i="13"/>
  <c r="AB121" i="8"/>
  <c r="C140" i="14" a="1"/>
  <c r="C140" i="14" s="1"/>
  <c r="AA429" i="6"/>
  <c r="AB178" i="6"/>
  <c r="AB272" i="6"/>
  <c r="B156" i="12"/>
  <c r="AC81" i="17"/>
  <c r="AC90" i="17" s="1"/>
  <c r="AD45" i="17"/>
  <c r="AC94" i="17"/>
  <c r="AE66" i="6"/>
  <c r="AE394" i="6" s="1"/>
  <c r="G119" i="13" a="1"/>
  <c r="G119" i="13" s="1"/>
  <c r="AF61" i="6"/>
  <c r="AF65" i="6" s="1"/>
  <c r="AF249" i="6" s="1"/>
  <c r="CH77" i="17" l="1"/>
  <c r="CI40" i="17"/>
  <c r="CI38" i="17"/>
  <c r="CI51" i="17" s="1"/>
  <c r="CI64" i="17" s="1"/>
  <c r="CI33" i="17"/>
  <c r="CI32" i="17"/>
  <c r="CI36" i="17"/>
  <c r="CI34" i="17"/>
  <c r="CI39" i="17"/>
  <c r="CI37" i="17"/>
  <c r="CI50" i="17" s="1"/>
  <c r="CI63" i="17" s="1"/>
  <c r="CI41" i="17"/>
  <c r="CI35" i="17"/>
  <c r="CI48" i="17" s="1"/>
  <c r="CI61" i="17" s="1"/>
  <c r="CH72" i="17"/>
  <c r="CH75" i="17"/>
  <c r="CH76" i="17"/>
  <c r="CH80" i="17"/>
  <c r="CH42" i="17"/>
  <c r="CI24" i="17"/>
  <c r="CI26" i="17"/>
  <c r="CI27" i="17"/>
  <c r="CJ15" i="17"/>
  <c r="CI22" i="17"/>
  <c r="CI20" i="17"/>
  <c r="CI23" i="17"/>
  <c r="CI28" i="17"/>
  <c r="CI21" i="17"/>
  <c r="CI19" i="17"/>
  <c r="CI53" i="17"/>
  <c r="CI66" i="17" s="1"/>
  <c r="CI25" i="17"/>
  <c r="CH53" i="17"/>
  <c r="CH66" i="17" s="1"/>
  <c r="CH79" i="17" s="1"/>
  <c r="CH47" i="17"/>
  <c r="CH60" i="17"/>
  <c r="CH73" i="17" s="1"/>
  <c r="CH78" i="17"/>
  <c r="CH29" i="17"/>
  <c r="CH92" i="17" s="1"/>
  <c r="C141" i="14"/>
  <c r="D142" i="13" a="1"/>
  <c r="D142" i="13" s="1"/>
  <c r="AB390" i="6"/>
  <c r="C152" i="12" a="1"/>
  <c r="C152" i="12" s="1"/>
  <c r="AB180" i="6"/>
  <c r="AB182" i="6" s="1"/>
  <c r="AB389" i="6"/>
  <c r="AC99" i="17"/>
  <c r="AB279" i="6"/>
  <c r="AD55" i="17"/>
  <c r="AD58" i="17"/>
  <c r="H119" i="13" a="1"/>
  <c r="H119" i="13" s="1"/>
  <c r="AF66" i="6"/>
  <c r="AF63" i="6"/>
  <c r="CI46" i="17" l="1"/>
  <c r="CI59" i="17" s="1"/>
  <c r="CI72" i="17" s="1"/>
  <c r="CJ33" i="17"/>
  <c r="CJ38" i="17"/>
  <c r="CJ34" i="17"/>
  <c r="CJ41" i="17"/>
  <c r="CJ32" i="17"/>
  <c r="CJ36" i="17"/>
  <c r="CJ39" i="17"/>
  <c r="CJ37" i="17"/>
  <c r="CJ40" i="17"/>
  <c r="CJ35" i="17"/>
  <c r="CI79" i="17"/>
  <c r="CI77" i="17"/>
  <c r="CI76" i="17"/>
  <c r="CI74" i="17"/>
  <c r="CI47" i="17"/>
  <c r="CI60" i="17" s="1"/>
  <c r="CI73" i="17" s="1"/>
  <c r="CI29" i="17"/>
  <c r="CI92" i="17" s="1"/>
  <c r="CK15" i="17"/>
  <c r="CJ20" i="17"/>
  <c r="CJ28" i="17"/>
  <c r="CJ22" i="17"/>
  <c r="CJ25" i="17"/>
  <c r="CJ26" i="17"/>
  <c r="CJ23" i="17"/>
  <c r="CJ24" i="17"/>
  <c r="CJ19" i="17"/>
  <c r="CJ21" i="17"/>
  <c r="CJ27" i="17"/>
  <c r="CJ47" i="17"/>
  <c r="CJ60" i="17" s="1"/>
  <c r="CJ51" i="17"/>
  <c r="CJ64" i="17" s="1"/>
  <c r="CI42" i="17"/>
  <c r="CI49" i="17"/>
  <c r="CI62" i="17"/>
  <c r="CI75" i="17" s="1"/>
  <c r="CI54" i="17"/>
  <c r="CI67" i="17" s="1"/>
  <c r="CI80" i="17" s="1"/>
  <c r="CI52" i="17"/>
  <c r="CI65" i="17" s="1"/>
  <c r="CI78" i="17" s="1"/>
  <c r="C154" i="12"/>
  <c r="AC98" i="17"/>
  <c r="AC101" i="17" s="1"/>
  <c r="AC89" i="17"/>
  <c r="AB428" i="6" s="1"/>
  <c r="AD68" i="17"/>
  <c r="AD71" i="17"/>
  <c r="AD93" i="17"/>
  <c r="AD96" i="17" s="1"/>
  <c r="AB109" i="6" s="1"/>
  <c r="D149" i="13" a="1"/>
  <c r="D149" i="13" s="1"/>
  <c r="AB281" i="6"/>
  <c r="AF394" i="6"/>
  <c r="AG60" i="6"/>
  <c r="AF406" i="6"/>
  <c r="H118" i="14" s="1" a="1"/>
  <c r="H118" i="14" s="1"/>
  <c r="CJ46" i="17" l="1"/>
  <c r="CJ59" i="17" s="1"/>
  <c r="CJ72" i="17" s="1"/>
  <c r="CK38" i="17"/>
  <c r="CK36" i="17"/>
  <c r="CK41" i="17"/>
  <c r="CK40" i="17"/>
  <c r="CK33" i="17"/>
  <c r="CK34" i="17"/>
  <c r="CK39" i="17"/>
  <c r="CK37" i="17"/>
  <c r="CK50" i="17" s="1"/>
  <c r="CK63" i="17" s="1"/>
  <c r="CK32" i="17"/>
  <c r="CK35" i="17"/>
  <c r="CK48" i="17" s="1"/>
  <c r="CK61" i="17" s="1"/>
  <c r="CJ77" i="17"/>
  <c r="CJ54" i="17"/>
  <c r="CJ67" i="17" s="1"/>
  <c r="CJ80" i="17" s="1"/>
  <c r="CJ49" i="17"/>
  <c r="CJ62" i="17" s="1"/>
  <c r="CJ75" i="17" s="1"/>
  <c r="CJ42" i="17"/>
  <c r="CJ52" i="17"/>
  <c r="CJ65" i="17" s="1"/>
  <c r="CJ78" i="17" s="1"/>
  <c r="CJ29" i="17"/>
  <c r="CJ92" i="17" s="1"/>
  <c r="CJ73" i="17"/>
  <c r="CJ50" i="17"/>
  <c r="CJ63" i="17" s="1"/>
  <c r="CJ76" i="17" s="1"/>
  <c r="CK27" i="17"/>
  <c r="CL15" i="17"/>
  <c r="CK28" i="17"/>
  <c r="CK23" i="17"/>
  <c r="CK26" i="17"/>
  <c r="CK22" i="17"/>
  <c r="CK20" i="17"/>
  <c r="CK51" i="17"/>
  <c r="CK64" i="17" s="1"/>
  <c r="CK21" i="17"/>
  <c r="CK19" i="17"/>
  <c r="CK54" i="17"/>
  <c r="CK67" i="17" s="1"/>
  <c r="CK24" i="17"/>
  <c r="CK49" i="17"/>
  <c r="CK62" i="17" s="1"/>
  <c r="CK25" i="17"/>
  <c r="CJ53" i="17"/>
  <c r="CJ66" i="17" s="1"/>
  <c r="CJ79" i="17" s="1"/>
  <c r="CJ48" i="17"/>
  <c r="CJ61" i="17" s="1"/>
  <c r="CJ74" i="17" s="1"/>
  <c r="AD94" i="17"/>
  <c r="D151" i="13"/>
  <c r="AC178" i="6"/>
  <c r="AC272" i="6"/>
  <c r="AD81" i="17"/>
  <c r="AD90" i="17" s="1"/>
  <c r="AE45" i="17"/>
  <c r="AC121" i="8"/>
  <c r="D140" i="14" a="1"/>
  <c r="D140" i="14" s="1"/>
  <c r="AB429" i="6"/>
  <c r="C156" i="12"/>
  <c r="AG61" i="6"/>
  <c r="AG63" i="6" s="1"/>
  <c r="CL36" i="17" l="1"/>
  <c r="CL41" i="17"/>
  <c r="CL32" i="17"/>
  <c r="CL39" i="17"/>
  <c r="CL52" i="17" s="1"/>
  <c r="CL65" i="17" s="1"/>
  <c r="CL38" i="17"/>
  <c r="CL37" i="17"/>
  <c r="CL35" i="17"/>
  <c r="CL48" i="17" s="1"/>
  <c r="CL61" i="17" s="1"/>
  <c r="CL33" i="17"/>
  <c r="CL40" i="17"/>
  <c r="CL53" i="17" s="1"/>
  <c r="CL66" i="17" s="1"/>
  <c r="CL34" i="17"/>
  <c r="CK77" i="17"/>
  <c r="CK76" i="17"/>
  <c r="CK75" i="17"/>
  <c r="CK80" i="17"/>
  <c r="CK47" i="17"/>
  <c r="CK60" i="17"/>
  <c r="CK73" i="17" s="1"/>
  <c r="CK53" i="17"/>
  <c r="CK66" i="17" s="1"/>
  <c r="CK79" i="17" s="1"/>
  <c r="CL23" i="17"/>
  <c r="CL26" i="17"/>
  <c r="CL28" i="17"/>
  <c r="CM15" i="17"/>
  <c r="CL20" i="17"/>
  <c r="CL49" i="17"/>
  <c r="CL62" i="17" s="1"/>
  <c r="CL24" i="17"/>
  <c r="CL22" i="17"/>
  <c r="CL21" i="17"/>
  <c r="CL19" i="17"/>
  <c r="CL25" i="17"/>
  <c r="CL27" i="17"/>
  <c r="CL54" i="17"/>
  <c r="CL67" i="17" s="1"/>
  <c r="CK74" i="17"/>
  <c r="CK46" i="17"/>
  <c r="CK59" i="17" s="1"/>
  <c r="CK72" i="17" s="1"/>
  <c r="CK29" i="17"/>
  <c r="CK92" i="17" s="1"/>
  <c r="CK52" i="17"/>
  <c r="CK65" i="17" s="1"/>
  <c r="CK78" i="17" s="1"/>
  <c r="CK42" i="17"/>
  <c r="E142" i="13" a="1"/>
  <c r="E142" i="13" s="1"/>
  <c r="AC390" i="6"/>
  <c r="D152" i="12" a="1"/>
  <c r="D152" i="12" s="1"/>
  <c r="AC180" i="6"/>
  <c r="AC182" i="6" s="1"/>
  <c r="AC389" i="6"/>
  <c r="AE55" i="17"/>
  <c r="AE58" i="17"/>
  <c r="AD99" i="17"/>
  <c r="AC279" i="6"/>
  <c r="D141" i="14"/>
  <c r="AH60" i="6"/>
  <c r="AG406" i="6"/>
  <c r="I118" i="14" s="1" a="1"/>
  <c r="I118" i="14" s="1"/>
  <c r="AG65" i="6"/>
  <c r="AG249" i="6" s="1"/>
  <c r="CL46" i="17" l="1"/>
  <c r="CL59" i="17" s="1"/>
  <c r="CL80" i="17"/>
  <c r="CM36" i="17"/>
  <c r="CM41" i="17"/>
  <c r="CM54" i="17" s="1"/>
  <c r="CM67" i="17" s="1"/>
  <c r="CM32" i="17"/>
  <c r="CM34" i="17"/>
  <c r="CM47" i="17" s="1"/>
  <c r="CM60" i="17" s="1"/>
  <c r="CM35" i="17"/>
  <c r="CM33" i="17"/>
  <c r="CM46" i="17" s="1"/>
  <c r="CM59" i="17" s="1"/>
  <c r="CM39" i="17"/>
  <c r="CM52" i="17" s="1"/>
  <c r="CM65" i="17" s="1"/>
  <c r="CM38" i="17"/>
  <c r="CM51" i="17" s="1"/>
  <c r="CM64" i="17" s="1"/>
  <c r="CM37" i="17"/>
  <c r="CM40" i="17"/>
  <c r="CM53" i="17" s="1"/>
  <c r="CM66" i="17" s="1"/>
  <c r="CL79" i="17"/>
  <c r="CL75" i="17"/>
  <c r="CL78" i="17"/>
  <c r="CL72" i="17"/>
  <c r="CL42" i="17"/>
  <c r="CL51" i="17"/>
  <c r="CL64" i="17" s="1"/>
  <c r="CL77" i="17" s="1"/>
  <c r="CL50" i="17"/>
  <c r="CL63" i="17"/>
  <c r="CL76" i="17" s="1"/>
  <c r="CL74" i="17"/>
  <c r="CM48" i="17"/>
  <c r="CM61" i="17" s="1"/>
  <c r="CM20" i="17"/>
  <c r="CM28" i="17"/>
  <c r="CN15" i="17"/>
  <c r="CM25" i="17"/>
  <c r="CM23" i="17"/>
  <c r="CM27" i="17"/>
  <c r="CM24" i="17"/>
  <c r="CM22" i="17"/>
  <c r="CM21" i="17"/>
  <c r="CM19" i="17"/>
  <c r="CM49" i="17"/>
  <c r="CM62" i="17" s="1"/>
  <c r="CM26" i="17"/>
  <c r="CL47" i="17"/>
  <c r="CL60" i="17" s="1"/>
  <c r="CL73" i="17" s="1"/>
  <c r="CL29" i="17"/>
  <c r="CL92" i="17" s="1"/>
  <c r="AD98" i="17"/>
  <c r="AD101" i="17" s="1"/>
  <c r="AD89" i="17"/>
  <c r="AC428" i="6" s="1"/>
  <c r="D154" i="12"/>
  <c r="AE68" i="17"/>
  <c r="AE71" i="17"/>
  <c r="E149" i="13" a="1"/>
  <c r="E149" i="13" s="1"/>
  <c r="AC281" i="6"/>
  <c r="AE93" i="17"/>
  <c r="AE96" i="17" s="1"/>
  <c r="AC109" i="6" s="1"/>
  <c r="AH61" i="6"/>
  <c r="AH65" i="6" s="1"/>
  <c r="AH249" i="6" s="1"/>
  <c r="I119" i="13" a="1"/>
  <c r="I119" i="13" s="1"/>
  <c r="AG66" i="6"/>
  <c r="CM79" i="17" l="1"/>
  <c r="CM72" i="17"/>
  <c r="CM80" i="17"/>
  <c r="CN41" i="17"/>
  <c r="CN34" i="17"/>
  <c r="CN39" i="17"/>
  <c r="CN32" i="17"/>
  <c r="CN35" i="17"/>
  <c r="CN48" i="17" s="1"/>
  <c r="CN61" i="17" s="1"/>
  <c r="CN40" i="17"/>
  <c r="CN36" i="17"/>
  <c r="CN49" i="17" s="1"/>
  <c r="CN62" i="17" s="1"/>
  <c r="CN33" i="17"/>
  <c r="CN46" i="17" s="1"/>
  <c r="CN59" i="17" s="1"/>
  <c r="CN38" i="17"/>
  <c r="CN37" i="17"/>
  <c r="CM73" i="17"/>
  <c r="CM78" i="17"/>
  <c r="CM75" i="17"/>
  <c r="CM77" i="17"/>
  <c r="CM74" i="17"/>
  <c r="CM50" i="17"/>
  <c r="CM63" i="17" s="1"/>
  <c r="CM76" i="17" s="1"/>
  <c r="CN23" i="17"/>
  <c r="CN27" i="17"/>
  <c r="CN20" i="17"/>
  <c r="CN24" i="17"/>
  <c r="CO15" i="17"/>
  <c r="CN28" i="17"/>
  <c r="CN22" i="17"/>
  <c r="CN26" i="17"/>
  <c r="CN25" i="17"/>
  <c r="CN21" i="17"/>
  <c r="CN19" i="17"/>
  <c r="CN52" i="17"/>
  <c r="CN65" i="17" s="1"/>
  <c r="CM29" i="17"/>
  <c r="CM92" i="17" s="1"/>
  <c r="CM42" i="17"/>
  <c r="AE81" i="17"/>
  <c r="AE90" i="17" s="1"/>
  <c r="AF45" i="17"/>
  <c r="AD178" i="6"/>
  <c r="AD272" i="6"/>
  <c r="D156" i="12"/>
  <c r="AE94" i="17"/>
  <c r="AD121" i="8"/>
  <c r="E140" i="14" a="1"/>
  <c r="E140" i="14" s="1"/>
  <c r="AC429" i="6"/>
  <c r="E151" i="13"/>
  <c r="J119" i="13" a="1"/>
  <c r="J119" i="13" s="1"/>
  <c r="AH66" i="6"/>
  <c r="AG394" i="6"/>
  <c r="AH63" i="6"/>
  <c r="CN75" i="17" l="1"/>
  <c r="CO34" i="17"/>
  <c r="CO47" i="17" s="1"/>
  <c r="CO60" i="17" s="1"/>
  <c r="CO39" i="17"/>
  <c r="CO32" i="17"/>
  <c r="CO37" i="17"/>
  <c r="CO35" i="17"/>
  <c r="CO48" i="17" s="1"/>
  <c r="CO61" i="17" s="1"/>
  <c r="CO40" i="17"/>
  <c r="CO38" i="17"/>
  <c r="CO51" i="17" s="1"/>
  <c r="CO64" i="17" s="1"/>
  <c r="CO36" i="17"/>
  <c r="CO49" i="17" s="1"/>
  <c r="CO62" i="17" s="1"/>
  <c r="CO41" i="17"/>
  <c r="CO54" i="17" s="1"/>
  <c r="CO67" i="17" s="1"/>
  <c r="CO33" i="17"/>
  <c r="CN72" i="17"/>
  <c r="CN29" i="17"/>
  <c r="CN92" i="17" s="1"/>
  <c r="CN78" i="17"/>
  <c r="CN50" i="17"/>
  <c r="CN63" i="17" s="1"/>
  <c r="CN76" i="17" s="1"/>
  <c r="CN54" i="17"/>
  <c r="CN67" i="17" s="1"/>
  <c r="CN80" i="17" s="1"/>
  <c r="CN74" i="17"/>
  <c r="CN53" i="17"/>
  <c r="CN66" i="17" s="1"/>
  <c r="CN79" i="17" s="1"/>
  <c r="CN42" i="17"/>
  <c r="CP15" i="17"/>
  <c r="CO22" i="17"/>
  <c r="CO23" i="17"/>
  <c r="CO28" i="17"/>
  <c r="CO20" i="17"/>
  <c r="CO21" i="17"/>
  <c r="CO25" i="17"/>
  <c r="CO27" i="17"/>
  <c r="CO19" i="17"/>
  <c r="CO24" i="17"/>
  <c r="CO26" i="17"/>
  <c r="CN51" i="17"/>
  <c r="CN64" i="17" s="1"/>
  <c r="CN77" i="17" s="1"/>
  <c r="CN47" i="17"/>
  <c r="CN60" i="17" s="1"/>
  <c r="CN73" i="17" s="1"/>
  <c r="AE99" i="17"/>
  <c r="AD279" i="6"/>
  <c r="E152" i="12" a="1"/>
  <c r="E152" i="12" s="1"/>
  <c r="AD389" i="6"/>
  <c r="AD180" i="6"/>
  <c r="AD182" i="6" s="1"/>
  <c r="F142" i="13" a="1"/>
  <c r="F142" i="13" s="1"/>
  <c r="AD390" i="6"/>
  <c r="AF55" i="17"/>
  <c r="AF58" i="17"/>
  <c r="E141" i="14"/>
  <c r="AH394" i="6"/>
  <c r="AI60" i="6"/>
  <c r="AH406" i="6"/>
  <c r="J118" i="14" s="1" a="1"/>
  <c r="J118" i="14" s="1"/>
  <c r="CO46" i="17" l="1"/>
  <c r="CO59" i="17" s="1"/>
  <c r="CO72" i="17" s="1"/>
  <c r="CO75" i="17"/>
  <c r="CP39" i="17"/>
  <c r="CP32" i="17"/>
  <c r="CP37" i="17"/>
  <c r="CP36" i="17"/>
  <c r="CP38" i="17"/>
  <c r="CP35" i="17"/>
  <c r="CP48" i="17" s="1"/>
  <c r="CP61" i="17" s="1"/>
  <c r="CP34" i="17"/>
  <c r="CP47" i="17" s="1"/>
  <c r="CP60" i="17" s="1"/>
  <c r="CP40" i="17"/>
  <c r="CP41" i="17"/>
  <c r="CP54" i="17" s="1"/>
  <c r="CP67" i="17" s="1"/>
  <c r="CP33" i="17"/>
  <c r="CO77" i="17"/>
  <c r="CO74" i="17"/>
  <c r="CO80" i="17"/>
  <c r="CO52" i="17"/>
  <c r="CO65" i="17" s="1"/>
  <c r="CO78" i="17" s="1"/>
  <c r="CO50" i="17"/>
  <c r="CO63" i="17" s="1"/>
  <c r="CO76" i="17" s="1"/>
  <c r="CO42" i="17"/>
  <c r="CP20" i="17"/>
  <c r="CP28" i="17"/>
  <c r="CP52" i="17"/>
  <c r="CP65" i="17" s="1"/>
  <c r="CP21" i="17"/>
  <c r="CP23" i="17"/>
  <c r="CP26" i="17"/>
  <c r="CP27" i="17"/>
  <c r="CP24" i="17"/>
  <c r="CP22" i="17"/>
  <c r="CP25" i="17"/>
  <c r="CP19" i="17"/>
  <c r="CO53" i="17"/>
  <c r="CO66" i="17" s="1"/>
  <c r="CO79" i="17" s="1"/>
  <c r="CO29" i="17"/>
  <c r="CO92" i="17" s="1"/>
  <c r="CO73" i="17"/>
  <c r="E154" i="12"/>
  <c r="F149" i="13" a="1"/>
  <c r="F149" i="13" s="1"/>
  <c r="AD281" i="6"/>
  <c r="AE98" i="17"/>
  <c r="AE101" i="17" s="1"/>
  <c r="AE89" i="17"/>
  <c r="AD428" i="6" s="1"/>
  <c r="AF68" i="17"/>
  <c r="AF71" i="17"/>
  <c r="AF93" i="17"/>
  <c r="AF96" i="17" s="1"/>
  <c r="AD109" i="6" s="1"/>
  <c r="AI61" i="6"/>
  <c r="AI63" i="6" s="1"/>
  <c r="CP46" i="17" l="1"/>
  <c r="CP59" i="17" s="1"/>
  <c r="CP72" i="17" s="1"/>
  <c r="CP74" i="17"/>
  <c r="CP80" i="17"/>
  <c r="CP73" i="17"/>
  <c r="CP42" i="17"/>
  <c r="CP53" i="17"/>
  <c r="CP66" i="17" s="1"/>
  <c r="CP79" i="17" s="1"/>
  <c r="CP78" i="17"/>
  <c r="CP29" i="17"/>
  <c r="CP92" i="17" s="1"/>
  <c r="CP50" i="17"/>
  <c r="CP63" i="17" s="1"/>
  <c r="CP76" i="17" s="1"/>
  <c r="CP51" i="17"/>
  <c r="CP64" i="17" s="1"/>
  <c r="CP77" i="17" s="1"/>
  <c r="CP49" i="17"/>
  <c r="CP62" i="17" s="1"/>
  <c r="CP75" i="17" s="1"/>
  <c r="E156" i="12"/>
  <c r="F151" i="13"/>
  <c r="AF94" i="17"/>
  <c r="AE121" i="8"/>
  <c r="F140" i="14" a="1"/>
  <c r="F140" i="14" s="1"/>
  <c r="AD429" i="6"/>
  <c r="AF81" i="17"/>
  <c r="AF90" i="17" s="1"/>
  <c r="AG45" i="17"/>
  <c r="AE178" i="6"/>
  <c r="AE272" i="6"/>
  <c r="AJ60" i="6"/>
  <c r="AI406" i="6"/>
  <c r="K118" i="14" s="1" a="1"/>
  <c r="K118" i="14" s="1"/>
  <c r="AI65" i="6"/>
  <c r="AI249" i="6" s="1"/>
  <c r="F141" i="14" l="1"/>
  <c r="AF99" i="17"/>
  <c r="AE279" i="6"/>
  <c r="F152" i="12" a="1"/>
  <c r="F152" i="12" s="1"/>
  <c r="AE180" i="6"/>
  <c r="AE182" i="6" s="1"/>
  <c r="AE389" i="6"/>
  <c r="AG55" i="17"/>
  <c r="AG58" i="17"/>
  <c r="G142" i="13" a="1"/>
  <c r="G142" i="13" s="1"/>
  <c r="AE390" i="6"/>
  <c r="AI66" i="6"/>
  <c r="AI394" i="6" s="1"/>
  <c r="K119" i="13" a="1"/>
  <c r="K119" i="13" s="1"/>
  <c r="AJ61" i="6"/>
  <c r="AJ65" i="6" s="1"/>
  <c r="AJ249" i="6" s="1"/>
  <c r="F154" i="12" l="1"/>
  <c r="AG93" i="17"/>
  <c r="AG96" i="17" s="1"/>
  <c r="AE109" i="6" s="1"/>
  <c r="G149" i="13" a="1"/>
  <c r="G149" i="13" s="1"/>
  <c r="AE281" i="6"/>
  <c r="AG68" i="17"/>
  <c r="AG71" i="17"/>
  <c r="AF98" i="17"/>
  <c r="AF101" i="17" s="1"/>
  <c r="AF89" i="17"/>
  <c r="AE428" i="6" s="1"/>
  <c r="AJ63" i="6"/>
  <c r="L119" i="13" a="1"/>
  <c r="L119" i="13" s="1"/>
  <c r="AJ66" i="6"/>
  <c r="AF178" i="6" l="1"/>
  <c r="AF272" i="6"/>
  <c r="G151" i="13"/>
  <c r="F156" i="12"/>
  <c r="AG81" i="17"/>
  <c r="AG90" i="17" s="1"/>
  <c r="AH45" i="17"/>
  <c r="AF121" i="8"/>
  <c r="G140" i="14" a="1"/>
  <c r="G140" i="14" s="1"/>
  <c r="AE429" i="6"/>
  <c r="AG94" i="17"/>
  <c r="AJ394" i="6"/>
  <c r="AK60" i="6"/>
  <c r="AJ406" i="6"/>
  <c r="L118" i="14" s="1" a="1"/>
  <c r="L118" i="14" s="1"/>
  <c r="AG99" i="17" l="1"/>
  <c r="AF279" i="6"/>
  <c r="H142" i="13" a="1"/>
  <c r="H142" i="13" s="1"/>
  <c r="AF390" i="6"/>
  <c r="G141" i="14"/>
  <c r="AH55" i="17"/>
  <c r="AH58" i="17"/>
  <c r="G152" i="12" a="1"/>
  <c r="G152" i="12" s="1"/>
  <c r="G154" i="12" s="1"/>
  <c r="G156" i="12" s="1"/>
  <c r="AF180" i="6"/>
  <c r="AF182" i="6" s="1"/>
  <c r="AF389" i="6"/>
  <c r="AK61" i="6"/>
  <c r="AK63" i="6" s="1"/>
  <c r="H149" i="13" l="1" a="1"/>
  <c r="H149" i="13" s="1"/>
  <c r="H151" i="13" s="1"/>
  <c r="AF281" i="6"/>
  <c r="AH68" i="17"/>
  <c r="AH71" i="17"/>
  <c r="AH93" i="17"/>
  <c r="AH96" i="17" s="1"/>
  <c r="AF109" i="6" s="1"/>
  <c r="AG98" i="17"/>
  <c r="AG101" i="17" s="1"/>
  <c r="AG89" i="17"/>
  <c r="AF428" i="6" s="1"/>
  <c r="AL60" i="6"/>
  <c r="AK406" i="6"/>
  <c r="M118" i="14" s="1" a="1"/>
  <c r="M118" i="14" s="1"/>
  <c r="AK65" i="6"/>
  <c r="AK249" i="6" s="1"/>
  <c r="AH81" i="17" l="1"/>
  <c r="AH90" i="17" s="1"/>
  <c r="AI45" i="17"/>
  <c r="AH94" i="17"/>
  <c r="AG178" i="6"/>
  <c r="AG272" i="6"/>
  <c r="AG121" i="8"/>
  <c r="H140" i="14" a="1"/>
  <c r="H140" i="14" s="1"/>
  <c r="H141" i="14" s="1"/>
  <c r="AF429" i="6"/>
  <c r="AK66" i="6"/>
  <c r="M119" i="13" a="1"/>
  <c r="M119" i="13" s="1"/>
  <c r="AL61" i="6"/>
  <c r="AL65" i="6" s="1"/>
  <c r="AL249" i="6" s="1"/>
  <c r="H152" i="12" l="1" a="1"/>
  <c r="H152" i="12" s="1"/>
  <c r="H154" i="12" s="1"/>
  <c r="H156" i="12" s="1"/>
  <c r="AG180" i="6"/>
  <c r="AG182" i="6" s="1"/>
  <c r="AG389" i="6"/>
  <c r="AI55" i="17"/>
  <c r="AI58" i="17"/>
  <c r="I142" i="13" a="1"/>
  <c r="I142" i="13" s="1"/>
  <c r="AG390" i="6"/>
  <c r="AH99" i="17"/>
  <c r="AG279" i="6"/>
  <c r="AL63" i="6"/>
  <c r="AM60" i="6" s="1"/>
  <c r="N119" i="13" a="1"/>
  <c r="N119" i="13" s="1"/>
  <c r="AL66" i="6"/>
  <c r="AK394" i="6"/>
  <c r="AI68" i="17" l="1"/>
  <c r="AI71" i="17"/>
  <c r="I149" i="13" a="1"/>
  <c r="I149" i="13" s="1"/>
  <c r="I151" i="13" s="1"/>
  <c r="AG281" i="6"/>
  <c r="AI93" i="17"/>
  <c r="AI96" i="17" s="1"/>
  <c r="AG109" i="6" s="1"/>
  <c r="AH98" i="17"/>
  <c r="AH101" i="17" s="1"/>
  <c r="AH89" i="17"/>
  <c r="AG428" i="6" s="1"/>
  <c r="AL406" i="6"/>
  <c r="D447" i="6" s="1"/>
  <c r="O119" i="13"/>
  <c r="AL394" i="6"/>
  <c r="AM61" i="6"/>
  <c r="AM65" i="6" s="1"/>
  <c r="AM249" i="6" s="1"/>
  <c r="N118" i="14" l="1" a="1"/>
  <c r="N118" i="14" s="1"/>
  <c r="A118" i="14" s="1"/>
  <c r="AH178" i="6"/>
  <c r="AH272" i="6"/>
  <c r="AH121" i="8"/>
  <c r="I140" i="14" a="1"/>
  <c r="I140" i="14" s="1"/>
  <c r="I141" i="14" s="1"/>
  <c r="AG429" i="6"/>
  <c r="AI81" i="17"/>
  <c r="AI90" i="17" s="1"/>
  <c r="AJ45" i="17"/>
  <c r="AI94" i="17"/>
  <c r="AM63" i="6"/>
  <c r="C172" i="13" a="1"/>
  <c r="C172" i="13" s="1"/>
  <c r="A119" i="13"/>
  <c r="D8" i="11"/>
  <c r="AM66" i="6"/>
  <c r="AI99" i="17" l="1"/>
  <c r="AH279" i="6"/>
  <c r="AJ55" i="17"/>
  <c r="AJ58" i="17"/>
  <c r="J142" i="13" a="1"/>
  <c r="J142" i="13" s="1"/>
  <c r="AH390" i="6"/>
  <c r="I152" i="12" a="1"/>
  <c r="I152" i="12" s="1"/>
  <c r="I154" i="12" s="1"/>
  <c r="I156" i="12" s="1"/>
  <c r="AH180" i="6"/>
  <c r="AH182" i="6" s="1"/>
  <c r="AH389" i="6"/>
  <c r="AN60" i="6"/>
  <c r="AM406" i="6"/>
  <c r="C171" i="14" s="1" a="1"/>
  <c r="C171" i="14" s="1"/>
  <c r="AM394" i="6"/>
  <c r="AI98" i="17" l="1"/>
  <c r="AI101" i="17" s="1"/>
  <c r="AI89" i="17"/>
  <c r="AH428" i="6" s="1"/>
  <c r="AJ68" i="17"/>
  <c r="AJ71" i="17"/>
  <c r="AJ93" i="17"/>
  <c r="AJ96" i="17" s="1"/>
  <c r="AH109" i="6" s="1"/>
  <c r="J149" i="13" a="1"/>
  <c r="J149" i="13" s="1"/>
  <c r="J151" i="13" s="1"/>
  <c r="AH281" i="6"/>
  <c r="AN61" i="6"/>
  <c r="AJ81" i="17" l="1"/>
  <c r="AJ90" i="17" s="1"/>
  <c r="AK45" i="17"/>
  <c r="AJ94" i="17"/>
  <c r="AI121" i="8"/>
  <c r="J140" i="14" a="1"/>
  <c r="J140" i="14" s="1"/>
  <c r="J141" i="14" s="1"/>
  <c r="AH429" i="6"/>
  <c r="AI178" i="6"/>
  <c r="AI272" i="6"/>
  <c r="AN65" i="6"/>
  <c r="AN249" i="6" s="1"/>
  <c r="AN63" i="6"/>
  <c r="J152" i="12" l="1" a="1"/>
  <c r="J152" i="12" s="1"/>
  <c r="J154" i="12" s="1"/>
  <c r="J156" i="12" s="1"/>
  <c r="AI389" i="6"/>
  <c r="AI180" i="6"/>
  <c r="AI182" i="6" s="1"/>
  <c r="AJ99" i="17"/>
  <c r="AI279" i="6"/>
  <c r="AK55" i="17"/>
  <c r="AK58" i="17"/>
  <c r="K142" i="13" a="1"/>
  <c r="K142" i="13" s="1"/>
  <c r="AI390" i="6"/>
  <c r="AN66" i="6"/>
  <c r="AO60" i="6"/>
  <c r="AN406" i="6"/>
  <c r="D171" i="14" s="1" a="1"/>
  <c r="D171" i="14" s="1"/>
  <c r="D172" i="13" a="1"/>
  <c r="D172" i="13" s="1"/>
  <c r="AJ98" i="17" l="1"/>
  <c r="AJ101" i="17" s="1"/>
  <c r="AJ89" i="17"/>
  <c r="AI428" i="6" s="1"/>
  <c r="AK93" i="17"/>
  <c r="AK96" i="17" s="1"/>
  <c r="AI109" i="6" s="1"/>
  <c r="K149" i="13" a="1"/>
  <c r="K149" i="13" s="1"/>
  <c r="K151" i="13" s="1"/>
  <c r="AI281" i="6"/>
  <c r="AK68" i="17"/>
  <c r="AK71" i="17"/>
  <c r="AO61" i="6"/>
  <c r="AO65" i="6" s="1"/>
  <c r="AO249" i="6" s="1"/>
  <c r="AN394" i="6"/>
  <c r="AK94" i="17" l="1"/>
  <c r="AK81" i="17"/>
  <c r="AK90" i="17" s="1"/>
  <c r="AL45" i="17"/>
  <c r="AJ178" i="6"/>
  <c r="AJ272" i="6"/>
  <c r="AJ121" i="8"/>
  <c r="K140" i="14" a="1"/>
  <c r="K140" i="14" s="1"/>
  <c r="K141" i="14" s="1"/>
  <c r="AI429" i="6"/>
  <c r="E172" i="13" a="1"/>
  <c r="E172" i="13" s="1"/>
  <c r="AO63" i="6"/>
  <c r="AO66" i="6"/>
  <c r="K152" i="12" l="1" a="1"/>
  <c r="K152" i="12" s="1"/>
  <c r="K154" i="12" s="1"/>
  <c r="K156" i="12" s="1"/>
  <c r="AJ180" i="6"/>
  <c r="AJ182" i="6" s="1"/>
  <c r="AJ389" i="6"/>
  <c r="L142" i="13" a="1"/>
  <c r="L142" i="13" s="1"/>
  <c r="AJ390" i="6"/>
  <c r="AL55" i="17"/>
  <c r="AL58" i="17"/>
  <c r="AK99" i="17"/>
  <c r="AJ279" i="6"/>
  <c r="AO394" i="6"/>
  <c r="AP60" i="6"/>
  <c r="AO406" i="6"/>
  <c r="E171" i="14" s="1" a="1"/>
  <c r="E171" i="14" s="1"/>
  <c r="AL93" i="17" l="1"/>
  <c r="AL96" i="17" s="1"/>
  <c r="AJ109" i="6" s="1"/>
  <c r="L149" i="13" a="1"/>
  <c r="L149" i="13" s="1"/>
  <c r="L151" i="13" s="1"/>
  <c r="AJ281" i="6"/>
  <c r="AL68" i="17"/>
  <c r="AL71" i="17"/>
  <c r="AK98" i="17"/>
  <c r="AK101" i="17" s="1"/>
  <c r="AK89" i="17"/>
  <c r="AJ428" i="6" s="1"/>
  <c r="AP61" i="6"/>
  <c r="AL94" i="17" l="1"/>
  <c r="AK178" i="6"/>
  <c r="AK272" i="6"/>
  <c r="AK121" i="8"/>
  <c r="L140" i="14" a="1"/>
  <c r="L140" i="14" s="1"/>
  <c r="L141" i="14" s="1"/>
  <c r="AJ429" i="6"/>
  <c r="AL81" i="17"/>
  <c r="AL90" i="17" s="1"/>
  <c r="AM45" i="17"/>
  <c r="AP65" i="6"/>
  <c r="AP249" i="6" s="1"/>
  <c r="AP63" i="6"/>
  <c r="L152" i="12" l="1" a="1"/>
  <c r="L152" i="12" s="1"/>
  <c r="L154" i="12" s="1"/>
  <c r="L156" i="12" s="1"/>
  <c r="AK180" i="6"/>
  <c r="AK182" i="6" s="1"/>
  <c r="AK389" i="6"/>
  <c r="AM55" i="17"/>
  <c r="AM58" i="17"/>
  <c r="M142" i="13" a="1"/>
  <c r="M142" i="13" s="1"/>
  <c r="AK390" i="6"/>
  <c r="AL99" i="17"/>
  <c r="AK279" i="6"/>
  <c r="AP66" i="6"/>
  <c r="AP394" i="6" s="1"/>
  <c r="AQ60" i="6"/>
  <c r="AP406" i="6"/>
  <c r="F171" i="14" s="1" a="1"/>
  <c r="F171" i="14" s="1"/>
  <c r="F172" i="13" a="1"/>
  <c r="F172" i="13" s="1"/>
  <c r="AM68" i="17" l="1"/>
  <c r="AM71" i="17"/>
  <c r="AL98" i="17"/>
  <c r="AL101" i="17" s="1"/>
  <c r="AL89" i="17"/>
  <c r="AK428" i="6" s="1"/>
  <c r="AM93" i="17"/>
  <c r="AM96" i="17" s="1"/>
  <c r="AK109" i="6" s="1"/>
  <c r="M149" i="13" a="1"/>
  <c r="M149" i="13" s="1"/>
  <c r="M151" i="13" s="1"/>
  <c r="AK281" i="6"/>
  <c r="AQ61" i="6"/>
  <c r="AQ63" i="6" s="1"/>
  <c r="AL121" i="8" l="1"/>
  <c r="M140" i="14" a="1"/>
  <c r="M140" i="14" s="1"/>
  <c r="M141" i="14" s="1"/>
  <c r="AK429" i="6"/>
  <c r="AM81" i="17"/>
  <c r="AM90" i="17" s="1"/>
  <c r="AN45" i="17"/>
  <c r="AL178" i="6"/>
  <c r="AL272" i="6"/>
  <c r="AM94" i="17"/>
  <c r="AR60" i="6"/>
  <c r="AQ406" i="6"/>
  <c r="G171" i="14" s="1" a="1"/>
  <c r="G171" i="14" s="1"/>
  <c r="AQ65" i="6"/>
  <c r="AQ249" i="6" s="1"/>
  <c r="AM99" i="17" l="1"/>
  <c r="AL279" i="6"/>
  <c r="AN55" i="17"/>
  <c r="AN58" i="17"/>
  <c r="M152" i="12" a="1"/>
  <c r="M152" i="12" s="1"/>
  <c r="AL389" i="6"/>
  <c r="AL180" i="6"/>
  <c r="AL182" i="6" s="1"/>
  <c r="N142" i="13" a="1"/>
  <c r="N142" i="13" s="1"/>
  <c r="AL390" i="6"/>
  <c r="G172" i="13" a="1"/>
  <c r="G172" i="13" s="1"/>
  <c r="AQ66" i="6"/>
  <c r="AR61" i="6"/>
  <c r="AR65" i="6" s="1"/>
  <c r="AR249" i="6" s="1"/>
  <c r="AM98" i="17" l="1"/>
  <c r="AM101" i="17" s="1"/>
  <c r="AM89" i="17"/>
  <c r="AL428" i="6" s="1"/>
  <c r="AN68" i="17"/>
  <c r="AN71" i="17"/>
  <c r="O142" i="13"/>
  <c r="M154" i="12"/>
  <c r="N152" i="12"/>
  <c r="A152" i="12" s="1"/>
  <c r="AN93" i="17"/>
  <c r="AN96" i="17" s="1"/>
  <c r="AL109" i="6" s="1"/>
  <c r="N149" i="13" a="1"/>
  <c r="N149" i="13" s="1"/>
  <c r="AL281" i="6"/>
  <c r="AR63" i="6"/>
  <c r="AS60" i="6" s="1"/>
  <c r="AQ394" i="6"/>
  <c r="AR66" i="6"/>
  <c r="H172" i="13" a="1"/>
  <c r="H172" i="13" s="1"/>
  <c r="AN94" i="17" l="1"/>
  <c r="AM121" i="8"/>
  <c r="N140" i="14" a="1"/>
  <c r="N140" i="14" s="1"/>
  <c r="AL429" i="6"/>
  <c r="D469" i="6"/>
  <c r="A142" i="13"/>
  <c r="AN81" i="17"/>
  <c r="AN90" i="17" s="1"/>
  <c r="AO45" i="17"/>
  <c r="AR406" i="6"/>
  <c r="H171" i="14" s="1" a="1"/>
  <c r="H171" i="14" s="1"/>
  <c r="M156" i="12"/>
  <c r="N156" i="12" s="1"/>
  <c r="N157" i="12" s="1"/>
  <c r="N154" i="12"/>
  <c r="N151" i="13"/>
  <c r="O149" i="13"/>
  <c r="AM178" i="6"/>
  <c r="AM272" i="6"/>
  <c r="AR394" i="6"/>
  <c r="AS61" i="6"/>
  <c r="AS65" i="6" s="1"/>
  <c r="AS249" i="6" s="1"/>
  <c r="B205" i="12" l="1" a="1"/>
  <c r="B205" i="12" s="1"/>
  <c r="AM180" i="6"/>
  <c r="AM182" i="6" s="1"/>
  <c r="AM389" i="6"/>
  <c r="D30" i="11"/>
  <c r="D470" i="6"/>
  <c r="C195" i="13" a="1"/>
  <c r="C195" i="13" s="1"/>
  <c r="AM390" i="6"/>
  <c r="N141" i="14"/>
  <c r="A140" i="14"/>
  <c r="AO55" i="17"/>
  <c r="AO58" i="17"/>
  <c r="A149" i="13"/>
  <c r="O151" i="13"/>
  <c r="AN99" i="17"/>
  <c r="AM279" i="6"/>
  <c r="I172" i="13" a="1"/>
  <c r="I172" i="13" s="1"/>
  <c r="AS66" i="6"/>
  <c r="AS63" i="6"/>
  <c r="A141" i="14" l="1"/>
  <c r="A139" i="14"/>
  <c r="A142" i="14"/>
  <c r="D31" i="11"/>
  <c r="G28" i="7"/>
  <c r="AO68" i="17"/>
  <c r="AO71" i="17"/>
  <c r="B207" i="12"/>
  <c r="A151" i="13"/>
  <c r="A146" i="13"/>
  <c r="AO93" i="17"/>
  <c r="AO96" i="17" s="1"/>
  <c r="AM109" i="6" s="1"/>
  <c r="C202" i="13" a="1"/>
  <c r="C202" i="13" s="1"/>
  <c r="AM281" i="6"/>
  <c r="AN98" i="17"/>
  <c r="AN101" i="17" s="1"/>
  <c r="AN89" i="17"/>
  <c r="AM428" i="6" s="1"/>
  <c r="AS394" i="6"/>
  <c r="AT60" i="6"/>
  <c r="AS406" i="6"/>
  <c r="I171" i="14" s="1" a="1"/>
  <c r="I171" i="14" s="1"/>
  <c r="AO94" i="17" l="1"/>
  <c r="AO81" i="17"/>
  <c r="AO90" i="17" s="1"/>
  <c r="AP45" i="17"/>
  <c r="AN178" i="6"/>
  <c r="AN272" i="6"/>
  <c r="AN121" i="8"/>
  <c r="C193" i="14" a="1"/>
  <c r="C193" i="14" s="1"/>
  <c r="AM429" i="6"/>
  <c r="C204" i="13"/>
  <c r="B209" i="12"/>
  <c r="AT61" i="6"/>
  <c r="C205" i="12" l="1" a="1"/>
  <c r="C205" i="12" s="1"/>
  <c r="AN180" i="6"/>
  <c r="AN182" i="6" s="1"/>
  <c r="AN389" i="6"/>
  <c r="C194" i="14"/>
  <c r="D195" i="13" a="1"/>
  <c r="D195" i="13" s="1"/>
  <c r="AN390" i="6"/>
  <c r="AP55" i="17"/>
  <c r="AP58" i="17"/>
  <c r="AO99" i="17"/>
  <c r="AN279" i="6"/>
  <c r="AT65" i="6"/>
  <c r="AT249" i="6" s="1"/>
  <c r="AT63" i="6"/>
  <c r="C207" i="12" l="1"/>
  <c r="AP93" i="17"/>
  <c r="AP96" i="17" s="1"/>
  <c r="AN109" i="6" s="1"/>
  <c r="D202" i="13" a="1"/>
  <c r="D202" i="13" s="1"/>
  <c r="AN281" i="6"/>
  <c r="AP68" i="17"/>
  <c r="AP71" i="17"/>
  <c r="AO98" i="17"/>
  <c r="AO101" i="17" s="1"/>
  <c r="AO89" i="17"/>
  <c r="AN428" i="6" s="1"/>
  <c r="AT66" i="6"/>
  <c r="AT394" i="6" s="1"/>
  <c r="J172" i="13" a="1"/>
  <c r="J172" i="13" s="1"/>
  <c r="AU60" i="6"/>
  <c r="AT406" i="6"/>
  <c r="J171" i="14" s="1" a="1"/>
  <c r="J171" i="14" s="1"/>
  <c r="AO121" i="8" l="1"/>
  <c r="D193" i="14" a="1"/>
  <c r="D193" i="14" s="1"/>
  <c r="AN429" i="6"/>
  <c r="C209" i="12"/>
  <c r="AO178" i="6"/>
  <c r="AO272" i="6"/>
  <c r="AP81" i="17"/>
  <c r="AP90" i="17" s="1"/>
  <c r="AQ45" i="17"/>
  <c r="D204" i="13"/>
  <c r="AP94" i="17"/>
  <c r="AU61" i="6"/>
  <c r="AP99" i="17" l="1"/>
  <c r="AO279" i="6"/>
  <c r="E195" i="13" a="1"/>
  <c r="E195" i="13" s="1"/>
  <c r="AO390" i="6"/>
  <c r="D205" i="12" a="1"/>
  <c r="D205" i="12" s="1"/>
  <c r="AO389" i="6"/>
  <c r="AO180" i="6"/>
  <c r="AO182" i="6" s="1"/>
  <c r="D194" i="14"/>
  <c r="AQ55" i="17"/>
  <c r="AQ58" i="17"/>
  <c r="AU65" i="6"/>
  <c r="AU249" i="6" s="1"/>
  <c r="AU63" i="6"/>
  <c r="AQ93" i="17" l="1"/>
  <c r="AQ96" i="17" s="1"/>
  <c r="AO109" i="6" s="1"/>
  <c r="AP98" i="17"/>
  <c r="AP101" i="17" s="1"/>
  <c r="AP89" i="17"/>
  <c r="AO428" i="6" s="1"/>
  <c r="AQ68" i="17"/>
  <c r="AQ71" i="17"/>
  <c r="E202" i="13" a="1"/>
  <c r="E202" i="13" s="1"/>
  <c r="AO281" i="6"/>
  <c r="D207" i="12"/>
  <c r="AV60" i="6"/>
  <c r="AU406" i="6"/>
  <c r="K171" i="14" s="1" a="1"/>
  <c r="K171" i="14" s="1"/>
  <c r="K172" i="13" a="1"/>
  <c r="K172" i="13" s="1"/>
  <c r="AU66" i="6"/>
  <c r="AP121" i="8" l="1"/>
  <c r="E193" i="14" a="1"/>
  <c r="E193" i="14" s="1"/>
  <c r="AO429" i="6"/>
  <c r="AQ94" i="17"/>
  <c r="AQ81" i="17"/>
  <c r="AQ90" i="17" s="1"/>
  <c r="AR45" i="17"/>
  <c r="AP178" i="6"/>
  <c r="AP272" i="6"/>
  <c r="D209" i="12"/>
  <c r="E204" i="13"/>
  <c r="AU394" i="6"/>
  <c r="AV61" i="6"/>
  <c r="AV65" i="6" s="1"/>
  <c r="AV249" i="6" s="1"/>
  <c r="AQ99" i="17" l="1"/>
  <c r="AP279" i="6"/>
  <c r="AR55" i="17"/>
  <c r="AR58" i="17"/>
  <c r="F195" i="13" a="1"/>
  <c r="F195" i="13" s="1"/>
  <c r="AP390" i="6"/>
  <c r="E194" i="14"/>
  <c r="E205" i="12" a="1"/>
  <c r="E205" i="12" s="1"/>
  <c r="AP389" i="6"/>
  <c r="AP180" i="6"/>
  <c r="AP182" i="6" s="1"/>
  <c r="AV63" i="6"/>
  <c r="L172" i="13" a="1"/>
  <c r="L172" i="13" s="1"/>
  <c r="AV66" i="6"/>
  <c r="AR68" i="17" l="1"/>
  <c r="AR71" i="17"/>
  <c r="AR93" i="17"/>
  <c r="AR96" i="17" s="1"/>
  <c r="AP109" i="6" s="1"/>
  <c r="E207" i="12"/>
  <c r="AQ98" i="17"/>
  <c r="AQ101" i="17" s="1"/>
  <c r="AQ89" i="17"/>
  <c r="AP428" i="6" s="1"/>
  <c r="F202" i="13" a="1"/>
  <c r="F202" i="13" s="1"/>
  <c r="AP281" i="6"/>
  <c r="AV394" i="6"/>
  <c r="AW60" i="6"/>
  <c r="AV406" i="6"/>
  <c r="L171" i="14" s="1" a="1"/>
  <c r="L171" i="14" s="1"/>
  <c r="AQ178" i="6" l="1"/>
  <c r="AQ272" i="6"/>
  <c r="E209" i="12"/>
  <c r="AQ121" i="8"/>
  <c r="F193" i="14" a="1"/>
  <c r="F193" i="14" s="1"/>
  <c r="AP429" i="6"/>
  <c r="AR81" i="17"/>
  <c r="AR90" i="17" s="1"/>
  <c r="AS45" i="17"/>
  <c r="AR94" i="17"/>
  <c r="F204" i="13"/>
  <c r="AW61" i="6"/>
  <c r="AW63" i="6" s="1"/>
  <c r="G195" i="13" l="1" a="1"/>
  <c r="G195" i="13" s="1"/>
  <c r="AQ390" i="6"/>
  <c r="F194" i="14"/>
  <c r="AR99" i="17"/>
  <c r="AQ279" i="6"/>
  <c r="F205" i="12" a="1"/>
  <c r="F205" i="12" s="1"/>
  <c r="AQ389" i="6"/>
  <c r="AQ180" i="6"/>
  <c r="AQ182" i="6" s="1"/>
  <c r="AS55" i="17"/>
  <c r="AS58" i="17"/>
  <c r="AX60" i="6"/>
  <c r="AW406" i="6"/>
  <c r="M171" i="14" s="1" a="1"/>
  <c r="M171" i="14" s="1"/>
  <c r="AW65" i="6"/>
  <c r="AW249" i="6" s="1"/>
  <c r="AS68" i="17" l="1"/>
  <c r="AS71" i="17"/>
  <c r="AS93" i="17"/>
  <c r="AS96" i="17" s="1"/>
  <c r="AQ109" i="6" s="1"/>
  <c r="F207" i="12"/>
  <c r="G202" i="13" a="1"/>
  <c r="G202" i="13" s="1"/>
  <c r="AQ281" i="6"/>
  <c r="AR98" i="17"/>
  <c r="AR101" i="17" s="1"/>
  <c r="AR89" i="17"/>
  <c r="AQ428" i="6" s="1"/>
  <c r="M172" i="13" a="1"/>
  <c r="M172" i="13" s="1"/>
  <c r="AW66" i="6"/>
  <c r="AX61" i="6"/>
  <c r="AX65" i="6" s="1"/>
  <c r="AX249" i="6" s="1"/>
  <c r="AS81" i="17" l="1"/>
  <c r="AS90" i="17" s="1"/>
  <c r="AT45" i="17"/>
  <c r="F209" i="12"/>
  <c r="AR121" i="8"/>
  <c r="G193" i="14" a="1"/>
  <c r="G193" i="14" s="1"/>
  <c r="AQ429" i="6"/>
  <c r="AS94" i="17"/>
  <c r="AR178" i="6"/>
  <c r="AR272" i="6"/>
  <c r="G204" i="13"/>
  <c r="AX63" i="6"/>
  <c r="AX406" i="6" s="1"/>
  <c r="N172" i="13" a="1"/>
  <c r="N172" i="13" s="1"/>
  <c r="AX66" i="6"/>
  <c r="AW394" i="6"/>
  <c r="G194" i="14" l="1"/>
  <c r="G205" i="12" a="1"/>
  <c r="G205" i="12" s="1"/>
  <c r="G207" i="12" s="1"/>
  <c r="G209" i="12" s="1"/>
  <c r="AR389" i="6"/>
  <c r="AR180" i="6"/>
  <c r="AR182" i="6" s="1"/>
  <c r="AS99" i="17"/>
  <c r="AR279" i="6"/>
  <c r="AT55" i="17"/>
  <c r="AT58" i="17"/>
  <c r="H195" i="13" a="1"/>
  <c r="H195" i="13" s="1"/>
  <c r="AR390" i="6"/>
  <c r="AY60" i="6"/>
  <c r="AY61" i="6" s="1"/>
  <c r="AY65" i="6" s="1"/>
  <c r="AY249" i="6" s="1"/>
  <c r="AX394" i="6"/>
  <c r="O172" i="13"/>
  <c r="N171" i="14" a="1"/>
  <c r="N171" i="14" s="1"/>
  <c r="A171" i="14" s="1"/>
  <c r="E447" i="6"/>
  <c r="AT93" i="17" l="1"/>
  <c r="AT96" i="17" s="1"/>
  <c r="AR109" i="6" s="1"/>
  <c r="AT68" i="17"/>
  <c r="AT71" i="17"/>
  <c r="H202" i="13" a="1"/>
  <c r="H202" i="13" s="1"/>
  <c r="H204" i="13" s="1"/>
  <c r="AR281" i="6"/>
  <c r="AS98" i="17"/>
  <c r="AS101" i="17" s="1"/>
  <c r="AS89" i="17"/>
  <c r="AR428" i="6" s="1"/>
  <c r="A172" i="13"/>
  <c r="E8" i="11"/>
  <c r="AY63" i="6"/>
  <c r="C225" i="13" a="1"/>
  <c r="C225" i="13" s="1"/>
  <c r="AY66" i="6"/>
  <c r="AT81" i="17" l="1"/>
  <c r="AT90" i="17" s="1"/>
  <c r="AU45" i="17"/>
  <c r="AT94" i="17"/>
  <c r="AS121" i="8"/>
  <c r="H193" i="14" a="1"/>
  <c r="H193" i="14" s="1"/>
  <c r="H194" i="14" s="1"/>
  <c r="AR429" i="6"/>
  <c r="AS178" i="6"/>
  <c r="AS272" i="6"/>
  <c r="AZ60" i="6"/>
  <c r="AY406" i="6"/>
  <c r="C224" i="14" s="1" a="1"/>
  <c r="C224" i="14" s="1"/>
  <c r="AY394" i="6"/>
  <c r="I195" i="13" l="1" a="1"/>
  <c r="I195" i="13" s="1"/>
  <c r="AS390" i="6"/>
  <c r="H205" i="12" a="1"/>
  <c r="H205" i="12" s="1"/>
  <c r="H207" i="12" s="1"/>
  <c r="H209" i="12" s="1"/>
  <c r="AS389" i="6"/>
  <c r="AS180" i="6"/>
  <c r="AS182" i="6" s="1"/>
  <c r="AT99" i="17"/>
  <c r="AS279" i="6"/>
  <c r="AU55" i="17"/>
  <c r="AU58" i="17"/>
  <c r="AZ61" i="6"/>
  <c r="I202" i="13" l="1" a="1"/>
  <c r="I202" i="13" s="1"/>
  <c r="I204" i="13" s="1"/>
  <c r="AS281" i="6"/>
  <c r="AU68" i="17"/>
  <c r="AU71" i="17"/>
  <c r="AU93" i="17"/>
  <c r="AU96" i="17" s="1"/>
  <c r="AS109" i="6" s="1"/>
  <c r="AT98" i="17"/>
  <c r="AT101" i="17" s="1"/>
  <c r="AT89" i="17"/>
  <c r="AS428" i="6" s="1"/>
  <c r="AZ65" i="6"/>
  <c r="AZ249" i="6" s="1"/>
  <c r="AZ63" i="6"/>
  <c r="AU81" i="17" l="1"/>
  <c r="AU90" i="17" s="1"/>
  <c r="AV45" i="17"/>
  <c r="AU94" i="17"/>
  <c r="AT121" i="8"/>
  <c r="I193" i="14" a="1"/>
  <c r="I193" i="14" s="1"/>
  <c r="I194" i="14" s="1"/>
  <c r="AS429" i="6"/>
  <c r="AT178" i="6"/>
  <c r="AT272" i="6"/>
  <c r="AZ66" i="6"/>
  <c r="AZ394" i="6" s="1"/>
  <c r="BA60" i="6"/>
  <c r="AZ406" i="6"/>
  <c r="D224" i="14" s="1" a="1"/>
  <c r="D224" i="14" s="1"/>
  <c r="D225" i="13" a="1"/>
  <c r="D225" i="13" s="1"/>
  <c r="J195" i="13" l="1" a="1"/>
  <c r="J195" i="13" s="1"/>
  <c r="AT390" i="6"/>
  <c r="AU99" i="17"/>
  <c r="AT279" i="6"/>
  <c r="I205" i="12" a="1"/>
  <c r="I205" i="12" s="1"/>
  <c r="I207" i="12" s="1"/>
  <c r="I209" i="12" s="1"/>
  <c r="AT389" i="6"/>
  <c r="AT180" i="6"/>
  <c r="AT182" i="6" s="1"/>
  <c r="AV55" i="17"/>
  <c r="AV58" i="17"/>
  <c r="BA61" i="6"/>
  <c r="BA63" i="6" s="1"/>
  <c r="AV68" i="17" l="1"/>
  <c r="AV71" i="17"/>
  <c r="AV93" i="17"/>
  <c r="AV96" i="17" s="1"/>
  <c r="AT109" i="6" s="1"/>
  <c r="J202" i="13" a="1"/>
  <c r="J202" i="13" s="1"/>
  <c r="J204" i="13" s="1"/>
  <c r="AT281" i="6"/>
  <c r="AU98" i="17"/>
  <c r="AU101" i="17" s="1"/>
  <c r="AU89" i="17"/>
  <c r="AT428" i="6" s="1"/>
  <c r="BB60" i="6"/>
  <c r="BA406" i="6"/>
  <c r="E224" i="14" s="1" a="1"/>
  <c r="E224" i="14" s="1"/>
  <c r="BA65" i="6"/>
  <c r="BA249" i="6" s="1"/>
  <c r="AU178" i="6" l="1"/>
  <c r="AU272" i="6"/>
  <c r="AV81" i="17"/>
  <c r="AV90" i="17" s="1"/>
  <c r="AW45" i="17"/>
  <c r="AU121" i="8"/>
  <c r="J193" i="14" a="1"/>
  <c r="J193" i="14" s="1"/>
  <c r="J194" i="14" s="1"/>
  <c r="AT429" i="6"/>
  <c r="AV94" i="17"/>
  <c r="E225" i="13" a="1"/>
  <c r="E225" i="13" s="1"/>
  <c r="BA66" i="6"/>
  <c r="BB61" i="6"/>
  <c r="BB65" i="6" s="1"/>
  <c r="BB249" i="6" s="1"/>
  <c r="AV99" i="17" l="1"/>
  <c r="AU279" i="6"/>
  <c r="AW55" i="17"/>
  <c r="AW58" i="17"/>
  <c r="K195" i="13" a="1"/>
  <c r="K195" i="13" s="1"/>
  <c r="AU390" i="6"/>
  <c r="J205" i="12" a="1"/>
  <c r="J205" i="12" s="1"/>
  <c r="J207" i="12" s="1"/>
  <c r="J209" i="12" s="1"/>
  <c r="AU389" i="6"/>
  <c r="AU180" i="6"/>
  <c r="AU182" i="6" s="1"/>
  <c r="F225" i="13" a="1"/>
  <c r="F225" i="13" s="1"/>
  <c r="BB63" i="6"/>
  <c r="BB66" i="6"/>
  <c r="BA394" i="6"/>
  <c r="AV89" i="17" l="1"/>
  <c r="AU428" i="6" s="1"/>
  <c r="AV98" i="17"/>
  <c r="AV101" i="17" s="1"/>
  <c r="AW68" i="17"/>
  <c r="AW71" i="17"/>
  <c r="AW93" i="17"/>
  <c r="AW96" i="17" s="1"/>
  <c r="AU109" i="6" s="1"/>
  <c r="K202" i="13" a="1"/>
  <c r="K202" i="13" s="1"/>
  <c r="K204" i="13" s="1"/>
  <c r="AU281" i="6"/>
  <c r="BB394" i="6"/>
  <c r="BC60" i="6"/>
  <c r="BB406" i="6"/>
  <c r="F224" i="14" s="1" a="1"/>
  <c r="F224" i="14" s="1"/>
  <c r="AW81" i="17" l="1"/>
  <c r="AW90" i="17" s="1"/>
  <c r="AX45" i="17"/>
  <c r="AW94" i="17"/>
  <c r="AV178" i="6"/>
  <c r="AV272" i="6"/>
  <c r="AV121" i="8"/>
  <c r="K193" i="14" a="1"/>
  <c r="K193" i="14" s="1"/>
  <c r="K194" i="14" s="1"/>
  <c r="AU429" i="6"/>
  <c r="BC61" i="6"/>
  <c r="BC63" i="6" s="1"/>
  <c r="K205" i="12" l="1" a="1"/>
  <c r="K205" i="12" s="1"/>
  <c r="K207" i="12" s="1"/>
  <c r="K209" i="12" s="1"/>
  <c r="AV389" i="6"/>
  <c r="AV180" i="6"/>
  <c r="AV182" i="6" s="1"/>
  <c r="AW99" i="17"/>
  <c r="AV279" i="6"/>
  <c r="AX55" i="17"/>
  <c r="AX58" i="17"/>
  <c r="L195" i="13" a="1"/>
  <c r="L195" i="13" s="1"/>
  <c r="AV390" i="6"/>
  <c r="BD60" i="6"/>
  <c r="BC406" i="6"/>
  <c r="G224" i="14" s="1" a="1"/>
  <c r="G224" i="14" s="1"/>
  <c r="BC65" i="6"/>
  <c r="BC249" i="6" s="1"/>
  <c r="AW98" i="17" l="1"/>
  <c r="AW101" i="17" s="1"/>
  <c r="AW89" i="17"/>
  <c r="AV428" i="6" s="1"/>
  <c r="AX93" i="17"/>
  <c r="AX96" i="17" s="1"/>
  <c r="AV109" i="6" s="1"/>
  <c r="L202" i="13" a="1"/>
  <c r="L202" i="13" s="1"/>
  <c r="L204" i="13" s="1"/>
  <c r="AV281" i="6"/>
  <c r="AX68" i="17"/>
  <c r="AX71" i="17"/>
  <c r="BC66" i="6"/>
  <c r="BC394" i="6" s="1"/>
  <c r="G225" i="13" a="1"/>
  <c r="G225" i="13" s="1"/>
  <c r="BD61" i="6"/>
  <c r="BD65" i="6" s="1"/>
  <c r="BD249" i="6" s="1"/>
  <c r="AX94" i="17" l="1"/>
  <c r="AW178" i="6"/>
  <c r="AW272" i="6"/>
  <c r="AW121" i="8"/>
  <c r="L193" i="14" a="1"/>
  <c r="L193" i="14" s="1"/>
  <c r="L194" i="14" s="1"/>
  <c r="AV429" i="6"/>
  <c r="AX81" i="17"/>
  <c r="AX90" i="17" s="1"/>
  <c r="AY45" i="17"/>
  <c r="BD63" i="6"/>
  <c r="BE60" i="6" s="1"/>
  <c r="H225" i="13" a="1"/>
  <c r="H225" i="13" s="1"/>
  <c r="BD66" i="6"/>
  <c r="M195" i="13" l="1" a="1"/>
  <c r="M195" i="13" s="1"/>
  <c r="AW390" i="6"/>
  <c r="L205" i="12" a="1"/>
  <c r="L205" i="12" s="1"/>
  <c r="L207" i="12" s="1"/>
  <c r="L209" i="12" s="1"/>
  <c r="AW389" i="6"/>
  <c r="AW180" i="6"/>
  <c r="AW182" i="6" s="1"/>
  <c r="AY55" i="17"/>
  <c r="AY58" i="17"/>
  <c r="AX99" i="17"/>
  <c r="AW279" i="6"/>
  <c r="BD406" i="6"/>
  <c r="H224" i="14" s="1" a="1"/>
  <c r="H224" i="14" s="1"/>
  <c r="BD394" i="6"/>
  <c r="BE61" i="6"/>
  <c r="BE65" i="6" s="1"/>
  <c r="BE249" i="6" s="1"/>
  <c r="M202" i="13" l="1" a="1"/>
  <c r="M202" i="13" s="1"/>
  <c r="M204" i="13" s="1"/>
  <c r="AW281" i="6"/>
  <c r="AX98" i="17"/>
  <c r="AX101" i="17" s="1"/>
  <c r="AX89" i="17"/>
  <c r="AW428" i="6" s="1"/>
  <c r="AY93" i="17"/>
  <c r="AY96" i="17" s="1"/>
  <c r="AW109" i="6" s="1"/>
  <c r="AY68" i="17"/>
  <c r="AY71" i="17"/>
  <c r="I225" i="13" a="1"/>
  <c r="I225" i="13" s="1"/>
  <c r="BE66" i="6"/>
  <c r="BE63" i="6"/>
  <c r="AX178" i="6" l="1"/>
  <c r="AX272" i="6"/>
  <c r="AY81" i="17"/>
  <c r="AY90" i="17" s="1"/>
  <c r="AZ45" i="17"/>
  <c r="AX121" i="8"/>
  <c r="M193" i="14" a="1"/>
  <c r="M193" i="14" s="1"/>
  <c r="M194" i="14" s="1"/>
  <c r="AW429" i="6"/>
  <c r="AY94" i="17"/>
  <c r="BF60" i="6"/>
  <c r="BE406" i="6"/>
  <c r="I224" i="14" s="1" a="1"/>
  <c r="I224" i="14" s="1"/>
  <c r="BE394" i="6"/>
  <c r="AY99" i="17" l="1"/>
  <c r="AX279" i="6"/>
  <c r="N195" i="13" a="1"/>
  <c r="N195" i="13" s="1"/>
  <c r="AX390" i="6"/>
  <c r="AZ55" i="17"/>
  <c r="AZ58" i="17"/>
  <c r="M205" i="12" a="1"/>
  <c r="M205" i="12" s="1"/>
  <c r="AX389" i="6"/>
  <c r="AX180" i="6"/>
  <c r="AX182" i="6" s="1"/>
  <c r="BF61" i="6"/>
  <c r="AZ93" i="17" l="1"/>
  <c r="AZ96" i="17" s="1"/>
  <c r="AX109" i="6" s="1"/>
  <c r="O195" i="13"/>
  <c r="N202" i="13" a="1"/>
  <c r="N202" i="13" s="1"/>
  <c r="AX281" i="6"/>
  <c r="M207" i="12"/>
  <c r="N205" i="12"/>
  <c r="A205" i="12" s="1"/>
  <c r="AZ68" i="17"/>
  <c r="AZ71" i="17"/>
  <c r="AY98" i="17"/>
  <c r="AY101" i="17" s="1"/>
  <c r="AY89" i="17"/>
  <c r="AX428" i="6" s="1"/>
  <c r="BF65" i="6"/>
  <c r="BF249" i="6" s="1"/>
  <c r="BF63" i="6"/>
  <c r="M209" i="12" l="1"/>
  <c r="N209" i="12" s="1"/>
  <c r="N210" i="12" s="1"/>
  <c r="N207" i="12"/>
  <c r="A195" i="13"/>
  <c r="AZ81" i="17"/>
  <c r="AZ90" i="17" s="1"/>
  <c r="BA45" i="17"/>
  <c r="N204" i="13"/>
  <c r="O202" i="13"/>
  <c r="AZ94" i="17"/>
  <c r="AY121" i="8"/>
  <c r="N193" i="14" a="1"/>
  <c r="N193" i="14" s="1"/>
  <c r="E469" i="6"/>
  <c r="AX429" i="6"/>
  <c r="AY178" i="6"/>
  <c r="AY272" i="6"/>
  <c r="BF66" i="6"/>
  <c r="BF394" i="6" s="1"/>
  <c r="BG60" i="6"/>
  <c r="BF406" i="6"/>
  <c r="J224" i="14" s="1" a="1"/>
  <c r="J224" i="14" s="1"/>
  <c r="J225" i="13" a="1"/>
  <c r="J225" i="13" s="1"/>
  <c r="A202" i="13" l="1"/>
  <c r="O204" i="13"/>
  <c r="E470" i="6"/>
  <c r="C248" i="13" a="1"/>
  <c r="C248" i="13" s="1"/>
  <c r="AY390" i="6"/>
  <c r="E30" i="11"/>
  <c r="BA55" i="17"/>
  <c r="BA58" i="17"/>
  <c r="AZ99" i="17"/>
  <c r="AY279" i="6"/>
  <c r="B258" i="12" a="1"/>
  <c r="B258" i="12" s="1"/>
  <c r="AY389" i="6"/>
  <c r="AY180" i="6"/>
  <c r="AY182" i="6" s="1"/>
  <c r="N194" i="14"/>
  <c r="A193" i="14"/>
  <c r="BG61" i="6"/>
  <c r="BG63" i="6" s="1"/>
  <c r="B260" i="12" l="1"/>
  <c r="A204" i="13"/>
  <c r="A199" i="13"/>
  <c r="A195" i="14"/>
  <c r="A194" i="14"/>
  <c r="A192" i="14"/>
  <c r="E31" i="11"/>
  <c r="H28" i="7"/>
  <c r="BA93" i="17"/>
  <c r="BA96" i="17" s="1"/>
  <c r="AY109" i="6" s="1"/>
  <c r="C255" i="13" a="1"/>
  <c r="C255" i="13" s="1"/>
  <c r="AY281" i="6"/>
  <c r="BA68" i="17"/>
  <c r="BA71" i="17"/>
  <c r="AZ98" i="17"/>
  <c r="AZ101" i="17" s="1"/>
  <c r="AZ89" i="17"/>
  <c r="AY428" i="6" s="1"/>
  <c r="BH60" i="6"/>
  <c r="BG406" i="6"/>
  <c r="K224" i="14" s="1" a="1"/>
  <c r="K224" i="14" s="1"/>
  <c r="BG65" i="6"/>
  <c r="BG249" i="6" s="1"/>
  <c r="BA94" i="17" l="1"/>
  <c r="C257" i="13"/>
  <c r="AZ121" i="8"/>
  <c r="C246" i="14" a="1"/>
  <c r="C246" i="14" s="1"/>
  <c r="AY429" i="6"/>
  <c r="B262" i="12"/>
  <c r="AZ178" i="6"/>
  <c r="AZ272" i="6"/>
  <c r="BA81" i="17"/>
  <c r="BA90" i="17" s="1"/>
  <c r="BB45" i="17"/>
  <c r="BG66" i="6"/>
  <c r="BG394" i="6" s="1"/>
  <c r="K225" i="13" a="1"/>
  <c r="K225" i="13" s="1"/>
  <c r="BH61" i="6"/>
  <c r="BH65" i="6" s="1"/>
  <c r="BH249" i="6" s="1"/>
  <c r="C247" i="14" l="1"/>
  <c r="C258" i="12" a="1"/>
  <c r="C258" i="12" s="1"/>
  <c r="AZ180" i="6"/>
  <c r="AZ182" i="6" s="1"/>
  <c r="AZ389" i="6"/>
  <c r="BB55" i="17"/>
  <c r="BB58" i="17"/>
  <c r="D248" i="13" a="1"/>
  <c r="D248" i="13" s="1"/>
  <c r="AZ390" i="6"/>
  <c r="BA99" i="17"/>
  <c r="AZ279" i="6"/>
  <c r="BH63" i="6"/>
  <c r="BH406" i="6" s="1"/>
  <c r="L224" i="14" s="1" a="1"/>
  <c r="L224" i="14" s="1"/>
  <c r="BH66" i="6"/>
  <c r="L225" i="13" a="1"/>
  <c r="L225" i="13" s="1"/>
  <c r="BA98" i="17" l="1"/>
  <c r="BA101" i="17" s="1"/>
  <c r="BA89" i="17"/>
  <c r="AZ428" i="6" s="1"/>
  <c r="C260" i="12"/>
  <c r="BB68" i="17"/>
  <c r="BB71" i="17"/>
  <c r="D255" i="13" a="1"/>
  <c r="D255" i="13" s="1"/>
  <c r="AZ281" i="6"/>
  <c r="BB93" i="17"/>
  <c r="BB96" i="17" s="1"/>
  <c r="AZ109" i="6" s="1"/>
  <c r="BI60" i="6"/>
  <c r="BI61" i="6" s="1"/>
  <c r="BI65" i="6" s="1"/>
  <c r="BI249" i="6" s="1"/>
  <c r="BH394" i="6"/>
  <c r="BB94" i="17" l="1"/>
  <c r="C262" i="12"/>
  <c r="BA178" i="6"/>
  <c r="BA272" i="6"/>
  <c r="BB81" i="17"/>
  <c r="BB90" i="17" s="1"/>
  <c r="BC45" i="17"/>
  <c r="BA121" i="8"/>
  <c r="D246" i="14" a="1"/>
  <c r="D246" i="14" s="1"/>
  <c r="AZ429" i="6"/>
  <c r="D257" i="13"/>
  <c r="BI66" i="6"/>
  <c r="BI394" i="6" s="1"/>
  <c r="M225" i="13" a="1"/>
  <c r="M225" i="13" s="1"/>
  <c r="BI63" i="6"/>
  <c r="E248" i="13" l="1" a="1"/>
  <c r="E248" i="13" s="1"/>
  <c r="BA390" i="6"/>
  <c r="D258" i="12" a="1"/>
  <c r="D258" i="12" s="1"/>
  <c r="BA389" i="6"/>
  <c r="BA180" i="6"/>
  <c r="BA182" i="6" s="1"/>
  <c r="BC55" i="17"/>
  <c r="BC58" i="17"/>
  <c r="D247" i="14"/>
  <c r="BB99" i="17"/>
  <c r="BA279" i="6"/>
  <c r="BJ60" i="6"/>
  <c r="BI406" i="6"/>
  <c r="M224" i="14" s="1" a="1"/>
  <c r="M224" i="14" s="1"/>
  <c r="BC93" i="17" l="1"/>
  <c r="BC96" i="17" s="1"/>
  <c r="BA109" i="6" s="1"/>
  <c r="E255" i="13" a="1"/>
  <c r="E255" i="13" s="1"/>
  <c r="BA281" i="6"/>
  <c r="D260" i="12"/>
  <c r="BC68" i="17"/>
  <c r="BC71" i="17"/>
  <c r="BB98" i="17"/>
  <c r="BB101" i="17" s="1"/>
  <c r="BB89" i="17"/>
  <c r="BA428" i="6" s="1"/>
  <c r="BK60" i="6"/>
  <c r="BJ61" i="6"/>
  <c r="D262" i="12" l="1"/>
  <c r="BC94" i="17"/>
  <c r="BB121" i="8"/>
  <c r="E246" i="14" a="1"/>
  <c r="E246" i="14" s="1"/>
  <c r="BA429" i="6"/>
  <c r="E257" i="13"/>
  <c r="BC81" i="17"/>
  <c r="BC90" i="17" s="1"/>
  <c r="BD45" i="17"/>
  <c r="BB178" i="6"/>
  <c r="BB272" i="6"/>
  <c r="BJ65" i="6"/>
  <c r="BJ249" i="6" s="1"/>
  <c r="BK61" i="6"/>
  <c r="BJ63" i="6"/>
  <c r="BJ406" i="6" s="1"/>
  <c r="BC99" i="17" l="1"/>
  <c r="BB279" i="6"/>
  <c r="F248" i="13" a="1"/>
  <c r="F248" i="13" s="1"/>
  <c r="BB390" i="6"/>
  <c r="E247" i="14"/>
  <c r="E258" i="12" a="1"/>
  <c r="E258" i="12" s="1"/>
  <c r="BB389" i="6"/>
  <c r="BB180" i="6"/>
  <c r="BB182" i="6" s="1"/>
  <c r="BD55" i="17"/>
  <c r="BD58" i="17"/>
  <c r="BJ66" i="6"/>
  <c r="BJ394" i="6" s="1"/>
  <c r="N225" i="13" a="1"/>
  <c r="N225" i="13" s="1"/>
  <c r="B293" i="6"/>
  <c r="C293" i="6"/>
  <c r="D293" i="6"/>
  <c r="E293" i="6"/>
  <c r="F293" i="6"/>
  <c r="N224" i="14" a="1"/>
  <c r="N224" i="14" s="1"/>
  <c r="A224" i="14" s="1"/>
  <c r="F447" i="6"/>
  <c r="A447" i="6" s="1"/>
  <c r="BD68" i="17" l="1"/>
  <c r="BD71" i="17"/>
  <c r="BD93" i="17"/>
  <c r="BD96" i="17" s="1"/>
  <c r="BB109" i="6" s="1"/>
  <c r="F255" i="13" a="1"/>
  <c r="F255" i="13" s="1"/>
  <c r="BB281" i="6"/>
  <c r="E260" i="12"/>
  <c r="BC98" i="17"/>
  <c r="BC101" i="17" s="1"/>
  <c r="BC89" i="17"/>
  <c r="BB428" i="6" s="1"/>
  <c r="F10" i="10"/>
  <c r="B10" i="10"/>
  <c r="C10" i="10"/>
  <c r="E10" i="10"/>
  <c r="D10" i="10"/>
  <c r="O225" i="13"/>
  <c r="F8" i="11"/>
  <c r="A8" i="11" s="1"/>
  <c r="BC121" i="8" l="1"/>
  <c r="F246" i="14" a="1"/>
  <c r="F246" i="14" s="1"/>
  <c r="BB429" i="6"/>
  <c r="F257" i="13"/>
  <c r="BC178" i="6"/>
  <c r="BC272" i="6"/>
  <c r="E262" i="12"/>
  <c r="BD81" i="17"/>
  <c r="BD90" i="17" s="1"/>
  <c r="BE45" i="17"/>
  <c r="BD94" i="17"/>
  <c r="A225" i="13"/>
  <c r="BD99" i="17" l="1"/>
  <c r="BC279" i="6"/>
  <c r="G248" i="13" a="1"/>
  <c r="G248" i="13" s="1"/>
  <c r="BC390" i="6"/>
  <c r="F258" i="12" a="1"/>
  <c r="F258" i="12" s="1"/>
  <c r="BC180" i="6"/>
  <c r="BC182" i="6" s="1"/>
  <c r="BC389" i="6"/>
  <c r="F247" i="14"/>
  <c r="BE55" i="17"/>
  <c r="BE58" i="17"/>
  <c r="BD98" i="17" l="1"/>
  <c r="BD101" i="17" s="1"/>
  <c r="BD89" i="17"/>
  <c r="BC428" i="6" s="1"/>
  <c r="F260" i="12"/>
  <c r="BE68" i="17"/>
  <c r="BE71" i="17"/>
  <c r="BE93" i="17"/>
  <c r="BE96" i="17" s="1"/>
  <c r="BC109" i="6" s="1"/>
  <c r="G255" i="13" a="1"/>
  <c r="G255" i="13" s="1"/>
  <c r="BC281" i="6"/>
  <c r="BD121" i="8" l="1"/>
  <c r="G246" i="14" a="1"/>
  <c r="G246" i="14" s="1"/>
  <c r="BC429" i="6"/>
  <c r="BE94" i="17"/>
  <c r="G257" i="13"/>
  <c r="BE81" i="17"/>
  <c r="BE90" i="17" s="1"/>
  <c r="BF45" i="17"/>
  <c r="F262" i="12"/>
  <c r="BD178" i="6"/>
  <c r="BD272" i="6"/>
  <c r="BE99" i="17" l="1"/>
  <c r="BD279" i="6"/>
  <c r="H248" i="13" a="1"/>
  <c r="H248" i="13" s="1"/>
  <c r="BD390" i="6"/>
  <c r="G258" i="12" a="1"/>
  <c r="G258" i="12" s="1"/>
  <c r="G260" i="12" s="1"/>
  <c r="G262" i="12" s="1"/>
  <c r="BD389" i="6"/>
  <c r="BD180" i="6"/>
  <c r="BD182" i="6" s="1"/>
  <c r="G247" i="14"/>
  <c r="BF55" i="17"/>
  <c r="BF58" i="17"/>
  <c r="BE98" i="17" l="1"/>
  <c r="BE101" i="17" s="1"/>
  <c r="BE89" i="17"/>
  <c r="BD428" i="6" s="1"/>
  <c r="BF68" i="17"/>
  <c r="BF71" i="17"/>
  <c r="BF93" i="17"/>
  <c r="BF96" i="17" s="1"/>
  <c r="BD109" i="6" s="1"/>
  <c r="H255" i="13" a="1"/>
  <c r="H255" i="13" s="1"/>
  <c r="H257" i="13" s="1"/>
  <c r="BD281" i="6"/>
  <c r="BF81" i="17" l="1"/>
  <c r="BF90" i="17" s="1"/>
  <c r="BG45" i="17"/>
  <c r="BE121" i="8"/>
  <c r="H246" i="14" a="1"/>
  <c r="H246" i="14" s="1"/>
  <c r="H247" i="14" s="1"/>
  <c r="BD429" i="6"/>
  <c r="BE178" i="6"/>
  <c r="BE272" i="6"/>
  <c r="BF94" i="17"/>
  <c r="BF99" i="17" l="1"/>
  <c r="BE279" i="6"/>
  <c r="H258" i="12" a="1"/>
  <c r="H258" i="12" s="1"/>
  <c r="H260" i="12" s="1"/>
  <c r="H262" i="12" s="1"/>
  <c r="BE389" i="6"/>
  <c r="BE180" i="6"/>
  <c r="BE182" i="6" s="1"/>
  <c r="I248" i="13" a="1"/>
  <c r="I248" i="13" s="1"/>
  <c r="BE390" i="6"/>
  <c r="BG55" i="17"/>
  <c r="BG58" i="17"/>
  <c r="BG68" i="17" l="1"/>
  <c r="BG71" i="17"/>
  <c r="BG93" i="17"/>
  <c r="BG96" i="17" s="1"/>
  <c r="BE109" i="6" s="1"/>
  <c r="I255" i="13" a="1"/>
  <c r="I255" i="13" s="1"/>
  <c r="I257" i="13" s="1"/>
  <c r="BE281" i="6"/>
  <c r="BF89" i="17"/>
  <c r="BE428" i="6" s="1"/>
  <c r="BF98" i="17"/>
  <c r="BF101" i="17" s="1"/>
  <c r="BF121" i="8" l="1"/>
  <c r="I246" i="14" a="1"/>
  <c r="I246" i="14" s="1"/>
  <c r="I247" i="14" s="1"/>
  <c r="BE429" i="6"/>
  <c r="BG81" i="17"/>
  <c r="BG90" i="17" s="1"/>
  <c r="BH45" i="17"/>
  <c r="BF178" i="6"/>
  <c r="BF272" i="6"/>
  <c r="BG94" i="17"/>
  <c r="J248" i="13" l="1" a="1"/>
  <c r="J248" i="13" s="1"/>
  <c r="BF390" i="6"/>
  <c r="BH55" i="17"/>
  <c r="BH58" i="17"/>
  <c r="I258" i="12" a="1"/>
  <c r="I258" i="12" s="1"/>
  <c r="I260" i="12" s="1"/>
  <c r="I262" i="12" s="1"/>
  <c r="BF389" i="6"/>
  <c r="BF180" i="6"/>
  <c r="BF182" i="6" s="1"/>
  <c r="BG99" i="17"/>
  <c r="BF279" i="6"/>
  <c r="BH93" i="17" l="1"/>
  <c r="BH96" i="17" s="1"/>
  <c r="BF109" i="6" s="1"/>
  <c r="BG98" i="17"/>
  <c r="BG101" i="17" s="1"/>
  <c r="BG89" i="17"/>
  <c r="BF428" i="6" s="1"/>
  <c r="J255" i="13" a="1"/>
  <c r="J255" i="13" s="1"/>
  <c r="J257" i="13" s="1"/>
  <c r="BF281" i="6"/>
  <c r="BH68" i="17"/>
  <c r="BH71" i="17"/>
  <c r="BG121" i="8" l="1"/>
  <c r="J246" i="14" a="1"/>
  <c r="J246" i="14" s="1"/>
  <c r="J247" i="14" s="1"/>
  <c r="BF429" i="6"/>
  <c r="BH81" i="17"/>
  <c r="BH90" i="17" s="1"/>
  <c r="BI45" i="17"/>
  <c r="BG178" i="6"/>
  <c r="BG272" i="6"/>
  <c r="BH94" i="17"/>
  <c r="K248" i="13" l="1" a="1"/>
  <c r="K248" i="13" s="1"/>
  <c r="BG390" i="6"/>
  <c r="BH99" i="17"/>
  <c r="BG279" i="6"/>
  <c r="J258" i="12" a="1"/>
  <c r="J258" i="12" s="1"/>
  <c r="J260" i="12" s="1"/>
  <c r="J262" i="12" s="1"/>
  <c r="BG389" i="6"/>
  <c r="BG180" i="6"/>
  <c r="BG182" i="6" s="1"/>
  <c r="BI55" i="17"/>
  <c r="BI58" i="17"/>
  <c r="BH98" i="17" l="1"/>
  <c r="BH101" i="17" s="1"/>
  <c r="BH89" i="17"/>
  <c r="BG428" i="6" s="1"/>
  <c r="K255" i="13" a="1"/>
  <c r="K255" i="13" s="1"/>
  <c r="K257" i="13" s="1"/>
  <c r="BG281" i="6"/>
  <c r="BI68" i="17"/>
  <c r="BI71" i="17"/>
  <c r="BI93" i="17"/>
  <c r="BI96" i="17" s="1"/>
  <c r="BG109" i="6" s="1"/>
  <c r="BH121" i="8" l="1"/>
  <c r="K246" i="14" a="1"/>
  <c r="K246" i="14" s="1"/>
  <c r="K247" i="14" s="1"/>
  <c r="BG429" i="6"/>
  <c r="BI81" i="17"/>
  <c r="BI90" i="17" s="1"/>
  <c r="BJ45" i="17"/>
  <c r="BH178" i="6"/>
  <c r="BH272" i="6"/>
  <c r="BI94" i="17"/>
  <c r="K258" i="12" l="1" a="1"/>
  <c r="K258" i="12" s="1"/>
  <c r="K260" i="12" s="1"/>
  <c r="K262" i="12" s="1"/>
  <c r="BH389" i="6"/>
  <c r="BH180" i="6"/>
  <c r="BH182" i="6" s="1"/>
  <c r="BJ55" i="17"/>
  <c r="BJ58" i="17"/>
  <c r="BI99" i="17"/>
  <c r="BH279" i="6"/>
  <c r="L248" i="13" a="1"/>
  <c r="L248" i="13" s="1"/>
  <c r="BH390" i="6"/>
  <c r="BJ68" i="17" l="1"/>
  <c r="BJ71" i="17"/>
  <c r="BJ93" i="17"/>
  <c r="BJ96" i="17" s="1"/>
  <c r="BH109" i="6" s="1"/>
  <c r="L255" i="13" a="1"/>
  <c r="L255" i="13" s="1"/>
  <c r="L257" i="13" s="1"/>
  <c r="BH281" i="6"/>
  <c r="BI89" i="17"/>
  <c r="BH428" i="6" s="1"/>
  <c r="BI98" i="17"/>
  <c r="BI101" i="17" s="1"/>
  <c r="BI178" i="6" l="1"/>
  <c r="BI272" i="6"/>
  <c r="BJ81" i="17"/>
  <c r="BJ90" i="17" s="1"/>
  <c r="BK45" i="17"/>
  <c r="BI121" i="8"/>
  <c r="L246" i="14" a="1"/>
  <c r="L246" i="14" s="1"/>
  <c r="L247" i="14" s="1"/>
  <c r="BH429" i="6"/>
  <c r="BJ94" i="17"/>
  <c r="M248" i="13" l="1" a="1"/>
  <c r="M248" i="13" s="1"/>
  <c r="BI390" i="6"/>
  <c r="BK55" i="17"/>
  <c r="BK58" i="17"/>
  <c r="BJ99" i="17"/>
  <c r="BI279" i="6"/>
  <c r="L258" i="12" a="1"/>
  <c r="L258" i="12" s="1"/>
  <c r="L260" i="12" s="1"/>
  <c r="L262" i="12" s="1"/>
  <c r="BI180" i="6"/>
  <c r="BI182" i="6" s="1"/>
  <c r="BI389" i="6"/>
  <c r="BK68" i="17" l="1"/>
  <c r="BK71" i="17"/>
  <c r="BK93" i="17"/>
  <c r="BK96" i="17" s="1"/>
  <c r="BI109" i="6" s="1"/>
  <c r="M255" i="13" a="1"/>
  <c r="M255" i="13" s="1"/>
  <c r="M257" i="13" s="1"/>
  <c r="BI281" i="6"/>
  <c r="BJ98" i="17"/>
  <c r="BJ101" i="17" s="1"/>
  <c r="BJ89" i="17"/>
  <c r="BI428" i="6" s="1"/>
  <c r="BJ121" i="8" l="1"/>
  <c r="M246" i="14" a="1"/>
  <c r="M246" i="14" s="1"/>
  <c r="M247" i="14" s="1"/>
  <c r="BI429" i="6"/>
  <c r="BK81" i="17"/>
  <c r="BK90" i="17" s="1"/>
  <c r="BL45" i="17"/>
  <c r="BJ178" i="6"/>
  <c r="BJ272" i="6"/>
  <c r="BK94" i="17"/>
  <c r="BK99" i="17" l="1"/>
  <c r="BJ279" i="6"/>
  <c r="N248" i="13" a="1"/>
  <c r="N248" i="13" s="1"/>
  <c r="BJ390" i="6"/>
  <c r="B316" i="6"/>
  <c r="C316" i="6"/>
  <c r="D316" i="6"/>
  <c r="E316" i="6"/>
  <c r="F316" i="6"/>
  <c r="M258" i="12" a="1"/>
  <c r="M258" i="12" s="1"/>
  <c r="BJ389" i="6"/>
  <c r="BJ180" i="6"/>
  <c r="BJ182" i="6" s="1"/>
  <c r="B226" i="6"/>
  <c r="C226" i="6"/>
  <c r="D226" i="6"/>
  <c r="E226" i="6"/>
  <c r="F226" i="6"/>
  <c r="BL55" i="17"/>
  <c r="BL93" i="17" s="1"/>
  <c r="BL96" i="17" s="1"/>
  <c r="BL58" i="17"/>
  <c r="O248" i="13" l="1"/>
  <c r="D33" i="10"/>
  <c r="C43" i="9"/>
  <c r="C228" i="6"/>
  <c r="C230" i="6" s="1"/>
  <c r="C231" i="6" s="1" a="1"/>
  <c r="C231" i="6" s="1"/>
  <c r="E33" i="10"/>
  <c r="B33" i="10"/>
  <c r="M260" i="12"/>
  <c r="N258" i="12"/>
  <c r="A258" i="12" s="1"/>
  <c r="F43" i="9"/>
  <c r="F228" i="6"/>
  <c r="F230" i="6" s="1"/>
  <c r="F231" i="6" s="1" a="1"/>
  <c r="F231" i="6" s="1"/>
  <c r="C33" i="10"/>
  <c r="F33" i="10"/>
  <c r="BK98" i="17"/>
  <c r="BK101" i="17" s="1"/>
  <c r="BK89" i="17"/>
  <c r="BJ428" i="6" s="1"/>
  <c r="D43" i="9"/>
  <c r="D228" i="6"/>
  <c r="D230" i="6" s="1"/>
  <c r="D231" i="6" s="1" a="1"/>
  <c r="D231" i="6" s="1"/>
  <c r="N255" i="13" a="1"/>
  <c r="N255" i="13" s="1"/>
  <c r="B323" i="6"/>
  <c r="C323" i="6"/>
  <c r="BJ281" i="6"/>
  <c r="D323" i="6"/>
  <c r="E323" i="6"/>
  <c r="F323" i="6"/>
  <c r="E43" i="9"/>
  <c r="E228" i="6"/>
  <c r="E230" i="6" s="1"/>
  <c r="E231" i="6" s="1" a="1"/>
  <c r="E231" i="6" s="1"/>
  <c r="B43" i="9"/>
  <c r="BL68" i="17"/>
  <c r="BL94" i="17" s="1"/>
  <c r="BL99" i="17" s="1"/>
  <c r="BL71" i="17"/>
  <c r="E232" i="6" l="1"/>
  <c r="AU183" i="6" a="1"/>
  <c r="AU183" i="6" s="1"/>
  <c r="AQ183" i="6" a="1"/>
  <c r="AQ183" i="6" s="1"/>
  <c r="E48" i="9"/>
  <c r="AN183" i="6" a="1"/>
  <c r="AN183" i="6" s="1"/>
  <c r="AW183" i="6" a="1"/>
  <c r="AW183" i="6" s="1"/>
  <c r="AS183" i="6" a="1"/>
  <c r="AS183" i="6" s="1"/>
  <c r="AT183" i="6" a="1"/>
  <c r="AT183" i="6" s="1"/>
  <c r="AM183" i="6" a="1"/>
  <c r="AM183" i="6" s="1"/>
  <c r="AR183" i="6" a="1"/>
  <c r="AR183" i="6" s="1"/>
  <c r="AX183" i="6" a="1"/>
  <c r="AX183" i="6" s="1"/>
  <c r="AP183" i="6" a="1"/>
  <c r="AP183" i="6" s="1"/>
  <c r="AV183" i="6" a="1"/>
  <c r="AV183" i="6" s="1"/>
  <c r="AO183" i="6" a="1"/>
  <c r="AO183" i="6" s="1"/>
  <c r="F232" i="6"/>
  <c r="BG183" i="6" a="1"/>
  <c r="BG183" i="6" s="1"/>
  <c r="BF183" i="6" a="1"/>
  <c r="BF183" i="6" s="1"/>
  <c r="BI183" i="6" a="1"/>
  <c r="BI183" i="6" s="1"/>
  <c r="BE183" i="6" a="1"/>
  <c r="BE183" i="6" s="1"/>
  <c r="BA183" i="6" a="1"/>
  <c r="BA183" i="6" s="1"/>
  <c r="BJ183" i="6" a="1"/>
  <c r="BJ183" i="6" s="1"/>
  <c r="AZ183" i="6" a="1"/>
  <c r="AZ183" i="6" s="1"/>
  <c r="BD183" i="6" a="1"/>
  <c r="BD183" i="6" s="1"/>
  <c r="F48" i="9"/>
  <c r="BC183" i="6" a="1"/>
  <c r="BC183" i="6" s="1"/>
  <c r="AY183" i="6" a="1"/>
  <c r="AY183" i="6" s="1"/>
  <c r="BH183" i="6" a="1"/>
  <c r="BH183" i="6" s="1"/>
  <c r="BB183" i="6" a="1"/>
  <c r="BB183" i="6" s="1"/>
  <c r="K114" i="15"/>
  <c r="F20" i="7"/>
  <c r="C45" i="9"/>
  <c r="J114" i="15"/>
  <c r="A43" i="9"/>
  <c r="I114" i="15" s="1"/>
  <c r="B114" i="15" s="1"/>
  <c r="E20" i="7"/>
  <c r="F40" i="10"/>
  <c r="F42" i="10" s="1"/>
  <c r="F325" i="6"/>
  <c r="C40" i="10"/>
  <c r="C42" i="10" s="1"/>
  <c r="C325" i="6"/>
  <c r="N114" i="15"/>
  <c r="I20" i="7"/>
  <c r="F45" i="9"/>
  <c r="M114" i="15"/>
  <c r="H20" i="7"/>
  <c r="E45" i="9"/>
  <c r="C232" i="6"/>
  <c r="P183" i="6" a="1"/>
  <c r="P183" i="6" s="1"/>
  <c r="U183" i="6" a="1"/>
  <c r="U183" i="6" s="1"/>
  <c r="Z183" i="6" a="1"/>
  <c r="Z183" i="6" s="1"/>
  <c r="Q183" i="6" a="1"/>
  <c r="Q183" i="6" s="1"/>
  <c r="Y183" i="6" a="1"/>
  <c r="Y183" i="6" s="1"/>
  <c r="X183" i="6" a="1"/>
  <c r="X183" i="6" s="1"/>
  <c r="R183" i="6" a="1"/>
  <c r="R183" i="6" s="1"/>
  <c r="C48" i="9"/>
  <c r="S183" i="6" a="1"/>
  <c r="S183" i="6" s="1"/>
  <c r="T183" i="6" a="1"/>
  <c r="T183" i="6" s="1"/>
  <c r="V183" i="6" a="1"/>
  <c r="V183" i="6" s="1"/>
  <c r="W183" i="6" a="1"/>
  <c r="W183" i="6" s="1"/>
  <c r="O183" i="6" a="1"/>
  <c r="O183" i="6" s="1"/>
  <c r="BL81" i="17"/>
  <c r="BL90" i="17" s="1"/>
  <c r="BM45" i="17"/>
  <c r="B40" i="10"/>
  <c r="B42" i="10" s="1"/>
  <c r="B325" i="6"/>
  <c r="BK121" i="8"/>
  <c r="N246" i="14" a="1"/>
  <c r="N246" i="14" s="1"/>
  <c r="F469" i="6"/>
  <c r="BJ429" i="6"/>
  <c r="D40" i="10"/>
  <c r="D42" i="10" s="1"/>
  <c r="D325" i="6"/>
  <c r="N257" i="13"/>
  <c r="O255" i="13"/>
  <c r="D232" i="6"/>
  <c r="AJ183" i="6" a="1"/>
  <c r="AJ183" i="6" s="1"/>
  <c r="AI183" i="6" a="1"/>
  <c r="AI183" i="6" s="1"/>
  <c r="AG183" i="6" a="1"/>
  <c r="AG183" i="6" s="1"/>
  <c r="AA183" i="6" a="1"/>
  <c r="AA183" i="6" s="1"/>
  <c r="AH183" i="6" a="1"/>
  <c r="AH183" i="6" s="1"/>
  <c r="AC183" i="6" a="1"/>
  <c r="AC183" i="6" s="1"/>
  <c r="AL183" i="6" a="1"/>
  <c r="AL183" i="6" s="1"/>
  <c r="AB183" i="6" a="1"/>
  <c r="AB183" i="6" s="1"/>
  <c r="D48" i="9"/>
  <c r="AK183" i="6" a="1"/>
  <c r="AK183" i="6" s="1"/>
  <c r="AF183" i="6" a="1"/>
  <c r="AF183" i="6" s="1"/>
  <c r="AD183" i="6" a="1"/>
  <c r="AD183" i="6" s="1"/>
  <c r="AE183" i="6" a="1"/>
  <c r="AE183" i="6" s="1"/>
  <c r="A248" i="13"/>
  <c r="M262" i="12"/>
  <c r="N262" i="12" s="1"/>
  <c r="N263" i="12" s="1"/>
  <c r="N260" i="12"/>
  <c r="E40" i="10"/>
  <c r="E42" i="10" s="1"/>
  <c r="E325" i="6"/>
  <c r="L114" i="15"/>
  <c r="G20" i="7"/>
  <c r="D45" i="9"/>
  <c r="AG119" i="6" l="1"/>
  <c r="H157" i="12" a="1"/>
  <c r="H157" i="12" s="1"/>
  <c r="H158" i="12" s="1"/>
  <c r="AG184" i="6"/>
  <c r="D263" i="12" a="1"/>
  <c r="D263" i="12" s="1"/>
  <c r="D264" i="12" s="1"/>
  <c r="BA119" i="6"/>
  <c r="BA184" i="6"/>
  <c r="K119" i="15"/>
  <c r="F21" i="7"/>
  <c r="K157" i="12" a="1"/>
  <c r="K157" i="12" s="1"/>
  <c r="K158" i="12" s="1"/>
  <c r="AJ119" i="6"/>
  <c r="AJ184" i="6"/>
  <c r="E104" i="12" a="1"/>
  <c r="E104" i="12" s="1"/>
  <c r="E105" i="12" s="1"/>
  <c r="R119" i="6"/>
  <c r="R184" i="6"/>
  <c r="L263" i="12" a="1"/>
  <c r="L263" i="12" s="1"/>
  <c r="L264" i="12" s="1"/>
  <c r="BI119" i="6"/>
  <c r="BI184" i="6"/>
  <c r="I210" i="12" a="1"/>
  <c r="I210" i="12" s="1"/>
  <c r="I211" i="12" s="1"/>
  <c r="AT119" i="6"/>
  <c r="AT184" i="6"/>
  <c r="E210" i="12" a="1"/>
  <c r="E210" i="12" s="1"/>
  <c r="E211" i="12" s="1"/>
  <c r="AP119" i="6"/>
  <c r="AP184" i="6"/>
  <c r="AA119" i="6"/>
  <c r="B157" i="12" a="1"/>
  <c r="B157" i="12" s="1"/>
  <c r="AA184" i="6"/>
  <c r="BE119" i="6"/>
  <c r="H263" i="12" a="1"/>
  <c r="H263" i="12" s="1"/>
  <c r="H264" i="12" s="1"/>
  <c r="BE184" i="6"/>
  <c r="E157" i="12" a="1"/>
  <c r="E157" i="12" s="1"/>
  <c r="E158" i="12" s="1"/>
  <c r="AD119" i="6"/>
  <c r="AD184" i="6"/>
  <c r="X119" i="6"/>
  <c r="K104" i="12" a="1"/>
  <c r="K104" i="12" s="1"/>
  <c r="K105" i="12" s="1"/>
  <c r="X184" i="6"/>
  <c r="G52" i="15"/>
  <c r="N116" i="15"/>
  <c r="N118" i="15" s="1"/>
  <c r="D52" i="15"/>
  <c r="K116" i="15"/>
  <c r="K118" i="15" s="1"/>
  <c r="BF119" i="6"/>
  <c r="I263" i="12" a="1"/>
  <c r="I263" i="12" s="1"/>
  <c r="I264" i="12" s="1"/>
  <c r="BF184" i="6"/>
  <c r="H210" i="12" a="1"/>
  <c r="H210" i="12" s="1"/>
  <c r="H211" i="12" s="1"/>
  <c r="AS119" i="6"/>
  <c r="AS184" i="6"/>
  <c r="AH119" i="6"/>
  <c r="I157" i="12" a="1"/>
  <c r="I157" i="12" s="1"/>
  <c r="I158" i="12" s="1"/>
  <c r="AH184" i="6"/>
  <c r="AX119" i="6"/>
  <c r="M210" i="12" a="1"/>
  <c r="M210" i="12" s="1"/>
  <c r="M211" i="12" s="1"/>
  <c r="AX184" i="6"/>
  <c r="S119" i="6"/>
  <c r="F104" i="12" a="1"/>
  <c r="F104" i="12" s="1"/>
  <c r="F105" i="12" s="1"/>
  <c r="S184" i="6"/>
  <c r="C47" i="9"/>
  <c r="C49" i="9" s="1"/>
  <c r="E10" i="8"/>
  <c r="F10" i="8" s="1"/>
  <c r="F16" i="7"/>
  <c r="AE119" i="6"/>
  <c r="F157" i="12" a="1"/>
  <c r="F157" i="12" s="1"/>
  <c r="F158" i="12" s="1"/>
  <c r="AE184" i="6"/>
  <c r="AF119" i="6"/>
  <c r="G157" i="12" a="1"/>
  <c r="G157" i="12" s="1"/>
  <c r="G158" i="12" s="1"/>
  <c r="AF184" i="6"/>
  <c r="L104" i="12" a="1"/>
  <c r="L104" i="12" s="1"/>
  <c r="L105" i="12" s="1"/>
  <c r="Y119" i="6"/>
  <c r="Y184" i="6"/>
  <c r="BB119" i="6"/>
  <c r="E263" i="12" a="1"/>
  <c r="E263" i="12" s="1"/>
  <c r="E264" i="12" s="1"/>
  <c r="BB184" i="6"/>
  <c r="J263" i="12" a="1"/>
  <c r="J263" i="12" s="1"/>
  <c r="J264" i="12" s="1"/>
  <c r="BG119" i="6"/>
  <c r="BG184" i="6"/>
  <c r="L210" i="12" a="1"/>
  <c r="L210" i="12" s="1"/>
  <c r="L211" i="12" s="1"/>
  <c r="AW119" i="6"/>
  <c r="AW184" i="6"/>
  <c r="I10" i="8"/>
  <c r="J10" i="8" s="1"/>
  <c r="H16" i="7"/>
  <c r="E47" i="9"/>
  <c r="E49" i="9" s="1"/>
  <c r="T119" i="6"/>
  <c r="G104" i="12" a="1"/>
  <c r="G104" i="12" s="1"/>
  <c r="G105" i="12" s="1"/>
  <c r="T184" i="6"/>
  <c r="F52" i="15"/>
  <c r="M116" i="15"/>
  <c r="M118" i="15" s="1"/>
  <c r="Q119" i="6"/>
  <c r="D104" i="12" a="1"/>
  <c r="D104" i="12" s="1"/>
  <c r="D105" i="12" s="1"/>
  <c r="Q184" i="6"/>
  <c r="K263" i="12" a="1"/>
  <c r="K263" i="12" s="1"/>
  <c r="K264" i="12" s="1"/>
  <c r="BH119" i="6"/>
  <c r="BH184" i="6"/>
  <c r="AN119" i="6"/>
  <c r="C210" i="12" a="1"/>
  <c r="C210" i="12" s="1"/>
  <c r="C211" i="12" s="1"/>
  <c r="AN184" i="6"/>
  <c r="F30" i="11"/>
  <c r="A469" i="6"/>
  <c r="G210" i="12" a="1"/>
  <c r="G210" i="12" s="1"/>
  <c r="G211" i="12" s="1"/>
  <c r="AR119" i="6"/>
  <c r="AR184" i="6"/>
  <c r="F47" i="9"/>
  <c r="F49" i="9" s="1"/>
  <c r="K10" i="8"/>
  <c r="L10" i="8" s="1"/>
  <c r="I16" i="7"/>
  <c r="A255" i="13"/>
  <c r="O257" i="13"/>
  <c r="Z119" i="6"/>
  <c r="M104" i="12" a="1"/>
  <c r="M104" i="12" s="1"/>
  <c r="M105" i="12" s="1"/>
  <c r="Z184" i="6"/>
  <c r="B263" i="12" a="1"/>
  <c r="B263" i="12" s="1"/>
  <c r="AY119" i="6"/>
  <c r="AY184" i="6"/>
  <c r="M119" i="15"/>
  <c r="H21" i="7"/>
  <c r="I104" i="12" a="1"/>
  <c r="I104" i="12" s="1"/>
  <c r="I105" i="12" s="1"/>
  <c r="V119" i="6"/>
  <c r="V184" i="6"/>
  <c r="C52" i="15"/>
  <c r="N247" i="14"/>
  <c r="A246" i="14"/>
  <c r="G10" i="8"/>
  <c r="H10" i="8" s="1"/>
  <c r="D47" i="9"/>
  <c r="D49" i="9" s="1"/>
  <c r="G16" i="7"/>
  <c r="BM55" i="17"/>
  <c r="BM93" i="17" s="1"/>
  <c r="BM96" i="17" s="1"/>
  <c r="BM58" i="17"/>
  <c r="AB119" i="6"/>
  <c r="C157" i="12" a="1"/>
  <c r="C157" i="12" s="1"/>
  <c r="C158" i="12" s="1"/>
  <c r="AB184" i="6"/>
  <c r="U119" i="6"/>
  <c r="H104" i="12" a="1"/>
  <c r="H104" i="12" s="1"/>
  <c r="H105" i="12" s="1"/>
  <c r="U184" i="6"/>
  <c r="BC119" i="6"/>
  <c r="F263" i="12" a="1"/>
  <c r="F263" i="12" s="1"/>
  <c r="F264" i="12" s="1"/>
  <c r="BC184" i="6"/>
  <c r="AQ119" i="6"/>
  <c r="F210" i="12" a="1"/>
  <c r="F210" i="12" s="1"/>
  <c r="F211" i="12" s="1"/>
  <c r="AQ184" i="6"/>
  <c r="M263" i="12" a="1"/>
  <c r="M263" i="12" s="1"/>
  <c r="M264" i="12" s="1"/>
  <c r="BJ119" i="6"/>
  <c r="BJ184" i="6"/>
  <c r="J157" i="12" a="1"/>
  <c r="J157" i="12" s="1"/>
  <c r="J158" i="12" s="1"/>
  <c r="AI119" i="6"/>
  <c r="AI184" i="6"/>
  <c r="AM119" i="6"/>
  <c r="B210" i="12" a="1"/>
  <c r="B210" i="12" s="1"/>
  <c r="AM184" i="6"/>
  <c r="E52" i="15"/>
  <c r="L116" i="15"/>
  <c r="L118" i="15" s="1"/>
  <c r="AK119" i="6"/>
  <c r="L157" i="12" a="1"/>
  <c r="L157" i="12" s="1"/>
  <c r="L158" i="12" s="1"/>
  <c r="AK184" i="6"/>
  <c r="L119" i="15"/>
  <c r="G21" i="7"/>
  <c r="AL119" i="6"/>
  <c r="M157" i="12" a="1"/>
  <c r="M157" i="12" s="1"/>
  <c r="M158" i="12" s="1"/>
  <c r="AL184" i="6"/>
  <c r="O119" i="6"/>
  <c r="B104" i="12" a="1"/>
  <c r="B104" i="12" s="1"/>
  <c r="O184" i="6"/>
  <c r="P119" i="6"/>
  <c r="C104" i="12" a="1"/>
  <c r="C104" i="12" s="1"/>
  <c r="C105" i="12" s="1"/>
  <c r="P184" i="6"/>
  <c r="N119" i="15"/>
  <c r="I21" i="7"/>
  <c r="D210" i="12" a="1"/>
  <c r="D210" i="12" s="1"/>
  <c r="D211" i="12" s="1"/>
  <c r="AO119" i="6"/>
  <c r="AO184" i="6"/>
  <c r="J210" i="12" a="1"/>
  <c r="J210" i="12" s="1"/>
  <c r="J211" i="12" s="1"/>
  <c r="AU119" i="6"/>
  <c r="AU184" i="6"/>
  <c r="AZ119" i="6"/>
  <c r="C263" i="12" a="1"/>
  <c r="C263" i="12" s="1"/>
  <c r="C264" i="12" s="1"/>
  <c r="AZ184" i="6"/>
  <c r="F470" i="6"/>
  <c r="D157" i="12" a="1"/>
  <c r="D157" i="12" s="1"/>
  <c r="D158" i="12" s="1"/>
  <c r="AC119" i="6"/>
  <c r="AC184" i="6"/>
  <c r="W119" i="6"/>
  <c r="J104" i="12" a="1"/>
  <c r="J104" i="12" s="1"/>
  <c r="J105" i="12" s="1"/>
  <c r="W184" i="6"/>
  <c r="BD119" i="6"/>
  <c r="G263" i="12" a="1"/>
  <c r="G263" i="12" s="1"/>
  <c r="G264" i="12" s="1"/>
  <c r="BD184" i="6"/>
  <c r="AV119" i="6"/>
  <c r="K210" i="12" a="1"/>
  <c r="K210" i="12" s="1"/>
  <c r="K211" i="12" s="1"/>
  <c r="AV184" i="6"/>
  <c r="G54" i="15" l="1"/>
  <c r="F54" i="15"/>
  <c r="D54" i="15"/>
  <c r="E54" i="15"/>
  <c r="C51" i="9"/>
  <c r="E12" i="8" s="1"/>
  <c r="F12" i="8" s="1"/>
  <c r="E11" i="8"/>
  <c r="G11" i="8"/>
  <c r="D51" i="9"/>
  <c r="G12" i="8" s="1"/>
  <c r="H12" i="8" s="1"/>
  <c r="E51" i="9"/>
  <c r="I12" i="8" s="1"/>
  <c r="J12" i="8" s="1"/>
  <c r="I11" i="8"/>
  <c r="F31" i="11"/>
  <c r="I28" i="7"/>
  <c r="A30" i="11"/>
  <c r="K120" i="15"/>
  <c r="K122" i="15" s="1"/>
  <c r="BL98" i="17"/>
  <c r="BL101" i="17" s="1"/>
  <c r="BL89" i="17"/>
  <c r="A210" i="12"/>
  <c r="A209" i="12" s="1"/>
  <c r="B211" i="12"/>
  <c r="N211" i="12" s="1"/>
  <c r="N120" i="15"/>
  <c r="N122" i="15" s="1"/>
  <c r="A263" i="12"/>
  <c r="A262" i="12" s="1"/>
  <c r="B264" i="12"/>
  <c r="N264" i="12" s="1"/>
  <c r="A257" i="13"/>
  <c r="A252" i="13"/>
  <c r="A470" i="6"/>
  <c r="A468" i="6"/>
  <c r="A471" i="6"/>
  <c r="A104" i="12"/>
  <c r="A103" i="12" s="1"/>
  <c r="B105" i="12"/>
  <c r="N105" i="12" s="1"/>
  <c r="A248" i="14"/>
  <c r="A247" i="14"/>
  <c r="A245" i="14"/>
  <c r="M120" i="15"/>
  <c r="M122" i="15" s="1"/>
  <c r="F51" i="9"/>
  <c r="K12" i="8" s="1"/>
  <c r="L12" i="8" s="1"/>
  <c r="K11" i="8"/>
  <c r="BM68" i="17"/>
  <c r="BM94" i="17" s="1"/>
  <c r="BM99" i="17" s="1"/>
  <c r="BM71" i="17"/>
  <c r="A157" i="12"/>
  <c r="A156" i="12" s="1"/>
  <c r="B158" i="12"/>
  <c r="N158" i="12" s="1"/>
  <c r="L120" i="15"/>
  <c r="L122" i="15" s="1"/>
  <c r="A32" i="11" l="1"/>
  <c r="A29" i="11"/>
  <c r="A31" i="11"/>
  <c r="J11" i="8"/>
  <c r="R10" i="8"/>
  <c r="L11" i="8"/>
  <c r="S10" i="8"/>
  <c r="H11" i="8"/>
  <c r="Q10" i="8"/>
  <c r="BM81" i="17"/>
  <c r="BM90" i="17" s="1"/>
  <c r="BN45" i="17"/>
  <c r="P10" i="8"/>
  <c r="F11" i="8"/>
  <c r="BN55" i="17" l="1"/>
  <c r="BN93" i="17" s="1"/>
  <c r="BN96" i="17" s="1"/>
  <c r="BN58" i="17"/>
  <c r="BM98" i="17" l="1"/>
  <c r="BM101" i="17" s="1"/>
  <c r="BM89" i="17"/>
  <c r="BN68" i="17"/>
  <c r="BN94" i="17" s="1"/>
  <c r="BN99" i="17" s="1"/>
  <c r="BN71" i="17"/>
  <c r="BN81" i="17" l="1"/>
  <c r="BN90" i="17" s="1"/>
  <c r="BO45" i="17"/>
  <c r="BO55" i="17" l="1"/>
  <c r="BO93" i="17" s="1"/>
  <c r="BO96" i="17" s="1"/>
  <c r="BO58" i="17"/>
  <c r="BN98" i="17" l="1"/>
  <c r="BN101" i="17" s="1"/>
  <c r="BN89" i="17"/>
  <c r="BO68" i="17"/>
  <c r="BO94" i="17" s="1"/>
  <c r="BO99" i="17" s="1"/>
  <c r="BO71" i="17"/>
  <c r="BO81" i="17" l="1"/>
  <c r="BO90" i="17" s="1"/>
  <c r="BP45" i="17"/>
  <c r="BP55" i="17" l="1"/>
  <c r="BP93" i="17" s="1"/>
  <c r="BP96" i="17" s="1"/>
  <c r="BP58" i="17"/>
  <c r="BP68" i="17" l="1"/>
  <c r="BP94" i="17" s="1"/>
  <c r="BP99" i="17" s="1"/>
  <c r="BP71" i="17"/>
  <c r="BO98" i="17"/>
  <c r="BO101" i="17" s="1"/>
  <c r="BO89" i="17"/>
  <c r="BP81" i="17" l="1"/>
  <c r="BP90" i="17" s="1"/>
  <c r="BQ45" i="17"/>
  <c r="BQ55" i="17" l="1"/>
  <c r="BQ93" i="17" s="1"/>
  <c r="BQ96" i="17" s="1"/>
  <c r="BQ58" i="17"/>
  <c r="BQ68" i="17" l="1"/>
  <c r="BQ94" i="17" s="1"/>
  <c r="BQ99" i="17" s="1"/>
  <c r="BQ71" i="17"/>
  <c r="BP98" i="17"/>
  <c r="BP101" i="17" s="1"/>
  <c r="BP89" i="17"/>
  <c r="BQ81" i="17" l="1"/>
  <c r="BQ90" i="17" s="1"/>
  <c r="BR45" i="17"/>
  <c r="BR55" i="17" l="1"/>
  <c r="BR93" i="17" s="1"/>
  <c r="BR96" i="17" s="1"/>
  <c r="BR58" i="17"/>
  <c r="BQ98" i="17" l="1"/>
  <c r="BQ101" i="17" s="1"/>
  <c r="BQ89" i="17"/>
  <c r="BR68" i="17"/>
  <c r="BR94" i="17" s="1"/>
  <c r="BR99" i="17" s="1"/>
  <c r="BR71" i="17"/>
  <c r="BR81" i="17" l="1"/>
  <c r="BR90" i="17" s="1"/>
  <c r="BS45" i="17"/>
  <c r="BS55" i="17" l="1"/>
  <c r="BS93" i="17" s="1"/>
  <c r="BS96" i="17" s="1"/>
  <c r="BS58" i="17"/>
  <c r="BS68" i="17" l="1"/>
  <c r="BS94" i="17" s="1"/>
  <c r="BS99" i="17" s="1"/>
  <c r="BS71" i="17"/>
  <c r="BR98" i="17"/>
  <c r="BR101" i="17" s="1"/>
  <c r="BR89" i="17"/>
  <c r="BS81" i="17" l="1"/>
  <c r="BS90" i="17" s="1"/>
  <c r="BT45" i="17"/>
  <c r="BT55" i="17" l="1"/>
  <c r="BT93" i="17" s="1"/>
  <c r="BT96" i="17" s="1"/>
  <c r="BT58" i="17"/>
  <c r="BS89" i="17" l="1"/>
  <c r="BS98" i="17"/>
  <c r="BS101" i="17" s="1"/>
  <c r="BT68" i="17"/>
  <c r="BT94" i="17" s="1"/>
  <c r="BT99" i="17" s="1"/>
  <c r="BT71" i="17"/>
  <c r="BT81" i="17" l="1"/>
  <c r="BT90" i="17" s="1"/>
  <c r="BU45" i="17"/>
  <c r="BU55" i="17" l="1"/>
  <c r="BU93" i="17" s="1"/>
  <c r="BU96" i="17" s="1"/>
  <c r="BU58" i="17"/>
  <c r="BT98" i="17" l="1"/>
  <c r="BT101" i="17" s="1"/>
  <c r="BT89" i="17"/>
  <c r="BU68" i="17"/>
  <c r="BU94" i="17" s="1"/>
  <c r="BU99" i="17" s="1"/>
  <c r="BU71" i="17"/>
  <c r="BU81" i="17" l="1"/>
  <c r="BU90" i="17" s="1"/>
  <c r="BV45" i="17"/>
  <c r="BV55" i="17" l="1"/>
  <c r="BV93" i="17" s="1"/>
  <c r="BV96" i="17" s="1"/>
  <c r="BV58" i="17"/>
  <c r="BV68" i="17" l="1"/>
  <c r="BV94" i="17" s="1"/>
  <c r="BV71" i="17"/>
  <c r="BU89" i="17"/>
  <c r="BU98" i="17"/>
  <c r="BU101" i="17" s="1"/>
  <c r="BV81" i="17" l="1"/>
  <c r="BV90" i="17" s="1"/>
  <c r="BW45" i="17"/>
  <c r="BW55" i="17" l="1"/>
  <c r="BW93" i="17" s="1"/>
  <c r="BW96" i="17" s="1"/>
  <c r="BW58" i="17"/>
  <c r="BV89" i="17"/>
  <c r="BW68" i="17" l="1"/>
  <c r="BW94" i="17" s="1"/>
  <c r="BW71" i="17"/>
  <c r="BW81" i="17" l="1"/>
  <c r="BX45" i="17"/>
  <c r="BW90" i="17" l="1"/>
  <c r="BW89" i="17" s="1"/>
  <c r="BX55" i="17"/>
  <c r="BX93" i="17" s="1"/>
  <c r="BX96" i="17" s="1"/>
  <c r="BX58" i="17"/>
  <c r="BX68" i="17" l="1"/>
  <c r="BX94" i="17" s="1"/>
  <c r="BX71" i="17"/>
  <c r="BX81" i="17" l="1"/>
  <c r="BY45" i="17"/>
  <c r="BX90" i="17" l="1"/>
  <c r="BX89" i="17" s="1"/>
  <c r="BY55" i="17"/>
  <c r="BY93" i="17" s="1"/>
  <c r="BY96" i="17" s="1"/>
  <c r="BY58" i="17"/>
  <c r="BY68" i="17" l="1"/>
  <c r="BY94" i="17" s="1"/>
  <c r="BY71" i="17"/>
  <c r="BY81" i="17" l="1"/>
  <c r="BZ45" i="17"/>
  <c r="BY90" i="17" l="1"/>
  <c r="BY89" i="17" s="1"/>
  <c r="BZ55" i="17"/>
  <c r="BZ93" i="17" s="1"/>
  <c r="BZ96" i="17" s="1"/>
  <c r="BZ58" i="17"/>
  <c r="BZ68" i="17" l="1"/>
  <c r="BZ94" i="17" s="1"/>
  <c r="BZ71" i="17"/>
  <c r="BZ81" i="17" l="1"/>
  <c r="CA45" i="17"/>
  <c r="BZ90" i="17" l="1"/>
  <c r="BZ89" i="17" s="1"/>
  <c r="CA55" i="17"/>
  <c r="CA93" i="17" s="1"/>
  <c r="CA96" i="17" s="1"/>
  <c r="CA58" i="17"/>
  <c r="CA68" i="17" l="1"/>
  <c r="CA94" i="17" s="1"/>
  <c r="CA71" i="17"/>
  <c r="CA81" i="17" l="1"/>
  <c r="CB45" i="17"/>
  <c r="CA90" i="17" l="1"/>
  <c r="CA89" i="17" s="1"/>
  <c r="CB55" i="17"/>
  <c r="CB93" i="17" s="1"/>
  <c r="CB96" i="17" s="1"/>
  <c r="CB58" i="17"/>
  <c r="CB68" i="17" l="1"/>
  <c r="CB94" i="17" s="1"/>
  <c r="CB71" i="17"/>
  <c r="CB81" i="17" l="1"/>
  <c r="CC45" i="17"/>
  <c r="CB90" i="17" l="1"/>
  <c r="CB89" i="17" s="1"/>
  <c r="CC55" i="17"/>
  <c r="CC93" i="17" s="1"/>
  <c r="CC96" i="17" s="1"/>
  <c r="CC58" i="17"/>
  <c r="CC68" i="17" l="1"/>
  <c r="CC94" i="17" s="1"/>
  <c r="CC71" i="17"/>
  <c r="CC81" i="17" l="1"/>
  <c r="CD45" i="17"/>
  <c r="CC90" i="17" l="1"/>
  <c r="CC89" i="17" s="1"/>
  <c r="CD55" i="17"/>
  <c r="CD93" i="17" s="1"/>
  <c r="CD96" i="17" s="1"/>
  <c r="CD58" i="17"/>
  <c r="CD68" i="17" l="1"/>
  <c r="CD94" i="17" s="1"/>
  <c r="CD71" i="17"/>
  <c r="CD81" i="17" l="1"/>
  <c r="CE45" i="17"/>
  <c r="CD90" i="17" l="1"/>
  <c r="CD89" i="17" s="1"/>
  <c r="CE55" i="17"/>
  <c r="CE93" i="17" s="1"/>
  <c r="CE96" i="17" s="1"/>
  <c r="CE58" i="17"/>
  <c r="CE68" i="17" l="1"/>
  <c r="CE94" i="17" s="1"/>
  <c r="CE71" i="17"/>
  <c r="CE81" i="17" l="1"/>
  <c r="CF45" i="17"/>
  <c r="CE90" i="17" l="1"/>
  <c r="CE89" i="17" s="1"/>
  <c r="CF55" i="17"/>
  <c r="CF93" i="17" s="1"/>
  <c r="CF96" i="17" s="1"/>
  <c r="CF58" i="17"/>
  <c r="CF68" i="17" l="1"/>
  <c r="CF94" i="17" s="1"/>
  <c r="CF71" i="17"/>
  <c r="CF81" i="17" l="1"/>
  <c r="CG45" i="17"/>
  <c r="CF90" i="17" l="1"/>
  <c r="CF89" i="17" s="1"/>
  <c r="CG55" i="17"/>
  <c r="CG93" i="17" s="1"/>
  <c r="CG96" i="17" s="1"/>
  <c r="CG58" i="17"/>
  <c r="CG68" i="17" l="1"/>
  <c r="CG94" i="17" s="1"/>
  <c r="CG71" i="17"/>
  <c r="CG81" i="17" l="1"/>
  <c r="CH45" i="17"/>
  <c r="CG90" i="17" l="1"/>
  <c r="CG89" i="17" s="1"/>
  <c r="CH55" i="17"/>
  <c r="CH93" i="17" s="1"/>
  <c r="CH96" i="17" s="1"/>
  <c r="CH58" i="17"/>
  <c r="CH68" i="17" l="1"/>
  <c r="CH94" i="17" s="1"/>
  <c r="CH71" i="17"/>
  <c r="CH81" i="17" l="1"/>
  <c r="CI45" i="17"/>
  <c r="CH90" i="17" l="1"/>
  <c r="CH89" i="17" s="1"/>
  <c r="CI55" i="17"/>
  <c r="CI93" i="17" s="1"/>
  <c r="CI96" i="17" s="1"/>
  <c r="CI58" i="17"/>
  <c r="CI68" i="17" l="1"/>
  <c r="CI94" i="17" s="1"/>
  <c r="CI71" i="17"/>
  <c r="CI81" i="17" l="1"/>
  <c r="CJ45" i="17"/>
  <c r="CI90" i="17" l="1"/>
  <c r="CI89" i="17" s="1"/>
  <c r="CJ55" i="17"/>
  <c r="CJ93" i="17" s="1"/>
  <c r="CJ96" i="17" s="1"/>
  <c r="CJ58" i="17"/>
  <c r="CJ68" i="17" l="1"/>
  <c r="CJ94" i="17" s="1"/>
  <c r="CJ71" i="17"/>
  <c r="CJ81" i="17" l="1"/>
  <c r="CK45" i="17"/>
  <c r="CJ90" i="17" l="1"/>
  <c r="CJ89" i="17" s="1"/>
  <c r="CK55" i="17"/>
  <c r="CK93" i="17" s="1"/>
  <c r="CK96" i="17" s="1"/>
  <c r="CK58" i="17"/>
  <c r="CK68" i="17" l="1"/>
  <c r="CK94" i="17" s="1"/>
  <c r="CK71" i="17"/>
  <c r="CK81" i="17" l="1"/>
  <c r="CL45" i="17"/>
  <c r="CK90" i="17" l="1"/>
  <c r="CK89" i="17" s="1"/>
  <c r="CL55" i="17"/>
  <c r="CL93" i="17" s="1"/>
  <c r="CL96" i="17" s="1"/>
  <c r="CL58" i="17"/>
  <c r="CL68" i="17" l="1"/>
  <c r="CL94" i="17" s="1"/>
  <c r="CL71" i="17"/>
  <c r="CL81" i="17" l="1"/>
  <c r="CM45" i="17"/>
  <c r="CL90" i="17" l="1"/>
  <c r="CL89" i="17" s="1"/>
  <c r="CM55" i="17"/>
  <c r="CM93" i="17" s="1"/>
  <c r="CM96" i="17" s="1"/>
  <c r="CM58" i="17"/>
  <c r="CM68" i="17" l="1"/>
  <c r="CM94" i="17" s="1"/>
  <c r="CM71" i="17"/>
  <c r="CM81" i="17" l="1"/>
  <c r="CN45" i="17"/>
  <c r="CM90" i="17" l="1"/>
  <c r="CM89" i="17" s="1"/>
  <c r="CN55" i="17"/>
  <c r="CN93" i="17" s="1"/>
  <c r="CN96" i="17" s="1"/>
  <c r="CN58" i="17"/>
  <c r="CN68" i="17" l="1"/>
  <c r="CN94" i="17" s="1"/>
  <c r="CN71" i="17"/>
  <c r="CN81" i="17" l="1"/>
  <c r="CO45" i="17"/>
  <c r="CN90" i="17" l="1"/>
  <c r="CN89" i="17" s="1"/>
  <c r="CO55" i="17"/>
  <c r="CO93" i="17" s="1"/>
  <c r="CO96" i="17" s="1"/>
  <c r="CO58" i="17"/>
  <c r="CO68" i="17" l="1"/>
  <c r="CO94" i="17" s="1"/>
  <c r="CO71" i="17"/>
  <c r="CO81" i="17" l="1"/>
  <c r="CP45" i="17"/>
  <c r="CO90" i="17" l="1"/>
  <c r="CO89" i="17" s="1"/>
  <c r="CP55" i="17"/>
  <c r="CP93" i="17" s="1"/>
  <c r="CP96" i="17" s="1"/>
  <c r="CP58" i="17"/>
  <c r="CP68" i="17" l="1"/>
  <c r="CP94" i="17" s="1"/>
  <c r="CP71" i="17"/>
  <c r="CP81" i="17" s="1"/>
  <c r="CP90" i="17" l="1"/>
  <c r="CP89" i="17" s="1"/>
  <c r="B104" i="6" l="1"/>
  <c r="C173" i="6" s="1"/>
  <c r="D52" i="5"/>
  <c r="D267" i="6" l="1"/>
  <c r="D390" i="6" s="1"/>
  <c r="B41" i="12" a="1"/>
  <c r="B41" i="12" s="1"/>
  <c r="B221" i="6"/>
  <c r="C389" i="6"/>
  <c r="C180" i="6"/>
  <c r="C182" i="6" s="1"/>
  <c r="C267" i="6"/>
  <c r="D274" i="6" l="1"/>
  <c r="D285" i="6" s="1"/>
  <c r="D346" i="6"/>
  <c r="D31" i="13" a="1"/>
  <c r="D31" i="13" s="1"/>
  <c r="D38" i="13" s="1"/>
  <c r="D49" i="13" s="1"/>
  <c r="B311" i="6"/>
  <c r="C390" i="6"/>
  <c r="C391" i="6" s="1"/>
  <c r="C31" i="13" a="1"/>
  <c r="C31" i="13" s="1"/>
  <c r="B228" i="6"/>
  <c r="B230" i="6" s="1"/>
  <c r="B38" i="9"/>
  <c r="B48" i="12"/>
  <c r="N41" i="12"/>
  <c r="A41" i="12" s="1"/>
  <c r="D382" i="6" l="1"/>
  <c r="D339" i="6"/>
  <c r="C397" i="6"/>
  <c r="C423" i="6" s="1"/>
  <c r="D391" i="6"/>
  <c r="B28" i="10"/>
  <c r="B45" i="9"/>
  <c r="A38" i="9"/>
  <c r="I109" i="15" s="1"/>
  <c r="B109" i="15" s="1"/>
  <c r="J109" i="15"/>
  <c r="J116" i="15" s="1"/>
  <c r="J118" i="15" s="1"/>
  <c r="B231" i="6" a="1"/>
  <c r="B231" i="6" s="1"/>
  <c r="N48" i="12"/>
  <c r="B50" i="12"/>
  <c r="O31" i="13"/>
  <c r="G183" i="6" l="1" a="1"/>
  <c r="G183" i="6" s="1"/>
  <c r="K183" i="6" a="1"/>
  <c r="K183" i="6" s="1"/>
  <c r="L183" i="6" a="1"/>
  <c r="L183" i="6" s="1"/>
  <c r="E183" i="6" a="1"/>
  <c r="E183" i="6" s="1"/>
  <c r="J183" i="6" a="1"/>
  <c r="J183" i="6" s="1"/>
  <c r="N183" i="6" a="1"/>
  <c r="N183" i="6" s="1"/>
  <c r="D183" i="6" a="1"/>
  <c r="D183" i="6" s="1"/>
  <c r="F183" i="6" a="1"/>
  <c r="F183" i="6" s="1"/>
  <c r="B48" i="9"/>
  <c r="H183" i="6" a="1"/>
  <c r="H183" i="6" s="1"/>
  <c r="C183" i="6" a="1"/>
  <c r="C183" i="6" s="1"/>
  <c r="I183" i="6" a="1"/>
  <c r="I183" i="6" s="1"/>
  <c r="M183" i="6" a="1"/>
  <c r="M183" i="6" s="1"/>
  <c r="A31" i="13"/>
  <c r="E16" i="7"/>
  <c r="B47" i="9"/>
  <c r="C10" i="8"/>
  <c r="D10" i="8" s="1"/>
  <c r="N50" i="12"/>
  <c r="N51" i="12" s="1"/>
  <c r="A51" i="12" s="1"/>
  <c r="A50" i="12" s="1"/>
  <c r="E391" i="6"/>
  <c r="B232" i="6"/>
  <c r="C425" i="6"/>
  <c r="C431" i="6" s="1"/>
  <c r="C29" i="14" a="1"/>
  <c r="C29" i="14" s="1"/>
  <c r="B49" i="9" l="1"/>
  <c r="B51" i="9" s="1"/>
  <c r="C12" i="8" s="1"/>
  <c r="D12" i="8" s="1"/>
  <c r="E51" i="12" a="1"/>
  <c r="E51" i="12" s="1"/>
  <c r="E52" i="12" s="1"/>
  <c r="F119" i="6"/>
  <c r="F184" i="6"/>
  <c r="N184" i="6"/>
  <c r="M51" i="12" a="1"/>
  <c r="M51" i="12" s="1"/>
  <c r="M52" i="12" s="1"/>
  <c r="N119" i="6"/>
  <c r="I51" i="12" a="1"/>
  <c r="I51" i="12" s="1"/>
  <c r="I52" i="12" s="1"/>
  <c r="J184" i="6"/>
  <c r="J119" i="6"/>
  <c r="I119" i="6"/>
  <c r="H51" i="12" a="1"/>
  <c r="H51" i="12" s="1"/>
  <c r="H52" i="12" s="1"/>
  <c r="I184" i="6"/>
  <c r="E119" i="6"/>
  <c r="E184" i="6"/>
  <c r="D51" i="12" a="1"/>
  <c r="D51" i="12" s="1"/>
  <c r="D52" i="12" s="1"/>
  <c r="M119" i="6"/>
  <c r="M184" i="6"/>
  <c r="L51" i="12" a="1"/>
  <c r="L51" i="12" s="1"/>
  <c r="L52" i="12" s="1"/>
  <c r="C119" i="6"/>
  <c r="C121" i="6" s="1"/>
  <c r="C273" i="6" s="1"/>
  <c r="B51" i="12" a="1"/>
  <c r="B51" i="12" s="1"/>
  <c r="B52" i="12" s="1"/>
  <c r="C184" i="6"/>
  <c r="C437" i="6" s="1"/>
  <c r="K51" i="12" a="1"/>
  <c r="K51" i="12" s="1"/>
  <c r="K52" i="12" s="1"/>
  <c r="L184" i="6"/>
  <c r="L119" i="6"/>
  <c r="F391" i="6"/>
  <c r="H184" i="6"/>
  <c r="H119" i="6"/>
  <c r="G51" i="12" a="1"/>
  <c r="G51" i="12" s="1"/>
  <c r="G52" i="12" s="1"/>
  <c r="K184" i="6"/>
  <c r="J51" i="12" a="1"/>
  <c r="J51" i="12" s="1"/>
  <c r="J52" i="12" s="1"/>
  <c r="K119" i="6"/>
  <c r="D119" i="6"/>
  <c r="D120" i="6" s="1"/>
  <c r="C51" i="12" a="1"/>
  <c r="C51" i="12" s="1"/>
  <c r="C52" i="12" s="1"/>
  <c r="D184" i="6"/>
  <c r="C31" i="14"/>
  <c r="C37" i="14" s="1"/>
  <c r="E21" i="7"/>
  <c r="J119" i="15"/>
  <c r="A48" i="9"/>
  <c r="A47" i="9" s="1"/>
  <c r="G184" i="6"/>
  <c r="F51" i="12" a="1"/>
  <c r="F51" i="12" s="1"/>
  <c r="F52" i="12" s="1"/>
  <c r="G119" i="6"/>
  <c r="C11" i="8" l="1"/>
  <c r="O10" i="8" s="1"/>
  <c r="C43" i="14" a="1"/>
  <c r="C43" i="14" s="1"/>
  <c r="D437" i="6"/>
  <c r="C438" i="6"/>
  <c r="C440" i="6" s="1"/>
  <c r="N52" i="12"/>
  <c r="C37" i="13" a="1"/>
  <c r="C37" i="13" s="1"/>
  <c r="C274" i="6"/>
  <c r="C346" i="6"/>
  <c r="C54" i="15"/>
  <c r="I119" i="15"/>
  <c r="J120" i="15"/>
  <c r="J122" i="15" s="1"/>
  <c r="E121" i="6"/>
  <c r="E273" i="6" s="1"/>
  <c r="D393" i="6"/>
  <c r="D397" i="6" s="1"/>
  <c r="D423" i="6" s="1"/>
  <c r="G391" i="6"/>
  <c r="D11" i="8" l="1"/>
  <c r="E120" i="6"/>
  <c r="F121" i="6" s="1"/>
  <c r="F273" i="6" s="1"/>
  <c r="E37" i="13" a="1"/>
  <c r="E37" i="13" s="1"/>
  <c r="E38" i="13" s="1"/>
  <c r="E49" i="13" s="1"/>
  <c r="E346" i="6"/>
  <c r="E274" i="6"/>
  <c r="C44" i="14"/>
  <c r="C46" i="14" s="1"/>
  <c r="H391" i="6"/>
  <c r="C339" i="6"/>
  <c r="C338" i="6" s="1"/>
  <c r="C382" i="6"/>
  <c r="D123" i="8" s="1"/>
  <c r="E123" i="8" s="1"/>
  <c r="C285" i="6"/>
  <c r="C287" i="6" s="1"/>
  <c r="C283" i="6"/>
  <c r="D39" i="5" s="1"/>
  <c r="I118" i="15"/>
  <c r="B119" i="15"/>
  <c r="B118" i="15" s="1"/>
  <c r="D438" i="6"/>
  <c r="D43" i="14" a="1"/>
  <c r="D43" i="14" s="1"/>
  <c r="D44" i="14" s="1"/>
  <c r="E437" i="6"/>
  <c r="D29" i="14" a="1"/>
  <c r="D29" i="14" s="1"/>
  <c r="D425" i="6"/>
  <c r="D431" i="6" s="1"/>
  <c r="C38" i="13"/>
  <c r="E393" i="6" l="1"/>
  <c r="E397" i="6" s="1"/>
  <c r="E423" i="6" s="1"/>
  <c r="E425" i="6" s="1"/>
  <c r="E431" i="6" s="1"/>
  <c r="F120" i="6"/>
  <c r="G121" i="6" s="1"/>
  <c r="G273" i="6" s="1"/>
  <c r="C404" i="6"/>
  <c r="D287" i="6"/>
  <c r="D283" i="6"/>
  <c r="E39" i="5" s="1"/>
  <c r="E438" i="6"/>
  <c r="F437" i="6"/>
  <c r="E43" i="14" a="1"/>
  <c r="E43" i="14" s="1"/>
  <c r="F274" i="6"/>
  <c r="F37" i="13" a="1"/>
  <c r="F37" i="13" s="1"/>
  <c r="F346" i="6"/>
  <c r="E285" i="6"/>
  <c r="E382" i="6"/>
  <c r="F123" i="8" s="1"/>
  <c r="E339" i="6"/>
  <c r="D338" i="6"/>
  <c r="D440" i="6"/>
  <c r="I391" i="6"/>
  <c r="D31" i="14"/>
  <c r="D37" i="14" s="1"/>
  <c r="D46" i="14" s="1"/>
  <c r="C49" i="13"/>
  <c r="C51" i="13" s="1"/>
  <c r="D8" i="13" s="1"/>
  <c r="C47" i="13"/>
  <c r="E29" i="14" l="1" a="1"/>
  <c r="E29" i="14" s="1"/>
  <c r="E31" i="14" s="1"/>
  <c r="E37" i="14" s="1"/>
  <c r="F393" i="6"/>
  <c r="F397" i="6" s="1"/>
  <c r="F423" i="6" s="1"/>
  <c r="F29" i="14" s="1" a="1"/>
  <c r="F29" i="14" s="1"/>
  <c r="F31" i="14" s="1"/>
  <c r="F37" i="14" s="1"/>
  <c r="G120" i="6"/>
  <c r="G393" i="6" s="1"/>
  <c r="G397" i="6" s="1"/>
  <c r="G423" i="6" s="1"/>
  <c r="E440" i="6"/>
  <c r="F438" i="6"/>
  <c r="F43" i="14" a="1"/>
  <c r="F43" i="14" s="1"/>
  <c r="F44" i="14" s="1"/>
  <c r="G437" i="6"/>
  <c r="E283" i="6"/>
  <c r="F39" i="5" s="1"/>
  <c r="E287" i="6"/>
  <c r="D404" i="6"/>
  <c r="J391" i="6"/>
  <c r="C407" i="6"/>
  <c r="C419" i="6" s="1"/>
  <c r="C441" i="6" s="1"/>
  <c r="C10" i="14" a="1"/>
  <c r="C10" i="14" s="1"/>
  <c r="F38" i="13"/>
  <c r="F49" i="13" s="1"/>
  <c r="D47" i="13"/>
  <c r="D51" i="13"/>
  <c r="E8" i="13" s="1"/>
  <c r="F339" i="6"/>
  <c r="F382" i="6"/>
  <c r="G123" i="8" s="1"/>
  <c r="F285" i="6"/>
  <c r="E338" i="6"/>
  <c r="E44" i="14"/>
  <c r="G274" i="6"/>
  <c r="G346" i="6"/>
  <c r="G37" i="13" a="1"/>
  <c r="G37" i="13" s="1"/>
  <c r="G38" i="13" s="1"/>
  <c r="G49" i="13" s="1"/>
  <c r="E46" i="14" l="1"/>
  <c r="H121" i="6"/>
  <c r="H273" i="6" s="1"/>
  <c r="H37" i="13" s="1" a="1"/>
  <c r="H37" i="13" s="1"/>
  <c r="F425" i="6"/>
  <c r="F431" i="6" s="1"/>
  <c r="F440" i="6" s="1"/>
  <c r="F338" i="6"/>
  <c r="D407" i="6"/>
  <c r="D419" i="6" s="1"/>
  <c r="D441" i="6" s="1"/>
  <c r="D10" i="14" a="1"/>
  <c r="D10" i="14" s="1"/>
  <c r="D13" i="14" s="1"/>
  <c r="D25" i="14" s="1"/>
  <c r="D47" i="14" s="1"/>
  <c r="E47" i="13"/>
  <c r="E51" i="13"/>
  <c r="F8" i="13" s="1"/>
  <c r="F47" i="13" s="1"/>
  <c r="C13" i="14"/>
  <c r="C25" i="14" s="1"/>
  <c r="C47" i="14" s="1"/>
  <c r="G438" i="6"/>
  <c r="H437" i="6"/>
  <c r="G43" i="14" a="1"/>
  <c r="G43" i="14" s="1"/>
  <c r="F46" i="14"/>
  <c r="G382" i="6"/>
  <c r="H123" i="8" s="1"/>
  <c r="G285" i="6"/>
  <c r="G339" i="6"/>
  <c r="F287" i="6"/>
  <c r="F283" i="6"/>
  <c r="G39" i="5" s="1"/>
  <c r="E404" i="6"/>
  <c r="G29" i="14" a="1"/>
  <c r="G29" i="14" s="1"/>
  <c r="G31" i="14" s="1"/>
  <c r="G37" i="14" s="1"/>
  <c r="G425" i="6"/>
  <c r="G431" i="6" s="1"/>
  <c r="K391" i="6"/>
  <c r="H120" i="6" l="1"/>
  <c r="H393" i="6" s="1"/>
  <c r="H397" i="6" s="1"/>
  <c r="H423" i="6" s="1"/>
  <c r="H425" i="6" s="1"/>
  <c r="H431" i="6" s="1"/>
  <c r="H274" i="6"/>
  <c r="H382" i="6" s="1"/>
  <c r="I123" i="8" s="1"/>
  <c r="H346" i="6"/>
  <c r="G338" i="6"/>
  <c r="D48" i="14"/>
  <c r="F51" i="13"/>
  <c r="G8" i="13" s="1"/>
  <c r="G47" i="13" s="1"/>
  <c r="G287" i="6"/>
  <c r="G283" i="6"/>
  <c r="H39" i="5" s="1"/>
  <c r="F404" i="6"/>
  <c r="G440" i="6"/>
  <c r="E10" i="14" a="1"/>
  <c r="E10" i="14" s="1"/>
  <c r="E13" i="14" s="1"/>
  <c r="E25" i="14" s="1"/>
  <c r="E47" i="14" s="1"/>
  <c r="E48" i="14" s="1"/>
  <c r="E407" i="6"/>
  <c r="E419" i="6" s="1"/>
  <c r="E441" i="6" s="1"/>
  <c r="G44" i="14"/>
  <c r="G46" i="14" s="1"/>
  <c r="H438" i="6"/>
  <c r="I437" i="6"/>
  <c r="H43" i="14" a="1"/>
  <c r="H43" i="14" s="1"/>
  <c r="H44" i="14" s="1"/>
  <c r="L391" i="6"/>
  <c r="H38" i="13"/>
  <c r="H49" i="13" s="1"/>
  <c r="I121" i="6" l="1"/>
  <c r="I273" i="6" s="1"/>
  <c r="I274" i="6" s="1"/>
  <c r="I339" i="6" s="1"/>
  <c r="H29" i="14" a="1"/>
  <c r="H29" i="14" s="1"/>
  <c r="H31" i="14" s="1"/>
  <c r="H37" i="14" s="1"/>
  <c r="H46" i="14" s="1"/>
  <c r="H285" i="6"/>
  <c r="H287" i="6" s="1"/>
  <c r="H339" i="6"/>
  <c r="H338" i="6" s="1"/>
  <c r="G51" i="13"/>
  <c r="H8" i="13" s="1"/>
  <c r="H51" i="13" s="1"/>
  <c r="I8" i="13" s="1"/>
  <c r="H440" i="6"/>
  <c r="F10" i="14" a="1"/>
  <c r="F10" i="14" s="1"/>
  <c r="F407" i="6"/>
  <c r="F419" i="6" s="1"/>
  <c r="F441" i="6" s="1"/>
  <c r="J437" i="6"/>
  <c r="I438" i="6"/>
  <c r="I43" i="14" a="1"/>
  <c r="I43" i="14" s="1"/>
  <c r="G404" i="6"/>
  <c r="H283" i="6"/>
  <c r="I39" i="5" s="1"/>
  <c r="M391" i="6"/>
  <c r="I346" i="6" l="1"/>
  <c r="I285" i="6"/>
  <c r="I287" i="6" s="1"/>
  <c r="I382" i="6"/>
  <c r="J123" i="8" s="1"/>
  <c r="I37" i="13" a="1"/>
  <c r="I37" i="13" s="1"/>
  <c r="I38" i="13" s="1"/>
  <c r="I49" i="13" s="1"/>
  <c r="I51" i="13" s="1"/>
  <c r="J8" i="13" s="1"/>
  <c r="I120" i="6"/>
  <c r="J121" i="6" s="1"/>
  <c r="J273" i="6" s="1"/>
  <c r="J274" i="6" s="1"/>
  <c r="I338" i="6"/>
  <c r="H47" i="13"/>
  <c r="I44" i="14"/>
  <c r="J438" i="6"/>
  <c r="J43" i="14" a="1"/>
  <c r="J43" i="14" s="1"/>
  <c r="J44" i="14" s="1"/>
  <c r="K437" i="6"/>
  <c r="N391" i="6"/>
  <c r="I283" i="6"/>
  <c r="J39" i="5" s="1"/>
  <c r="H404" i="6"/>
  <c r="F13" i="14"/>
  <c r="F25" i="14" s="1"/>
  <c r="F47" i="14" s="1"/>
  <c r="F48" i="14" s="1"/>
  <c r="G10" i="14" a="1"/>
  <c r="G10" i="14" s="1"/>
  <c r="G13" i="14" s="1"/>
  <c r="G25" i="14" s="1"/>
  <c r="G47" i="14" s="1"/>
  <c r="G407" i="6"/>
  <c r="G419" i="6" s="1"/>
  <c r="G441" i="6" s="1"/>
  <c r="G442" i="6" s="1"/>
  <c r="J120" i="6" l="1"/>
  <c r="K121" i="6" s="1"/>
  <c r="K273" i="6" s="1"/>
  <c r="J37" i="13" a="1"/>
  <c r="J37" i="13" s="1"/>
  <c r="J38" i="13" s="1"/>
  <c r="J346" i="6"/>
  <c r="I393" i="6"/>
  <c r="I397" i="6" s="1"/>
  <c r="I423" i="6" s="1"/>
  <c r="I29" i="14" s="1" a="1"/>
  <c r="I29" i="14" s="1"/>
  <c r="I31" i="14" s="1"/>
  <c r="I37" i="14" s="1"/>
  <c r="I46" i="14" s="1"/>
  <c r="I47" i="13"/>
  <c r="G48" i="14"/>
  <c r="H10" i="14" a="1"/>
  <c r="H10" i="14" s="1"/>
  <c r="H13" i="14" s="1"/>
  <c r="H25" i="14" s="1"/>
  <c r="H47" i="14" s="1"/>
  <c r="H48" i="14" s="1"/>
  <c r="H407" i="6"/>
  <c r="H419" i="6" s="1"/>
  <c r="H441" i="6" s="1"/>
  <c r="H442" i="6" s="1"/>
  <c r="I404" i="6"/>
  <c r="J283" i="6"/>
  <c r="K39" i="5" s="1"/>
  <c r="K43" i="14" a="1"/>
  <c r="K43" i="14" s="1"/>
  <c r="K438" i="6"/>
  <c r="L437" i="6"/>
  <c r="J285" i="6"/>
  <c r="J287" i="6" s="1"/>
  <c r="J339" i="6"/>
  <c r="J338" i="6" s="1"/>
  <c r="J382" i="6"/>
  <c r="K123" i="8" s="1"/>
  <c r="O391" i="6"/>
  <c r="J393" i="6" l="1"/>
  <c r="J397" i="6" s="1"/>
  <c r="J423" i="6" s="1"/>
  <c r="J425" i="6" s="1"/>
  <c r="J431" i="6" s="1"/>
  <c r="J440" i="6" s="1"/>
  <c r="I425" i="6"/>
  <c r="I431" i="6" s="1"/>
  <c r="I440" i="6" s="1"/>
  <c r="K120" i="6"/>
  <c r="L121" i="6" s="1"/>
  <c r="L273" i="6" s="1"/>
  <c r="K44" i="14"/>
  <c r="I10" i="14" a="1"/>
  <c r="I10" i="14" s="1"/>
  <c r="I407" i="6"/>
  <c r="I419" i="6" s="1"/>
  <c r="P391" i="6"/>
  <c r="J404" i="6"/>
  <c r="J49" i="13"/>
  <c r="J51" i="13" s="1"/>
  <c r="K8" i="13" s="1"/>
  <c r="J47" i="13"/>
  <c r="L438" i="6"/>
  <c r="L43" i="14" a="1"/>
  <c r="L43" i="14" s="1"/>
  <c r="L44" i="14" s="1"/>
  <c r="M437" i="6"/>
  <c r="K346" i="6"/>
  <c r="K37" i="13" a="1"/>
  <c r="K37" i="13" s="1"/>
  <c r="K274" i="6"/>
  <c r="J29" i="14" l="1" a="1"/>
  <c r="J29" i="14" s="1"/>
  <c r="J31" i="14" s="1"/>
  <c r="J37" i="14" s="1"/>
  <c r="J46" i="14" s="1"/>
  <c r="I441" i="6"/>
  <c r="I442" i="6" s="1"/>
  <c r="K393" i="6"/>
  <c r="K397" i="6" s="1"/>
  <c r="K423" i="6" s="1"/>
  <c r="K29" i="14" s="1" a="1"/>
  <c r="K29" i="14" s="1"/>
  <c r="K31" i="14" s="1"/>
  <c r="K37" i="14" s="1"/>
  <c r="K46" i="14" s="1"/>
  <c r="K382" i="6"/>
  <c r="L123" i="8" s="1"/>
  <c r="K339" i="6"/>
  <c r="K338" i="6" s="1"/>
  <c r="K285" i="6"/>
  <c r="K287" i="6" s="1"/>
  <c r="M438" i="6"/>
  <c r="M43" i="14" a="1"/>
  <c r="M43" i="14" s="1"/>
  <c r="M44" i="14" s="1"/>
  <c r="N437" i="6"/>
  <c r="I13" i="14"/>
  <c r="I25" i="14" s="1"/>
  <c r="I47" i="14" s="1"/>
  <c r="I48" i="14" s="1"/>
  <c r="Q391" i="6"/>
  <c r="L120" i="6"/>
  <c r="L274" i="6"/>
  <c r="L346" i="6"/>
  <c r="L37" i="13" a="1"/>
  <c r="L37" i="13" s="1"/>
  <c r="L38" i="13" s="1"/>
  <c r="L49" i="13" s="1"/>
  <c r="J407" i="6"/>
  <c r="J419" i="6" s="1"/>
  <c r="J441" i="6" s="1"/>
  <c r="J10" i="14" a="1"/>
  <c r="J10" i="14" s="1"/>
  <c r="J13" i="14" s="1"/>
  <c r="J25" i="14" s="1"/>
  <c r="K38" i="13"/>
  <c r="K49" i="13" s="1"/>
  <c r="K51" i="13" s="1"/>
  <c r="L8" i="13" s="1"/>
  <c r="K283" i="6"/>
  <c r="L39" i="5" s="1"/>
  <c r="J47" i="14" l="1"/>
  <c r="J48" i="14" s="1"/>
  <c r="J442" i="6"/>
  <c r="K425" i="6"/>
  <c r="K431" i="6" s="1"/>
  <c r="K440" i="6" s="1"/>
  <c r="L47" i="13"/>
  <c r="L393" i="6"/>
  <c r="L397" i="6" s="1"/>
  <c r="L423" i="6" s="1"/>
  <c r="M121" i="6"/>
  <c r="M273" i="6" s="1"/>
  <c r="L51" i="13"/>
  <c r="M8" i="13" s="1"/>
  <c r="K404" i="6"/>
  <c r="L283" i="6"/>
  <c r="M39" i="5" s="1"/>
  <c r="N43" i="14" a="1"/>
  <c r="N43" i="14" s="1"/>
  <c r="N438" i="6"/>
  <c r="O437" i="6"/>
  <c r="B478" i="6"/>
  <c r="A437" i="6"/>
  <c r="K47" i="13"/>
  <c r="R391" i="6"/>
  <c r="L285" i="6"/>
  <c r="L287" i="6" s="1"/>
  <c r="L382" i="6"/>
  <c r="M123" i="8" s="1"/>
  <c r="L339" i="6"/>
  <c r="L338" i="6" s="1"/>
  <c r="M120" i="6" l="1"/>
  <c r="M393" i="6" s="1"/>
  <c r="M397" i="6" s="1"/>
  <c r="M423" i="6" s="1"/>
  <c r="L404" i="6"/>
  <c r="K10" i="14" a="1"/>
  <c r="K10" i="14" s="1"/>
  <c r="K13" i="14" s="1"/>
  <c r="K25" i="14" s="1"/>
  <c r="K47" i="14" s="1"/>
  <c r="K48" i="14" s="1"/>
  <c r="K407" i="6"/>
  <c r="K419" i="6" s="1"/>
  <c r="K441" i="6" s="1"/>
  <c r="K442" i="6" s="1"/>
  <c r="L425" i="6"/>
  <c r="L431" i="6" s="1"/>
  <c r="L440" i="6" s="1"/>
  <c r="L29" i="14" a="1"/>
  <c r="L29" i="14" s="1"/>
  <c r="L31" i="14" s="1"/>
  <c r="L37" i="14" s="1"/>
  <c r="L46" i="14" s="1"/>
  <c r="B39" i="11"/>
  <c r="M37" i="13" a="1"/>
  <c r="M37" i="13" s="1"/>
  <c r="M38" i="13" s="1"/>
  <c r="M49" i="13" s="1"/>
  <c r="M51" i="13" s="1"/>
  <c r="N8" i="13" s="1"/>
  <c r="M274" i="6"/>
  <c r="M346" i="6"/>
  <c r="P437" i="6"/>
  <c r="O438" i="6"/>
  <c r="C96" i="14" a="1"/>
  <c r="C96" i="14" s="1"/>
  <c r="N44" i="14"/>
  <c r="A43" i="14"/>
  <c r="S391" i="6"/>
  <c r="N121" i="6" l="1"/>
  <c r="N273" i="6" s="1"/>
  <c r="N37" i="13" s="1" a="1"/>
  <c r="N37" i="13" s="1"/>
  <c r="M47" i="13"/>
  <c r="T391" i="6"/>
  <c r="C97" i="14"/>
  <c r="M382" i="6"/>
  <c r="N123" i="8" s="1"/>
  <c r="M339" i="6"/>
  <c r="M338" i="6" s="1"/>
  <c r="M285" i="6"/>
  <c r="M287" i="6" s="1"/>
  <c r="B40" i="11"/>
  <c r="L10" i="14" a="1"/>
  <c r="L10" i="14" s="1"/>
  <c r="L13" i="14" s="1"/>
  <c r="L25" i="14" s="1"/>
  <c r="L47" i="14" s="1"/>
  <c r="L48" i="14" s="1"/>
  <c r="L407" i="6"/>
  <c r="L419" i="6" s="1"/>
  <c r="L441" i="6" s="1"/>
  <c r="L442" i="6" s="1"/>
  <c r="M29" i="14" a="1"/>
  <c r="M29" i="14" s="1"/>
  <c r="M31" i="14" s="1"/>
  <c r="M37" i="14" s="1"/>
  <c r="M46" i="14" s="1"/>
  <c r="M425" i="6"/>
  <c r="M431" i="6" s="1"/>
  <c r="M440" i="6" s="1"/>
  <c r="M283" i="6"/>
  <c r="N39" i="5" s="1"/>
  <c r="Q437" i="6"/>
  <c r="D96" i="14" a="1"/>
  <c r="D96" i="14" s="1"/>
  <c r="D97" i="14" s="1"/>
  <c r="P438" i="6"/>
  <c r="N346" i="6" l="1"/>
  <c r="N274" i="6"/>
  <c r="N285" i="6" s="1"/>
  <c r="N287" i="6" s="1"/>
  <c r="N120" i="6"/>
  <c r="N38" i="13"/>
  <c r="O37" i="13"/>
  <c r="M404" i="6"/>
  <c r="U391" i="6"/>
  <c r="R437" i="6"/>
  <c r="Q438" i="6"/>
  <c r="E96" i="14" a="1"/>
  <c r="E96" i="14" s="1"/>
  <c r="N283" i="6" l="1"/>
  <c r="O39" i="5" s="1"/>
  <c r="N382" i="6"/>
  <c r="O123" i="8" s="1"/>
  <c r="N339" i="6"/>
  <c r="N338" i="6" s="1"/>
  <c r="O121" i="6"/>
  <c r="N393" i="6"/>
  <c r="N397" i="6" s="1"/>
  <c r="N423" i="6" s="1"/>
  <c r="N404" i="6"/>
  <c r="A37" i="13"/>
  <c r="O38" i="13"/>
  <c r="O49" i="13" s="1"/>
  <c r="N49" i="13"/>
  <c r="N51" i="13" s="1"/>
  <c r="O51" i="13" s="1"/>
  <c r="C61" i="13" s="1"/>
  <c r="N47" i="13"/>
  <c r="O47" i="13" s="1"/>
  <c r="E97" i="14"/>
  <c r="F96" i="14" a="1"/>
  <c r="F96" i="14" s="1"/>
  <c r="F97" i="14" s="1"/>
  <c r="S437" i="6"/>
  <c r="R438" i="6"/>
  <c r="M407" i="6"/>
  <c r="M419" i="6" s="1"/>
  <c r="M441" i="6" s="1"/>
  <c r="M442" i="6" s="1"/>
  <c r="M10" i="14" a="1"/>
  <c r="M10" i="14" s="1"/>
  <c r="M13" i="14" s="1"/>
  <c r="M25" i="14" s="1"/>
  <c r="M47" i="14" s="1"/>
  <c r="M48" i="14" s="1"/>
  <c r="V391" i="6"/>
  <c r="N425" i="6" l="1"/>
  <c r="B464" i="6"/>
  <c r="B25" i="11" s="1"/>
  <c r="E25" i="7" s="1"/>
  <c r="N29" i="14" a="1"/>
  <c r="N29" i="14" s="1"/>
  <c r="A423" i="6"/>
  <c r="O273" i="6"/>
  <c r="O120" i="6"/>
  <c r="T437" i="6"/>
  <c r="G96" i="14" a="1"/>
  <c r="G96" i="14" s="1"/>
  <c r="G97" i="14" s="1"/>
  <c r="S438" i="6"/>
  <c r="B445" i="6"/>
  <c r="B6" i="11" s="1"/>
  <c r="N10" i="14" a="1"/>
  <c r="N10" i="14" s="1"/>
  <c r="N407" i="6"/>
  <c r="W391" i="6"/>
  <c r="O61" i="13"/>
  <c r="B27" i="11" l="1"/>
  <c r="B33" i="11" s="1"/>
  <c r="B42" i="11" s="1"/>
  <c r="O9" i="8" s="1"/>
  <c r="N431" i="6"/>
  <c r="B466" i="6"/>
  <c r="P121" i="6"/>
  <c r="O393" i="6"/>
  <c r="O397" i="6" s="1"/>
  <c r="O423" i="6" s="1"/>
  <c r="O346" i="6"/>
  <c r="O274" i="6"/>
  <c r="C90" i="13" a="1"/>
  <c r="C90" i="13" s="1"/>
  <c r="C91" i="13" s="1"/>
  <c r="A425" i="6"/>
  <c r="A426" i="6"/>
  <c r="A422" i="6"/>
  <c r="N31" i="14"/>
  <c r="N37" i="14" s="1"/>
  <c r="N46" i="14" s="1"/>
  <c r="A29" i="14"/>
  <c r="X391" i="6"/>
  <c r="B448" i="6"/>
  <c r="N419" i="6"/>
  <c r="B460" i="6" s="1"/>
  <c r="U437" i="6"/>
  <c r="H96" i="14" a="1"/>
  <c r="H96" i="14" s="1"/>
  <c r="H97" i="14" s="1"/>
  <c r="T438" i="6"/>
  <c r="N13" i="14"/>
  <c r="N25" i="14" s="1"/>
  <c r="A10" i="14"/>
  <c r="B9" i="11"/>
  <c r="B21" i="11" s="1"/>
  <c r="C102" i="13" l="1"/>
  <c r="C104" i="13" s="1"/>
  <c r="D61" i="13" s="1"/>
  <c r="C100" i="13"/>
  <c r="O285" i="6"/>
  <c r="O287" i="6" s="1"/>
  <c r="O339" i="6"/>
  <c r="O338" i="6" s="1"/>
  <c r="O283" i="6"/>
  <c r="P39" i="5" s="1"/>
  <c r="O382" i="6"/>
  <c r="P123" i="8" s="1"/>
  <c r="O425" i="6"/>
  <c r="O431" i="6" s="1"/>
  <c r="O440" i="6" s="1"/>
  <c r="C82" i="14" a="1"/>
  <c r="C82" i="14" s="1"/>
  <c r="C84" i="14" s="1"/>
  <c r="C90" i="14" s="1"/>
  <c r="C99" i="14" s="1"/>
  <c r="P273" i="6"/>
  <c r="P120" i="6"/>
  <c r="A31" i="14"/>
  <c r="A32" i="14"/>
  <c r="A28" i="14"/>
  <c r="N47" i="14"/>
  <c r="N48" i="14" s="1"/>
  <c r="B472" i="6"/>
  <c r="N440" i="6"/>
  <c r="B481" i="6" s="1"/>
  <c r="Y391" i="6"/>
  <c r="U438" i="6"/>
  <c r="V437" i="6"/>
  <c r="I96" i="14" a="1"/>
  <c r="I96" i="14" s="1"/>
  <c r="N441" i="6" l="1"/>
  <c r="N442" i="6" s="1"/>
  <c r="Q121" i="6"/>
  <c r="Q273" i="6" s="1"/>
  <c r="P393" i="6"/>
  <c r="P397" i="6" s="1"/>
  <c r="P423" i="6" s="1"/>
  <c r="D90" i="13" a="1"/>
  <c r="D90" i="13" s="1"/>
  <c r="D91" i="13" s="1"/>
  <c r="D102" i="13" s="1"/>
  <c r="D104" i="13" s="1"/>
  <c r="E61" i="13" s="1"/>
  <c r="P274" i="6"/>
  <c r="P283" i="6" s="1"/>
  <c r="Q39" i="5" s="1"/>
  <c r="P346" i="6"/>
  <c r="O404" i="6"/>
  <c r="I97" i="14"/>
  <c r="Z391" i="6"/>
  <c r="J96" i="14" a="1"/>
  <c r="J96" i="14" s="1"/>
  <c r="J97" i="14" s="1"/>
  <c r="W437" i="6"/>
  <c r="V438" i="6"/>
  <c r="Q120" i="6" l="1"/>
  <c r="Q393" i="6" s="1"/>
  <c r="Q397" i="6" s="1"/>
  <c r="Q423" i="6" s="1"/>
  <c r="E82" i="14" s="1" a="1"/>
  <c r="E82" i="14" s="1"/>
  <c r="O407" i="6"/>
  <c r="O419" i="6" s="1"/>
  <c r="O441" i="6" s="1"/>
  <c r="O442" i="6" s="1"/>
  <c r="C63" i="14" a="1"/>
  <c r="C63" i="14" s="1"/>
  <c r="C66" i="14" s="1"/>
  <c r="C78" i="14" s="1"/>
  <c r="C100" i="14" s="1"/>
  <c r="P425" i="6"/>
  <c r="P431" i="6" s="1"/>
  <c r="P440" i="6" s="1"/>
  <c r="D82" i="14" a="1"/>
  <c r="D82" i="14" s="1"/>
  <c r="D84" i="14" s="1"/>
  <c r="D90" i="14" s="1"/>
  <c r="D99" i="14" s="1"/>
  <c r="P339" i="6"/>
  <c r="P338" i="6" s="1"/>
  <c r="P382" i="6"/>
  <c r="Q123" i="8" s="1"/>
  <c r="P285" i="6"/>
  <c r="P287" i="6" s="1"/>
  <c r="E90" i="13" a="1"/>
  <c r="E90" i="13" s="1"/>
  <c r="E91" i="13" s="1"/>
  <c r="E102" i="13" s="1"/>
  <c r="E104" i="13" s="1"/>
  <c r="F61" i="13" s="1"/>
  <c r="Q346" i="6"/>
  <c r="Q274" i="6"/>
  <c r="D100" i="13"/>
  <c r="K96" i="14" a="1"/>
  <c r="K96" i="14" s="1"/>
  <c r="K97" i="14" s="1"/>
  <c r="X437" i="6"/>
  <c r="W438" i="6"/>
  <c r="AA391" i="6"/>
  <c r="Q425" i="6" l="1"/>
  <c r="Q431" i="6" s="1"/>
  <c r="Q440" i="6" s="1"/>
  <c r="R121" i="6"/>
  <c r="R273" i="6" s="1"/>
  <c r="R274" i="6" s="1"/>
  <c r="R382" i="6" s="1"/>
  <c r="E100" i="13"/>
  <c r="Q285" i="6"/>
  <c r="Q287" i="6" s="1"/>
  <c r="Q404" i="6" s="1"/>
  <c r="E63" i="14" s="1" a="1"/>
  <c r="E63" i="14" s="1"/>
  <c r="Q339" i="6"/>
  <c r="Q338" i="6" s="1"/>
  <c r="Q382" i="6"/>
  <c r="R123" i="8" s="1"/>
  <c r="P404" i="6"/>
  <c r="Q283" i="6"/>
  <c r="R39" i="5" s="1"/>
  <c r="E84" i="14"/>
  <c r="E90" i="14" s="1"/>
  <c r="E99" i="14" s="1"/>
  <c r="AB391" i="6"/>
  <c r="X438" i="6"/>
  <c r="L96" i="14" a="1"/>
  <c r="L96" i="14" s="1"/>
  <c r="L97" i="14" s="1"/>
  <c r="Y437" i="6"/>
  <c r="R339" i="6" l="1"/>
  <c r="R338" i="6" s="1"/>
  <c r="F90" i="13" a="1"/>
  <c r="F90" i="13" s="1"/>
  <c r="F91" i="13" s="1"/>
  <c r="F100" i="13" s="1"/>
  <c r="R120" i="6"/>
  <c r="S121" i="6" s="1"/>
  <c r="S273" i="6" s="1"/>
  <c r="G90" i="13" s="1" a="1"/>
  <c r="G90" i="13" s="1"/>
  <c r="G91" i="13" s="1"/>
  <c r="G102" i="13" s="1"/>
  <c r="R346" i="6"/>
  <c r="R285" i="6"/>
  <c r="R287" i="6" s="1"/>
  <c r="R404" i="6" s="1"/>
  <c r="Q407" i="6"/>
  <c r="Q419" i="6" s="1"/>
  <c r="Q441" i="6" s="1"/>
  <c r="R283" i="6"/>
  <c r="S39" i="5" s="1"/>
  <c r="P407" i="6"/>
  <c r="P419" i="6" s="1"/>
  <c r="P441" i="6" s="1"/>
  <c r="P442" i="6" s="1"/>
  <c r="D63" i="14" a="1"/>
  <c r="D63" i="14" s="1"/>
  <c r="D66" i="14" s="1"/>
  <c r="D78" i="14" s="1"/>
  <c r="D100" i="14" s="1"/>
  <c r="D101" i="14" s="1"/>
  <c r="S123" i="8"/>
  <c r="AC391" i="6"/>
  <c r="M96" i="14" a="1"/>
  <c r="M96" i="14" s="1"/>
  <c r="M97" i="14" s="1"/>
  <c r="Y438" i="6"/>
  <c r="Z437" i="6"/>
  <c r="E66" i="14"/>
  <c r="E78" i="14" s="1"/>
  <c r="E100" i="14" s="1"/>
  <c r="F102" i="13" l="1"/>
  <c r="F104" i="13" s="1"/>
  <c r="G61" i="13" s="1"/>
  <c r="G100" i="13" s="1"/>
  <c r="S346" i="6"/>
  <c r="R393" i="6"/>
  <c r="R397" i="6" s="1"/>
  <c r="R423" i="6" s="1"/>
  <c r="F82" i="14" s="1" a="1"/>
  <c r="F82" i="14" s="1"/>
  <c r="F84" i="14" s="1"/>
  <c r="F90" i="14" s="1"/>
  <c r="F99" i="14" s="1"/>
  <c r="S274" i="6"/>
  <c r="S382" i="6" s="1"/>
  <c r="T123" i="8" s="1"/>
  <c r="S120" i="6"/>
  <c r="T121" i="6" s="1"/>
  <c r="T273" i="6" s="1"/>
  <c r="T274" i="6" s="1"/>
  <c r="T382" i="6" s="1"/>
  <c r="E101" i="14"/>
  <c r="Q442" i="6"/>
  <c r="AD391" i="6"/>
  <c r="F63" i="14" a="1"/>
  <c r="F63" i="14" s="1"/>
  <c r="R407" i="6"/>
  <c r="R419" i="6" s="1"/>
  <c r="Z438" i="6"/>
  <c r="C478" i="6"/>
  <c r="N96" i="14" a="1"/>
  <c r="N96" i="14" s="1"/>
  <c r="AA437" i="6"/>
  <c r="S285" i="6" l="1"/>
  <c r="S287" i="6" s="1"/>
  <c r="S404" i="6" s="1"/>
  <c r="G63" i="14" s="1" a="1"/>
  <c r="G63" i="14" s="1"/>
  <c r="G66" i="14" s="1"/>
  <c r="G78" i="14" s="1"/>
  <c r="G104" i="13"/>
  <c r="H61" i="13" s="1"/>
  <c r="R425" i="6"/>
  <c r="R431" i="6" s="1"/>
  <c r="R440" i="6" s="1"/>
  <c r="R441" i="6" s="1"/>
  <c r="R442" i="6" s="1"/>
  <c r="T339" i="6"/>
  <c r="S393" i="6"/>
  <c r="S397" i="6" s="1"/>
  <c r="S423" i="6" s="1"/>
  <c r="G82" i="14" s="1" a="1"/>
  <c r="G82" i="14" s="1"/>
  <c r="G84" i="14" s="1"/>
  <c r="G90" i="14" s="1"/>
  <c r="G99" i="14" s="1"/>
  <c r="S339" i="6"/>
  <c r="S338" i="6" s="1"/>
  <c r="H90" i="13" a="1"/>
  <c r="H90" i="13" s="1"/>
  <c r="H91" i="13" s="1"/>
  <c r="H102" i="13" s="1"/>
  <c r="T285" i="6"/>
  <c r="T346" i="6"/>
  <c r="S283" i="6"/>
  <c r="T39" i="5" s="1"/>
  <c r="T120" i="6"/>
  <c r="U121" i="6" s="1"/>
  <c r="U273" i="6" s="1"/>
  <c r="U346" i="6" s="1"/>
  <c r="U123" i="8"/>
  <c r="AA438" i="6"/>
  <c r="C149" i="14" a="1"/>
  <c r="C149" i="14" s="1"/>
  <c r="AB437" i="6"/>
  <c r="AE391" i="6"/>
  <c r="C39" i="11"/>
  <c r="F66" i="14"/>
  <c r="F78" i="14" s="1"/>
  <c r="F100" i="14" s="1"/>
  <c r="F101" i="14" s="1"/>
  <c r="N97" i="14"/>
  <c r="A96" i="14"/>
  <c r="T287" i="6" l="1"/>
  <c r="T404" i="6" s="1"/>
  <c r="H63" i="14" s="1" a="1"/>
  <c r="H63" i="14" s="1"/>
  <c r="H66" i="14" s="1"/>
  <c r="H78" i="14" s="1"/>
  <c r="H104" i="13"/>
  <c r="I61" i="13" s="1"/>
  <c r="T283" i="6"/>
  <c r="U39" i="5" s="1"/>
  <c r="T338" i="6"/>
  <c r="U120" i="6"/>
  <c r="V121" i="6" s="1"/>
  <c r="V273" i="6" s="1"/>
  <c r="S425" i="6"/>
  <c r="S431" i="6" s="1"/>
  <c r="S440" i="6" s="1"/>
  <c r="G100" i="14"/>
  <c r="G101" i="14" s="1"/>
  <c r="U274" i="6"/>
  <c r="U382" i="6" s="1"/>
  <c r="V123" i="8" s="1"/>
  <c r="I90" i="13" a="1"/>
  <c r="I90" i="13" s="1"/>
  <c r="I91" i="13" s="1"/>
  <c r="I102" i="13" s="1"/>
  <c r="H100" i="13"/>
  <c r="T393" i="6"/>
  <c r="T397" i="6" s="1"/>
  <c r="T423" i="6" s="1"/>
  <c r="S407" i="6"/>
  <c r="S419" i="6" s="1"/>
  <c r="C40" i="11"/>
  <c r="AB438" i="6"/>
  <c r="D149" i="14" a="1"/>
  <c r="D149" i="14" s="1"/>
  <c r="D150" i="14" s="1"/>
  <c r="AC437" i="6"/>
  <c r="C150" i="14"/>
  <c r="AF391" i="6"/>
  <c r="T407" i="6" l="1"/>
  <c r="T419" i="6" s="1"/>
  <c r="I104" i="13"/>
  <c r="J61" i="13" s="1"/>
  <c r="U339" i="6"/>
  <c r="U338" i="6" s="1"/>
  <c r="S441" i="6"/>
  <c r="S442" i="6" s="1"/>
  <c r="U393" i="6"/>
  <c r="U397" i="6" s="1"/>
  <c r="U423" i="6" s="1"/>
  <c r="U425" i="6" s="1"/>
  <c r="U431" i="6" s="1"/>
  <c r="U440" i="6" s="1"/>
  <c r="U285" i="6"/>
  <c r="U287" i="6" s="1"/>
  <c r="U404" i="6" s="1"/>
  <c r="I100" i="13"/>
  <c r="U283" i="6"/>
  <c r="V39" i="5" s="1"/>
  <c r="T425" i="6"/>
  <c r="T431" i="6" s="1"/>
  <c r="T440" i="6" s="1"/>
  <c r="H82" i="14" a="1"/>
  <c r="H82" i="14" s="1"/>
  <c r="H84" i="14" s="1"/>
  <c r="H90" i="14" s="1"/>
  <c r="H99" i="14" s="1"/>
  <c r="H100" i="14" s="1"/>
  <c r="H101" i="14" s="1"/>
  <c r="V120" i="6"/>
  <c r="V393" i="6" s="1"/>
  <c r="V397" i="6" s="1"/>
  <c r="V423" i="6" s="1"/>
  <c r="AG391" i="6"/>
  <c r="J90" i="13" a="1"/>
  <c r="J90" i="13" s="1"/>
  <c r="J91" i="13" s="1"/>
  <c r="V346" i="6"/>
  <c r="V274" i="6"/>
  <c r="AC438" i="6"/>
  <c r="E149" i="14" a="1"/>
  <c r="E149" i="14" s="1"/>
  <c r="AD437" i="6"/>
  <c r="T441" i="6" l="1"/>
  <c r="T442" i="6" s="1"/>
  <c r="I82" i="14" a="1"/>
  <c r="I82" i="14" s="1"/>
  <c r="I84" i="14" s="1"/>
  <c r="I90" i="14" s="1"/>
  <c r="I99" i="14" s="1"/>
  <c r="W121" i="6"/>
  <c r="W273" i="6" s="1"/>
  <c r="W346" i="6" s="1"/>
  <c r="J102" i="13"/>
  <c r="J104" i="13" s="1"/>
  <c r="K61" i="13" s="1"/>
  <c r="J100" i="13"/>
  <c r="AH391" i="6"/>
  <c r="V285" i="6"/>
  <c r="V287" i="6" s="1"/>
  <c r="V339" i="6"/>
  <c r="V338" i="6" s="1"/>
  <c r="V382" i="6"/>
  <c r="W123" i="8" s="1"/>
  <c r="I63" i="14" a="1"/>
  <c r="I63" i="14" s="1"/>
  <c r="I66" i="14" s="1"/>
  <c r="I78" i="14" s="1"/>
  <c r="U407" i="6"/>
  <c r="U419" i="6" s="1"/>
  <c r="U441" i="6" s="1"/>
  <c r="AD438" i="6"/>
  <c r="F149" i="14" a="1"/>
  <c r="F149" i="14" s="1"/>
  <c r="F150" i="14" s="1"/>
  <c r="AE437" i="6"/>
  <c r="V283" i="6"/>
  <c r="W39" i="5" s="1"/>
  <c r="E150" i="14"/>
  <c r="J82" i="14" a="1"/>
  <c r="J82" i="14" s="1"/>
  <c r="J84" i="14" s="1"/>
  <c r="J90" i="14" s="1"/>
  <c r="J99" i="14" s="1"/>
  <c r="V425" i="6"/>
  <c r="V431" i="6" s="1"/>
  <c r="V440" i="6" s="1"/>
  <c r="U442" i="6" l="1"/>
  <c r="I100" i="14"/>
  <c r="I101" i="14" s="1"/>
  <c r="K90" i="13" a="1"/>
  <c r="K90" i="13" s="1"/>
  <c r="K91" i="13" s="1"/>
  <c r="K102" i="13" s="1"/>
  <c r="K104" i="13" s="1"/>
  <c r="L61" i="13" s="1"/>
  <c r="W120" i="6"/>
  <c r="X121" i="6" s="1"/>
  <c r="X273" i="6" s="1"/>
  <c r="W274" i="6"/>
  <c r="W285" i="6" s="1"/>
  <c r="W287" i="6" s="1"/>
  <c r="V404" i="6"/>
  <c r="G149" i="14" a="1"/>
  <c r="G149" i="14" s="1"/>
  <c r="G150" i="14" s="1"/>
  <c r="AE438" i="6"/>
  <c r="AF437" i="6"/>
  <c r="AI391" i="6"/>
  <c r="K100" i="13" l="1"/>
  <c r="W283" i="6"/>
  <c r="X39" i="5" s="1"/>
  <c r="W393" i="6"/>
  <c r="W397" i="6" s="1"/>
  <c r="W423" i="6" s="1"/>
  <c r="W425" i="6" s="1"/>
  <c r="W431" i="6" s="1"/>
  <c r="W440" i="6" s="1"/>
  <c r="W339" i="6"/>
  <c r="W338" i="6" s="1"/>
  <c r="W382" i="6"/>
  <c r="X123" i="8" s="1"/>
  <c r="W404" i="6"/>
  <c r="L90" i="13" a="1"/>
  <c r="L90" i="13" s="1"/>
  <c r="L91" i="13" s="1"/>
  <c r="X346" i="6"/>
  <c r="X274" i="6"/>
  <c r="AG437" i="6"/>
  <c r="AF438" i="6"/>
  <c r="H149" i="14" a="1"/>
  <c r="H149" i="14" s="1"/>
  <c r="H150" i="14" s="1"/>
  <c r="J63" i="14" a="1"/>
  <c r="J63" i="14" s="1"/>
  <c r="J66" i="14" s="1"/>
  <c r="J78" i="14" s="1"/>
  <c r="J100" i="14" s="1"/>
  <c r="J101" i="14" s="1"/>
  <c r="V407" i="6"/>
  <c r="V419" i="6" s="1"/>
  <c r="V441" i="6" s="1"/>
  <c r="V442" i="6" s="1"/>
  <c r="X120" i="6"/>
  <c r="AJ391" i="6"/>
  <c r="K82" i="14" l="1" a="1"/>
  <c r="K82" i="14" s="1"/>
  <c r="K84" i="14" s="1"/>
  <c r="K90" i="14" s="1"/>
  <c r="K99" i="14" s="1"/>
  <c r="AK391" i="6"/>
  <c r="X382" i="6"/>
  <c r="Y123" i="8" s="1"/>
  <c r="X339" i="6"/>
  <c r="X338" i="6" s="1"/>
  <c r="X285" i="6"/>
  <c r="X287" i="6" s="1"/>
  <c r="K63" i="14" a="1"/>
  <c r="K63" i="14" s="1"/>
  <c r="K66" i="14" s="1"/>
  <c r="K78" i="14" s="1"/>
  <c r="W407" i="6"/>
  <c r="W419" i="6" s="1"/>
  <c r="W441" i="6" s="1"/>
  <c r="W442" i="6" s="1"/>
  <c r="X393" i="6"/>
  <c r="X397" i="6" s="1"/>
  <c r="X423" i="6" s="1"/>
  <c r="Y121" i="6"/>
  <c r="Y273" i="6" s="1"/>
  <c r="L102" i="13"/>
  <c r="L104" i="13" s="1"/>
  <c r="M61" i="13" s="1"/>
  <c r="L100" i="13"/>
  <c r="I149" i="14" a="1"/>
  <c r="I149" i="14" s="1"/>
  <c r="I150" i="14" s="1"/>
  <c r="AH437" i="6"/>
  <c r="AG438" i="6"/>
  <c r="X283" i="6"/>
  <c r="Y39" i="5" s="1"/>
  <c r="K100" i="14" l="1"/>
  <c r="K101" i="14" s="1"/>
  <c r="X404" i="6"/>
  <c r="X425" i="6"/>
  <c r="X431" i="6" s="1"/>
  <c r="X440" i="6" s="1"/>
  <c r="L82" i="14" a="1"/>
  <c r="L82" i="14" s="1"/>
  <c r="L84" i="14" s="1"/>
  <c r="L90" i="14" s="1"/>
  <c r="L99" i="14" s="1"/>
  <c r="Y120" i="6"/>
  <c r="AH438" i="6"/>
  <c r="J149" i="14" a="1"/>
  <c r="J149" i="14" s="1"/>
  <c r="J150" i="14" s="1"/>
  <c r="AI437" i="6"/>
  <c r="AL391" i="6"/>
  <c r="Y274" i="6"/>
  <c r="Y346" i="6"/>
  <c r="M90" i="13" a="1"/>
  <c r="M90" i="13" s="1"/>
  <c r="M91" i="13" s="1"/>
  <c r="M102" i="13" s="1"/>
  <c r="M104" i="13" s="1"/>
  <c r="N61" i="13" s="1"/>
  <c r="M100" i="13" l="1"/>
  <c r="Y393" i="6"/>
  <c r="Y397" i="6" s="1"/>
  <c r="Y423" i="6" s="1"/>
  <c r="Z121" i="6"/>
  <c r="Z273" i="6" s="1"/>
  <c r="Y285" i="6"/>
  <c r="Y287" i="6" s="1"/>
  <c r="Y382" i="6"/>
  <c r="Z123" i="8" s="1"/>
  <c r="Y339" i="6"/>
  <c r="Y338" i="6" s="1"/>
  <c r="AM391" i="6"/>
  <c r="X407" i="6"/>
  <c r="X419" i="6" s="1"/>
  <c r="X441" i="6" s="1"/>
  <c r="X442" i="6" s="1"/>
  <c r="L63" i="14" a="1"/>
  <c r="L63" i="14" s="1"/>
  <c r="L66" i="14" s="1"/>
  <c r="L78" i="14" s="1"/>
  <c r="L100" i="14" s="1"/>
  <c r="L101" i="14" s="1"/>
  <c r="K149" i="14" a="1"/>
  <c r="K149" i="14" s="1"/>
  <c r="K150" i="14" s="1"/>
  <c r="AI438" i="6"/>
  <c r="AJ437" i="6"/>
  <c r="Y283" i="6"/>
  <c r="Z39" i="5" s="1"/>
  <c r="AJ438" i="6" l="1"/>
  <c r="L149" i="14" a="1"/>
  <c r="L149" i="14" s="1"/>
  <c r="L150" i="14" s="1"/>
  <c r="AK437" i="6"/>
  <c r="Y404" i="6"/>
  <c r="N90" i="13" a="1"/>
  <c r="N90" i="13" s="1"/>
  <c r="Z274" i="6"/>
  <c r="Z283" i="6" s="1"/>
  <c r="AA39" i="5" s="1"/>
  <c r="Z346" i="6"/>
  <c r="Y425" i="6"/>
  <c r="Y431" i="6" s="1"/>
  <c r="Y440" i="6" s="1"/>
  <c r="M82" i="14" a="1"/>
  <c r="M82" i="14" s="1"/>
  <c r="M84" i="14" s="1"/>
  <c r="M90" i="14" s="1"/>
  <c r="M99" i="14" s="1"/>
  <c r="AN391" i="6"/>
  <c r="Z120" i="6"/>
  <c r="Y407" i="6" l="1"/>
  <c r="Y419" i="6" s="1"/>
  <c r="Y441" i="6" s="1"/>
  <c r="Y442" i="6" s="1"/>
  <c r="M63" i="14" a="1"/>
  <c r="M63" i="14" s="1"/>
  <c r="M66" i="14" s="1"/>
  <c r="M78" i="14" s="1"/>
  <c r="M100" i="14" s="1"/>
  <c r="M101" i="14" s="1"/>
  <c r="AO391" i="6"/>
  <c r="AK438" i="6"/>
  <c r="M149" i="14" a="1"/>
  <c r="M149" i="14" s="1"/>
  <c r="M150" i="14" s="1"/>
  <c r="AL437" i="6"/>
  <c r="Z339" i="6"/>
  <c r="Z338" i="6" s="1"/>
  <c r="Z285" i="6"/>
  <c r="Z287" i="6" s="1"/>
  <c r="Z382" i="6"/>
  <c r="AA123" i="8" s="1"/>
  <c r="Z393" i="6"/>
  <c r="Z397" i="6" s="1"/>
  <c r="Z423" i="6" s="1"/>
  <c r="AA121" i="6"/>
  <c r="AA273" i="6" s="1"/>
  <c r="N91" i="13"/>
  <c r="O90" i="13"/>
  <c r="C143" i="13" l="1" a="1"/>
  <c r="C143" i="13" s="1"/>
  <c r="AA274" i="6"/>
  <c r="AA283" i="6" s="1"/>
  <c r="AB39" i="5" s="1"/>
  <c r="AA346" i="6"/>
  <c r="AP391" i="6"/>
  <c r="N82" i="14" a="1"/>
  <c r="N82" i="14" s="1"/>
  <c r="C464" i="6"/>
  <c r="Z425" i="6"/>
  <c r="AA120" i="6"/>
  <c r="AL438" i="6"/>
  <c r="N149" i="14" a="1"/>
  <c r="N149" i="14" s="1"/>
  <c r="D478" i="6"/>
  <c r="AM437" i="6"/>
  <c r="Z404" i="6"/>
  <c r="O91" i="13"/>
  <c r="O102" i="13" s="1"/>
  <c r="A90" i="13"/>
  <c r="N102" i="13"/>
  <c r="N104" i="13" s="1"/>
  <c r="O104" i="13" s="1"/>
  <c r="C114" i="13" s="1"/>
  <c r="N100" i="13"/>
  <c r="O100" i="13" s="1"/>
  <c r="AM438" i="6" l="1"/>
  <c r="AN437" i="6"/>
  <c r="C202" i="14" a="1"/>
  <c r="C202" i="14" s="1"/>
  <c r="N150" i="14"/>
  <c r="A149" i="14"/>
  <c r="O114" i="13"/>
  <c r="AA393" i="6"/>
  <c r="AA397" i="6" s="1"/>
  <c r="AA423" i="6" s="1"/>
  <c r="AB121" i="6"/>
  <c r="AB273" i="6" s="1"/>
  <c r="Z407" i="6"/>
  <c r="C445" i="6"/>
  <c r="C6" i="11" s="1"/>
  <c r="N63" i="14" a="1"/>
  <c r="N63" i="14" s="1"/>
  <c r="Z431" i="6"/>
  <c r="C466" i="6"/>
  <c r="AA382" i="6"/>
  <c r="AB123" i="8" s="1"/>
  <c r="AA339" i="6"/>
  <c r="AA338" i="6" s="1"/>
  <c r="AA285" i="6"/>
  <c r="AA287" i="6" s="1"/>
  <c r="D39" i="11"/>
  <c r="C25" i="11"/>
  <c r="AQ391" i="6"/>
  <c r="N84" i="14"/>
  <c r="N90" i="14" s="1"/>
  <c r="N99" i="14" s="1"/>
  <c r="A82" i="14"/>
  <c r="C144" i="13"/>
  <c r="C155" i="13" s="1"/>
  <c r="C157" i="13" s="1"/>
  <c r="D114" i="13" s="1"/>
  <c r="C153" i="13" l="1"/>
  <c r="AR391" i="6"/>
  <c r="Z419" i="6"/>
  <c r="C460" i="6" s="1"/>
  <c r="C448" i="6"/>
  <c r="N66" i="14"/>
  <c r="N78" i="14" s="1"/>
  <c r="N100" i="14" s="1"/>
  <c r="N101" i="14" s="1"/>
  <c r="A63" i="14"/>
  <c r="C203" i="14"/>
  <c r="C472" i="6"/>
  <c r="Z440" i="6"/>
  <c r="F25" i="7"/>
  <c r="C27" i="11"/>
  <c r="C33" i="11" s="1"/>
  <c r="C42" i="11" s="1"/>
  <c r="P9" i="8" s="1"/>
  <c r="A85" i="14"/>
  <c r="A81" i="14"/>
  <c r="A84" i="14"/>
  <c r="AA404" i="6"/>
  <c r="AA425" i="6"/>
  <c r="AA431" i="6" s="1"/>
  <c r="AA440" i="6" s="1"/>
  <c r="C135" i="14" a="1"/>
  <c r="C135" i="14" s="1"/>
  <c r="AN438" i="6"/>
  <c r="D202" i="14" a="1"/>
  <c r="D202" i="14" s="1"/>
  <c r="D203" i="14" s="1"/>
  <c r="AO437" i="6"/>
  <c r="C9" i="11"/>
  <c r="C21" i="11" s="1"/>
  <c r="D40" i="11"/>
  <c r="AB346" i="6"/>
  <c r="D143" i="13" a="1"/>
  <c r="D143" i="13" s="1"/>
  <c r="AB274" i="6"/>
  <c r="AB283" i="6" s="1"/>
  <c r="AC39" i="5" s="1"/>
  <c r="AB120" i="6"/>
  <c r="D144" i="13" l="1"/>
  <c r="C137" i="14"/>
  <c r="C143" i="14" s="1"/>
  <c r="C152" i="14" s="1"/>
  <c r="AA407" i="6"/>
  <c r="AA419" i="6" s="1"/>
  <c r="AA441" i="6" s="1"/>
  <c r="C116" i="14" a="1"/>
  <c r="C116" i="14" s="1"/>
  <c r="C481" i="6"/>
  <c r="Z441" i="6"/>
  <c r="Z442" i="6" s="1"/>
  <c r="AP437" i="6"/>
  <c r="AO438" i="6"/>
  <c r="E202" i="14" a="1"/>
  <c r="E202" i="14" s="1"/>
  <c r="E203" i="14" s="1"/>
  <c r="AS391" i="6"/>
  <c r="AC121" i="6"/>
  <c r="AC273" i="6" s="1"/>
  <c r="AB393" i="6"/>
  <c r="AB397" i="6" s="1"/>
  <c r="AB423" i="6" s="1"/>
  <c r="AB382" i="6"/>
  <c r="AC123" i="8" s="1"/>
  <c r="AB339" i="6"/>
  <c r="AB338" i="6" s="1"/>
  <c r="AB285" i="6"/>
  <c r="AB287" i="6" s="1"/>
  <c r="AC120" i="6" l="1"/>
  <c r="AD121" i="6" s="1"/>
  <c r="AD273" i="6" s="1"/>
  <c r="AA442" i="6"/>
  <c r="AB404" i="6"/>
  <c r="AP438" i="6"/>
  <c r="F202" i="14" a="1"/>
  <c r="F202" i="14" s="1"/>
  <c r="F203" i="14" s="1"/>
  <c r="AQ437" i="6"/>
  <c r="AT391" i="6"/>
  <c r="D135" i="14" a="1"/>
  <c r="D135" i="14" s="1"/>
  <c r="AB425" i="6"/>
  <c r="AB431" i="6" s="1"/>
  <c r="AB440" i="6" s="1"/>
  <c r="AC346" i="6"/>
  <c r="AC274" i="6"/>
  <c r="E143" i="13" a="1"/>
  <c r="E143" i="13" s="1"/>
  <c r="C119" i="14"/>
  <c r="C131" i="14" s="1"/>
  <c r="C153" i="14" s="1"/>
  <c r="D155" i="13"/>
  <c r="D157" i="13" s="1"/>
  <c r="E114" i="13" s="1"/>
  <c r="D153" i="13"/>
  <c r="AC393" i="6" l="1"/>
  <c r="AC397" i="6" s="1"/>
  <c r="AC423" i="6" s="1"/>
  <c r="E135" i="14" s="1" a="1"/>
  <c r="E135" i="14" s="1"/>
  <c r="E137" i="14" s="1"/>
  <c r="E143" i="14" s="1"/>
  <c r="E152" i="14" s="1"/>
  <c r="AC382" i="6"/>
  <c r="AD123" i="8" s="1"/>
  <c r="AC339" i="6"/>
  <c r="AC338" i="6" s="1"/>
  <c r="AC285" i="6"/>
  <c r="AC287" i="6" s="1"/>
  <c r="AD120" i="6"/>
  <c r="F143" i="13" a="1"/>
  <c r="F143" i="13" s="1"/>
  <c r="F144" i="13" s="1"/>
  <c r="F155" i="13" s="1"/>
  <c r="AD274" i="6"/>
  <c r="AD346" i="6"/>
  <c r="AC283" i="6"/>
  <c r="AD39" i="5" s="1"/>
  <c r="AB407" i="6"/>
  <c r="AB419" i="6" s="1"/>
  <c r="AB441" i="6" s="1"/>
  <c r="AB442" i="6" s="1"/>
  <c r="D116" i="14" a="1"/>
  <c r="D116" i="14" s="1"/>
  <c r="D137" i="14"/>
  <c r="D143" i="14" s="1"/>
  <c r="D152" i="14" s="1"/>
  <c r="AU391" i="6"/>
  <c r="E144" i="13"/>
  <c r="E155" i="13" s="1"/>
  <c r="E157" i="13" s="1"/>
  <c r="F114" i="13" s="1"/>
  <c r="AR437" i="6"/>
  <c r="AQ438" i="6"/>
  <c r="G202" i="14" a="1"/>
  <c r="G202" i="14" s="1"/>
  <c r="G203" i="14" s="1"/>
  <c r="AC425" i="6" l="1"/>
  <c r="AC431" i="6" s="1"/>
  <c r="AC440" i="6" s="1"/>
  <c r="F153" i="13"/>
  <c r="D119" i="14"/>
  <c r="D131" i="14" s="1"/>
  <c r="D153" i="14" s="1"/>
  <c r="AD393" i="6"/>
  <c r="AD397" i="6" s="1"/>
  <c r="AD423" i="6" s="1"/>
  <c r="AE121" i="6"/>
  <c r="AE273" i="6" s="1"/>
  <c r="F157" i="13"/>
  <c r="G114" i="13" s="1"/>
  <c r="AC404" i="6"/>
  <c r="AD283" i="6"/>
  <c r="AE39" i="5" s="1"/>
  <c r="E153" i="13"/>
  <c r="AV391" i="6"/>
  <c r="AD382" i="6"/>
  <c r="AE123" i="8" s="1"/>
  <c r="AD339" i="6"/>
  <c r="AD338" i="6" s="1"/>
  <c r="AD285" i="6"/>
  <c r="AD287" i="6" s="1"/>
  <c r="H202" i="14" a="1"/>
  <c r="H202" i="14" s="1"/>
  <c r="H203" i="14" s="1"/>
  <c r="AS437" i="6"/>
  <c r="AR438" i="6"/>
  <c r="AD404" i="6" l="1"/>
  <c r="AD425" i="6"/>
  <c r="AD431" i="6" s="1"/>
  <c r="AD440" i="6" s="1"/>
  <c r="F135" i="14" a="1"/>
  <c r="F135" i="14" s="1"/>
  <c r="AW391" i="6"/>
  <c r="AE120" i="6"/>
  <c r="AS438" i="6"/>
  <c r="AT437" i="6"/>
  <c r="I202" i="14" a="1"/>
  <c r="I202" i="14" s="1"/>
  <c r="I203" i="14" s="1"/>
  <c r="G143" i="13" a="1"/>
  <c r="G143" i="13" s="1"/>
  <c r="AE274" i="6"/>
  <c r="AE283" i="6" s="1"/>
  <c r="AF39" i="5" s="1"/>
  <c r="AE346" i="6"/>
  <c r="E116" i="14" a="1"/>
  <c r="E116" i="14" s="1"/>
  <c r="AC407" i="6"/>
  <c r="AC419" i="6" s="1"/>
  <c r="AC441" i="6" s="1"/>
  <c r="AC442" i="6" s="1"/>
  <c r="F137" i="14" l="1"/>
  <c r="F143" i="14" s="1"/>
  <c r="F152" i="14" s="1"/>
  <c r="AT438" i="6"/>
  <c r="J202" i="14" a="1"/>
  <c r="J202" i="14" s="1"/>
  <c r="J203" i="14" s="1"/>
  <c r="AU437" i="6"/>
  <c r="E119" i="14"/>
  <c r="E131" i="14" s="1"/>
  <c r="E153" i="14" s="1"/>
  <c r="E154" i="14" s="1"/>
  <c r="G144" i="13"/>
  <c r="AX391" i="6"/>
  <c r="AE382" i="6"/>
  <c r="AF123" i="8" s="1"/>
  <c r="AE285" i="6"/>
  <c r="AE287" i="6" s="1"/>
  <c r="AE339" i="6"/>
  <c r="AE338" i="6" s="1"/>
  <c r="AF121" i="6"/>
  <c r="AF273" i="6" s="1"/>
  <c r="AE393" i="6"/>
  <c r="AE397" i="6" s="1"/>
  <c r="AE423" i="6" s="1"/>
  <c r="AD407" i="6"/>
  <c r="AD419" i="6" s="1"/>
  <c r="AD441" i="6" s="1"/>
  <c r="AD442" i="6" s="1"/>
  <c r="F116" i="14" a="1"/>
  <c r="F116" i="14" s="1"/>
  <c r="F119" i="14" s="1"/>
  <c r="F131" i="14" s="1"/>
  <c r="F153" i="14" l="1"/>
  <c r="F154" i="14" s="1"/>
  <c r="AE404" i="6"/>
  <c r="AU438" i="6"/>
  <c r="K202" i="14" a="1"/>
  <c r="K202" i="14" s="1"/>
  <c r="K203" i="14" s="1"/>
  <c r="AV437" i="6"/>
  <c r="AY391" i="6"/>
  <c r="G135" i="14" a="1"/>
  <c r="G135" i="14" s="1"/>
  <c r="AE425" i="6"/>
  <c r="AE431" i="6" s="1"/>
  <c r="AE440" i="6" s="1"/>
  <c r="H143" i="13" a="1"/>
  <c r="H143" i="13" s="1"/>
  <c r="AF274" i="6"/>
  <c r="AF346" i="6"/>
  <c r="AF120" i="6"/>
  <c r="G155" i="13"/>
  <c r="G157" i="13" s="1"/>
  <c r="H114" i="13" s="1"/>
  <c r="G153" i="13"/>
  <c r="AZ391" i="6" l="1"/>
  <c r="AF382" i="6"/>
  <c r="AG123" i="8" s="1"/>
  <c r="AF285" i="6"/>
  <c r="AF287" i="6" s="1"/>
  <c r="AF339" i="6"/>
  <c r="AF338" i="6" s="1"/>
  <c r="G116" i="14" a="1"/>
  <c r="G116" i="14" s="1"/>
  <c r="AE407" i="6"/>
  <c r="AE419" i="6" s="1"/>
  <c r="AE441" i="6" s="1"/>
  <c r="AE442" i="6" s="1"/>
  <c r="AF393" i="6"/>
  <c r="AF397" i="6" s="1"/>
  <c r="AF423" i="6" s="1"/>
  <c r="AG121" i="6"/>
  <c r="AG273" i="6" s="1"/>
  <c r="H144" i="13"/>
  <c r="H155" i="13" s="1"/>
  <c r="H157" i="13" s="1"/>
  <c r="I114" i="13" s="1"/>
  <c r="G137" i="14"/>
  <c r="G143" i="14" s="1"/>
  <c r="G152" i="14" s="1"/>
  <c r="AF283" i="6"/>
  <c r="AG39" i="5" s="1"/>
  <c r="L202" i="14" a="1"/>
  <c r="L202" i="14" s="1"/>
  <c r="L203" i="14" s="1"/>
  <c r="AV438" i="6"/>
  <c r="AW437" i="6"/>
  <c r="H153" i="13" l="1"/>
  <c r="AG120" i="6"/>
  <c r="AH121" i="6" s="1"/>
  <c r="AH273" i="6" s="1"/>
  <c r="AF404" i="6"/>
  <c r="AW438" i="6"/>
  <c r="M202" i="14" a="1"/>
  <c r="M202" i="14" s="1"/>
  <c r="M203" i="14" s="1"/>
  <c r="AX437" i="6"/>
  <c r="I143" i="13" a="1"/>
  <c r="I143" i="13" s="1"/>
  <c r="I144" i="13" s="1"/>
  <c r="I155" i="13" s="1"/>
  <c r="I157" i="13" s="1"/>
  <c r="J114" i="13" s="1"/>
  <c r="AG274" i="6"/>
  <c r="AG283" i="6" s="1"/>
  <c r="AH39" i="5" s="1"/>
  <c r="AG346" i="6"/>
  <c r="BA391" i="6"/>
  <c r="G119" i="14"/>
  <c r="G131" i="14" s="1"/>
  <c r="G153" i="14" s="1"/>
  <c r="G154" i="14" s="1"/>
  <c r="AF425" i="6"/>
  <c r="AF431" i="6" s="1"/>
  <c r="AF440" i="6" s="1"/>
  <c r="H135" i="14" a="1"/>
  <c r="H135" i="14" s="1"/>
  <c r="H137" i="14" s="1"/>
  <c r="H143" i="14" s="1"/>
  <c r="H152" i="14" s="1"/>
  <c r="AG393" i="6" l="1"/>
  <c r="AG397" i="6" s="1"/>
  <c r="AG423" i="6" s="1"/>
  <c r="I135" i="14" s="1" a="1"/>
  <c r="I135" i="14" s="1"/>
  <c r="I137" i="14" s="1"/>
  <c r="I143" i="14" s="1"/>
  <c r="I152" i="14" s="1"/>
  <c r="AH120" i="6"/>
  <c r="AI121" i="6" s="1"/>
  <c r="AI273" i="6" s="1"/>
  <c r="AF407" i="6"/>
  <c r="AF419" i="6" s="1"/>
  <c r="AF441" i="6" s="1"/>
  <c r="AF442" i="6" s="1"/>
  <c r="H116" i="14" a="1"/>
  <c r="H116" i="14" s="1"/>
  <c r="H119" i="14" s="1"/>
  <c r="H131" i="14" s="1"/>
  <c r="H153" i="14" s="1"/>
  <c r="H154" i="14" s="1"/>
  <c r="AH346" i="6"/>
  <c r="J143" i="13" a="1"/>
  <c r="J143" i="13" s="1"/>
  <c r="J144" i="13" s="1"/>
  <c r="J155" i="13" s="1"/>
  <c r="J157" i="13" s="1"/>
  <c r="K114" i="13" s="1"/>
  <c r="AH274" i="6"/>
  <c r="AG285" i="6"/>
  <c r="AG287" i="6" s="1"/>
  <c r="AG339" i="6"/>
  <c r="AG338" i="6" s="1"/>
  <c r="AG382" i="6"/>
  <c r="AH123" i="8" s="1"/>
  <c r="I153" i="13"/>
  <c r="AX438" i="6"/>
  <c r="N202" i="14" a="1"/>
  <c r="N202" i="14" s="1"/>
  <c r="AY437" i="6"/>
  <c r="E478" i="6"/>
  <c r="BB391" i="6"/>
  <c r="AG425" i="6" l="1"/>
  <c r="AG431" i="6" s="1"/>
  <c r="AG440" i="6" s="1"/>
  <c r="AH393" i="6"/>
  <c r="AH397" i="6" s="1"/>
  <c r="AH423" i="6" s="1"/>
  <c r="J135" i="14" s="1" a="1"/>
  <c r="J135" i="14" s="1"/>
  <c r="J137" i="14" s="1"/>
  <c r="J143" i="14" s="1"/>
  <c r="J152" i="14" s="1"/>
  <c r="AI120" i="6"/>
  <c r="N203" i="14"/>
  <c r="A202" i="14"/>
  <c r="AH339" i="6"/>
  <c r="AH338" i="6" s="1"/>
  <c r="AH382" i="6"/>
  <c r="AI123" i="8" s="1"/>
  <c r="AH285" i="6"/>
  <c r="AH287" i="6" s="1"/>
  <c r="E39" i="11"/>
  <c r="AH283" i="6"/>
  <c r="AI39" i="5" s="1"/>
  <c r="AG404" i="6"/>
  <c r="BC391" i="6"/>
  <c r="AI346" i="6"/>
  <c r="K143" i="13" a="1"/>
  <c r="K143" i="13" s="1"/>
  <c r="K144" i="13" s="1"/>
  <c r="K155" i="13" s="1"/>
  <c r="K157" i="13" s="1"/>
  <c r="L114" i="13" s="1"/>
  <c r="AI274" i="6"/>
  <c r="AY438" i="6"/>
  <c r="AZ437" i="6"/>
  <c r="C255" i="14" a="1"/>
  <c r="C255" i="14" s="1"/>
  <c r="J153" i="13"/>
  <c r="AH425" i="6" l="1"/>
  <c r="AH431" i="6" s="1"/>
  <c r="AH440" i="6" s="1"/>
  <c r="C256" i="14"/>
  <c r="AG407" i="6"/>
  <c r="AG419" i="6" s="1"/>
  <c r="AG441" i="6" s="1"/>
  <c r="AG442" i="6" s="1"/>
  <c r="I116" i="14" a="1"/>
  <c r="I116" i="14" s="1"/>
  <c r="I119" i="14" s="1"/>
  <c r="I131" i="14" s="1"/>
  <c r="I153" i="14" s="1"/>
  <c r="I154" i="14" s="1"/>
  <c r="BA437" i="6"/>
  <c r="D255" i="14" a="1"/>
  <c r="D255" i="14" s="1"/>
  <c r="D256" i="14" s="1"/>
  <c r="AZ438" i="6"/>
  <c r="AI382" i="6"/>
  <c r="AJ123" i="8" s="1"/>
  <c r="AI339" i="6"/>
  <c r="AI338" i="6" s="1"/>
  <c r="AI285" i="6"/>
  <c r="AI287" i="6" s="1"/>
  <c r="AH404" i="6"/>
  <c r="AI283" i="6"/>
  <c r="AJ39" i="5" s="1"/>
  <c r="E40" i="11"/>
  <c r="K153" i="13"/>
  <c r="BD391" i="6"/>
  <c r="AJ121" i="6"/>
  <c r="AJ273" i="6" s="1"/>
  <c r="AI393" i="6"/>
  <c r="AI397" i="6" s="1"/>
  <c r="AI423" i="6" s="1"/>
  <c r="AI404" i="6" l="1"/>
  <c r="BE391" i="6"/>
  <c r="AJ346" i="6"/>
  <c r="AJ274" i="6"/>
  <c r="AJ283" i="6" s="1"/>
  <c r="AK39" i="5" s="1"/>
  <c r="L143" i="13" a="1"/>
  <c r="L143" i="13" s="1"/>
  <c r="L144" i="13" s="1"/>
  <c r="AI425" i="6"/>
  <c r="AI431" i="6" s="1"/>
  <c r="AI440" i="6" s="1"/>
  <c r="K135" i="14" a="1"/>
  <c r="K135" i="14" s="1"/>
  <c r="K137" i="14" s="1"/>
  <c r="K143" i="14" s="1"/>
  <c r="K152" i="14" s="1"/>
  <c r="AJ120" i="6"/>
  <c r="J116" i="14" a="1"/>
  <c r="J116" i="14" s="1"/>
  <c r="J119" i="14" s="1"/>
  <c r="J131" i="14" s="1"/>
  <c r="J153" i="14" s="1"/>
  <c r="J154" i="14" s="1"/>
  <c r="AH407" i="6"/>
  <c r="AH419" i="6" s="1"/>
  <c r="AH441" i="6" s="1"/>
  <c r="AH442" i="6" s="1"/>
  <c r="BA438" i="6"/>
  <c r="E255" i="14" a="1"/>
  <c r="E255" i="14" s="1"/>
  <c r="BB437" i="6"/>
  <c r="AK121" i="6" l="1"/>
  <c r="AK273" i="6" s="1"/>
  <c r="AJ393" i="6"/>
  <c r="AJ397" i="6" s="1"/>
  <c r="AJ423" i="6" s="1"/>
  <c r="BF391" i="6"/>
  <c r="BC437" i="6"/>
  <c r="F255" i="14" a="1"/>
  <c r="F255" i="14" s="1"/>
  <c r="F256" i="14" s="1"/>
  <c r="BB438" i="6"/>
  <c r="E256" i="14"/>
  <c r="AI407" i="6"/>
  <c r="AI419" i="6" s="1"/>
  <c r="AI441" i="6" s="1"/>
  <c r="AI442" i="6" s="1"/>
  <c r="K116" i="14" a="1"/>
  <c r="K116" i="14" s="1"/>
  <c r="K119" i="14" s="1"/>
  <c r="K131" i="14" s="1"/>
  <c r="K153" i="14" s="1"/>
  <c r="K154" i="14" s="1"/>
  <c r="L155" i="13"/>
  <c r="L157" i="13" s="1"/>
  <c r="M114" i="13" s="1"/>
  <c r="L153" i="13"/>
  <c r="AJ382" i="6"/>
  <c r="AK123" i="8" s="1"/>
  <c r="AJ339" i="6"/>
  <c r="AJ338" i="6" s="1"/>
  <c r="AJ285" i="6"/>
  <c r="AJ287" i="6" s="1"/>
  <c r="AK120" i="6" l="1"/>
  <c r="AK393" i="6" s="1"/>
  <c r="AK397" i="6" s="1"/>
  <c r="AK423" i="6" s="1"/>
  <c r="BG391" i="6"/>
  <c r="L135" i="14" a="1"/>
  <c r="L135" i="14" s="1"/>
  <c r="L137" i="14" s="1"/>
  <c r="L143" i="14" s="1"/>
  <c r="L152" i="14" s="1"/>
  <c r="AJ425" i="6"/>
  <c r="AJ431" i="6" s="1"/>
  <c r="AJ440" i="6" s="1"/>
  <c r="BD437" i="6"/>
  <c r="BC438" i="6"/>
  <c r="G255" i="14" a="1"/>
  <c r="G255" i="14" s="1"/>
  <c r="G256" i="14" s="1"/>
  <c r="AJ404" i="6"/>
  <c r="M143" i="13" a="1"/>
  <c r="M143" i="13" s="1"/>
  <c r="M144" i="13" s="1"/>
  <c r="M155" i="13" s="1"/>
  <c r="M157" i="13" s="1"/>
  <c r="N114" i="13" s="1"/>
  <c r="AK346" i="6"/>
  <c r="AK274" i="6"/>
  <c r="AK283" i="6" s="1"/>
  <c r="AL39" i="5" s="1"/>
  <c r="AL121" i="6" l="1"/>
  <c r="AL273" i="6" s="1"/>
  <c r="AL346" i="6" s="1"/>
  <c r="AJ407" i="6"/>
  <c r="AJ419" i="6" s="1"/>
  <c r="AJ441" i="6" s="1"/>
  <c r="AJ442" i="6" s="1"/>
  <c r="L116" i="14" a="1"/>
  <c r="L116" i="14" s="1"/>
  <c r="L119" i="14" s="1"/>
  <c r="L131" i="14" s="1"/>
  <c r="L153" i="14" s="1"/>
  <c r="L154" i="14" s="1"/>
  <c r="AK285" i="6"/>
  <c r="AK287" i="6" s="1"/>
  <c r="AK382" i="6"/>
  <c r="AL123" i="8" s="1"/>
  <c r="AK339" i="6"/>
  <c r="AK338" i="6" s="1"/>
  <c r="BH391" i="6"/>
  <c r="H255" i="14" a="1"/>
  <c r="H255" i="14" s="1"/>
  <c r="H256" i="14" s="1"/>
  <c r="BD438" i="6"/>
  <c r="BE437" i="6"/>
  <c r="M153" i="13"/>
  <c r="M135" i="14" a="1"/>
  <c r="M135" i="14" s="1"/>
  <c r="M137" i="14" s="1"/>
  <c r="M143" i="14" s="1"/>
  <c r="M152" i="14" s="1"/>
  <c r="AK425" i="6"/>
  <c r="AK431" i="6" s="1"/>
  <c r="AK440" i="6" s="1"/>
  <c r="AL274" i="6" l="1"/>
  <c r="AL339" i="6" s="1"/>
  <c r="AL338" i="6" s="1"/>
  <c r="N143" i="13" a="1"/>
  <c r="N143" i="13" s="1"/>
  <c r="O143" i="13" s="1"/>
  <c r="AL120" i="6"/>
  <c r="AM121" i="6" s="1"/>
  <c r="AM273" i="6" s="1"/>
  <c r="BI391" i="6"/>
  <c r="BF437" i="6"/>
  <c r="I255" i="14" a="1"/>
  <c r="I255" i="14" s="1"/>
  <c r="I256" i="14" s="1"/>
  <c r="BE438" i="6"/>
  <c r="AK404" i="6"/>
  <c r="AL393" i="6" l="1"/>
  <c r="AL397" i="6" s="1"/>
  <c r="AL423" i="6" s="1"/>
  <c r="AL425" i="6" s="1"/>
  <c r="N144" i="13"/>
  <c r="N153" i="13" s="1"/>
  <c r="O153" i="13" s="1"/>
  <c r="AL283" i="6"/>
  <c r="AM39" i="5" s="1"/>
  <c r="AL382" i="6"/>
  <c r="AM123" i="8" s="1"/>
  <c r="AL285" i="6"/>
  <c r="AL287" i="6" s="1"/>
  <c r="AL404" i="6" s="1"/>
  <c r="M116" i="14" a="1"/>
  <c r="M116" i="14" s="1"/>
  <c r="M119" i="14" s="1"/>
  <c r="M131" i="14" s="1"/>
  <c r="M153" i="14" s="1"/>
  <c r="M154" i="14" s="1"/>
  <c r="AK407" i="6"/>
  <c r="AK419" i="6" s="1"/>
  <c r="AK441" i="6" s="1"/>
  <c r="AK442" i="6" s="1"/>
  <c r="J255" i="14" a="1"/>
  <c r="J255" i="14" s="1"/>
  <c r="J256" i="14" s="1"/>
  <c r="BF438" i="6"/>
  <c r="BG437" i="6"/>
  <c r="O144" i="13"/>
  <c r="O155" i="13" s="1"/>
  <c r="A143" i="13"/>
  <c r="C196" i="13" a="1"/>
  <c r="C196" i="13" s="1"/>
  <c r="AM274" i="6"/>
  <c r="AM346" i="6"/>
  <c r="BJ391" i="6"/>
  <c r="AM120" i="6"/>
  <c r="N135" i="14" l="1" a="1"/>
  <c r="N135" i="14" s="1"/>
  <c r="A135" i="14" s="1"/>
  <c r="D464" i="6"/>
  <c r="D25" i="11" s="1"/>
  <c r="AM283" i="6"/>
  <c r="AN39" i="5" s="1"/>
  <c r="N155" i="13"/>
  <c r="N157" i="13" s="1"/>
  <c r="O157" i="13" s="1"/>
  <c r="C167" i="13" s="1"/>
  <c r="O167" i="13" s="1"/>
  <c r="AL431" i="6"/>
  <c r="D466" i="6"/>
  <c r="N116" i="14" a="1"/>
  <c r="N116" i="14" s="1"/>
  <c r="AL407" i="6"/>
  <c r="D445" i="6"/>
  <c r="D6" i="11" s="1"/>
  <c r="BH437" i="6"/>
  <c r="K255" i="14" a="1"/>
  <c r="K255" i="14" s="1"/>
  <c r="K256" i="14" s="1"/>
  <c r="BG438" i="6"/>
  <c r="AM285" i="6"/>
  <c r="AM287" i="6" s="1"/>
  <c r="AM339" i="6"/>
  <c r="AM338" i="6" s="1"/>
  <c r="AM382" i="6"/>
  <c r="AN123" i="8" s="1"/>
  <c r="AM393" i="6"/>
  <c r="AM397" i="6" s="1"/>
  <c r="AM423" i="6" s="1"/>
  <c r="AN121" i="6"/>
  <c r="AN273" i="6" s="1"/>
  <c r="C197" i="13"/>
  <c r="C208" i="13" s="1"/>
  <c r="N137" i="14" l="1"/>
  <c r="N143" i="14" s="1"/>
  <c r="N152" i="14" s="1"/>
  <c r="C210" i="13"/>
  <c r="D167" i="13" s="1"/>
  <c r="BH438" i="6"/>
  <c r="L255" i="14" a="1"/>
  <c r="L255" i="14" s="1"/>
  <c r="L256" i="14" s="1"/>
  <c r="BI437" i="6"/>
  <c r="A137" i="14"/>
  <c r="A134" i="14"/>
  <c r="A138" i="14"/>
  <c r="AN120" i="6"/>
  <c r="D27" i="11"/>
  <c r="D33" i="11" s="1"/>
  <c r="D42" i="11" s="1"/>
  <c r="Q9" i="8" s="1"/>
  <c r="G25" i="7"/>
  <c r="D196" i="13" a="1"/>
  <c r="D196" i="13" s="1"/>
  <c r="AN274" i="6"/>
  <c r="AN283" i="6" s="1"/>
  <c r="AO39" i="5" s="1"/>
  <c r="AN346" i="6"/>
  <c r="C188" i="14" a="1"/>
  <c r="C188" i="14" s="1"/>
  <c r="AM425" i="6"/>
  <c r="AM431" i="6" s="1"/>
  <c r="AM440" i="6" s="1"/>
  <c r="C206" i="13"/>
  <c r="D9" i="11"/>
  <c r="D21" i="11" s="1"/>
  <c r="D448" i="6"/>
  <c r="AL419" i="6"/>
  <c r="D460" i="6" s="1"/>
  <c r="D472" i="6"/>
  <c r="AL440" i="6"/>
  <c r="AM404" i="6"/>
  <c r="N119" i="14"/>
  <c r="N131" i="14" s="1"/>
  <c r="A116" i="14"/>
  <c r="N153" i="14" l="1"/>
  <c r="N154" i="14" s="1"/>
  <c r="AO121" i="6"/>
  <c r="AO273" i="6" s="1"/>
  <c r="AN393" i="6"/>
  <c r="AN397" i="6" s="1"/>
  <c r="AN423" i="6" s="1"/>
  <c r="AN285" i="6"/>
  <c r="AN287" i="6" s="1"/>
  <c r="AN382" i="6"/>
  <c r="AO123" i="8" s="1"/>
  <c r="AN339" i="6"/>
  <c r="AN338" i="6" s="1"/>
  <c r="D197" i="13"/>
  <c r="C169" i="14" a="1"/>
  <c r="C169" i="14" s="1"/>
  <c r="AM407" i="6"/>
  <c r="AM419" i="6" s="1"/>
  <c r="AM441" i="6" s="1"/>
  <c r="M255" i="14" a="1"/>
  <c r="M255" i="14" s="1"/>
  <c r="M256" i="14" s="1"/>
  <c r="BJ437" i="6"/>
  <c r="BI438" i="6"/>
  <c r="AL441" i="6"/>
  <c r="AL442" i="6" s="1"/>
  <c r="D481" i="6"/>
  <c r="C190" i="14"/>
  <c r="C196" i="14" s="1"/>
  <c r="C205" i="14" s="1"/>
  <c r="AM442" i="6" l="1"/>
  <c r="D208" i="13"/>
  <c r="D210" i="13" s="1"/>
  <c r="E167" i="13" s="1"/>
  <c r="D206" i="13"/>
  <c r="AN404" i="6"/>
  <c r="D188" i="14" a="1"/>
  <c r="D188" i="14" s="1"/>
  <c r="AN425" i="6"/>
  <c r="AN431" i="6" s="1"/>
  <c r="AN440" i="6" s="1"/>
  <c r="E196" i="13" a="1"/>
  <c r="E196" i="13" s="1"/>
  <c r="AO346" i="6"/>
  <c r="AO274" i="6"/>
  <c r="AO283" i="6" s="1"/>
  <c r="AP39" i="5" s="1"/>
  <c r="BJ438" i="6"/>
  <c r="F478" i="6"/>
  <c r="N255" i="14" a="1"/>
  <c r="N255" i="14" s="1"/>
  <c r="C172" i="14"/>
  <c r="C184" i="14" s="1"/>
  <c r="C206" i="14" s="1"/>
  <c r="AO120" i="6"/>
  <c r="D190" i="14" l="1"/>
  <c r="D196" i="14" s="1"/>
  <c r="D205" i="14" s="1"/>
  <c r="AO339" i="6"/>
  <c r="AO338" i="6" s="1"/>
  <c r="AO382" i="6"/>
  <c r="AP123" i="8" s="1"/>
  <c r="AO285" i="6"/>
  <c r="AO287" i="6" s="1"/>
  <c r="AO393" i="6"/>
  <c r="AO397" i="6" s="1"/>
  <c r="AO423" i="6" s="1"/>
  <c r="AP121" i="6"/>
  <c r="AP273" i="6" s="1"/>
  <c r="AN407" i="6"/>
  <c r="AN419" i="6" s="1"/>
  <c r="AN441" i="6" s="1"/>
  <c r="AN442" i="6" s="1"/>
  <c r="D169" i="14" a="1"/>
  <c r="D169" i="14" s="1"/>
  <c r="E197" i="13"/>
  <c r="E208" i="13" s="1"/>
  <c r="E210" i="13" s="1"/>
  <c r="F167" i="13" s="1"/>
  <c r="F39" i="11"/>
  <c r="A478" i="6"/>
  <c r="N256" i="14"/>
  <c r="A255" i="14"/>
  <c r="E206" i="13" l="1"/>
  <c r="AP120" i="6"/>
  <c r="AQ121" i="6" s="1"/>
  <c r="AQ273" i="6" s="1"/>
  <c r="AP274" i="6"/>
  <c r="AP283" i="6" s="1"/>
  <c r="AQ39" i="5" s="1"/>
  <c r="AP346" i="6"/>
  <c r="F196" i="13" a="1"/>
  <c r="F196" i="13" s="1"/>
  <c r="AO404" i="6"/>
  <c r="AO425" i="6"/>
  <c r="AO431" i="6" s="1"/>
  <c r="AO440" i="6" s="1"/>
  <c r="E188" i="14" a="1"/>
  <c r="E188" i="14" s="1"/>
  <c r="F40" i="11"/>
  <c r="A39" i="11"/>
  <c r="D172" i="14"/>
  <c r="D184" i="14" s="1"/>
  <c r="D206" i="14" s="1"/>
  <c r="AP393" i="6" l="1"/>
  <c r="AP397" i="6" s="1"/>
  <c r="AP423" i="6" s="1"/>
  <c r="F188" i="14" s="1" a="1"/>
  <c r="F188" i="14" s="1"/>
  <c r="F190" i="14" s="1"/>
  <c r="F196" i="14" s="1"/>
  <c r="F205" i="14" s="1"/>
  <c r="G196" i="13" a="1"/>
  <c r="G196" i="13" s="1"/>
  <c r="G197" i="13" s="1"/>
  <c r="G208" i="13" s="1"/>
  <c r="AQ274" i="6"/>
  <c r="AQ346" i="6"/>
  <c r="AO407" i="6"/>
  <c r="AO419" i="6" s="1"/>
  <c r="AO441" i="6" s="1"/>
  <c r="AO442" i="6" s="1"/>
  <c r="E169" i="14" a="1"/>
  <c r="E169" i="14" s="1"/>
  <c r="F197" i="13"/>
  <c r="AQ120" i="6"/>
  <c r="E190" i="14"/>
  <c r="E196" i="14" s="1"/>
  <c r="E205" i="14" s="1"/>
  <c r="AP339" i="6"/>
  <c r="AP338" i="6" s="1"/>
  <c r="AP382" i="6"/>
  <c r="AQ123" i="8" s="1"/>
  <c r="AP285" i="6"/>
  <c r="AP287" i="6" s="1"/>
  <c r="AP425" i="6" l="1"/>
  <c r="AP431" i="6" s="1"/>
  <c r="AP440" i="6" s="1"/>
  <c r="F208" i="13"/>
  <c r="F210" i="13" s="1"/>
  <c r="G167" i="13" s="1"/>
  <c r="G206" i="13" s="1"/>
  <c r="F206" i="13"/>
  <c r="AQ339" i="6"/>
  <c r="AQ338" i="6" s="1"/>
  <c r="AQ382" i="6"/>
  <c r="AR123" i="8" s="1"/>
  <c r="AQ285" i="6"/>
  <c r="AQ287" i="6" s="1"/>
  <c r="E172" i="14"/>
  <c r="E184" i="14" s="1"/>
  <c r="E206" i="14" s="1"/>
  <c r="E207" i="14" s="1"/>
  <c r="AQ283" i="6"/>
  <c r="AR39" i="5" s="1"/>
  <c r="AP404" i="6"/>
  <c r="AQ393" i="6"/>
  <c r="AQ397" i="6" s="1"/>
  <c r="AQ423" i="6" s="1"/>
  <c r="AR121" i="6"/>
  <c r="AR273" i="6" s="1"/>
  <c r="G210" i="13" l="1"/>
  <c r="H167" i="13" s="1"/>
  <c r="AR120" i="6"/>
  <c r="AS121" i="6" s="1"/>
  <c r="AS273" i="6" s="1"/>
  <c r="AQ404" i="6"/>
  <c r="H196" i="13" a="1"/>
  <c r="H196" i="13" s="1"/>
  <c r="AR346" i="6"/>
  <c r="AR274" i="6"/>
  <c r="AR283" i="6" s="1"/>
  <c r="AS39" i="5" s="1"/>
  <c r="F169" i="14" a="1"/>
  <c r="F169" i="14" s="1"/>
  <c r="AP407" i="6"/>
  <c r="AP419" i="6" s="1"/>
  <c r="AP441" i="6" s="1"/>
  <c r="AP442" i="6" s="1"/>
  <c r="G188" i="14" a="1"/>
  <c r="G188" i="14" s="1"/>
  <c r="AQ425" i="6"/>
  <c r="AQ431" i="6" s="1"/>
  <c r="AQ440" i="6" s="1"/>
  <c r="AR393" i="6" l="1"/>
  <c r="AR397" i="6" s="1"/>
  <c r="AR423" i="6" s="1"/>
  <c r="AR425" i="6" s="1"/>
  <c r="AR431" i="6" s="1"/>
  <c r="AR440" i="6" s="1"/>
  <c r="AS120" i="6"/>
  <c r="AS393" i="6" s="1"/>
  <c r="AS397" i="6" s="1"/>
  <c r="AS423" i="6" s="1"/>
  <c r="G190" i="14"/>
  <c r="G196" i="14" s="1"/>
  <c r="G205" i="14" s="1"/>
  <c r="F172" i="14"/>
  <c r="F184" i="14" s="1"/>
  <c r="F206" i="14" s="1"/>
  <c r="F207" i="14" s="1"/>
  <c r="AR339" i="6"/>
  <c r="AR338" i="6" s="1"/>
  <c r="AR382" i="6"/>
  <c r="AS123" i="8" s="1"/>
  <c r="AR285" i="6"/>
  <c r="AR287" i="6" s="1"/>
  <c r="H197" i="13"/>
  <c r="AS346" i="6"/>
  <c r="I196" i="13" a="1"/>
  <c r="I196" i="13" s="1"/>
  <c r="I197" i="13" s="1"/>
  <c r="I208" i="13" s="1"/>
  <c r="AS274" i="6"/>
  <c r="G169" i="14" a="1"/>
  <c r="G169" i="14" s="1"/>
  <c r="G172" i="14" s="1"/>
  <c r="G184" i="14" s="1"/>
  <c r="AQ407" i="6"/>
  <c r="AQ419" i="6" s="1"/>
  <c r="AQ441" i="6" s="1"/>
  <c r="AQ442" i="6" s="1"/>
  <c r="AT121" i="6" l="1"/>
  <c r="AT273" i="6" s="1"/>
  <c r="AT274" i="6" s="1"/>
  <c r="H188" i="14" a="1"/>
  <c r="H188" i="14" s="1"/>
  <c r="H190" i="14" s="1"/>
  <c r="H196" i="14" s="1"/>
  <c r="H205" i="14" s="1"/>
  <c r="AS283" i="6"/>
  <c r="AT39" i="5" s="1"/>
  <c r="AR404" i="6"/>
  <c r="H208" i="13"/>
  <c r="H210" i="13" s="1"/>
  <c r="I167" i="13" s="1"/>
  <c r="I206" i="13" s="1"/>
  <c r="H206" i="13"/>
  <c r="G206" i="14"/>
  <c r="G207" i="14" s="1"/>
  <c r="I188" i="14" a="1"/>
  <c r="I188" i="14" s="1"/>
  <c r="AS425" i="6"/>
  <c r="AS431" i="6" s="1"/>
  <c r="AS440" i="6" s="1"/>
  <c r="AS382" i="6"/>
  <c r="AT123" i="8" s="1"/>
  <c r="AS339" i="6"/>
  <c r="AS338" i="6" s="1"/>
  <c r="AS285" i="6"/>
  <c r="AS287" i="6" s="1"/>
  <c r="AT346" i="6" l="1"/>
  <c r="AT120" i="6"/>
  <c r="AU121" i="6" s="1"/>
  <c r="AU273" i="6" s="1"/>
  <c r="J196" i="13" a="1"/>
  <c r="J196" i="13" s="1"/>
  <c r="J197" i="13" s="1"/>
  <c r="J208" i="13" s="1"/>
  <c r="AS404" i="6"/>
  <c r="AT283" i="6"/>
  <c r="AU39" i="5" s="1"/>
  <c r="AT285" i="6"/>
  <c r="AT287" i="6" s="1"/>
  <c r="AT382" i="6"/>
  <c r="AU123" i="8" s="1"/>
  <c r="AT339" i="6"/>
  <c r="AT338" i="6" s="1"/>
  <c r="H169" i="14" a="1"/>
  <c r="H169" i="14" s="1"/>
  <c r="AR407" i="6"/>
  <c r="AR419" i="6" s="1"/>
  <c r="AR441" i="6" s="1"/>
  <c r="AR442" i="6" s="1"/>
  <c r="I190" i="14"/>
  <c r="I196" i="14" s="1"/>
  <c r="I205" i="14" s="1"/>
  <c r="I210" i="13"/>
  <c r="J167" i="13" s="1"/>
  <c r="AT393" i="6" l="1"/>
  <c r="AT397" i="6" s="1"/>
  <c r="AT423" i="6" s="1"/>
  <c r="AT425" i="6" s="1"/>
  <c r="AT431" i="6" s="1"/>
  <c r="AT440" i="6" s="1"/>
  <c r="J206" i="13"/>
  <c r="J210" i="13"/>
  <c r="K167" i="13" s="1"/>
  <c r="AT404" i="6"/>
  <c r="K196" i="13" a="1"/>
  <c r="K196" i="13" s="1"/>
  <c r="K197" i="13" s="1"/>
  <c r="K208" i="13" s="1"/>
  <c r="AU346" i="6"/>
  <c r="AU274" i="6"/>
  <c r="H172" i="14"/>
  <c r="H184" i="14" s="1"/>
  <c r="H206" i="14" s="1"/>
  <c r="H207" i="14" s="1"/>
  <c r="AU120" i="6"/>
  <c r="AS407" i="6"/>
  <c r="AS419" i="6" s="1"/>
  <c r="AS441" i="6" s="1"/>
  <c r="AS442" i="6" s="1"/>
  <c r="I169" i="14" a="1"/>
  <c r="I169" i="14" s="1"/>
  <c r="I172" i="14" s="1"/>
  <c r="I184" i="14" s="1"/>
  <c r="I206" i="14" s="1"/>
  <c r="J188" i="14" l="1" a="1"/>
  <c r="J188" i="14" s="1"/>
  <c r="J190" i="14" s="1"/>
  <c r="J196" i="14" s="1"/>
  <c r="J205" i="14" s="1"/>
  <c r="K210" i="13"/>
  <c r="L167" i="13" s="1"/>
  <c r="K206" i="13"/>
  <c r="AU339" i="6"/>
  <c r="AU338" i="6" s="1"/>
  <c r="AU382" i="6"/>
  <c r="AV123" i="8" s="1"/>
  <c r="AU285" i="6"/>
  <c r="AU287" i="6" s="1"/>
  <c r="AU283" i="6"/>
  <c r="AV39" i="5" s="1"/>
  <c r="I207" i="14"/>
  <c r="J169" i="14" a="1"/>
  <c r="J169" i="14" s="1"/>
  <c r="J172" i="14" s="1"/>
  <c r="J184" i="14" s="1"/>
  <c r="AT407" i="6"/>
  <c r="AT419" i="6" s="1"/>
  <c r="AT441" i="6" s="1"/>
  <c r="AT442" i="6" s="1"/>
  <c r="AU393" i="6"/>
  <c r="AU397" i="6" s="1"/>
  <c r="AU423" i="6" s="1"/>
  <c r="AV121" i="6"/>
  <c r="AV273" i="6" s="1"/>
  <c r="J206" i="14" l="1"/>
  <c r="J207" i="14" s="1"/>
  <c r="AV120" i="6"/>
  <c r="AW121" i="6" s="1"/>
  <c r="AW273" i="6" s="1"/>
  <c r="AU404" i="6"/>
  <c r="AV274" i="6"/>
  <c r="L196" i="13" a="1"/>
  <c r="L196" i="13" s="1"/>
  <c r="L197" i="13" s="1"/>
  <c r="AV346" i="6"/>
  <c r="K188" i="14" a="1"/>
  <c r="K188" i="14" s="1"/>
  <c r="K190" i="14" s="1"/>
  <c r="K196" i="14" s="1"/>
  <c r="K205" i="14" s="1"/>
  <c r="AU425" i="6"/>
  <c r="AU431" i="6" s="1"/>
  <c r="AU440" i="6" s="1"/>
  <c r="AV393" i="6" l="1"/>
  <c r="AV397" i="6" s="1"/>
  <c r="AV423" i="6" s="1"/>
  <c r="L188" i="14" s="1" a="1"/>
  <c r="L188" i="14" s="1"/>
  <c r="L190" i="14" s="1"/>
  <c r="L196" i="14" s="1"/>
  <c r="L205" i="14" s="1"/>
  <c r="AV339" i="6"/>
  <c r="AV338" i="6" s="1"/>
  <c r="AV285" i="6"/>
  <c r="AV287" i="6" s="1"/>
  <c r="AV382" i="6"/>
  <c r="AW123" i="8" s="1"/>
  <c r="M196" i="13" a="1"/>
  <c r="M196" i="13" s="1"/>
  <c r="M197" i="13" s="1"/>
  <c r="M208" i="13" s="1"/>
  <c r="AW274" i="6"/>
  <c r="AW346" i="6"/>
  <c r="AW120" i="6"/>
  <c r="AU407" i="6"/>
  <c r="AU419" i="6" s="1"/>
  <c r="AU441" i="6" s="1"/>
  <c r="AU442" i="6" s="1"/>
  <c r="K169" i="14" a="1"/>
  <c r="K169" i="14" s="1"/>
  <c r="K172" i="14" s="1"/>
  <c r="K184" i="14" s="1"/>
  <c r="K206" i="14" s="1"/>
  <c r="K207" i="14" s="1"/>
  <c r="L208" i="13"/>
  <c r="L210" i="13" s="1"/>
  <c r="M167" i="13" s="1"/>
  <c r="L206" i="13"/>
  <c r="AV283" i="6"/>
  <c r="AW39" i="5" s="1"/>
  <c r="AV425" i="6" l="1"/>
  <c r="AV431" i="6" s="1"/>
  <c r="AV440" i="6" s="1"/>
  <c r="M210" i="13"/>
  <c r="N167" i="13" s="1"/>
  <c r="AW339" i="6"/>
  <c r="AW338" i="6" s="1"/>
  <c r="AW382" i="6"/>
  <c r="AX123" i="8" s="1"/>
  <c r="AW285" i="6"/>
  <c r="AW287" i="6" s="1"/>
  <c r="AX121" i="6"/>
  <c r="AX273" i="6" s="1"/>
  <c r="AW393" i="6"/>
  <c r="AW397" i="6" s="1"/>
  <c r="AW423" i="6" s="1"/>
  <c r="M206" i="13"/>
  <c r="AW283" i="6"/>
  <c r="AX39" i="5" s="1"/>
  <c r="AV404" i="6"/>
  <c r="AX120" i="6" l="1"/>
  <c r="AX393" i="6" s="1"/>
  <c r="AX397" i="6" s="1"/>
  <c r="AX423" i="6" s="1"/>
  <c r="AX346" i="6"/>
  <c r="N196" i="13" a="1"/>
  <c r="N196" i="13" s="1"/>
  <c r="AX274" i="6"/>
  <c r="AX283" i="6" s="1"/>
  <c r="AY39" i="5" s="1"/>
  <c r="AW404" i="6"/>
  <c r="L169" i="14" a="1"/>
  <c r="L169" i="14" s="1"/>
  <c r="L172" i="14" s="1"/>
  <c r="L184" i="14" s="1"/>
  <c r="L206" i="14" s="1"/>
  <c r="L207" i="14" s="1"/>
  <c r="AV407" i="6"/>
  <c r="AV419" i="6" s="1"/>
  <c r="AV441" i="6" s="1"/>
  <c r="AV442" i="6" s="1"/>
  <c r="M188" i="14" a="1"/>
  <c r="M188" i="14" s="1"/>
  <c r="M190" i="14" s="1"/>
  <c r="M196" i="14" s="1"/>
  <c r="M205" i="14" s="1"/>
  <c r="AW425" i="6"/>
  <c r="AW431" i="6" s="1"/>
  <c r="AW440" i="6" s="1"/>
  <c r="AY121" i="6" l="1"/>
  <c r="AY273" i="6" s="1"/>
  <c r="AY346" i="6" s="1"/>
  <c r="AX339" i="6"/>
  <c r="AX338" i="6" s="1"/>
  <c r="AX382" i="6"/>
  <c r="AY123" i="8" s="1"/>
  <c r="AX285" i="6"/>
  <c r="AX287" i="6" s="1"/>
  <c r="M169" i="14" a="1"/>
  <c r="M169" i="14" s="1"/>
  <c r="M172" i="14" s="1"/>
  <c r="M184" i="14" s="1"/>
  <c r="M206" i="14" s="1"/>
  <c r="M207" i="14" s="1"/>
  <c r="AW407" i="6"/>
  <c r="AW419" i="6" s="1"/>
  <c r="AW441" i="6" s="1"/>
  <c r="AW442" i="6" s="1"/>
  <c r="N197" i="13"/>
  <c r="O196" i="13"/>
  <c r="E464" i="6"/>
  <c r="AX425" i="6"/>
  <c r="N188" i="14" a="1"/>
  <c r="N188" i="14" s="1"/>
  <c r="C249" i="13" l="1" a="1"/>
  <c r="C249" i="13" s="1"/>
  <c r="C250" i="13" s="1"/>
  <c r="C261" i="13" s="1"/>
  <c r="AY274" i="6"/>
  <c r="AY283" i="6" s="1"/>
  <c r="AZ39" i="5" s="1"/>
  <c r="AY120" i="6"/>
  <c r="AY393" i="6" s="1"/>
  <c r="AY397" i="6" s="1"/>
  <c r="AY423" i="6" s="1"/>
  <c r="AY425" i="6" s="1"/>
  <c r="AY431" i="6" s="1"/>
  <c r="AY440" i="6" s="1"/>
  <c r="AX404" i="6"/>
  <c r="N190" i="14"/>
  <c r="N196" i="14" s="1"/>
  <c r="N205" i="14" s="1"/>
  <c r="A188" i="14"/>
  <c r="E25" i="11"/>
  <c r="O197" i="13"/>
  <c r="O208" i="13" s="1"/>
  <c r="A196" i="13"/>
  <c r="N208" i="13"/>
  <c r="N210" i="13" s="1"/>
  <c r="O210" i="13" s="1"/>
  <c r="C220" i="13" s="1"/>
  <c r="N206" i="13"/>
  <c r="O206" i="13" s="1"/>
  <c r="AX431" i="6"/>
  <c r="E466" i="6"/>
  <c r="AY339" i="6" l="1"/>
  <c r="AY338" i="6" s="1"/>
  <c r="AY382" i="6"/>
  <c r="AZ123" i="8" s="1"/>
  <c r="AY285" i="6"/>
  <c r="AY287" i="6" s="1"/>
  <c r="AY404" i="6" s="1"/>
  <c r="C241" i="14" a="1"/>
  <c r="C241" i="14" s="1"/>
  <c r="C243" i="14" s="1"/>
  <c r="C249" i="14" s="1"/>
  <c r="C258" i="14" s="1"/>
  <c r="AZ121" i="6"/>
  <c r="AZ273" i="6" s="1"/>
  <c r="AX407" i="6"/>
  <c r="E445" i="6"/>
  <c r="E6" i="11" s="1"/>
  <c r="N169" i="14" a="1"/>
  <c r="N169" i="14" s="1"/>
  <c r="H25" i="7"/>
  <c r="E27" i="11"/>
  <c r="E33" i="11" s="1"/>
  <c r="E42" i="11" s="1"/>
  <c r="R9" i="8" s="1"/>
  <c r="C259" i="13"/>
  <c r="O220" i="13"/>
  <c r="C263" i="13"/>
  <c r="D220" i="13" s="1"/>
  <c r="A191" i="14"/>
  <c r="A190" i="14"/>
  <c r="A187" i="14"/>
  <c r="E472" i="6"/>
  <c r="AX440" i="6"/>
  <c r="AZ120" i="6" l="1"/>
  <c r="AZ393" i="6" s="1"/>
  <c r="AZ397" i="6" s="1"/>
  <c r="AZ423" i="6" s="1"/>
  <c r="AZ274" i="6"/>
  <c r="D249" i="13" a="1"/>
  <c r="D249" i="13" s="1"/>
  <c r="D250" i="13" s="1"/>
  <c r="D261" i="13" s="1"/>
  <c r="D263" i="13" s="1"/>
  <c r="E220" i="13" s="1"/>
  <c r="AZ346" i="6"/>
  <c r="E481" i="6"/>
  <c r="AY407" i="6"/>
  <c r="AY419" i="6" s="1"/>
  <c r="AY441" i="6" s="1"/>
  <c r="C222" i="14" a="1"/>
  <c r="C222" i="14" s="1"/>
  <c r="N172" i="14"/>
  <c r="N184" i="14" s="1"/>
  <c r="N206" i="14" s="1"/>
  <c r="N207" i="14" s="1"/>
  <c r="A169" i="14"/>
  <c r="E9" i="11"/>
  <c r="E21" i="11" s="1"/>
  <c r="AX419" i="6"/>
  <c r="E460" i="6" s="1"/>
  <c r="E448" i="6"/>
  <c r="BA121" i="6" l="1"/>
  <c r="BA273" i="6" s="1"/>
  <c r="E249" i="13" s="1" a="1"/>
  <c r="E249" i="13" s="1"/>
  <c r="E250" i="13" s="1"/>
  <c r="E261" i="13" s="1"/>
  <c r="E263" i="13" s="1"/>
  <c r="F220" i="13" s="1"/>
  <c r="AZ339" i="6"/>
  <c r="AZ338" i="6" s="1"/>
  <c r="AZ382" i="6"/>
  <c r="BA123" i="8" s="1"/>
  <c r="AZ285" i="6"/>
  <c r="AZ287" i="6" s="1"/>
  <c r="AZ404" i="6" s="1"/>
  <c r="D222" i="14" s="1" a="1"/>
  <c r="D222" i="14" s="1"/>
  <c r="D225" i="14" s="1"/>
  <c r="D237" i="14" s="1"/>
  <c r="AZ283" i="6"/>
  <c r="BA39" i="5" s="1"/>
  <c r="D259" i="13"/>
  <c r="AZ425" i="6"/>
  <c r="AZ431" i="6" s="1"/>
  <c r="AZ440" i="6" s="1"/>
  <c r="D241" i="14" a="1"/>
  <c r="D241" i="14" s="1"/>
  <c r="D243" i="14" s="1"/>
  <c r="D249" i="14" s="1"/>
  <c r="D258" i="14" s="1"/>
  <c r="AX441" i="6"/>
  <c r="AX442" i="6" s="1"/>
  <c r="C225" i="14"/>
  <c r="C237" i="14" s="1"/>
  <c r="C259" i="14" s="1"/>
  <c r="BA346" i="6" l="1"/>
  <c r="BA274" i="6"/>
  <c r="BA339" i="6" s="1"/>
  <c r="BA338" i="6" s="1"/>
  <c r="BA120" i="6"/>
  <c r="BB121" i="6" s="1"/>
  <c r="BB273" i="6" s="1"/>
  <c r="BB274" i="6" s="1"/>
  <c r="BB285" i="6" s="1"/>
  <c r="D259" i="14"/>
  <c r="AZ407" i="6"/>
  <c r="AZ419" i="6" s="1"/>
  <c r="AZ441" i="6" s="1"/>
  <c r="AZ442" i="6" s="1"/>
  <c r="E259" i="13"/>
  <c r="AY442" i="6"/>
  <c r="BA285" i="6" l="1"/>
  <c r="BA287" i="6" s="1"/>
  <c r="BB283" i="6" s="1"/>
  <c r="BC39" i="5" s="1"/>
  <c r="BA283" i="6"/>
  <c r="BB39" i="5" s="1"/>
  <c r="BA382" i="6"/>
  <c r="BB123" i="8" s="1"/>
  <c r="F249" i="13" a="1"/>
  <c r="F249" i="13" s="1"/>
  <c r="F250" i="13" s="1"/>
  <c r="F261" i="13" s="1"/>
  <c r="F263" i="13" s="1"/>
  <c r="G220" i="13" s="1"/>
  <c r="BB339" i="6"/>
  <c r="BB338" i="6" s="1"/>
  <c r="BB120" i="6"/>
  <c r="BC121" i="6" s="1"/>
  <c r="BB382" i="6"/>
  <c r="BB346" i="6"/>
  <c r="BA393" i="6"/>
  <c r="BA397" i="6" s="1"/>
  <c r="BA423" i="6" s="1"/>
  <c r="E241" i="14" s="1" a="1"/>
  <c r="E241" i="14" s="1"/>
  <c r="E243" i="14" s="1"/>
  <c r="E249" i="14" s="1"/>
  <c r="E258" i="14" s="1"/>
  <c r="BB287" i="6" l="1"/>
  <c r="BB404" i="6" s="1"/>
  <c r="F222" i="14" s="1" a="1"/>
  <c r="F222" i="14" s="1"/>
  <c r="F225" i="14" s="1"/>
  <c r="F237" i="14" s="1"/>
  <c r="BA404" i="6"/>
  <c r="E222" i="14" s="1" a="1"/>
  <c r="E222" i="14" s="1"/>
  <c r="E225" i="14" s="1"/>
  <c r="E237" i="14" s="1"/>
  <c r="E259" i="14" s="1"/>
  <c r="E260" i="14" s="1"/>
  <c r="BB393" i="6"/>
  <c r="BB397" i="6" s="1"/>
  <c r="BB423" i="6" s="1"/>
  <c r="BB425" i="6" s="1"/>
  <c r="BB431" i="6" s="1"/>
  <c r="BB440" i="6" s="1"/>
  <c r="BC123" i="8"/>
  <c r="F259" i="13"/>
  <c r="BA425" i="6"/>
  <c r="BA431" i="6" s="1"/>
  <c r="BA440" i="6" s="1"/>
  <c r="BC273" i="6"/>
  <c r="BC120" i="6"/>
  <c r="BA407" i="6" l="1"/>
  <c r="BA419" i="6" s="1"/>
  <c r="BA441" i="6" s="1"/>
  <c r="BA442" i="6" s="1"/>
  <c r="F241" i="14" a="1"/>
  <c r="F241" i="14" s="1"/>
  <c r="F243" i="14" s="1"/>
  <c r="F249" i="14" s="1"/>
  <c r="F258" i="14" s="1"/>
  <c r="F259" i="14" s="1"/>
  <c r="F260" i="14" s="1"/>
  <c r="BB407" i="6"/>
  <c r="BB419" i="6" s="1"/>
  <c r="BB441" i="6" s="1"/>
  <c r="BD121" i="6"/>
  <c r="BD273" i="6" s="1"/>
  <c r="BC393" i="6"/>
  <c r="BC397" i="6" s="1"/>
  <c r="BC423" i="6" s="1"/>
  <c r="G249" i="13" a="1"/>
  <c r="G249" i="13" s="1"/>
  <c r="G250" i="13" s="1"/>
  <c r="BC346" i="6"/>
  <c r="BC274" i="6"/>
  <c r="BB442" i="6" l="1"/>
  <c r="BC283" i="6"/>
  <c r="BD39" i="5" s="1"/>
  <c r="BC382" i="6"/>
  <c r="BD123" i="8" s="1"/>
  <c r="BC285" i="6"/>
  <c r="BC287" i="6" s="1"/>
  <c r="BC339" i="6"/>
  <c r="BC338" i="6" s="1"/>
  <c r="BC425" i="6"/>
  <c r="BC431" i="6" s="1"/>
  <c r="BC440" i="6" s="1"/>
  <c r="G241" i="14" a="1"/>
  <c r="G241" i="14" s="1"/>
  <c r="G243" i="14" s="1"/>
  <c r="G249" i="14" s="1"/>
  <c r="G258" i="14" s="1"/>
  <c r="BD120" i="6"/>
  <c r="G259" i="13"/>
  <c r="G261" i="13"/>
  <c r="G263" i="13" s="1"/>
  <c r="H220" i="13" s="1"/>
  <c r="H249" i="13" a="1"/>
  <c r="H249" i="13" s="1"/>
  <c r="H250" i="13" s="1"/>
  <c r="H261" i="13" s="1"/>
  <c r="BD346" i="6"/>
  <c r="BD274" i="6"/>
  <c r="H263" i="13" l="1"/>
  <c r="I220" i="13" s="1"/>
  <c r="BD339" i="6"/>
  <c r="BD338" i="6" s="1"/>
  <c r="BD382" i="6"/>
  <c r="BE123" i="8" s="1"/>
  <c r="BD285" i="6"/>
  <c r="BD287" i="6" s="1"/>
  <c r="H259" i="13"/>
  <c r="BD393" i="6"/>
  <c r="BD397" i="6" s="1"/>
  <c r="BD423" i="6" s="1"/>
  <c r="BE121" i="6"/>
  <c r="BE273" i="6" s="1"/>
  <c r="BC404" i="6"/>
  <c r="BD283" i="6"/>
  <c r="BE39" i="5" s="1"/>
  <c r="BE120" i="6" l="1"/>
  <c r="BE393" i="6" s="1"/>
  <c r="BE397" i="6" s="1"/>
  <c r="BE423" i="6" s="1"/>
  <c r="BE274" i="6"/>
  <c r="I249" i="13" a="1"/>
  <c r="I249" i="13" s="1"/>
  <c r="I250" i="13" s="1"/>
  <c r="BE346" i="6"/>
  <c r="BC407" i="6"/>
  <c r="BC419" i="6" s="1"/>
  <c r="BC441" i="6" s="1"/>
  <c r="BC442" i="6" s="1"/>
  <c r="G222" i="14" a="1"/>
  <c r="G222" i="14" s="1"/>
  <c r="G225" i="14" s="1"/>
  <c r="G237" i="14" s="1"/>
  <c r="G259" i="14" s="1"/>
  <c r="G260" i="14" s="1"/>
  <c r="BD425" i="6"/>
  <c r="BD431" i="6" s="1"/>
  <c r="BD440" i="6" s="1"/>
  <c r="H241" i="14" a="1"/>
  <c r="H241" i="14" s="1"/>
  <c r="H243" i="14" s="1"/>
  <c r="H249" i="14" s="1"/>
  <c r="H258" i="14" s="1"/>
  <c r="BD404" i="6"/>
  <c r="BF121" i="6" l="1"/>
  <c r="BF273" i="6" s="1"/>
  <c r="BF274" i="6" s="1"/>
  <c r="BD407" i="6"/>
  <c r="BD419" i="6" s="1"/>
  <c r="BD441" i="6" s="1"/>
  <c r="BD442" i="6" s="1"/>
  <c r="H222" i="14" a="1"/>
  <c r="H222" i="14" s="1"/>
  <c r="H225" i="14" s="1"/>
  <c r="H237" i="14" s="1"/>
  <c r="H259" i="14" s="1"/>
  <c r="H260" i="14" s="1"/>
  <c r="I261" i="13"/>
  <c r="I263" i="13" s="1"/>
  <c r="J220" i="13" s="1"/>
  <c r="I259" i="13"/>
  <c r="BE285" i="6"/>
  <c r="BE287" i="6" s="1"/>
  <c r="BE339" i="6"/>
  <c r="BE338" i="6" s="1"/>
  <c r="BE382" i="6"/>
  <c r="BF123" i="8" s="1"/>
  <c r="BE283" i="6"/>
  <c r="BF39" i="5" s="1"/>
  <c r="I241" i="14" a="1"/>
  <c r="I241" i="14" s="1"/>
  <c r="I243" i="14" s="1"/>
  <c r="I249" i="14" s="1"/>
  <c r="I258" i="14" s="1"/>
  <c r="BE425" i="6"/>
  <c r="BE431" i="6" s="1"/>
  <c r="BE440" i="6" s="1"/>
  <c r="BF346" i="6" l="1"/>
  <c r="J249" i="13" a="1"/>
  <c r="J249" i="13" s="1"/>
  <c r="J250" i="13" s="1"/>
  <c r="J261" i="13" s="1"/>
  <c r="J263" i="13" s="1"/>
  <c r="K220" i="13" s="1"/>
  <c r="BF120" i="6"/>
  <c r="BG121" i="6" s="1"/>
  <c r="BG273" i="6" s="1"/>
  <c r="BE404" i="6"/>
  <c r="BF283" i="6"/>
  <c r="BG39" i="5" s="1"/>
  <c r="BF339" i="6"/>
  <c r="BF338" i="6" s="1"/>
  <c r="BF285" i="6"/>
  <c r="BF287" i="6" s="1"/>
  <c r="BF382" i="6"/>
  <c r="BG123" i="8" s="1"/>
  <c r="J259" i="13" l="1"/>
  <c r="BF393" i="6"/>
  <c r="BF397" i="6" s="1"/>
  <c r="BF423" i="6" s="1"/>
  <c r="BF425" i="6" s="1"/>
  <c r="BF431" i="6" s="1"/>
  <c r="BF440" i="6" s="1"/>
  <c r="BG120" i="6"/>
  <c r="BG393" i="6" s="1"/>
  <c r="BG397" i="6" s="1"/>
  <c r="BG423" i="6" s="1"/>
  <c r="BF404" i="6"/>
  <c r="K249" i="13" a="1"/>
  <c r="K249" i="13" s="1"/>
  <c r="K250" i="13" s="1"/>
  <c r="BG346" i="6"/>
  <c r="BG274" i="6"/>
  <c r="I222" i="14" a="1"/>
  <c r="I222" i="14" s="1"/>
  <c r="I225" i="14" s="1"/>
  <c r="I237" i="14" s="1"/>
  <c r="I259" i="14" s="1"/>
  <c r="I260" i="14" s="1"/>
  <c r="BE407" i="6"/>
  <c r="BE419" i="6" s="1"/>
  <c r="BE441" i="6" s="1"/>
  <c r="BE442" i="6" s="1"/>
  <c r="BH121" i="6" l="1"/>
  <c r="BH273" i="6" s="1"/>
  <c r="J241" i="14" a="1"/>
  <c r="J241" i="14" s="1"/>
  <c r="J243" i="14" s="1"/>
  <c r="J249" i="14" s="1"/>
  <c r="J258" i="14" s="1"/>
  <c r="BG425" i="6"/>
  <c r="BG431" i="6" s="1"/>
  <c r="BG440" i="6" s="1"/>
  <c r="K241" i="14" a="1"/>
  <c r="K241" i="14" s="1"/>
  <c r="K243" i="14" s="1"/>
  <c r="K249" i="14" s="1"/>
  <c r="K258" i="14" s="1"/>
  <c r="BG285" i="6"/>
  <c r="BG287" i="6" s="1"/>
  <c r="BG339" i="6"/>
  <c r="BG338" i="6" s="1"/>
  <c r="BG382" i="6"/>
  <c r="BH123" i="8" s="1"/>
  <c r="K261" i="13"/>
  <c r="K263" i="13" s="1"/>
  <c r="L220" i="13" s="1"/>
  <c r="K259" i="13"/>
  <c r="J222" i="14" a="1"/>
  <c r="J222" i="14" s="1"/>
  <c r="J225" i="14" s="1"/>
  <c r="J237" i="14" s="1"/>
  <c r="BF407" i="6"/>
  <c r="BF419" i="6" s="1"/>
  <c r="BF441" i="6" s="1"/>
  <c r="BF442" i="6" s="1"/>
  <c r="BG283" i="6"/>
  <c r="BH39" i="5" s="1"/>
  <c r="BH120" i="6" l="1"/>
  <c r="BI121" i="6" s="1"/>
  <c r="BI273" i="6" s="1"/>
  <c r="J259" i="14"/>
  <c r="J260" i="14" s="1"/>
  <c r="BG404" i="6"/>
  <c r="BH274" i="6"/>
  <c r="BH346" i="6"/>
  <c r="L249" i="13" a="1"/>
  <c r="L249" i="13" s="1"/>
  <c r="L250" i="13" s="1"/>
  <c r="L261" i="13" s="1"/>
  <c r="L263" i="13" s="1"/>
  <c r="M220" i="13" s="1"/>
  <c r="B317" i="6"/>
  <c r="C317" i="6"/>
  <c r="D317" i="6"/>
  <c r="E317" i="6"/>
  <c r="BH393" i="6" l="1"/>
  <c r="BH397" i="6" s="1"/>
  <c r="BH423" i="6" s="1"/>
  <c r="L241" i="14" s="1" a="1"/>
  <c r="L241" i="14" s="1"/>
  <c r="L243" i="14" s="1"/>
  <c r="L249" i="14" s="1"/>
  <c r="L258" i="14" s="1"/>
  <c r="BI120" i="6"/>
  <c r="BI393" i="6" s="1"/>
  <c r="BI397" i="6" s="1"/>
  <c r="BI423" i="6" s="1"/>
  <c r="BI425" i="6" s="1"/>
  <c r="BI431" i="6" s="1"/>
  <c r="BI440" i="6" s="1"/>
  <c r="BH339" i="6"/>
  <c r="BH338" i="6" s="1"/>
  <c r="BH285" i="6"/>
  <c r="BH287" i="6" s="1"/>
  <c r="BH404" i="6" s="1"/>
  <c r="BH382" i="6"/>
  <c r="BI123" i="8" s="1"/>
  <c r="BI346" i="6"/>
  <c r="M249" i="13" a="1"/>
  <c r="M249" i="13" s="1"/>
  <c r="M250" i="13" s="1"/>
  <c r="M261" i="13" s="1"/>
  <c r="M263" i="13" s="1"/>
  <c r="N220" i="13" s="1"/>
  <c r="BI274" i="6"/>
  <c r="BH283" i="6"/>
  <c r="BI39" i="5" s="1"/>
  <c r="L259" i="13"/>
  <c r="BG407" i="6"/>
  <c r="BG419" i="6" s="1"/>
  <c r="BG441" i="6" s="1"/>
  <c r="BG442" i="6" s="1"/>
  <c r="K222" i="14" a="1"/>
  <c r="K222" i="14" s="1"/>
  <c r="K225" i="14" s="1"/>
  <c r="K237" i="14" s="1"/>
  <c r="K259" i="14" s="1"/>
  <c r="K260" i="14" s="1"/>
  <c r="D318" i="6"/>
  <c r="D329" i="6" s="1"/>
  <c r="D34" i="10"/>
  <c r="D35" i="10" s="1"/>
  <c r="B34" i="10"/>
  <c r="B35" i="10" s="1"/>
  <c r="B318" i="6"/>
  <c r="C318" i="6"/>
  <c r="C329" i="6" s="1"/>
  <c r="C34" i="10"/>
  <c r="C35" i="10" s="1"/>
  <c r="E318" i="6"/>
  <c r="E329" i="6" s="1"/>
  <c r="E34" i="10"/>
  <c r="E35" i="10" s="1"/>
  <c r="BH425" i="6" l="1"/>
  <c r="BH431" i="6" s="1"/>
  <c r="BH440" i="6" s="1"/>
  <c r="M241" i="14" a="1"/>
  <c r="M241" i="14" s="1"/>
  <c r="M243" i="14" s="1"/>
  <c r="M249" i="14" s="1"/>
  <c r="M258" i="14" s="1"/>
  <c r="BJ121" i="6"/>
  <c r="BJ273" i="6" s="1"/>
  <c r="BH407" i="6"/>
  <c r="BH419" i="6" s="1"/>
  <c r="L222" i="14" a="1"/>
  <c r="L222" i="14" s="1"/>
  <c r="L225" i="14" s="1"/>
  <c r="L237" i="14" s="1"/>
  <c r="L259" i="14" s="1"/>
  <c r="L260" i="14" s="1"/>
  <c r="BI283" i="6"/>
  <c r="BJ39" i="5" s="1"/>
  <c r="BI382" i="6"/>
  <c r="BJ123" i="8" s="1"/>
  <c r="BI285" i="6"/>
  <c r="BI287" i="6" s="1"/>
  <c r="BI339" i="6"/>
  <c r="BI338" i="6" s="1"/>
  <c r="M259" i="13"/>
  <c r="E46" i="10"/>
  <c r="B327" i="6"/>
  <c r="B329" i="6"/>
  <c r="B331" i="6" s="1"/>
  <c r="B46" i="10"/>
  <c r="B48" i="10" s="1"/>
  <c r="B44" i="10"/>
  <c r="D46" i="10"/>
  <c r="C46" i="10"/>
  <c r="BH441" i="6" l="1"/>
  <c r="BH442" i="6" s="1"/>
  <c r="BJ120" i="6"/>
  <c r="BJ393" i="6" s="1"/>
  <c r="BJ397" i="6" s="1"/>
  <c r="BJ423" i="6" s="1"/>
  <c r="N249" i="13" a="1"/>
  <c r="N249" i="13" s="1"/>
  <c r="BJ346" i="6"/>
  <c r="F317" i="6"/>
  <c r="BJ274" i="6"/>
  <c r="BJ283" i="6" s="1"/>
  <c r="BK39" i="5" s="1"/>
  <c r="BI404" i="6"/>
  <c r="C48" i="10"/>
  <c r="D48" i="10" s="1"/>
  <c r="E48" i="10" s="1"/>
  <c r="C327" i="6"/>
  <c r="C331" i="6"/>
  <c r="C5" i="10"/>
  <c r="C44" i="10" s="1"/>
  <c r="BJ382" i="6" l="1"/>
  <c r="BK123" i="8" s="1"/>
  <c r="BJ339" i="6"/>
  <c r="BJ338" i="6" s="1"/>
  <c r="B342" i="6" s="1"/>
  <c r="D59" i="2" s="1"/>
  <c r="BJ285" i="6"/>
  <c r="BJ287" i="6" s="1"/>
  <c r="BJ404" i="6" s="1"/>
  <c r="N222" i="14" s="1" a="1"/>
  <c r="N222" i="14" s="1"/>
  <c r="N225" i="14" s="1"/>
  <c r="N237" i="14" s="1"/>
  <c r="F318" i="6"/>
  <c r="F329" i="6" s="1"/>
  <c r="F34" i="10"/>
  <c r="F35" i="10" s="1"/>
  <c r="F46" i="10" s="1"/>
  <c r="F48" i="10" s="1"/>
  <c r="N250" i="13"/>
  <c r="O249" i="13"/>
  <c r="BJ425" i="6"/>
  <c r="N241" i="14" a="1"/>
  <c r="N241" i="14" s="1"/>
  <c r="F464" i="6"/>
  <c r="M222" i="14" a="1"/>
  <c r="M222" i="14" s="1"/>
  <c r="BI407" i="6"/>
  <c r="BI419" i="6" s="1"/>
  <c r="BI441" i="6" s="1"/>
  <c r="BI442" i="6" s="1"/>
  <c r="D5" i="10"/>
  <c r="D44" i="10" s="1"/>
  <c r="D327" i="6"/>
  <c r="D331" i="6"/>
  <c r="F445" i="6" l="1"/>
  <c r="F6" i="11" s="1"/>
  <c r="A6" i="11" s="1"/>
  <c r="BJ407" i="6"/>
  <c r="BJ419" i="6" s="1"/>
  <c r="B341" i="6"/>
  <c r="A241" i="14"/>
  <c r="N243" i="14"/>
  <c r="N249" i="14" s="1"/>
  <c r="N258" i="14" s="1"/>
  <c r="N259" i="14" s="1"/>
  <c r="BJ431" i="6"/>
  <c r="F466" i="6"/>
  <c r="N261" i="13"/>
  <c r="N263" i="13" s="1"/>
  <c r="O263" i="13" s="1"/>
  <c r="N259" i="13"/>
  <c r="O259" i="13" s="1"/>
  <c r="F25" i="11"/>
  <c r="A464" i="6"/>
  <c r="O250" i="13"/>
  <c r="O261" i="13" s="1"/>
  <c r="A249" i="13"/>
  <c r="D60" i="2"/>
  <c r="D62" i="2" s="1"/>
  <c r="B344" i="6" s="1"/>
  <c r="B347" i="6" s="1"/>
  <c r="C347" i="6" s="1"/>
  <c r="D347" i="6" s="1"/>
  <c r="E347" i="6" s="1"/>
  <c r="F347" i="6" s="1"/>
  <c r="G347" i="6" s="1"/>
  <c r="H347" i="6" s="1"/>
  <c r="I347" i="6" s="1"/>
  <c r="J347" i="6" s="1"/>
  <c r="K347" i="6" s="1"/>
  <c r="L347" i="6" s="1"/>
  <c r="M347" i="6" s="1"/>
  <c r="N347" i="6" s="1"/>
  <c r="O347" i="6" s="1"/>
  <c r="P347" i="6" s="1"/>
  <c r="Q347" i="6" s="1"/>
  <c r="R347" i="6" s="1"/>
  <c r="S347" i="6" s="1"/>
  <c r="T347" i="6" s="1"/>
  <c r="U347" i="6" s="1"/>
  <c r="V347" i="6" s="1"/>
  <c r="W347" i="6" s="1"/>
  <c r="X347" i="6" s="1"/>
  <c r="Y347" i="6" s="1"/>
  <c r="Z347" i="6" s="1"/>
  <c r="AA347" i="6" s="1"/>
  <c r="AB347" i="6" s="1"/>
  <c r="AC347" i="6" s="1"/>
  <c r="AD347" i="6" s="1"/>
  <c r="AE347" i="6" s="1"/>
  <c r="AF347" i="6" s="1"/>
  <c r="AG347" i="6" s="1"/>
  <c r="AH347" i="6" s="1"/>
  <c r="AI347" i="6" s="1"/>
  <c r="AJ347" i="6" s="1"/>
  <c r="AK347" i="6" s="1"/>
  <c r="AL347" i="6" s="1"/>
  <c r="AM347" i="6" s="1"/>
  <c r="AN347" i="6" s="1"/>
  <c r="AO347" i="6" s="1"/>
  <c r="AP347" i="6" s="1"/>
  <c r="AQ347" i="6" s="1"/>
  <c r="AR347" i="6" s="1"/>
  <c r="AS347" i="6" s="1"/>
  <c r="AT347" i="6" s="1"/>
  <c r="AU347" i="6" s="1"/>
  <c r="AV347" i="6" s="1"/>
  <c r="AW347" i="6" s="1"/>
  <c r="AX347" i="6" s="1"/>
  <c r="AY347" i="6" s="1"/>
  <c r="AZ347" i="6" s="1"/>
  <c r="BA347" i="6" s="1"/>
  <c r="BB347" i="6" s="1"/>
  <c r="BC347" i="6" s="1"/>
  <c r="BD347" i="6" s="1"/>
  <c r="BE347" i="6" s="1"/>
  <c r="BF347" i="6" s="1"/>
  <c r="BG347" i="6" s="1"/>
  <c r="BH347" i="6" s="1"/>
  <c r="BI347" i="6" s="1"/>
  <c r="BJ347" i="6" s="1"/>
  <c r="M225" i="14"/>
  <c r="M237" i="14" s="1"/>
  <c r="M259" i="14" s="1"/>
  <c r="M260" i="14" s="1"/>
  <c r="A222" i="14"/>
  <c r="E331" i="6"/>
  <c r="E5" i="10"/>
  <c r="E44" i="10" s="1"/>
  <c r="E327" i="6"/>
  <c r="F448" i="6" l="1"/>
  <c r="F9" i="11"/>
  <c r="F21" i="11" s="1"/>
  <c r="D56" i="2"/>
  <c r="F62" i="2" s="1"/>
  <c r="K44" i="8"/>
  <c r="F27" i="11"/>
  <c r="F33" i="11" s="1"/>
  <c r="F42" i="11" s="1"/>
  <c r="S9" i="8" s="1"/>
  <c r="A25" i="11"/>
  <c r="I25" i="7"/>
  <c r="F472" i="6"/>
  <c r="BJ440" i="6"/>
  <c r="F481" i="6" s="1"/>
  <c r="A463" i="6"/>
  <c r="A467" i="6"/>
  <c r="A466" i="6"/>
  <c r="A240" i="14"/>
  <c r="A244" i="14"/>
  <c r="A243" i="14"/>
  <c r="F460" i="6"/>
  <c r="N260" i="14"/>
  <c r="F331" i="6"/>
  <c r="F327" i="6"/>
  <c r="F5" i="10"/>
  <c r="F44" i="10" s="1"/>
  <c r="B349" i="6"/>
  <c r="A28" i="11" l="1"/>
  <c r="A27" i="11"/>
  <c r="A24" i="11"/>
  <c r="BJ441" i="6"/>
  <c r="BJ442" i="6" s="1"/>
  <c r="Y366" i="6"/>
  <c r="S361" i="6"/>
  <c r="BE372" i="6"/>
  <c r="BH369" i="6"/>
  <c r="G368" i="6"/>
  <c r="Q369" i="6"/>
  <c r="R363" i="6"/>
  <c r="BK358" i="6"/>
  <c r="AV356" i="6"/>
  <c r="N367" i="6"/>
  <c r="K369" i="6"/>
  <c r="W358" i="6"/>
  <c r="F369" i="6"/>
  <c r="BJ362" i="6"/>
  <c r="S366" i="6"/>
  <c r="AW365" i="6"/>
  <c r="AT369" i="6"/>
  <c r="AI363" i="6"/>
  <c r="BJ363" i="6"/>
  <c r="AV365" i="6"/>
  <c r="O373" i="6"/>
  <c r="BC371" i="6"/>
  <c r="AO367" i="6"/>
  <c r="AN361" i="6"/>
  <c r="H368" i="6"/>
  <c r="AH362" i="6"/>
  <c r="G373" i="6"/>
  <c r="BE357" i="6"/>
  <c r="AR360" i="6"/>
  <c r="I357" i="6"/>
  <c r="L370" i="6"/>
  <c r="AF361" i="6"/>
  <c r="AK364" i="6"/>
  <c r="L359" i="6"/>
  <c r="BI365" i="6"/>
  <c r="X369" i="6"/>
  <c r="U368" i="6"/>
  <c r="AC362" i="6"/>
  <c r="AU371" i="6"/>
  <c r="BH368" i="6"/>
  <c r="AK365" i="6"/>
  <c r="AV372" i="6"/>
  <c r="AQ369" i="6"/>
  <c r="AL369" i="6"/>
  <c r="AS355" i="6"/>
  <c r="BE371" i="6"/>
  <c r="BI360" i="6"/>
  <c r="N365" i="6"/>
  <c r="AX356" i="6"/>
  <c r="BA360" i="6"/>
  <c r="AI373" i="6"/>
  <c r="AV369" i="6"/>
  <c r="Y356" i="6"/>
  <c r="AS357" i="6"/>
  <c r="U365" i="6"/>
  <c r="S367" i="6"/>
  <c r="R367" i="6"/>
  <c r="K378" i="6" a="1"/>
  <c r="K378" i="6" s="1"/>
  <c r="BG374" i="6" a="1"/>
  <c r="BG374" i="6" s="1"/>
  <c r="V373" i="6"/>
  <c r="AR362" i="6"/>
  <c r="AC371" i="6"/>
  <c r="P358" i="6"/>
  <c r="BF368" i="6"/>
  <c r="AH370" i="6"/>
  <c r="AU357" i="6"/>
  <c r="K371" i="6"/>
  <c r="BG371" i="6"/>
  <c r="BI362" i="6"/>
  <c r="D366" i="6"/>
  <c r="D369" i="6"/>
  <c r="D357" i="6"/>
  <c r="D373" i="6"/>
  <c r="D359" i="6"/>
  <c r="D362" i="6"/>
  <c r="D370" i="6"/>
  <c r="D371" i="6"/>
  <c r="D368" i="6"/>
  <c r="D374" i="6" a="1"/>
  <c r="D374" i="6" s="1"/>
  <c r="D379" i="6" a="1"/>
  <c r="D379" i="6" s="1"/>
  <c r="D376" i="6" a="1"/>
  <c r="D376" i="6" s="1"/>
  <c r="AM361" i="6"/>
  <c r="AQ361" i="6"/>
  <c r="BA359" i="6"/>
  <c r="AY370" i="6"/>
  <c r="AV373" i="6"/>
  <c r="AT367" i="6"/>
  <c r="X358" i="6"/>
  <c r="BJ356" i="6"/>
  <c r="W370" i="6"/>
  <c r="BA368" i="6"/>
  <c r="J358" i="6"/>
  <c r="BB358" i="6"/>
  <c r="BC358" i="6"/>
  <c r="Q355" i="6"/>
  <c r="I355" i="6"/>
  <c r="BD372" i="6"/>
  <c r="K364" i="6"/>
  <c r="AH373" i="6"/>
  <c r="AZ366" i="6"/>
  <c r="AR371" i="6"/>
  <c r="AB359" i="6"/>
  <c r="T363" i="6"/>
  <c r="AO377" i="6" a="1"/>
  <c r="AO377" i="6" s="1"/>
  <c r="T356" i="6"/>
  <c r="BD355" i="6"/>
  <c r="G363" i="6"/>
  <c r="AD365" i="6"/>
  <c r="Q365" i="6"/>
  <c r="E377" i="6" a="1"/>
  <c r="E377" i="6" s="1"/>
  <c r="AG373" i="6"/>
  <c r="BH365" i="6"/>
  <c r="BB362" i="6"/>
  <c r="BF364" i="6"/>
  <c r="AP356" i="6"/>
  <c r="F359" i="6"/>
  <c r="BF355" i="6"/>
  <c r="Z371" i="6"/>
  <c r="AS363" i="6"/>
  <c r="AZ369" i="6"/>
  <c r="AN359" i="6"/>
  <c r="Q370" i="6"/>
  <c r="AR370" i="6"/>
  <c r="AI361" i="6"/>
  <c r="AF374" i="6" a="1"/>
  <c r="AF374" i="6" s="1"/>
  <c r="Q360" i="6"/>
  <c r="AX358" i="6"/>
  <c r="BC370" i="6"/>
  <c r="S360" i="6"/>
  <c r="BI377" i="6" a="1"/>
  <c r="BI377" i="6" s="1"/>
  <c r="AD368" i="6"/>
  <c r="AN355" i="6"/>
  <c r="P372" i="6"/>
  <c r="AC358" i="6"/>
  <c r="AE357" i="6"/>
  <c r="U357" i="6"/>
  <c r="AI360" i="6"/>
  <c r="Q371" i="6"/>
  <c r="Q357" i="6"/>
  <c r="BK355" i="6"/>
  <c r="AE369" i="6"/>
  <c r="BE363" i="6"/>
  <c r="H362" i="6"/>
  <c r="J359" i="6"/>
  <c r="AK368" i="6"/>
  <c r="AF359" i="6"/>
  <c r="G359" i="6"/>
  <c r="BH360" i="6"/>
  <c r="AS372" i="6"/>
  <c r="E367" i="6"/>
  <c r="G357" i="6"/>
  <c r="AA373" i="6"/>
  <c r="AS371" i="6"/>
  <c r="BK367" i="6"/>
  <c r="AG368" i="6"/>
  <c r="AB363" i="6"/>
  <c r="W372" i="6"/>
  <c r="BA371" i="6"/>
  <c r="G358" i="6"/>
  <c r="AG356" i="6"/>
  <c r="AI366" i="6"/>
  <c r="S365" i="6"/>
  <c r="AB365" i="6"/>
  <c r="M357" i="6"/>
  <c r="BC357" i="6"/>
  <c r="H357" i="6"/>
  <c r="AD363" i="6"/>
  <c r="X355" i="6"/>
  <c r="G371" i="6"/>
  <c r="P368" i="6"/>
  <c r="T370" i="6"/>
  <c r="AN365" i="6"/>
  <c r="AO358" i="6"/>
  <c r="AX368" i="6"/>
  <c r="AZ373" i="6"/>
  <c r="BI370" i="6"/>
  <c r="K368" i="6"/>
  <c r="BA355" i="6"/>
  <c r="AB371" i="6"/>
  <c r="AP367" i="6"/>
  <c r="BI364" i="6"/>
  <c r="AX363" i="6"/>
  <c r="AG359" i="6"/>
  <c r="BF370" i="6"/>
  <c r="BI367" i="6"/>
  <c r="Y360" i="6"/>
  <c r="BK370" i="6"/>
  <c r="Q368" i="6"/>
  <c r="U360" i="6"/>
  <c r="AX355" i="6"/>
  <c r="AD367" i="6"/>
  <c r="BH373" i="6"/>
  <c r="BC362" i="6"/>
  <c r="AW363" i="6"/>
  <c r="BH363" i="6"/>
  <c r="AW369" i="6"/>
  <c r="AE371" i="6"/>
  <c r="AI369" i="6"/>
  <c r="AG364" i="6"/>
  <c r="AJ370" i="6"/>
  <c r="BG366" i="6"/>
  <c r="BF359" i="6"/>
  <c r="BA364" i="6"/>
  <c r="AY358" i="6"/>
  <c r="AX357" i="6"/>
  <c r="AI368" i="6"/>
  <c r="AT360" i="6"/>
  <c r="AX366" i="6"/>
  <c r="V378" i="6" a="1"/>
  <c r="V378" i="6" s="1"/>
  <c r="J375" i="6" a="1"/>
  <c r="J375" i="6" s="1"/>
  <c r="O362" i="6"/>
  <c r="AY367" i="6"/>
  <c r="AV364" i="6"/>
  <c r="BG362" i="6"/>
  <c r="AZ371" i="6"/>
  <c r="BG360" i="6"/>
  <c r="AF357" i="6"/>
  <c r="AV361" i="6"/>
  <c r="AZ356" i="6"/>
  <c r="AX359" i="6"/>
  <c r="S362" i="6"/>
  <c r="BC367" i="6"/>
  <c r="BB360" i="6"/>
  <c r="AU356" i="6"/>
  <c r="I371" i="6"/>
  <c r="AG363" i="6"/>
  <c r="Z366" i="6"/>
  <c r="M368" i="6"/>
  <c r="AK371" i="6"/>
  <c r="AT355" i="6"/>
  <c r="AL358" i="6"/>
  <c r="AJ355" i="6"/>
  <c r="I373" i="6"/>
  <c r="AD371" i="6"/>
  <c r="BF369" i="6"/>
  <c r="AZ372" i="6"/>
  <c r="AD373" i="6"/>
  <c r="U362" i="6"/>
  <c r="BK365" i="6"/>
  <c r="AL367" i="6"/>
  <c r="K379" i="6" a="1"/>
  <c r="K379" i="6" s="1"/>
  <c r="Q366" i="6"/>
  <c r="AN372" i="6"/>
  <c r="AC373" i="6"/>
  <c r="BJ373" i="6"/>
  <c r="AR366" i="6"/>
  <c r="AT378" i="6" a="1"/>
  <c r="AT378" i="6" s="1"/>
  <c r="AJ363" i="6"/>
  <c r="BJ365" i="6"/>
  <c r="X359" i="6"/>
  <c r="AH364" i="6"/>
  <c r="BJ367" i="6"/>
  <c r="AJ362" i="6"/>
  <c r="BI372" i="6"/>
  <c r="AO370" i="6"/>
  <c r="BB367" i="6"/>
  <c r="BD369" i="6"/>
  <c r="BK366" i="6"/>
  <c r="L357" i="6"/>
  <c r="N359" i="6"/>
  <c r="AR377" i="6" a="1"/>
  <c r="AR377" i="6" s="1"/>
  <c r="O375" i="6" a="1"/>
  <c r="O375" i="6" s="1"/>
  <c r="J368" i="6"/>
  <c r="N372" i="6"/>
  <c r="BG356" i="6"/>
  <c r="P366" i="6"/>
  <c r="R365" i="6"/>
  <c r="V358" i="6"/>
  <c r="AM360" i="6"/>
  <c r="BD373" i="6"/>
  <c r="AE360" i="6"/>
  <c r="W363" i="6"/>
  <c r="AT373" i="6"/>
  <c r="AU362" i="6"/>
  <c r="U361" i="6"/>
  <c r="AQ370" i="6"/>
  <c r="AS367" i="6"/>
  <c r="AQ363" i="6"/>
  <c r="AW360" i="6"/>
  <c r="N358" i="6"/>
  <c r="S370" i="6"/>
  <c r="AV371" i="6"/>
  <c r="Y355" i="6"/>
  <c r="BB372" i="6"/>
  <c r="T355" i="6"/>
  <c r="AU365" i="6"/>
  <c r="AB368" i="6"/>
  <c r="AM362" i="6"/>
  <c r="AH372" i="6"/>
  <c r="BA363" i="6"/>
  <c r="AD361" i="6"/>
  <c r="AQ357" i="6"/>
  <c r="AL360" i="6"/>
  <c r="AG355" i="6"/>
  <c r="J371" i="6"/>
  <c r="Q361" i="6"/>
  <c r="AH356" i="6"/>
  <c r="W377" i="6" a="1"/>
  <c r="W377" i="6" s="1"/>
  <c r="AK367" i="6"/>
  <c r="V368" i="6"/>
  <c r="Z367" i="6"/>
  <c r="BC356" i="6"/>
  <c r="Z368" i="6"/>
  <c r="M362" i="6"/>
  <c r="AA358" i="6"/>
  <c r="O371" i="6"/>
  <c r="M370" i="6"/>
  <c r="AL356" i="6"/>
  <c r="BF367" i="6"/>
  <c r="AF362" i="6"/>
  <c r="H356" i="6"/>
  <c r="H365" i="6"/>
  <c r="AR358" i="6"/>
  <c r="AL366" i="6"/>
  <c r="F360" i="6"/>
  <c r="L363" i="6"/>
  <c r="T367" i="6"/>
  <c r="P359" i="6"/>
  <c r="AH358" i="6"/>
  <c r="W359" i="6"/>
  <c r="BH366" i="6"/>
  <c r="S369" i="6"/>
  <c r="P369" i="6"/>
  <c r="AK363" i="6"/>
  <c r="K370" i="6"/>
  <c r="K365" i="6"/>
  <c r="G362" i="6"/>
  <c r="BH359" i="6"/>
  <c r="K359" i="6"/>
  <c r="P370" i="6"/>
  <c r="Y367" i="6"/>
  <c r="BE361" i="6"/>
  <c r="X373" i="6"/>
  <c r="M366" i="6"/>
  <c r="AD362" i="6"/>
  <c r="P356" i="6"/>
  <c r="AO369" i="6"/>
  <c r="W373" i="6"/>
  <c r="BA362" i="6"/>
  <c r="BI363" i="6"/>
  <c r="AW356" i="6"/>
  <c r="AF369" i="6"/>
  <c r="O369" i="6"/>
  <c r="AN362" i="6"/>
  <c r="E356" i="6"/>
  <c r="BA373" i="6"/>
  <c r="I361" i="6"/>
  <c r="AR379" i="6" a="1"/>
  <c r="AR379" i="6" s="1"/>
  <c r="AX369" i="6"/>
  <c r="AX364" i="6"/>
  <c r="V362" i="6"/>
  <c r="AX372" i="6"/>
  <c r="Y359" i="6"/>
  <c r="BK357" i="6"/>
  <c r="J367" i="6"/>
  <c r="X371" i="6"/>
  <c r="W357" i="6"/>
  <c r="AG361" i="6"/>
  <c r="D355" i="6"/>
  <c r="D358" i="6"/>
  <c r="D356" i="6"/>
  <c r="D361" i="6"/>
  <c r="D364" i="6"/>
  <c r="D372" i="6"/>
  <c r="D360" i="6"/>
  <c r="D365" i="6"/>
  <c r="D363" i="6"/>
  <c r="D367" i="6"/>
  <c r="D377" i="6" a="1"/>
  <c r="D377" i="6" s="1"/>
  <c r="D375" i="6" a="1"/>
  <c r="D375" i="6" s="1"/>
  <c r="D378" i="6" a="1"/>
  <c r="D378" i="6" s="1"/>
  <c r="AM359" i="6"/>
  <c r="K372" i="6"/>
  <c r="AD359" i="6"/>
  <c r="AK355" i="6"/>
  <c r="AC364" i="6"/>
  <c r="AJ358" i="6"/>
  <c r="E373" i="6"/>
  <c r="AM371" i="6"/>
  <c r="AI357" i="6"/>
  <c r="T358" i="6"/>
  <c r="I370" i="6"/>
  <c r="G369" i="6"/>
  <c r="S368" i="6"/>
  <c r="AE370" i="6"/>
  <c r="P367" i="6"/>
  <c r="G355" i="6"/>
  <c r="Q367" i="6"/>
  <c r="F366" i="6"/>
  <c r="BK361" i="6"/>
  <c r="AT358" i="6"/>
  <c r="AP371" i="6"/>
  <c r="BI374" i="6" a="1"/>
  <c r="BI374" i="6" s="1"/>
  <c r="AU359" i="6"/>
  <c r="X360" i="6"/>
  <c r="AQ356" i="6"/>
  <c r="AP373" i="6"/>
  <c r="BE365" i="6"/>
  <c r="BG376" i="6" a="1"/>
  <c r="BG376" i="6" s="1"/>
  <c r="AT361" i="6"/>
  <c r="AJ371" i="6"/>
  <c r="AA369" i="6"/>
  <c r="AR356" i="6"/>
  <c r="AP372" i="6"/>
  <c r="O367" i="6"/>
  <c r="F370" i="6"/>
  <c r="AC367" i="6"/>
  <c r="BB359" i="6"/>
  <c r="BJ358" i="6"/>
  <c r="V361" i="6"/>
  <c r="AH369" i="6"/>
  <c r="AZ368" i="6"/>
  <c r="AJ376" i="6" a="1"/>
  <c r="AJ376" i="6" s="1"/>
  <c r="BC355" i="6"/>
  <c r="L364" i="6"/>
  <c r="AU364" i="6"/>
  <c r="V366" i="6"/>
  <c r="BK359" i="6"/>
  <c r="AN364" i="6"/>
  <c r="H373" i="6"/>
  <c r="AG365" i="6"/>
  <c r="AJ368" i="6"/>
  <c r="V363" i="6"/>
  <c r="AB356" i="6"/>
  <c r="AR372" i="6"/>
  <c r="AO355" i="6"/>
  <c r="H367" i="6"/>
  <c r="AH361" i="6"/>
  <c r="AD364" i="6"/>
  <c r="U370" i="6"/>
  <c r="H370" i="6"/>
  <c r="V357" i="6"/>
  <c r="AI355" i="6"/>
  <c r="AU370" i="6"/>
  <c r="BA361" i="6"/>
  <c r="M360" i="6"/>
  <c r="W368" i="6"/>
  <c r="BF365" i="6"/>
  <c r="AB360" i="6"/>
  <c r="AZ365" i="6"/>
  <c r="BG359" i="6"/>
  <c r="AJ364" i="6"/>
  <c r="I367" i="6"/>
  <c r="AR373" i="6"/>
  <c r="N369" i="6"/>
  <c r="AT365" i="6"/>
  <c r="BB365" i="6"/>
  <c r="AY369" i="6"/>
  <c r="AN363" i="6"/>
  <c r="BJ368" i="6"/>
  <c r="AL371" i="6"/>
  <c r="O370" i="6"/>
  <c r="R362" i="6"/>
  <c r="R355" i="6"/>
  <c r="BK372" i="6"/>
  <c r="AN370" i="6"/>
  <c r="AY362" i="6"/>
  <c r="AJ365" i="6"/>
  <c r="BH358" i="6"/>
  <c r="AP360" i="6"/>
  <c r="BK362" i="6"/>
  <c r="AP361" i="6"/>
  <c r="AV379" i="6" a="1"/>
  <c r="AV379" i="6" s="1"/>
  <c r="AU375" i="6" a="1"/>
  <c r="AU375" i="6" s="1"/>
  <c r="AP366" i="6"/>
  <c r="AS365" i="6"/>
  <c r="AF373" i="6"/>
  <c r="V369" i="6"/>
  <c r="V360" i="6"/>
  <c r="AM369" i="6"/>
  <c r="AT363" i="6"/>
  <c r="I356" i="6"/>
  <c r="P371" i="6"/>
  <c r="AC363" i="6"/>
  <c r="W360" i="6"/>
  <c r="L355" i="6"/>
  <c r="BJ361" i="6"/>
  <c r="BE359" i="6"/>
  <c r="BA372" i="6"/>
  <c r="AF370" i="6"/>
  <c r="AI367" i="6"/>
  <c r="L358" i="6"/>
  <c r="Y370" i="6"/>
  <c r="F378" i="6" a="1"/>
  <c r="F378" i="6" s="1"/>
  <c r="BB355" i="6"/>
  <c r="R368" i="6"/>
  <c r="AX370" i="6"/>
  <c r="H366" i="6"/>
  <c r="AA379" i="6" a="1"/>
  <c r="AA379" i="6" s="1"/>
  <c r="BC373" i="6"/>
  <c r="AA367" i="6"/>
  <c r="AP369" i="6"/>
  <c r="K373" i="6"/>
  <c r="W361" i="6"/>
  <c r="AX360" i="6"/>
  <c r="BG369" i="6"/>
  <c r="F358" i="6"/>
  <c r="AH368" i="6"/>
  <c r="O359" i="6"/>
  <c r="BG358" i="6"/>
  <c r="AN373" i="6"/>
  <c r="K362" i="6"/>
  <c r="Z357" i="6"/>
  <c r="AY366" i="6"/>
  <c r="H359" i="6"/>
  <c r="F361" i="6"/>
  <c r="AK369" i="6"/>
  <c r="AT359" i="6"/>
  <c r="AT372" i="6"/>
  <c r="P362" i="6"/>
  <c r="AE358" i="6"/>
  <c r="G367" i="6"/>
  <c r="BD365" i="6"/>
  <c r="AK357" i="6"/>
  <c r="AB358" i="6"/>
  <c r="G364" i="6"/>
  <c r="AZ355" i="6"/>
  <c r="BH370" i="6"/>
  <c r="K361" i="6"/>
  <c r="AN357" i="6"/>
  <c r="AP362" i="6"/>
  <c r="AA370" i="6"/>
  <c r="Q373" i="6"/>
  <c r="BC368" i="6"/>
  <c r="G376" i="6" a="1"/>
  <c r="G376" i="6" s="1"/>
  <c r="AA374" i="6" a="1"/>
  <c r="AA374" i="6" s="1"/>
  <c r="G370" i="6"/>
  <c r="AF355" i="6"/>
  <c r="Q356" i="6"/>
  <c r="AK360" i="6"/>
  <c r="I369" i="6"/>
  <c r="BD361" i="6"/>
  <c r="Q363" i="6"/>
  <c r="AM356" i="6"/>
  <c r="I368" i="6"/>
  <c r="AB373" i="6"/>
  <c r="BF360" i="6"/>
  <c r="BA367" i="6"/>
  <c r="AC360" i="6"/>
  <c r="AR361" i="6"/>
  <c r="M372" i="6"/>
  <c r="J379" i="6" a="1"/>
  <c r="J379" i="6" s="1"/>
  <c r="AW370" i="6"/>
  <c r="BG368" i="6"/>
  <c r="O357" i="6"/>
  <c r="AH366" i="6"/>
  <c r="AP375" i="6" a="1"/>
  <c r="AP375" i="6" s="1"/>
  <c r="AW361" i="6"/>
  <c r="N366" i="6"/>
  <c r="AF371" i="6"/>
  <c r="AC356" i="6"/>
  <c r="AM366" i="6"/>
  <c r="AF372" i="6"/>
  <c r="Y362" i="6"/>
  <c r="AJ356" i="6"/>
  <c r="F367" i="6"/>
  <c r="BB369" i="6"/>
  <c r="L365" i="6"/>
  <c r="AB361" i="6"/>
  <c r="U363" i="6"/>
  <c r="AC372" i="6"/>
  <c r="S356" i="6"/>
  <c r="J378" i="6" a="1"/>
  <c r="J378" i="6" s="1"/>
  <c r="AP374" i="6" a="1"/>
  <c r="AP374" i="6" s="1"/>
  <c r="AZ364" i="6"/>
  <c r="V355" i="6"/>
  <c r="AF368" i="6"/>
  <c r="AC369" i="6"/>
  <c r="J362" i="6"/>
  <c r="AX373" i="6"/>
  <c r="AP365" i="6"/>
  <c r="F362" i="6"/>
  <c r="BG367" i="6"/>
  <c r="AL377" i="6" a="1"/>
  <c r="AL377" i="6" s="1"/>
  <c r="AY376" i="6" a="1"/>
  <c r="AY376" i="6" s="1"/>
  <c r="I378" i="6" a="1"/>
  <c r="I378" i="6" s="1"/>
  <c r="AG378" i="6" a="1"/>
  <c r="AG378" i="6" s="1"/>
  <c r="Y379" i="6" a="1"/>
  <c r="Y379" i="6" s="1"/>
  <c r="R376" i="6" a="1"/>
  <c r="R376" i="6" s="1"/>
  <c r="G379" i="6" a="1"/>
  <c r="G379" i="6" s="1"/>
  <c r="AN376" i="6" a="1"/>
  <c r="AN376" i="6" s="1"/>
  <c r="AY374" i="6" a="1"/>
  <c r="AY374" i="6" s="1"/>
  <c r="Y374" i="6" a="1"/>
  <c r="Y374" i="6" s="1"/>
  <c r="BI375" i="6" a="1"/>
  <c r="BI375" i="6" s="1"/>
  <c r="J369" i="6"/>
  <c r="H361" i="6"/>
  <c r="AP364" i="6"/>
  <c r="T359" i="6"/>
  <c r="AD356" i="6"/>
  <c r="BB363" i="6"/>
  <c r="AW362" i="6"/>
  <c r="AW372" i="6"/>
  <c r="AL355" i="6"/>
  <c r="AS359" i="6"/>
  <c r="AA372" i="6"/>
  <c r="U369" i="6"/>
  <c r="AX371" i="6"/>
  <c r="AJ361" i="6"/>
  <c r="Z370" i="6"/>
  <c r="AZ370" i="6"/>
  <c r="AR368" i="6"/>
  <c r="AM364" i="6"/>
  <c r="AQ364" i="6"/>
  <c r="AI364" i="6"/>
  <c r="N373" i="6"/>
  <c r="AE355" i="6"/>
  <c r="AK362" i="6"/>
  <c r="X366" i="6"/>
  <c r="BI369" i="6"/>
  <c r="BH374" i="6" a="1"/>
  <c r="BH374" i="6" s="1"/>
  <c r="AT374" i="6" a="1"/>
  <c r="AT374" i="6" s="1"/>
  <c r="AT375" i="6" a="1"/>
  <c r="AT375" i="6" s="1"/>
  <c r="AE364" i="6"/>
  <c r="AM368" i="6"/>
  <c r="X367" i="6"/>
  <c r="AQ362" i="6"/>
  <c r="BE370" i="6"/>
  <c r="AU373" i="6"/>
  <c r="L361" i="6"/>
  <c r="AC370" i="6"/>
  <c r="M367" i="6"/>
  <c r="AX367" i="6"/>
  <c r="AV370" i="6"/>
  <c r="AW368" i="6"/>
  <c r="T365" i="6"/>
  <c r="AZ360" i="6"/>
  <c r="Z356" i="6"/>
  <c r="J363" i="6"/>
  <c r="BD357" i="6"/>
  <c r="AD370" i="6"/>
  <c r="K358" i="6"/>
  <c r="AB366" i="6"/>
  <c r="X357" i="6"/>
  <c r="J370" i="6"/>
  <c r="AO359" i="6"/>
  <c r="AK372" i="6"/>
  <c r="AG370" i="6"/>
  <c r="O356" i="6"/>
  <c r="AF367" i="6"/>
  <c r="V359" i="6"/>
  <c r="G366" i="6"/>
  <c r="AE367" i="6"/>
  <c r="AI356" i="6"/>
  <c r="BJ370" i="6"/>
  <c r="AH367" i="6"/>
  <c r="AL368" i="6"/>
  <c r="Q364" i="6"/>
  <c r="BD356" i="6"/>
  <c r="X370" i="6"/>
  <c r="E371" i="6"/>
  <c r="AM365" i="6"/>
  <c r="AZ361" i="6"/>
  <c r="AS361" i="6"/>
  <c r="F371" i="6"/>
  <c r="H364" i="6"/>
  <c r="AI362" i="6"/>
  <c r="I364" i="6"/>
  <c r="E359" i="6"/>
  <c r="AQ359" i="6"/>
  <c r="AQ368" i="6"/>
  <c r="G361" i="6"/>
  <c r="AP368" i="6"/>
  <c r="AO360" i="6"/>
  <c r="BF357" i="6"/>
  <c r="AY377" i="6" a="1"/>
  <c r="AY377" i="6" s="1"/>
  <c r="BF376" i="6" a="1"/>
  <c r="BF376" i="6" s="1"/>
  <c r="P378" i="6" a="1"/>
  <c r="P378" i="6" s="1"/>
  <c r="AN378" i="6" a="1"/>
  <c r="AN378" i="6" s="1"/>
  <c r="AE379" i="6" a="1"/>
  <c r="AE379" i="6" s="1"/>
  <c r="AK376" i="6" a="1"/>
  <c r="AK376" i="6" s="1"/>
  <c r="AM379" i="6" a="1"/>
  <c r="AM379" i="6" s="1"/>
  <c r="BA376" i="6" a="1"/>
  <c r="BA376" i="6" s="1"/>
  <c r="BC374" i="6" a="1"/>
  <c r="BC374" i="6" s="1"/>
  <c r="F374" i="6" a="1"/>
  <c r="F374" i="6" s="1"/>
  <c r="F375" i="6" a="1"/>
  <c r="F375" i="6" s="1"/>
  <c r="BE373" i="6"/>
  <c r="J365" i="6"/>
  <c r="W362" i="6"/>
  <c r="F357" i="6"/>
  <c r="R359" i="6"/>
  <c r="AR363" i="6"/>
  <c r="BH371" i="6"/>
  <c r="H358" i="6"/>
  <c r="K366" i="6"/>
  <c r="K367" i="6"/>
  <c r="S377" i="6" a="1"/>
  <c r="S377" i="6" s="1"/>
  <c r="AS376" i="6" a="1"/>
  <c r="AS376" i="6" s="1"/>
  <c r="BJ377" i="6" a="1"/>
  <c r="BJ377" i="6" s="1"/>
  <c r="AA378" i="6" a="1"/>
  <c r="AA378" i="6" s="1"/>
  <c r="R379" i="6" a="1"/>
  <c r="R379" i="6" s="1"/>
  <c r="E376" i="6" a="1"/>
  <c r="E376" i="6" s="1"/>
  <c r="AH378" i="6" a="1"/>
  <c r="AH378" i="6" s="1"/>
  <c r="AH376" i="6" a="1"/>
  <c r="AH376" i="6" s="1"/>
  <c r="AU374" i="6" a="1"/>
  <c r="AU374" i="6" s="1"/>
  <c r="AI375" i="6" a="1"/>
  <c r="AI375" i="6" s="1"/>
  <c r="Y375" i="6" a="1"/>
  <c r="Y375" i="6" s="1"/>
  <c r="AH363" i="6"/>
  <c r="Z362" i="6"/>
  <c r="AC368" i="6"/>
  <c r="AO356" i="6"/>
  <c r="BD360" i="6"/>
  <c r="L377" i="6" a="1"/>
  <c r="L377" i="6" s="1"/>
  <c r="AF376" i="6" a="1"/>
  <c r="AF376" i="6" s="1"/>
  <c r="AW377" i="6" a="1"/>
  <c r="AW377" i="6" s="1"/>
  <c r="N378" i="6" a="1"/>
  <c r="N378" i="6" s="1"/>
  <c r="L379" i="6" a="1"/>
  <c r="L379" i="6" s="1"/>
  <c r="AQ379" i="6" a="1"/>
  <c r="AQ379" i="6" s="1"/>
  <c r="BC377" i="6" a="1"/>
  <c r="BC377" i="6" s="1"/>
  <c r="AA376" i="6" a="1"/>
  <c r="AA376" i="6" s="1"/>
  <c r="AQ374" i="6" a="1"/>
  <c r="AQ374" i="6" s="1"/>
  <c r="BK375" i="6" a="1"/>
  <c r="BK375" i="6" s="1"/>
  <c r="BA375" i="6" a="1"/>
  <c r="BA375" i="6" s="1"/>
  <c r="BA370" i="6"/>
  <c r="AW357" i="6"/>
  <c r="X368" i="6"/>
  <c r="X365" i="6"/>
  <c r="N370" i="6"/>
  <c r="BJ378" i="6" a="1"/>
  <c r="BJ378" i="6" s="1"/>
  <c r="AE377" i="6" a="1"/>
  <c r="AE377" i="6" s="1"/>
  <c r="AV378" i="6" a="1"/>
  <c r="AV378" i="6" s="1"/>
  <c r="M379" i="6" a="1"/>
  <c r="M379" i="6" s="1"/>
  <c r="BF379" i="6" a="1"/>
  <c r="BF379" i="6" s="1"/>
  <c r="AU378" i="6" a="1"/>
  <c r="AU378" i="6" s="1"/>
  <c r="V376" i="6" a="1"/>
  <c r="V376" i="6" s="1"/>
  <c r="Z377" i="6" a="1"/>
  <c r="Z377" i="6" s="1"/>
  <c r="T374" i="6" a="1"/>
  <c r="T374" i="6" s="1"/>
  <c r="V374" i="6" a="1"/>
  <c r="V374" i="6" s="1"/>
  <c r="V375" i="6" a="1"/>
  <c r="V375" i="6" s="1"/>
  <c r="L375" i="6" a="1"/>
  <c r="L375" i="6" s="1"/>
  <c r="BG357" i="6"/>
  <c r="BE367" i="6"/>
  <c r="AB369" i="6"/>
  <c r="BD371" i="6"/>
  <c r="AV363" i="6"/>
  <c r="AC378" i="6" a="1"/>
  <c r="AC378" i="6" s="1"/>
  <c r="AT379" i="6" a="1"/>
  <c r="AT379" i="6" s="1"/>
  <c r="AP377" i="6" a="1"/>
  <c r="AP377" i="6" s="1"/>
  <c r="BA378" i="6" a="1"/>
  <c r="BA378" i="6" s="1"/>
  <c r="AP376" i="6" a="1"/>
  <c r="AP376" i="6" s="1"/>
  <c r="T377" i="6" a="1"/>
  <c r="T377" i="6" s="1"/>
  <c r="R366" i="6"/>
  <c r="BK356" i="6"/>
  <c r="AO364" i="6"/>
  <c r="AQ365" i="6"/>
  <c r="M373" i="6"/>
  <c r="R356" i="6"/>
  <c r="S373" i="6"/>
  <c r="AH371" i="6"/>
  <c r="AN371" i="6"/>
  <c r="X356" i="6"/>
  <c r="AQ367" i="6"/>
  <c r="BF361" i="6"/>
  <c r="O360" i="6"/>
  <c r="AK356" i="6"/>
  <c r="Q377" i="6" a="1"/>
  <c r="Q377" i="6" s="1"/>
  <c r="AK375" i="6" a="1"/>
  <c r="AK375" i="6" s="1"/>
  <c r="J361" i="6"/>
  <c r="AO371" i="6"/>
  <c r="L367" i="6"/>
  <c r="F373" i="6"/>
  <c r="AO361" i="6"/>
  <c r="BJ360" i="6"/>
  <c r="AG360" i="6"/>
  <c r="J366" i="6"/>
  <c r="AC365" i="6"/>
  <c r="S355" i="6"/>
  <c r="BA356" i="6"/>
  <c r="BK369" i="6"/>
  <c r="AO373" i="6"/>
  <c r="BG372" i="6"/>
  <c r="O379" i="6" a="1"/>
  <c r="O379" i="6" s="1"/>
  <c r="AC374" i="6" a="1"/>
  <c r="AC374" i="6" s="1"/>
  <c r="BH357" i="6"/>
  <c r="BD370" i="6"/>
  <c r="AY359" i="6"/>
  <c r="V371" i="6"/>
  <c r="Q372" i="6"/>
  <c r="AH355" i="6"/>
  <c r="AN367" i="6"/>
  <c r="M355" i="6"/>
  <c r="BI358" i="6"/>
  <c r="AJ373" i="6"/>
  <c r="BF366" i="6"/>
  <c r="H360" i="6"/>
  <c r="Y361" i="6"/>
  <c r="BD358" i="6"/>
  <c r="AS369" i="6"/>
  <c r="I359" i="6"/>
  <c r="AT356" i="6"/>
  <c r="AL373" i="6"/>
  <c r="AA357" i="6"/>
  <c r="AY365" i="6"/>
  <c r="AX376" i="6" a="1"/>
  <c r="AX376" i="6" s="1"/>
  <c r="AF375" i="6" a="1"/>
  <c r="AF375" i="6" s="1"/>
  <c r="L366" i="6"/>
  <c r="AV368" i="6"/>
  <c r="T360" i="6"/>
  <c r="S358" i="6"/>
  <c r="N361" i="6"/>
  <c r="AG372" i="6"/>
  <c r="BH356" i="6"/>
  <c r="N363" i="6"/>
  <c r="AY373" i="6"/>
  <c r="BD379" i="6" a="1"/>
  <c r="BD379" i="6" s="1"/>
  <c r="V379" i="6" a="1"/>
  <c r="V379" i="6" s="1"/>
  <c r="BK376" i="6" a="1"/>
  <c r="BK376" i="6" s="1"/>
  <c r="AB377" i="6" a="1"/>
  <c r="AB377" i="6" s="1"/>
  <c r="T378" i="6" a="1"/>
  <c r="T378" i="6" s="1"/>
  <c r="BE378" i="6" a="1"/>
  <c r="BE378" i="6" s="1"/>
  <c r="BA379" i="6" a="1"/>
  <c r="BA379" i="6" s="1"/>
  <c r="AG374" i="6" a="1"/>
  <c r="AG374" i="6" s="1"/>
  <c r="S374" i="6" a="1"/>
  <c r="S374" i="6" s="1"/>
  <c r="AM375" i="6" a="1"/>
  <c r="AM375" i="6" s="1"/>
  <c r="AC375" i="6" a="1"/>
  <c r="AC375" i="6" s="1"/>
  <c r="AS364" i="6"/>
  <c r="AS373" i="6"/>
  <c r="AJ367" i="6"/>
  <c r="AT364" i="6"/>
  <c r="BJ355" i="6"/>
  <c r="X361" i="6"/>
  <c r="W364" i="6"/>
  <c r="AA355" i="6"/>
  <c r="I365" i="6"/>
  <c r="O368" i="6"/>
  <c r="K360" i="6"/>
  <c r="BF356" i="6"/>
  <c r="G365" i="6"/>
  <c r="AW355" i="6"/>
  <c r="AZ363" i="6"/>
  <c r="AO363" i="6"/>
  <c r="BC359" i="6"/>
  <c r="O361" i="6"/>
  <c r="AV358" i="6"/>
  <c r="P357" i="6"/>
  <c r="AE363" i="6"/>
  <c r="AE359" i="6"/>
  <c r="AS360" i="6"/>
  <c r="AM373" i="6"/>
  <c r="BK374" i="6" a="1"/>
  <c r="BK374" i="6" s="1"/>
  <c r="N374" i="6" a="1"/>
  <c r="N374" i="6" s="1"/>
  <c r="N375" i="6" a="1"/>
  <c r="N375" i="6" s="1"/>
  <c r="U372" i="6"/>
  <c r="AX361" i="6"/>
  <c r="Y369" i="6"/>
  <c r="BE364" i="6"/>
  <c r="AA356" i="6"/>
  <c r="AM355" i="6"/>
  <c r="BG379" i="6" a="1"/>
  <c r="BG379" i="6" s="1"/>
  <c r="AZ362" i="6"/>
  <c r="AD358" i="6"/>
  <c r="BD364" i="6"/>
  <c r="N357" i="6"/>
  <c r="BI368" i="6"/>
  <c r="AF358" i="6"/>
  <c r="AO372" i="6"/>
  <c r="AL362" i="6"/>
  <c r="AQ371" i="6"/>
  <c r="AB362" i="6"/>
  <c r="BE369" i="6"/>
  <c r="AM358" i="6"/>
  <c r="AI370" i="6"/>
  <c r="AY355" i="6"/>
  <c r="AP370" i="6"/>
  <c r="BH367" i="6"/>
  <c r="AO365" i="6"/>
  <c r="AL361" i="6"/>
  <c r="Z372" i="6"/>
  <c r="AI365" i="6"/>
  <c r="AT357" i="6"/>
  <c r="P360" i="6"/>
  <c r="W369" i="6"/>
  <c r="AA359" i="6"/>
  <c r="AN368" i="6"/>
  <c r="AW366" i="6"/>
  <c r="AM367" i="6"/>
  <c r="AV367" i="6"/>
  <c r="AC361" i="6"/>
  <c r="AD366" i="6"/>
  <c r="AV357" i="6"/>
  <c r="AN358" i="6"/>
  <c r="AG357" i="6"/>
  <c r="AA368" i="6"/>
  <c r="G372" i="6"/>
  <c r="I362" i="6"/>
  <c r="BC364" i="6"/>
  <c r="N362" i="6"/>
  <c r="R372" i="6"/>
  <c r="AU367" i="6"/>
  <c r="H371" i="6"/>
  <c r="AE361" i="6"/>
  <c r="AL364" i="6"/>
  <c r="V356" i="6"/>
  <c r="AF366" i="6"/>
  <c r="AW371" i="6"/>
  <c r="BH379" i="6" a="1"/>
  <c r="BH379" i="6" s="1"/>
  <c r="AI379" i="6" a="1"/>
  <c r="AI379" i="6" s="1"/>
  <c r="K377" i="6" a="1"/>
  <c r="K377" i="6" s="1"/>
  <c r="AI377" i="6" a="1"/>
  <c r="AI377" i="6" s="1"/>
  <c r="Z378" i="6" a="1"/>
  <c r="Z378" i="6" s="1"/>
  <c r="E379" i="6" a="1"/>
  <c r="E379" i="6" s="1"/>
  <c r="BE379" i="6" a="1"/>
  <c r="BE379" i="6" s="1"/>
  <c r="AW374" i="6" a="1"/>
  <c r="AW374" i="6" s="1"/>
  <c r="W374" i="6" a="1"/>
  <c r="W374" i="6" s="1"/>
  <c r="AQ375" i="6" a="1"/>
  <c r="AQ375" i="6" s="1"/>
  <c r="AG375" i="6" a="1"/>
  <c r="AG375" i="6" s="1"/>
  <c r="BJ357" i="6"/>
  <c r="E369" i="6"/>
  <c r="H369" i="6"/>
  <c r="W371" i="6"/>
  <c r="BE368" i="6"/>
  <c r="M361" i="6"/>
  <c r="AG366" i="6"/>
  <c r="K357" i="6"/>
  <c r="BH355" i="6"/>
  <c r="L373" i="6"/>
  <c r="AZ379" i="6" a="1"/>
  <c r="AZ379" i="6" s="1"/>
  <c r="BD378" i="6" a="1"/>
  <c r="BD378" i="6" s="1"/>
  <c r="BE376" i="6" a="1"/>
  <c r="BE376" i="6" s="1"/>
  <c r="V377" i="6" a="1"/>
  <c r="V377" i="6" s="1"/>
  <c r="M378" i="6" a="1"/>
  <c r="M378" i="6" s="1"/>
  <c r="AY378" i="6" a="1"/>
  <c r="AY378" i="6" s="1"/>
  <c r="AW379" i="6" a="1"/>
  <c r="AW379" i="6" s="1"/>
  <c r="Q374" i="6" a="1"/>
  <c r="Q374" i="6" s="1"/>
  <c r="O374" i="6" a="1"/>
  <c r="O374" i="6" s="1"/>
  <c r="BJ375" i="6" a="1"/>
  <c r="BJ375" i="6" s="1"/>
  <c r="AZ375" i="6" a="1"/>
  <c r="AZ375" i="6" s="1"/>
  <c r="AN356" i="6"/>
  <c r="T361" i="6"/>
  <c r="G356" i="6"/>
  <c r="BC369" i="6"/>
  <c r="M369" i="6"/>
  <c r="AU379" i="6" a="1"/>
  <c r="AU379" i="6" s="1"/>
  <c r="AQ378" i="6" a="1"/>
  <c r="AQ378" i="6" s="1"/>
  <c r="AR376" i="6" a="1"/>
  <c r="AR376" i="6" s="1"/>
  <c r="I377" i="6" a="1"/>
  <c r="I377" i="6" s="1"/>
  <c r="G378" i="6" a="1"/>
  <c r="G378" i="6" s="1"/>
  <c r="AL378" i="6" a="1"/>
  <c r="AL378" i="6" s="1"/>
  <c r="AP379" i="6" a="1"/>
  <c r="AP379" i="6" s="1"/>
  <c r="I374" i="6" a="1"/>
  <c r="I374" i="6" s="1"/>
  <c r="K374" i="6" a="1"/>
  <c r="K374" i="6" s="1"/>
  <c r="AE375" i="6" a="1"/>
  <c r="AE375" i="6" s="1"/>
  <c r="U375" i="6" a="1"/>
  <c r="U375" i="6" s="1"/>
  <c r="BH372" i="6"/>
  <c r="AB357" i="6"/>
  <c r="Y368" i="6"/>
  <c r="AT370" i="6"/>
  <c r="X372" i="6"/>
  <c r="AT376" i="6" a="1"/>
  <c r="AT376" i="6" s="1"/>
  <c r="Z376" i="6" a="1"/>
  <c r="Z376" i="6" s="1"/>
  <c r="AQ377" i="6" a="1"/>
  <c r="AQ377" i="6" s="1"/>
  <c r="H378" i="6" a="1"/>
  <c r="H378" i="6" s="1"/>
  <c r="BF378" i="6" a="1"/>
  <c r="BF378" i="6" s="1"/>
  <c r="AK379" i="6" a="1"/>
  <c r="AK379" i="6" s="1"/>
  <c r="J377" i="6" a="1"/>
  <c r="J377" i="6" s="1"/>
  <c r="U376" i="6" a="1"/>
  <c r="U376" i="6" s="1"/>
  <c r="AM374" i="6" a="1"/>
  <c r="AM374" i="6" s="1"/>
  <c r="BG375" i="6" a="1"/>
  <c r="BG375" i="6" s="1"/>
  <c r="AW375" i="6" a="1"/>
  <c r="AW375" i="6" s="1"/>
  <c r="AS366" i="6"/>
  <c r="AO362" i="6"/>
  <c r="J364" i="6"/>
  <c r="AZ358" i="6"/>
  <c r="I358" i="6"/>
  <c r="AW378" i="6" a="1"/>
  <c r="AW378" i="6" s="1"/>
  <c r="X377" i="6" a="1"/>
  <c r="X377" i="6" s="1"/>
  <c r="AO378" i="6" a="1"/>
  <c r="AO378" i="6" s="1"/>
  <c r="F379" i="6" a="1"/>
  <c r="F379" i="6" s="1"/>
  <c r="BB379" i="6" a="1"/>
  <c r="BB379" i="6" s="1"/>
  <c r="O378" i="6" a="1"/>
  <c r="O378" i="6" s="1"/>
  <c r="O376" i="6" a="1"/>
  <c r="O376" i="6" s="1"/>
  <c r="Z359" i="6"/>
  <c r="Y364" i="6"/>
  <c r="E363" i="6"/>
  <c r="V370" i="6"/>
  <c r="O372" i="6"/>
  <c r="Y357" i="6"/>
  <c r="BB368" i="6"/>
  <c r="BD362" i="6"/>
  <c r="AY371" i="6"/>
  <c r="R373" i="6"/>
  <c r="Z363" i="6"/>
  <c r="S364" i="6"/>
  <c r="P364" i="6"/>
  <c r="AM378" i="6" a="1"/>
  <c r="AM378" i="6" s="1"/>
  <c r="AJ359" i="6"/>
  <c r="T368" i="6"/>
  <c r="BA357" i="6"/>
  <c r="BD366" i="6"/>
  <c r="F364" i="6"/>
  <c r="BH361" i="6"/>
  <c r="L356" i="6"/>
  <c r="T373" i="6"/>
  <c r="AT366" i="6"/>
  <c r="Z360" i="6"/>
  <c r="P355" i="6"/>
  <c r="AW364" i="6"/>
  <c r="AD355" i="6"/>
  <c r="M359" i="6"/>
  <c r="J372" i="6"/>
  <c r="L376" i="6" a="1"/>
  <c r="L376" i="6" s="1"/>
  <c r="E375" i="6" a="1"/>
  <c r="E375" i="6" s="1"/>
  <c r="BJ372" i="6"/>
  <c r="AG371" i="6"/>
  <c r="BA358" i="6"/>
  <c r="Y365" i="6"/>
  <c r="F368" i="6"/>
  <c r="Z361" i="6"/>
  <c r="BF358" i="6"/>
  <c r="AD360" i="6"/>
  <c r="AH357" i="6"/>
  <c r="BD367" i="6"/>
  <c r="W356" i="6"/>
  <c r="AQ360" i="6"/>
  <c r="AK370" i="6"/>
  <c r="AF363" i="6"/>
  <c r="AW373" i="6"/>
  <c r="AR357" i="6"/>
  <c r="BC366" i="6"/>
  <c r="N356" i="6"/>
  <c r="I372" i="6"/>
  <c r="BI371" i="6"/>
  <c r="AC376" i="6" a="1"/>
  <c r="AC376" i="6" s="1"/>
  <c r="AF365" i="6"/>
  <c r="BI373" i="6"/>
  <c r="P365" i="6"/>
  <c r="AF360" i="6"/>
  <c r="AH360" i="6"/>
  <c r="AV360" i="6"/>
  <c r="BI357" i="6"/>
  <c r="W365" i="6"/>
  <c r="AP359" i="6"/>
  <c r="BE356" i="6"/>
  <c r="BI378" i="6" a="1"/>
  <c r="BI378" i="6" s="1"/>
  <c r="F377" i="6" a="1"/>
  <c r="F377" i="6" s="1"/>
  <c r="BK379" i="6" a="1"/>
  <c r="BK379" i="6" s="1"/>
  <c r="W376" i="6" a="1"/>
  <c r="W376" i="6" s="1"/>
  <c r="O377" i="6" a="1"/>
  <c r="O377" i="6" s="1"/>
  <c r="AZ377" i="6" a="1"/>
  <c r="AZ377" i="6" s="1"/>
  <c r="AX378" i="6" a="1"/>
  <c r="AX378" i="6" s="1"/>
  <c r="BE374" i="6" a="1"/>
  <c r="BE374" i="6" s="1"/>
  <c r="P374" i="6" a="1"/>
  <c r="P374" i="6" s="1"/>
  <c r="G375" i="6" a="1"/>
  <c r="G375" i="6" s="1"/>
  <c r="BD375" i="6" a="1"/>
  <c r="BD375" i="6" s="1"/>
  <c r="AU369" i="6"/>
  <c r="O365" i="6"/>
  <c r="AV362" i="6"/>
  <c r="AT371" i="6"/>
  <c r="BK364" i="6"/>
  <c r="F372" i="6"/>
  <c r="BB357" i="6"/>
  <c r="J356" i="6"/>
  <c r="I363" i="6"/>
  <c r="E366" i="6"/>
  <c r="BD359" i="6"/>
  <c r="AU360" i="6"/>
  <c r="BB371" i="6"/>
  <c r="AY361" i="6"/>
  <c r="U359" i="6"/>
  <c r="H355" i="6"/>
  <c r="Z365" i="6"/>
  <c r="E368" i="6"/>
  <c r="O363" i="6"/>
  <c r="Q362" i="6"/>
  <c r="AU355" i="6"/>
  <c r="BI356" i="6"/>
  <c r="M363" i="6"/>
  <c r="AQ366" i="6"/>
  <c r="BG355" i="6"/>
  <c r="K45" i="8"/>
  <c r="AE374" i="6" a="1"/>
  <c r="AE374" i="6" s="1"/>
  <c r="AY375" i="6" a="1"/>
  <c r="AY375" i="6" s="1"/>
  <c r="AO375" i="6" a="1"/>
  <c r="AO375" i="6" s="1"/>
  <c r="AQ373" i="6"/>
  <c r="R371" i="6"/>
  <c r="AP355" i="6"/>
  <c r="Y363" i="6"/>
  <c r="AY372" i="6"/>
  <c r="BB366" i="6"/>
  <c r="BJ371" i="6"/>
  <c r="AX365" i="6"/>
  <c r="AE368" i="6"/>
  <c r="BK360" i="6"/>
  <c r="AR359" i="6"/>
  <c r="AV355" i="6"/>
  <c r="AM370" i="6"/>
  <c r="AR365" i="6"/>
  <c r="R361" i="6"/>
  <c r="AA362" i="6"/>
  <c r="AT368" i="6"/>
  <c r="BF371" i="6"/>
  <c r="AH365" i="6"/>
  <c r="X362" i="6"/>
  <c r="AB370" i="6"/>
  <c r="U367" i="6"/>
  <c r="I360" i="6"/>
  <c r="AZ367" i="6"/>
  <c r="K363" i="6"/>
  <c r="V367" i="6"/>
  <c r="Z355" i="6"/>
  <c r="O366" i="6"/>
  <c r="BG365" i="6"/>
  <c r="AL357" i="6"/>
  <c r="AH359" i="6"/>
  <c r="BB370" i="6"/>
  <c r="BC360" i="6"/>
  <c r="BG364" i="6"/>
  <c r="V372" i="6"/>
  <c r="O364" i="6"/>
  <c r="AJ369" i="6"/>
  <c r="BJ366" i="6"/>
  <c r="AP363" i="6"/>
  <c r="AO357" i="6"/>
  <c r="AX362" i="6"/>
  <c r="N371" i="6"/>
  <c r="AN366" i="6"/>
  <c r="AR369" i="6"/>
  <c r="J355" i="6"/>
  <c r="L371" i="6"/>
  <c r="AP357" i="6"/>
  <c r="Z358" i="6"/>
  <c r="N360" i="6"/>
  <c r="AD369" i="6"/>
  <c r="AA363" i="6"/>
  <c r="J357" i="6"/>
  <c r="BJ369" i="6"/>
  <c r="AG362" i="6"/>
  <c r="AE356" i="6"/>
  <c r="I379" i="6" a="1"/>
  <c r="I379" i="6" s="1"/>
  <c r="Y377" i="6" a="1"/>
  <c r="Y377" i="6" s="1"/>
  <c r="F376" i="6" a="1"/>
  <c r="F376" i="6" s="1"/>
  <c r="AD376" i="6" a="1"/>
  <c r="AD376" i="6" s="1"/>
  <c r="U377" i="6" a="1"/>
  <c r="U377" i="6" s="1"/>
  <c r="BG377" i="6" a="1"/>
  <c r="BG377" i="6" s="1"/>
  <c r="BK378" i="6" a="1"/>
  <c r="BK378" i="6" s="1"/>
  <c r="H374" i="6" a="1"/>
  <c r="H374" i="6" s="1"/>
  <c r="M374" i="6" a="1"/>
  <c r="M374" i="6" s="1"/>
  <c r="K375" i="6" a="1"/>
  <c r="K375" i="6" s="1"/>
  <c r="BH375" i="6" a="1"/>
  <c r="BH375" i="6" s="1"/>
  <c r="BJ364" i="6"/>
  <c r="BH362" i="6"/>
  <c r="AJ357" i="6"/>
  <c r="AK373" i="6"/>
  <c r="S363" i="6"/>
  <c r="Z369" i="6"/>
  <c r="K355" i="6"/>
  <c r="AF364" i="6"/>
  <c r="O355" i="6"/>
  <c r="Z373" i="6"/>
  <c r="BC378" i="6" a="1"/>
  <c r="BC378" i="6" s="1"/>
  <c r="AZ376" i="6" a="1"/>
  <c r="AZ376" i="6" s="1"/>
  <c r="T379" i="6" a="1"/>
  <c r="T379" i="6" s="1"/>
  <c r="Q376" i="6" a="1"/>
  <c r="Q376" i="6" s="1"/>
  <c r="H377" i="6" a="1"/>
  <c r="H377" i="6" s="1"/>
  <c r="AT377" i="6" a="1"/>
  <c r="AT377" i="6" s="1"/>
  <c r="AR378" i="6" a="1"/>
  <c r="AR378" i="6" s="1"/>
  <c r="AS374" i="6" a="1"/>
  <c r="AS374" i="6" s="1"/>
  <c r="BJ374" i="6" a="1"/>
  <c r="BJ374" i="6" s="1"/>
  <c r="AD375" i="6" a="1"/>
  <c r="AD375" i="6" s="1"/>
  <c r="T375" i="6" a="1"/>
  <c r="T375" i="6" s="1"/>
  <c r="AJ360" i="6"/>
  <c r="R358" i="6"/>
  <c r="AS370" i="6"/>
  <c r="AR355" i="6"/>
  <c r="AA360" i="6"/>
  <c r="AP378" i="6" a="1"/>
  <c r="AP378" i="6" s="1"/>
  <c r="AG376" i="6" a="1"/>
  <c r="AG376" i="6" s="1"/>
  <c r="BH378" i="6" a="1"/>
  <c r="BH378" i="6" s="1"/>
  <c r="AY379" i="6" a="1"/>
  <c r="AY379" i="6" s="1"/>
  <c r="BI376" i="6" a="1"/>
  <c r="BI376" i="6" s="1"/>
  <c r="AG377" i="6" a="1"/>
  <c r="AG377" i="6" s="1"/>
  <c r="AK378" i="6" a="1"/>
  <c r="AK378" i="6" s="1"/>
  <c r="AK374" i="6" a="1"/>
  <c r="AK374" i="6" s="1"/>
  <c r="BF374" i="6" a="1"/>
  <c r="BF374" i="6" s="1"/>
  <c r="BF375" i="6" a="1"/>
  <c r="BF375" i="6" s="1"/>
  <c r="AV375" i="6" a="1"/>
  <c r="AV375" i="6" s="1"/>
  <c r="T362" i="6"/>
  <c r="AS356" i="6"/>
  <c r="AB364" i="6"/>
  <c r="F365" i="6"/>
  <c r="R357" i="6"/>
  <c r="AO379" i="6" a="1"/>
  <c r="AO379" i="6" s="1"/>
  <c r="AD378" i="6" a="1"/>
  <c r="AD378" i="6" s="1"/>
  <c r="AL376" i="6" a="1"/>
  <c r="AL376" i="6" s="1"/>
  <c r="BJ376" i="6" a="1"/>
  <c r="BJ376" i="6" s="1"/>
  <c r="BA377" i="6" a="1"/>
  <c r="BA377" i="6" s="1"/>
  <c r="AF378" i="6" a="1"/>
  <c r="AF378" i="6" s="1"/>
  <c r="AJ379" i="6" a="1"/>
  <c r="AJ379" i="6" s="1"/>
  <c r="BD374" i="6" a="1"/>
  <c r="BD374" i="6" s="1"/>
  <c r="G374" i="6" a="1"/>
  <c r="G374" i="6" s="1"/>
  <c r="AA375" i="6" a="1"/>
  <c r="AA375" i="6" s="1"/>
  <c r="Q375" i="6" a="1"/>
  <c r="Q375" i="6" s="1"/>
  <c r="BA365" i="6"/>
  <c r="U364" i="6"/>
  <c r="AB372" i="6"/>
  <c r="O358" i="6"/>
  <c r="E372" i="6"/>
  <c r="AL359" i="6"/>
  <c r="E365" i="6"/>
  <c r="AS358" i="6"/>
  <c r="T364" i="6"/>
  <c r="F356" i="6"/>
  <c r="J373" i="6"/>
  <c r="AJ372" i="6"/>
  <c r="BE360" i="6"/>
  <c r="AM372" i="6"/>
  <c r="E355" i="6"/>
  <c r="AG358" i="6"/>
  <c r="Y372" i="6"/>
  <c r="BH376" i="6" a="1"/>
  <c r="BH376" i="6" s="1"/>
  <c r="AQ358" i="6"/>
  <c r="AO368" i="6"/>
  <c r="AU361" i="6"/>
  <c r="BG363" i="6"/>
  <c r="AI371" i="6"/>
  <c r="AA366" i="6"/>
  <c r="X364" i="6"/>
  <c r="V365" i="6"/>
  <c r="K356" i="6"/>
  <c r="H363" i="6"/>
  <c r="L362" i="6"/>
  <c r="BK368" i="6"/>
  <c r="R370" i="6"/>
  <c r="N364" i="6"/>
  <c r="AK358" i="6"/>
  <c r="AB355" i="6"/>
  <c r="W367" i="6"/>
  <c r="BF362" i="6"/>
  <c r="AY368" i="6"/>
  <c r="BJ359" i="6"/>
  <c r="BI355" i="6"/>
  <c r="AK366" i="6"/>
  <c r="BC372" i="6"/>
  <c r="AL363" i="6"/>
  <c r="BB361" i="6"/>
  <c r="S372" i="6"/>
  <c r="BE355" i="6"/>
  <c r="E364" i="6"/>
  <c r="M356" i="6"/>
  <c r="N355" i="6"/>
  <c r="BC365" i="6"/>
  <c r="U355" i="6"/>
  <c r="AD357" i="6"/>
  <c r="L369" i="6"/>
  <c r="AS362" i="6"/>
  <c r="E357" i="6"/>
  <c r="BK377" i="6" a="1"/>
  <c r="BK377" i="6" s="1"/>
  <c r="U379" i="6" a="1"/>
  <c r="U379" i="6" s="1"/>
  <c r="AS379" i="6" a="1"/>
  <c r="AS379" i="6" s="1"/>
  <c r="AC377" i="6" a="1"/>
  <c r="AC377" i="6" s="1"/>
  <c r="P376" i="6" a="1"/>
  <c r="P376" i="6" s="1"/>
  <c r="BB376" i="6" a="1"/>
  <c r="BB376" i="6" s="1"/>
  <c r="BF377" i="6" a="1"/>
  <c r="BF377" i="6" s="1"/>
  <c r="AR374" i="6" a="1"/>
  <c r="AR374" i="6" s="1"/>
  <c r="AL374" i="6" a="1"/>
  <c r="AL374" i="6" s="1"/>
  <c r="AL375" i="6" a="1"/>
  <c r="AL375" i="6" s="1"/>
  <c r="AB375" i="6" a="1"/>
  <c r="AB375" i="6" s="1"/>
  <c r="Q359" i="6"/>
  <c r="BB364" i="6"/>
  <c r="BA369" i="6"/>
  <c r="W366" i="6"/>
  <c r="AO366" i="6"/>
  <c r="AA361" i="6"/>
  <c r="T372" i="6"/>
  <c r="E358" i="6"/>
  <c r="R364" i="6"/>
  <c r="AC379" i="6" a="1"/>
  <c r="AC379" i="6" s="1"/>
  <c r="AX377" i="6" a="1"/>
  <c r="AX377" i="6" s="1"/>
  <c r="H379" i="6" a="1"/>
  <c r="H379" i="6" s="1"/>
  <c r="AF379" i="6" a="1"/>
  <c r="AF379" i="6" s="1"/>
  <c r="X376" i="6" a="1"/>
  <c r="X376" i="6" s="1"/>
  <c r="BC379" i="6" a="1"/>
  <c r="BC379" i="6" s="1"/>
  <c r="AO376" i="6" a="1"/>
  <c r="AO376" i="6" s="1"/>
  <c r="AM377" i="6" a="1"/>
  <c r="AM377" i="6" s="1"/>
  <c r="AB374" i="6" a="1"/>
  <c r="AB374" i="6" s="1"/>
  <c r="AD374" i="6" a="1"/>
  <c r="AD374" i="6" s="1"/>
  <c r="BE375" i="6" a="1"/>
  <c r="BE375" i="6" s="1"/>
  <c r="M371" i="6"/>
  <c r="AG369" i="6"/>
  <c r="BI361" i="6"/>
  <c r="P373" i="6"/>
  <c r="U366" i="6"/>
  <c r="P379" i="6" a="1"/>
  <c r="P379" i="6" s="1"/>
  <c r="AK377" i="6" a="1"/>
  <c r="AK377" i="6" s="1"/>
  <c r="BB378" i="6" a="1"/>
  <c r="BB378" i="6" s="1"/>
  <c r="S379" i="6" a="1"/>
  <c r="S379" i="6" s="1"/>
  <c r="BJ379" i="6" a="1"/>
  <c r="BJ379" i="6" s="1"/>
  <c r="AG379" i="6" a="1"/>
  <c r="AG379" i="6" s="1"/>
  <c r="AB376" i="6" a="1"/>
  <c r="AB376" i="6" s="1"/>
  <c r="AF377" i="6" a="1"/>
  <c r="AF377" i="6" s="1"/>
  <c r="X374" i="6" a="1"/>
  <c r="X374" i="6" s="1"/>
  <c r="Z374" i="6" a="1"/>
  <c r="Z374" i="6" s="1"/>
  <c r="Z375" i="6" a="1"/>
  <c r="Z375" i="6" s="1"/>
  <c r="P375" i="6" a="1"/>
  <c r="P375" i="6" s="1"/>
  <c r="F363" i="6"/>
  <c r="AA365" i="6"/>
  <c r="W355" i="6"/>
  <c r="M358" i="6"/>
  <c r="AK361" i="6"/>
  <c r="AJ378" i="6" a="1"/>
  <c r="AJ378" i="6" s="1"/>
  <c r="T376" i="6" a="1"/>
  <c r="T376" i="6" s="1"/>
  <c r="U378" i="6" a="1"/>
  <c r="U378" i="6" s="1"/>
  <c r="Z379" i="6" a="1"/>
  <c r="Z379" i="6" s="1"/>
  <c r="AV376" i="6" a="1"/>
  <c r="AV376" i="6" s="1"/>
  <c r="AA377" i="6" a="1"/>
  <c r="AA377" i="6" s="1"/>
  <c r="AE378" i="6" a="1"/>
  <c r="AE378" i="6" s="1"/>
  <c r="U374" i="6" a="1"/>
  <c r="U374" i="6" s="1"/>
  <c r="BB374" i="6" a="1"/>
  <c r="BB374" i="6" s="1"/>
  <c r="BB375" i="6" a="1"/>
  <c r="BB375" i="6" s="1"/>
  <c r="AR375" i="6" a="1"/>
  <c r="AR375" i="6" s="1"/>
  <c r="G360" i="6"/>
  <c r="R369" i="6"/>
  <c r="U356" i="6"/>
  <c r="AM363" i="6"/>
  <c r="AC357" i="6"/>
  <c r="AH379" i="6" a="1"/>
  <c r="AH379" i="6" s="1"/>
  <c r="Q378" i="6" a="1"/>
  <c r="Q378" i="6" s="1"/>
  <c r="AE376" i="6" a="1"/>
  <c r="AE376" i="6" s="1"/>
  <c r="BC376" i="6" a="1"/>
  <c r="BC376" i="6" s="1"/>
  <c r="AU377" i="6" a="1"/>
  <c r="AU377" i="6" s="1"/>
  <c r="Y378" i="6" a="1"/>
  <c r="Y378" i="6" s="1"/>
  <c r="W379" i="6" a="1"/>
  <c r="W379" i="6" s="1"/>
  <c r="AV374" i="6" a="1"/>
  <c r="AV374" i="6" s="1"/>
  <c r="BA374" i="6" a="1"/>
  <c r="BA374" i="6" s="1"/>
  <c r="W375" i="6" a="1"/>
  <c r="W375" i="6" s="1"/>
  <c r="M375" i="6" a="1"/>
  <c r="M375" i="6" s="1"/>
  <c r="AY356" i="6"/>
  <c r="BG373" i="6"/>
  <c r="BC361" i="6"/>
  <c r="AI372" i="6"/>
  <c r="Y358" i="6"/>
  <c r="AM357" i="6"/>
  <c r="R360" i="6"/>
  <c r="BG370" i="6"/>
  <c r="AE365" i="6"/>
  <c r="AL365" i="6"/>
  <c r="AR367" i="6"/>
  <c r="AU366" i="6"/>
  <c r="E361" i="6"/>
  <c r="BD376" i="6" a="1"/>
  <c r="BD376" i="6" s="1"/>
  <c r="BE366" i="6"/>
  <c r="Y373" i="6"/>
  <c r="X363" i="6"/>
  <c r="AN369" i="6"/>
  <c r="E362" i="6"/>
  <c r="M377" i="6" a="1"/>
  <c r="M377" i="6" s="1"/>
  <c r="R374" i="6" a="1"/>
  <c r="R374" i="6" s="1"/>
  <c r="H375" i="6" a="1"/>
  <c r="H375" i="6" s="1"/>
  <c r="N368" i="6"/>
  <c r="Q358" i="6"/>
  <c r="W378" i="6" a="1"/>
  <c r="W378" i="6" s="1"/>
  <c r="AX379" i="6" a="1"/>
  <c r="AX379" i="6" s="1"/>
  <c r="S378" i="6" a="1"/>
  <c r="S378" i="6" s="1"/>
  <c r="I375" i="6" a="1"/>
  <c r="I375" i="6" s="1"/>
  <c r="AF356" i="6"/>
  <c r="BI379" i="6" a="1"/>
  <c r="BI379" i="6" s="1"/>
  <c r="AW367" i="6"/>
  <c r="AH377" i="6" a="1"/>
  <c r="AH377" i="6" s="1"/>
  <c r="AY360" i="6"/>
  <c r="T366" i="6"/>
  <c r="AV359" i="6"/>
  <c r="AE373" i="6"/>
  <c r="J376" i="6" a="1"/>
  <c r="J376" i="6" s="1"/>
  <c r="BF372" i="6"/>
  <c r="BG361" i="6"/>
  <c r="AA364" i="6"/>
  <c r="AI359" i="6"/>
  <c r="AM376" i="6" a="1"/>
  <c r="AM376" i="6" s="1"/>
  <c r="AZ378" i="6" a="1"/>
  <c r="AZ378" i="6" s="1"/>
  <c r="H376" i="6" a="1"/>
  <c r="H376" i="6" s="1"/>
  <c r="BC375" i="6" a="1"/>
  <c r="BC375" i="6" s="1"/>
  <c r="P363" i="6"/>
  <c r="Y371" i="6"/>
  <c r="AR364" i="6"/>
  <c r="R377" i="6" a="1"/>
  <c r="R377" i="6" s="1"/>
  <c r="Y376" i="6" a="1"/>
  <c r="Y376" i="6" s="1"/>
  <c r="AS378" i="6" a="1"/>
  <c r="AS378" i="6" s="1"/>
  <c r="N377" i="6" a="1"/>
  <c r="N377" i="6" s="1"/>
  <c r="AN374" i="6" a="1"/>
  <c r="AN374" i="6" s="1"/>
  <c r="AN360" i="6"/>
  <c r="AZ374" i="6" a="1"/>
  <c r="AZ374" i="6" s="1"/>
  <c r="BK363" i="6"/>
  <c r="BH364" i="6"/>
  <c r="T371" i="6"/>
  <c r="AW358" i="6"/>
  <c r="J360" i="6"/>
  <c r="P361" i="6"/>
  <c r="AU358" i="6"/>
  <c r="AU376" i="6" a="1"/>
  <c r="AU376" i="6" s="1"/>
  <c r="BI366" i="6"/>
  <c r="BC363" i="6"/>
  <c r="M364" i="6"/>
  <c r="AL372" i="6"/>
  <c r="AA371" i="6"/>
  <c r="AE362" i="6"/>
  <c r="S357" i="6"/>
  <c r="M376" i="6" a="1"/>
  <c r="M376" i="6" s="1"/>
  <c r="P377" i="6" a="1"/>
  <c r="P377" i="6" s="1"/>
  <c r="I376" i="6" a="1"/>
  <c r="I376" i="6" s="1"/>
  <c r="AJ375" i="6" a="1"/>
  <c r="AJ375" i="6" s="1"/>
  <c r="J374" i="6" a="1"/>
  <c r="J374" i="6" s="1"/>
  <c r="L360" i="6"/>
  <c r="AC366" i="6"/>
  <c r="AE372" i="6"/>
  <c r="L368" i="6"/>
  <c r="AI358" i="6"/>
  <c r="U371" i="6"/>
  <c r="AZ357" i="6"/>
  <c r="F355" i="6"/>
  <c r="AS377" i="6" a="1"/>
  <c r="AS377" i="6" s="1"/>
  <c r="AQ372" i="6"/>
  <c r="AD372" i="6"/>
  <c r="AJ366" i="6"/>
  <c r="AL370" i="6"/>
  <c r="S376" i="6" a="1"/>
  <c r="S376" i="6" s="1"/>
  <c r="AD379" i="6" a="1"/>
  <c r="AD379" i="6" s="1"/>
  <c r="E374" i="6" a="1"/>
  <c r="E374" i="6" s="1"/>
  <c r="AX375" i="6" a="1"/>
  <c r="AX375" i="6" s="1"/>
  <c r="T357" i="6"/>
  <c r="AY364" i="6"/>
  <c r="BD363" i="6"/>
  <c r="BG378" i="6" a="1"/>
  <c r="BG378" i="6" s="1"/>
  <c r="AN377" i="6" a="1"/>
  <c r="AN377" i="6" s="1"/>
  <c r="K376" i="6" a="1"/>
  <c r="K376" i="6" s="1"/>
  <c r="S375" i="6" a="1"/>
  <c r="S375" i="6" s="1"/>
  <c r="AC359" i="6"/>
  <c r="AS368" i="6"/>
  <c r="S359" i="6"/>
  <c r="BB373" i="6"/>
  <c r="BI359" i="6"/>
  <c r="AK359" i="6"/>
  <c r="L372" i="6"/>
  <c r="BE362" i="6"/>
  <c r="AJ374" i="6" a="1"/>
  <c r="AJ374" i="6" s="1"/>
  <c r="M365" i="6"/>
  <c r="AC355" i="6"/>
  <c r="L374" i="6" a="1"/>
  <c r="L374" i="6" s="1"/>
  <c r="R375" i="6" a="1"/>
  <c r="R375" i="6" s="1"/>
  <c r="BF363" i="6"/>
  <c r="AP358" i="6"/>
  <c r="X378" i="6" a="1"/>
  <c r="X378" i="6" s="1"/>
  <c r="BE377" i="6" a="1"/>
  <c r="BE377" i="6" s="1"/>
  <c r="BB377" i="6" a="1"/>
  <c r="BB377" i="6" s="1"/>
  <c r="AI376" i="6" a="1"/>
  <c r="AI376" i="6" s="1"/>
  <c r="AU363" i="6"/>
  <c r="E370" i="6"/>
  <c r="BE358" i="6"/>
  <c r="U373" i="6"/>
  <c r="AZ359" i="6"/>
  <c r="E360" i="6"/>
  <c r="AU372" i="6"/>
  <c r="BD377" i="6" a="1"/>
  <c r="BD377" i="6" s="1"/>
  <c r="AH374" i="6" a="1"/>
  <c r="AH374" i="6" s="1"/>
  <c r="H372" i="6"/>
  <c r="AJ377" i="6" a="1"/>
  <c r="AJ377" i="6" s="1"/>
  <c r="AQ376" i="6" a="1"/>
  <c r="AQ376" i="6" s="1"/>
  <c r="AI374" i="6" a="1"/>
  <c r="AI374" i="6" s="1"/>
  <c r="AS375" i="6" a="1"/>
  <c r="AS375" i="6" s="1"/>
  <c r="AT362" i="6"/>
  <c r="BK373" i="6"/>
  <c r="N376" i="6" a="1"/>
  <c r="N376" i="6" s="1"/>
  <c r="AN379" i="6" a="1"/>
  <c r="AN379" i="6" s="1"/>
  <c r="AV377" i="6" a="1"/>
  <c r="AV377" i="6" s="1"/>
  <c r="Q379" i="6" a="1"/>
  <c r="Q379" i="6" s="1"/>
  <c r="AE366" i="6"/>
  <c r="AY357" i="6"/>
  <c r="AU368" i="6"/>
  <c r="BA366" i="6"/>
  <c r="AY363" i="6"/>
  <c r="BK371" i="6"/>
  <c r="E378" i="6" a="1"/>
  <c r="E378" i="6" s="1"/>
  <c r="AL379" i="6" a="1"/>
  <c r="AL379" i="6" s="1"/>
  <c r="X375" i="6" a="1"/>
  <c r="X375" i="6" s="1"/>
  <c r="BF373" i="6"/>
  <c r="Z364" i="6"/>
  <c r="BH377" i="6" a="1"/>
  <c r="BH377" i="6" s="1"/>
  <c r="R378" i="6" a="1"/>
  <c r="R378" i="6" s="1"/>
  <c r="AX374" i="6" a="1"/>
  <c r="AX374" i="6" s="1"/>
  <c r="AN375" i="6" a="1"/>
  <c r="AN375" i="6" s="1"/>
  <c r="V364" i="6"/>
  <c r="BD368" i="6"/>
  <c r="AB379" i="6" a="1"/>
  <c r="AB379" i="6" s="1"/>
  <c r="AD377" i="6" a="1"/>
  <c r="AD377" i="6" s="1"/>
  <c r="AB378" i="6" a="1"/>
  <c r="AB378" i="6" s="1"/>
  <c r="G377" i="6" a="1"/>
  <c r="G377" i="6" s="1"/>
  <c r="S371" i="6"/>
  <c r="U358" i="6"/>
  <c r="AV366" i="6"/>
  <c r="N379" i="6" a="1"/>
  <c r="N379" i="6" s="1"/>
  <c r="T369" i="6"/>
  <c r="AI378" i="6" a="1"/>
  <c r="AI378" i="6" s="1"/>
  <c r="AG367" i="6"/>
  <c r="AH375" i="6" a="1"/>
  <c r="AH375" i="6" s="1"/>
  <c r="AW376" i="6" a="1"/>
  <c r="AW376" i="6" s="1"/>
  <c r="I366" i="6"/>
  <c r="X379" i="6" a="1"/>
  <c r="X379" i="6" s="1"/>
  <c r="BB356" i="6"/>
  <c r="L378" i="6" a="1"/>
  <c r="L378" i="6" s="1"/>
  <c r="AQ355" i="6"/>
  <c r="AB367" i="6"/>
  <c r="AW359" i="6"/>
  <c r="AO374" i="6" a="1"/>
  <c r="AO374" i="6" s="1"/>
  <c r="C367" i="6" l="1"/>
  <c r="C358" i="6"/>
  <c r="B379" i="6"/>
  <c r="K71" i="8" s="1"/>
  <c r="C357" i="6"/>
  <c r="C369" i="6"/>
  <c r="C365" i="6"/>
  <c r="C368" i="6"/>
  <c r="C366" i="6"/>
  <c r="B374" i="6"/>
  <c r="K66" i="8" s="1"/>
  <c r="C360" i="6"/>
  <c r="C371" i="6"/>
  <c r="C355" i="6"/>
  <c r="C372" i="6"/>
  <c r="C370" i="6"/>
  <c r="C363" i="6"/>
  <c r="B378" i="6"/>
  <c r="K70" i="8" s="1"/>
  <c r="C364" i="6"/>
  <c r="C362" i="6"/>
  <c r="B375" i="6"/>
  <c r="K67" i="8" s="1"/>
  <c r="C361" i="6"/>
  <c r="C359" i="6"/>
  <c r="B377" i="6"/>
  <c r="K69" i="8" s="1"/>
  <c r="C356" i="6"/>
  <c r="B376" i="6"/>
  <c r="K68" i="8" s="1"/>
  <c r="C373" i="6"/>
  <c r="B366" i="6" l="1"/>
  <c r="K58" i="8" s="1"/>
  <c r="B368" i="6"/>
  <c r="K60" i="8" s="1"/>
  <c r="B369" i="6"/>
  <c r="K61" i="8" s="1"/>
  <c r="B356" i="6"/>
  <c r="K48" i="8" s="1"/>
  <c r="B365" i="6"/>
  <c r="K57" i="8" s="1"/>
  <c r="B361" i="6"/>
  <c r="K53" i="8" s="1"/>
  <c r="B357" i="6"/>
  <c r="K49" i="8" s="1"/>
  <c r="B359" i="6"/>
  <c r="K51" i="8" s="1"/>
  <c r="B370" i="6"/>
  <c r="K62" i="8" s="1"/>
  <c r="B362" i="6"/>
  <c r="K54" i="8" s="1"/>
  <c r="B360" i="6"/>
  <c r="K52" i="8" s="1"/>
  <c r="B358" i="6"/>
  <c r="K50" i="8" s="1"/>
  <c r="B363" i="6"/>
  <c r="K55" i="8" s="1"/>
  <c r="B372" i="6"/>
  <c r="K64" i="8" s="1"/>
  <c r="B355" i="6"/>
  <c r="K47" i="8" s="1"/>
  <c r="B371" i="6"/>
  <c r="K63" i="8" s="1"/>
  <c r="B373" i="6"/>
  <c r="K65" i="8" s="1"/>
  <c r="B364" i="6"/>
  <c r="K56" i="8" s="1"/>
  <c r="B367" i="6"/>
  <c r="K59" i="8" s="1"/>
  <c r="K72" i="8"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<sst xmlns="http://schemas.openxmlformats.org/spreadsheetml/2006/main" count="849" uniqueCount="421">
  <si>
    <t>General Assumptions</t>
  </si>
  <si>
    <t>Investors</t>
  </si>
  <si>
    <t>Company Name</t>
  </si>
  <si>
    <t>Name</t>
  </si>
  <si>
    <t>Value</t>
  </si>
  <si>
    <t>Projection Start Month</t>
  </si>
  <si>
    <t>Seed Round Equity</t>
  </si>
  <si>
    <t>Accounts Payable Terms</t>
  </si>
  <si>
    <t>% of operating expenses paid in month incurred</t>
  </si>
  <si>
    <t>% of operating expenses paid on 1 month delay</t>
  </si>
  <si>
    <t xml:space="preserve">Inventory </t>
  </si>
  <si>
    <t>Beginning Inventory Balance</t>
  </si>
  <si>
    <t>Average inventory carried as a % of sales</t>
  </si>
  <si>
    <t>Fixed Assets</t>
  </si>
  <si>
    <t>Life Expectancy in Years</t>
  </si>
  <si>
    <t>Salvage Cost</t>
  </si>
  <si>
    <t>Fixed Asset Categories</t>
  </si>
  <si>
    <t>Category</t>
  </si>
  <si>
    <t>(up to 6)</t>
  </si>
  <si>
    <t>Trademark</t>
  </si>
  <si>
    <t>Intangibles</t>
  </si>
  <si>
    <t>Employee Equipment</t>
  </si>
  <si>
    <t>Equipment</t>
  </si>
  <si>
    <t>Loans</t>
  </si>
  <si>
    <t>Original Amount 
(Or Outstanding Amount as of Month 1)</t>
  </si>
  <si>
    <t>Interest Rate</t>
  </si>
  <si>
    <t>Number of Monthly Payments (Remaining)</t>
  </si>
  <si>
    <t>Business Loan</t>
  </si>
  <si>
    <t>How Much Cash Do I Need?</t>
  </si>
  <si>
    <t>Working Capital Needed</t>
  </si>
  <si>
    <t>Funds to cover operating losses &amp; loan payments until positive cash flow is achieved</t>
  </si>
  <si>
    <t>Months until Positive Cash Flow</t>
  </si>
  <si>
    <t>Number of months the working capital will cover</t>
  </si>
  <si>
    <t>Cash needed for Fixed Assets</t>
  </si>
  <si>
    <t>Total Cash Needed</t>
  </si>
  <si>
    <t>Cash needed to start business and reach positive cash flow - can come from investments, loans, or both</t>
  </si>
  <si>
    <t>Total Starting Cash in Model</t>
  </si>
  <si>
    <t>Check:</t>
  </si>
  <si>
    <t>Revenue Start Month</t>
  </si>
  <si>
    <t>User Acquisition</t>
  </si>
  <si>
    <t>Month</t>
  </si>
  <si>
    <t>Month of Operation</t>
  </si>
  <si>
    <t>Ad Spend</t>
  </si>
  <si>
    <t>Annual Growth Rate</t>
  </si>
  <si>
    <t>Cost per Click</t>
  </si>
  <si>
    <t>Leads from Paid Advertising</t>
  </si>
  <si>
    <t>Organic Leads</t>
  </si>
  <si>
    <t>Total Leads</t>
  </si>
  <si>
    <t>Conversion Rate</t>
  </si>
  <si>
    <t>Total Downloads</t>
  </si>
  <si>
    <t>Annual Churn Rate</t>
  </si>
  <si>
    <t>Annual Change Rate</t>
  </si>
  <si>
    <t>Total Active Users</t>
  </si>
  <si>
    <t>Subscription Revenue</t>
  </si>
  <si>
    <t>Free Trial</t>
  </si>
  <si>
    <t>Free Trial Length (in months)</t>
  </si>
  <si>
    <t>For free trials shorter than one month enter the appropriate decimal, for trials longer than one month enter rounded whole number, for no free trial enter 0</t>
  </si>
  <si>
    <t>Users in Free Trial Period</t>
  </si>
  <si>
    <t>Other Users</t>
  </si>
  <si>
    <t>Subscriptions</t>
  </si>
  <si>
    <t>Annual Price Increase</t>
  </si>
  <si>
    <t>enter 0 if price increases are built into product offering below.</t>
  </si>
  <si>
    <t>Annual Increase in % of Users Who Subscribe</t>
  </si>
  <si>
    <t>if 100% of users subscribe from the start, the model will ignore this %. Maximum % of subscribing users = 100%</t>
  </si>
  <si>
    <t>Annual vs. Monthly Payments</t>
  </si>
  <si>
    <t>Subscription Type</t>
  </si>
  <si>
    <t>Launch Month</t>
  </si>
  <si>
    <t>% of Users</t>
  </si>
  <si>
    <t>Monthly Plan - Revenue per Month</t>
  </si>
  <si>
    <t>% of Subscribers who pay monthly</t>
  </si>
  <si>
    <t>Annual Plan - Revenue per Year</t>
  </si>
  <si>
    <t>% of Subscribers who pay annually</t>
  </si>
  <si>
    <t>Basic</t>
  </si>
  <si>
    <t xml:space="preserve">Premium </t>
  </si>
  <si>
    <t>Pro</t>
  </si>
  <si>
    <t>% of Users who subscribe</t>
  </si>
  <si>
    <t>Average Spend per Subscriber per Month</t>
  </si>
  <si>
    <t>Cash Flows from Subscribers</t>
  </si>
  <si>
    <t>Monthly Pay (% of Cash in)</t>
  </si>
  <si>
    <t>Annual Pay (% of Cash in)</t>
  </si>
  <si>
    <t>Cash Collected</t>
  </si>
  <si>
    <t>Deferred Revenue Balance (result of Annual Payments)</t>
  </si>
  <si>
    <t>Total Active User Type Breakdown</t>
  </si>
  <si>
    <t>Non-Subscribers</t>
  </si>
  <si>
    <t>Subscribers in Free Trial Period (% Subscribers * Free Trial Period Users)</t>
  </si>
  <si>
    <t>Subscribers</t>
  </si>
  <si>
    <t>Ad Revenue</t>
  </si>
  <si>
    <t>Ad Revenue per Non-Subscriber Per Month</t>
  </si>
  <si>
    <t>Ad Revenue per Free-Trial Period Subscriber Per Month</t>
  </si>
  <si>
    <t>Ad Revenue per Subscriber Per Month</t>
  </si>
  <si>
    <t>In App Purchases Revenue</t>
  </si>
  <si>
    <t>In-App Purchases per Active User Per Month</t>
  </si>
  <si>
    <t>In-App Purchases Revenue</t>
  </si>
  <si>
    <t>Other Revenue</t>
  </si>
  <si>
    <t>Other Revenue per Non-Subscriber Per Month</t>
  </si>
  <si>
    <t>Other Revenue per Free-Trial Period Subscriber Per Month</t>
  </si>
  <si>
    <t>Other Revenue per Subscriber Per Month</t>
  </si>
  <si>
    <t>Cost of Goods Sold</t>
  </si>
  <si>
    <t>Direct Expense</t>
  </si>
  <si>
    <t>% of Revenue</t>
  </si>
  <si>
    <t>Per Active User per Month</t>
  </si>
  <si>
    <t>Per Subscriber per Month</t>
  </si>
  <si>
    <t>Consulting</t>
  </si>
  <si>
    <t>Other Direct Expenses</t>
  </si>
  <si>
    <t>Hosting Fees</t>
  </si>
  <si>
    <t>Subscriber Support</t>
  </si>
  <si>
    <t>Total Direct Expenses as a % of Revenue</t>
  </si>
  <si>
    <t>Annual Change Rate in COGS as % of Revenue</t>
  </si>
  <si>
    <t>Total Direct Expenses per Active User per Month</t>
  </si>
  <si>
    <t>Annual Change Rate in COGS per Active User per Month</t>
  </si>
  <si>
    <t>Total Direct Expenses per Subscriber per Month</t>
  </si>
  <si>
    <t>Annual Change Rate in COGS per Subscriber per Month</t>
  </si>
  <si>
    <t>Direct Expenses</t>
  </si>
  <si>
    <t>Summary</t>
  </si>
  <si>
    <t>Total Revenue</t>
  </si>
  <si>
    <t>Year Index (Do Not Delete)</t>
  </si>
  <si>
    <t>Operating Expenses</t>
  </si>
  <si>
    <t>Annual Inflation Rate for Operating Expenses</t>
  </si>
  <si>
    <t>Monthly Expenses</t>
  </si>
  <si>
    <t>Expense</t>
  </si>
  <si>
    <t>Month 1</t>
  </si>
  <si>
    <t>Month 2</t>
  </si>
  <si>
    <t>Month 3</t>
  </si>
  <si>
    <t>Month 4</t>
  </si>
  <si>
    <t>Month 5</t>
  </si>
  <si>
    <t>Months 6 -12</t>
  </si>
  <si>
    <t>Year 2</t>
  </si>
  <si>
    <t>Year 3</t>
  </si>
  <si>
    <t>Year 4</t>
  </si>
  <si>
    <t>Year 5</t>
  </si>
  <si>
    <t>Web Ad Spend</t>
  </si>
  <si>
    <t>Fixed</t>
  </si>
  <si>
    <t>Determined on Input - Revenue Tab</t>
  </si>
  <si>
    <t>Remote Working Expenses</t>
  </si>
  <si>
    <t>General and Administrative</t>
  </si>
  <si>
    <t>Software and Subscriptions</t>
  </si>
  <si>
    <t>Development &amp; Maintenance</t>
  </si>
  <si>
    <t>Transaction Fees</t>
  </si>
  <si>
    <t>Percent of Revenue</t>
  </si>
  <si>
    <t>Consultants</t>
  </si>
  <si>
    <t>Rent &amp; Office Expenses</t>
  </si>
  <si>
    <t>Platform Development</t>
  </si>
  <si>
    <t>Marketing Firm</t>
  </si>
  <si>
    <t>SEO</t>
  </si>
  <si>
    <t>Test</t>
  </si>
  <si>
    <t>Year 1</t>
  </si>
  <si>
    <t>Effective Income Tax Rate ( % of pre-tax income)</t>
  </si>
  <si>
    <t xml:space="preserve">Taxes paid </t>
  </si>
  <si>
    <t>Starting in Month</t>
  </si>
  <si>
    <t>Job Title</t>
  </si>
  <si>
    <t>Employer Taxes</t>
  </si>
  <si>
    <t>Benefits</t>
  </si>
  <si>
    <t>Month Started</t>
  </si>
  <si>
    <t>Month Ending</t>
  </si>
  <si>
    <t># of this Particular Employee</t>
  </si>
  <si>
    <t>Annual Raise %</t>
  </si>
  <si>
    <t>CEO</t>
  </si>
  <si>
    <t>CTO</t>
  </si>
  <si>
    <t xml:space="preserve">Month </t>
  </si>
  <si>
    <t>Dividends</t>
  </si>
  <si>
    <t>Cash available for Dividends</t>
  </si>
  <si>
    <t>Total Salaries</t>
  </si>
  <si>
    <t>Total Salaried Employees</t>
  </si>
  <si>
    <t>Total Employees</t>
  </si>
  <si>
    <t>Dates</t>
  </si>
  <si>
    <t>Month Number</t>
  </si>
  <si>
    <t>Month Date</t>
  </si>
  <si>
    <t>Month Name</t>
  </si>
  <si>
    <t>Accumulated Dep</t>
  </si>
  <si>
    <t>Net Assets</t>
  </si>
  <si>
    <t>Depreciation Expense</t>
  </si>
  <si>
    <t>Cash paid for Fixed Assets</t>
  </si>
  <si>
    <t>Sales &amp; COGS</t>
  </si>
  <si>
    <t>Revenue</t>
  </si>
  <si>
    <t>COGS</t>
  </si>
  <si>
    <t>Total COGS</t>
  </si>
  <si>
    <t>AR</t>
  </si>
  <si>
    <t>Accounts Receivable Terms</t>
  </si>
  <si>
    <t>% of sales paid before ship</t>
  </si>
  <si>
    <t>% of sales on net 30 payment</t>
  </si>
  <si>
    <t>Total Sales</t>
  </si>
  <si>
    <t>Cash Received from Sales</t>
  </si>
  <si>
    <t>A/R Balance</t>
  </si>
  <si>
    <t>Deferred Revenue Balance</t>
  </si>
  <si>
    <t>Inventory</t>
  </si>
  <si>
    <t>Direct Materials Sold</t>
  </si>
  <si>
    <t>Labor Expense</t>
  </si>
  <si>
    <t>Direct Labor</t>
  </si>
  <si>
    <t>Direct labor AP</t>
  </si>
  <si>
    <t>Fixed Index</t>
  </si>
  <si>
    <t>Salaries</t>
  </si>
  <si>
    <t>Loan Interest Expense</t>
  </si>
  <si>
    <t>Depreciation and Amortization</t>
  </si>
  <si>
    <t>Taxes Payable</t>
  </si>
  <si>
    <t>Tax Assumptions</t>
  </si>
  <si>
    <t>Delay</t>
  </si>
  <si>
    <t>Tax Month</t>
  </si>
  <si>
    <t>Income Tax Expense</t>
  </si>
  <si>
    <t>Income taxes Payable</t>
  </si>
  <si>
    <t>Income Taxes Paid</t>
  </si>
  <si>
    <t>Investment</t>
  </si>
  <si>
    <t>Total Paid in Capital</t>
  </si>
  <si>
    <t>Cash from New Investments</t>
  </si>
  <si>
    <t>Income Statement</t>
  </si>
  <si>
    <t>Year</t>
  </si>
  <si>
    <t>Gross Margin</t>
  </si>
  <si>
    <t>Percent</t>
  </si>
  <si>
    <t>Total Operating Expenses</t>
  </si>
  <si>
    <t>Pre-Tax Income</t>
  </si>
  <si>
    <t>Net Income</t>
  </si>
  <si>
    <t>IS Summary</t>
  </si>
  <si>
    <t>Cash Flows</t>
  </si>
  <si>
    <t>AP Assumptions</t>
  </si>
  <si>
    <t>Operating Activities</t>
  </si>
  <si>
    <t>Cash from Sales</t>
  </si>
  <si>
    <t>Interest &amp; Taxes</t>
  </si>
  <si>
    <t>Cash paid for Income Tax</t>
  </si>
  <si>
    <t>Net Cash from Operating Activities</t>
  </si>
  <si>
    <t>Finanacing and Investing Activities</t>
  </si>
  <si>
    <t>Cash from New Loans</t>
  </si>
  <si>
    <t>Cash paid on Loan Principal</t>
  </si>
  <si>
    <t>Loan Principal</t>
  </si>
  <si>
    <t>Cash paid for Dividends</t>
  </si>
  <si>
    <t>Net Cash Inflow (Outflow)</t>
  </si>
  <si>
    <t>Cash at End of Period</t>
  </si>
  <si>
    <t>CF Summary</t>
  </si>
  <si>
    <t>Cash Need</t>
  </si>
  <si>
    <t>Cash from Operations- Loan Payments</t>
  </si>
  <si>
    <t>Cash Flow Positive Month</t>
  </si>
  <si>
    <t>Starting Cash</t>
  </si>
  <si>
    <t>Cash Spend - No revenue</t>
  </si>
  <si>
    <t>Cash Balance (Run Rate)</t>
  </si>
  <si>
    <t>Months Covered:</t>
  </si>
  <si>
    <t>Cash Used</t>
  </si>
  <si>
    <t>MONTH</t>
  </si>
  <si>
    <t>Cumulative Cash from Operations</t>
  </si>
  <si>
    <t>Accounts Payable</t>
  </si>
  <si>
    <t>Operatng Expenses</t>
  </si>
  <si>
    <t>IS Expenses</t>
  </si>
  <si>
    <t>Cash Expenses</t>
  </si>
  <si>
    <t>Operating AP</t>
  </si>
  <si>
    <t>Tax AP</t>
  </si>
  <si>
    <t>Labor AP</t>
  </si>
  <si>
    <t>AP Balance</t>
  </si>
  <si>
    <t>Balance Sheet</t>
  </si>
  <si>
    <t>Current Assets</t>
  </si>
  <si>
    <t>Cash</t>
  </si>
  <si>
    <t>Total Current Assets</t>
  </si>
  <si>
    <t>Total Assets</t>
  </si>
  <si>
    <t>Liabilities and Equity</t>
  </si>
  <si>
    <t>Total Liabilities</t>
  </si>
  <si>
    <t>Shareholders' Equity</t>
  </si>
  <si>
    <t>Total Equity</t>
  </si>
  <si>
    <t>Total Liabilities and Equity</t>
  </si>
  <si>
    <t>BS Summary</t>
  </si>
  <si>
    <t>Find out how much your company worth?</t>
  </si>
  <si>
    <t>Our partner, Equidam, provides an online platform to automatically generate your company valuation; this is vital for your negotion process with investors.</t>
  </si>
  <si>
    <t xml:space="preserve">ProjectionHub users save 10% off a valuation by using this link (discount applied at checkout): </t>
  </si>
  <si>
    <t>Claim 10% discount here</t>
  </si>
  <si>
    <r>
      <rPr>
        <b/>
        <sz val="11"/>
        <color theme="1"/>
        <rFont val="Calibri"/>
        <family val="2"/>
      </rPr>
      <t xml:space="preserve">How to use: </t>
    </r>
    <r>
      <rPr>
        <sz val="11"/>
        <color theme="1"/>
        <rFont val="Calibri"/>
        <family val="2"/>
      </rPr>
      <t>Once you sign up for Equidam you will be asked to enter your projections.  Simply copy and paste this data into Equidam to generate your valuation.</t>
    </r>
  </si>
  <si>
    <t>Financial projections to input into Equidam</t>
  </si>
  <si>
    <t>Current or Previous Year</t>
  </si>
  <si>
    <t>Funding (required capital)</t>
  </si>
  <si>
    <t>Costs of Goods Sold</t>
  </si>
  <si>
    <t>Other Operating Costs</t>
  </si>
  <si>
    <t>Total Depreciation &amp; Amortization</t>
  </si>
  <si>
    <t>Interest</t>
  </si>
  <si>
    <t>Taxes</t>
  </si>
  <si>
    <t>Receivables</t>
  </si>
  <si>
    <t>Payables</t>
  </si>
  <si>
    <t>Capital Expenditures</t>
  </si>
  <si>
    <t>Debt</t>
  </si>
  <si>
    <t>Fundraising Plan</t>
  </si>
  <si>
    <t>Cash and Cash Equivalents</t>
  </si>
  <si>
    <t>Tangible Assets</t>
  </si>
  <si>
    <t>Intangible Assets</t>
  </si>
  <si>
    <t>Financial Assets</t>
  </si>
  <si>
    <t>Deferred Tax Assets</t>
  </si>
  <si>
    <t>Short-term Liabilities</t>
  </si>
  <si>
    <t>Long-term Liabilities</t>
  </si>
  <si>
    <t>Equity</t>
  </si>
  <si>
    <t>Profit and Loss at a Glance</t>
  </si>
  <si>
    <t>Key Ratios</t>
  </si>
  <si>
    <t>Sales Growth</t>
  </si>
  <si>
    <t>N/A</t>
  </si>
  <si>
    <t>Gross Profit Margin</t>
  </si>
  <si>
    <t xml:space="preserve">(Revenue - Cost of Goods Sold - Direct Labor) / Revenue. Shows what % of revenue remains after direct costs are paid. </t>
  </si>
  <si>
    <t>Gross Profit</t>
  </si>
  <si>
    <t xml:space="preserve">Return on Capital </t>
  </si>
  <si>
    <t xml:space="preserve">Net income / (Debt  + Equity). Shows how efficiently your company is using it's capital. </t>
  </si>
  <si>
    <t>Profit Margin</t>
  </si>
  <si>
    <t xml:space="preserve">Net Income / Revenue. Shows what % of revenue remains after all expenses are paid. </t>
  </si>
  <si>
    <t>EBITDA is earnings before interest, tax, depreciation, and amortization.</t>
  </si>
  <si>
    <t>Summary Data</t>
  </si>
  <si>
    <t>Total New Users</t>
  </si>
  <si>
    <t>Total Marketing Spend</t>
  </si>
  <si>
    <t>User Acquisition Cost</t>
  </si>
  <si>
    <t>Total Subscribers</t>
  </si>
  <si>
    <t>% of Users who Subscribe</t>
  </si>
  <si>
    <t>Total Revenue from Subscribers</t>
  </si>
  <si>
    <t>Percent of Revenue from Subscribers</t>
  </si>
  <si>
    <t>Avg Customer Relationship Length in Years</t>
  </si>
  <si>
    <t>years</t>
  </si>
  <si>
    <t>Average Annual Revenue per Subscriber</t>
  </si>
  <si>
    <t>Subscriber Lifetime Value</t>
  </si>
  <si>
    <t>Average Annual Revenue per User</t>
  </si>
  <si>
    <t>Active User Lifetime Value</t>
  </si>
  <si>
    <t>Employees</t>
  </si>
  <si>
    <t>Revenue per Employee</t>
  </si>
  <si>
    <t>Total Funds Raised:</t>
  </si>
  <si>
    <t>Use of Initial Funds:</t>
  </si>
  <si>
    <t>Total</t>
  </si>
  <si>
    <t>Need Additional Graphs or Ratios?</t>
  </si>
  <si>
    <t>We can help!</t>
  </si>
  <si>
    <t>Click here to contact us or email us at</t>
  </si>
  <si>
    <t>support@projectionhub.com</t>
  </si>
  <si>
    <t>Cumulative Cash From Operations</t>
  </si>
  <si>
    <t>Sales</t>
  </si>
  <si>
    <t>EBITDA</t>
  </si>
  <si>
    <t>(Earnings Before Interest, Taxes, Depreciation, and Amortization)</t>
  </si>
  <si>
    <t>Cash at Beginning of Period</t>
  </si>
  <si>
    <t>Cash Receipts from Operating Activities</t>
  </si>
  <si>
    <t>Cash From Sales</t>
  </si>
  <si>
    <t>Cash Payments for Operating Activities</t>
  </si>
  <si>
    <t>Assets</t>
  </si>
  <si>
    <t>Pro Forma Income Statement</t>
  </si>
  <si>
    <t xml:space="preserve">For the </t>
  </si>
  <si>
    <t>Year Ended</t>
  </si>
  <si>
    <t>For the Month Ended</t>
  </si>
  <si>
    <t>Cash Flow Statement</t>
  </si>
  <si>
    <t>Month of Operation:</t>
  </si>
  <si>
    <t>At</t>
  </si>
  <si>
    <t>Investor Dashboard</t>
  </si>
  <si>
    <t>We developed this investor dashboard to allow potential investors to explore how changes in key assumptions will affect the financial model. On this tab, the investor can explore various scenarios without disrupting the company's base case financial projections.  Investors can enter in their own assumptions in the light blue highlighted cells and changes will show on the modified income statement below, but not in the rest of the financial model.</t>
  </si>
  <si>
    <t>Assumptions</t>
  </si>
  <si>
    <t xml:space="preserve">Editing the assuptions in light blue below will change the modified income statement at the bottom of this page ONLY. It will not change any other values in this file. The original financials on the bottom right will continue to show the base-case scenario determined by the input tabs. </t>
  </si>
  <si>
    <t>End of Year</t>
  </si>
  <si>
    <t>Base Model</t>
  </si>
  <si>
    <t>Investor Prediction</t>
  </si>
  <si>
    <t>Annual Subscription Fee Revenue per Subscriber</t>
  </si>
  <si>
    <t>Ad Revenue per User</t>
  </si>
  <si>
    <t>In-App Purchase Revenue per User</t>
  </si>
  <si>
    <t>Other Revenue per User</t>
  </si>
  <si>
    <t>Expenses as a % of Revenue, Base Model</t>
  </si>
  <si>
    <t>Income Tax (% of pre-tax income)</t>
  </si>
  <si>
    <t>Expenses as a % of Revenue, Investor Predictions</t>
  </si>
  <si>
    <t>Modified Income Statement (Investor Predictions)</t>
  </si>
  <si>
    <t>Original Income Statement (Base Model)</t>
  </si>
  <si>
    <t>based on your changes to the assumptions above</t>
  </si>
  <si>
    <t>from company financials</t>
  </si>
  <si>
    <t>Maturity Date</t>
  </si>
  <si>
    <t>Monthly 
Payment</t>
  </si>
  <si>
    <t>Cash from Loan</t>
  </si>
  <si>
    <t>Total Payment</t>
  </si>
  <si>
    <t>Interest Expense</t>
  </si>
  <si>
    <t>Principal Payment</t>
  </si>
  <si>
    <t>Ending Balance</t>
  </si>
  <si>
    <t>Balance Sheet:</t>
  </si>
  <si>
    <t>Interest Payable</t>
  </si>
  <si>
    <t>Current Portion of Loan Payable</t>
  </si>
  <si>
    <t>Long Term Loan Payable</t>
  </si>
  <si>
    <t>Loan Payable</t>
  </si>
  <si>
    <t>Cash Flows:</t>
  </si>
  <si>
    <t>Cash paid for interest</t>
  </si>
  <si>
    <t>Cash paid for principal</t>
  </si>
  <si>
    <t>Income Statement:</t>
  </si>
  <si>
    <t>Calculations</t>
  </si>
  <si>
    <t>Check</t>
  </si>
  <si>
    <t>Cost Driver</t>
  </si>
  <si>
    <t>Expense Categories</t>
  </si>
  <si>
    <t>(up to 10)</t>
  </si>
  <si>
    <t>Sales and Marketing</t>
  </si>
  <si>
    <t>Per Employee</t>
  </si>
  <si>
    <t>In column D, select a cost driver from the drop down menu. Select "Fixed" if the expense will be the same for each month represented in the column title. For expenses that are a percentage of revenue, be sure to type "%" or use decimals to properly calculate expenses. For example, use "20%" or ".2", but not "20". The default formula will increase the expense by the inflation percentage each year, but you can override the formula by typing directly into the columns.
Note all expenses should be entered as monthly amounts, the same amount or percent will be used for every month represented by the column title. Every expense must have a category selected in Column C.</t>
  </si>
  <si>
    <t>Monthly</t>
  </si>
  <si>
    <t>Salaried Labor</t>
  </si>
  <si>
    <r>
      <rPr>
        <b/>
        <sz val="11"/>
        <color theme="1"/>
        <rFont val="Calibri"/>
        <family val="2"/>
      </rPr>
      <t>Duplicate Employees:</t>
    </r>
    <r>
      <rPr>
        <sz val="11"/>
        <color theme="1"/>
        <rFont val="Calibri"/>
        <family val="2"/>
      </rPr>
      <t xml:space="preserve"> Note that you can create a duplicate employee (or employees) by changing the number in column j. </t>
    </r>
  </si>
  <si>
    <t>Salaries Categories</t>
  </si>
  <si>
    <t>(up to 5)</t>
  </si>
  <si>
    <t>Annual Salary</t>
  </si>
  <si>
    <t>Expenses from Input - Revenue</t>
  </si>
  <si>
    <t>Category:</t>
  </si>
  <si>
    <t>Amounts ---&gt;</t>
  </si>
  <si>
    <t>Paid in Capital</t>
  </si>
  <si>
    <t>Opening Cash Balance</t>
  </si>
  <si>
    <t>Month of Operation Invested *</t>
  </si>
  <si>
    <t>Purchased during which month of operation? *</t>
  </si>
  <si>
    <t>First Payment Month *</t>
  </si>
  <si>
    <t>SBA Loan</t>
  </si>
  <si>
    <t>Opening Cash</t>
  </si>
  <si>
    <t>Personal Investment</t>
  </si>
  <si>
    <t>Cash from Investments</t>
  </si>
  <si>
    <t xml:space="preserve">Cash from Loans </t>
  </si>
  <si>
    <t xml:space="preserve">First Payment Month </t>
  </si>
  <si>
    <t xml:space="preserve">For assets with an indefinite usable life (land, trademarks, etc.), set salvage value equal to current value and life expectancy to any value greater than 0. </t>
  </si>
  <si>
    <t>Recommended Buffer</t>
  </si>
  <si>
    <t>10% buffer to account for unforeseen circumstances and overages</t>
  </si>
  <si>
    <t>Insert Rows Above as Needed</t>
  </si>
  <si>
    <t>Cash paid for Direct Labor</t>
  </si>
  <si>
    <t>Scaling Staff Team</t>
  </si>
  <si>
    <t>Model Adds Each Row Below for Every</t>
  </si>
  <si>
    <t>in Monthly Revenue</t>
  </si>
  <si>
    <t>Scaling Team Index</t>
  </si>
  <si>
    <t>Total Scaling Employees</t>
  </si>
  <si>
    <t>Average Direct Expenses carried month to month</t>
  </si>
  <si>
    <t>Starting Direct Expenses at Beginning of Month</t>
  </si>
  <si>
    <t>Direct Expenses purchases</t>
  </si>
  <si>
    <t>Ending Direct Expenses</t>
  </si>
  <si>
    <t>Cash paid for Direct Expenses</t>
  </si>
  <si>
    <t>Direct Expenses AP</t>
  </si>
  <si>
    <t>CHAD LOVE MEDIA AI</t>
  </si>
  <si>
    <t>CMO</t>
  </si>
  <si>
    <t>COO</t>
  </si>
  <si>
    <t>Data Scientist</t>
  </si>
  <si>
    <t>Software Engineer</t>
  </si>
  <si>
    <t>Sales Director</t>
  </si>
  <si>
    <t>Sales Executive</t>
  </si>
  <si>
    <t>Compliance Officer</t>
  </si>
  <si>
    <t>Personal Assistant</t>
  </si>
  <si>
    <t>Youth Worker</t>
  </si>
  <si>
    <t>Help Desk Officer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</si>
</sst>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64" formatCode="_(* #,##0.00_);_(* \(#,##0.00\);_(* &quot;-&quot;??_);_(@_)"/>
    <numFmt numFmtId="165" formatCode="&quot;$&quot;#,##0.00_);[Red]\(&quot;$&quot;#,##0.00\)"/>
    <numFmt numFmtId="166" formatCode="_(&quot;$&quot;* #,##0.00_);_(&quot;$&quot;* \(#,##0.00\);_(&quot;$&quot;* &quot;-&quot;??_);_(@_)"/>
    <numFmt numFmtId="167" formatCode="_(&quot;$&quot;* #,##0_);_(&quot;$&quot;* \(#,##0\);_(&quot;$&quot;* &quot;-&quot;??_);_(@_)"/>
    <numFmt numFmtId="168" formatCode="* #,##0_);_(* \(#,##0\);_(* &quot;-&quot;??_);_(@_)"/>
    <numFmt numFmtId="169" formatCode="&quot;$&quot;#,##0.00"/>
    <numFmt numFmtId="170" formatCode="mmm\ yyyy"/>
    <numFmt numFmtId="171" formatCode="\$#,##0.00_-;[Red]\(\$#,##0.00\)"/>
    <numFmt numFmtId="172" formatCode="* #,##0.00_);_(* \(#,##0.00\);_(* &quot;-&quot;??_);_(@_)"/>
    <numFmt numFmtId="173" formatCode="_(&quot;$&quot;* #,##0_);_(&quot;$&quot;* \(#,##0\);_(&quot;$&quot;* &quot;-&quot;?_);_(@_)"/>
    <numFmt numFmtId="174" formatCode="_(&quot;$&quot;* #,##0.0_);_(&quot;$&quot;* \(#,##0.0\);_(&quot;$&quot;* &quot;-&quot;?_);_(@_)"/>
    <numFmt numFmtId="175" formatCode="\$#,##0_-;[Red]\(\$#,##0\)"/>
    <numFmt numFmtId="176" formatCode="0.00_);\(0.00\)"/>
    <numFmt numFmtId="177" formatCode="&quot;Year&quot;\ 0"/>
    <numFmt numFmtId="178" formatCode="_-* #,##0_-;\-* #,##0_-;_-* &quot;-&quot;_-;_-@"/>
    <numFmt numFmtId="179" formatCode="_(* #,##0_);_(* \(#,##0\);_(* &quot;-&quot;??_);_(@_)"/>
    <numFmt numFmtId="180" formatCode="_-[$$-409]* #,##0.00_ ;_-[$$-409]* \-#,##0.00\ ;_-[$$-409]* &quot;-&quot;??_ ;_-@_ "/>
    <numFmt numFmtId="181" formatCode="_([$$-409]* #,##0_);_([$$-409]* \(#,##0\);_([$$-409]* &quot;-&quot;??_);_(@_)"/>
    <numFmt numFmtId="182" formatCode="_([$$-409]* #,##0.00_);_([$$-409]* \(#,##0.00\);_([$$-409]* &quot;-&quot;??_);_(@_)"/>
    <numFmt numFmtId="183" formatCode="yyyy"/>
    <numFmt numFmtId="184" formatCode="0.0%"/>
    <numFmt numFmtId="185" formatCode="0.000"/>
  </numFmts>
  <fonts count="67">
    <font>
      <sz val="11"/>
      <color rgb="FF000000"/>
      <name val="Calibri"/>
      <scheme val="minor"/>
    </font>
    <font>
      <sz val="11"/>
      <color rgb="FF000000"/>
      <name val="Calibri"/>
      <family val="2"/>
    </font>
    <font>
      <b/>
      <sz val="14"/>
      <color theme="0"/>
      <name val="Calibri"/>
      <family val="2"/>
    </font>
    <font>
      <b/>
      <sz val="11"/>
      <color rgb="FF000000"/>
      <name val="Calibri"/>
      <family val="2"/>
    </font>
    <font>
      <sz val="11"/>
      <name val="Calibri"/>
      <family val="2"/>
    </font>
    <font>
      <sz val="11"/>
      <color theme="1"/>
      <name val="Calibri"/>
      <family val="2"/>
    </font>
    <font>
      <b/>
      <sz val="12"/>
      <color rgb="FF000000"/>
      <name val="Calibri"/>
      <family val="2"/>
    </font>
    <font>
      <sz val="9"/>
      <color rgb="FF000000"/>
      <name val="Calibri"/>
      <family val="2"/>
    </font>
    <font>
      <b/>
      <sz val="14"/>
      <color rgb="FF000000"/>
      <name val="Calibri"/>
      <family val="2"/>
    </font>
    <font>
      <i/>
      <sz val="11"/>
      <color rgb="FF000000"/>
      <name val="Calibri"/>
      <family val="2"/>
    </font>
    <font>
      <i/>
      <sz val="11"/>
      <color rgb="FFFF0000"/>
      <name val="Calibri"/>
      <family val="2"/>
    </font>
    <font>
      <b/>
      <sz val="14"/>
      <color theme="1"/>
      <name val="Calibri"/>
      <family val="2"/>
    </font>
    <font>
      <b/>
      <sz val="16"/>
      <color rgb="FF000000"/>
      <name val="Calibri"/>
      <family val="2"/>
    </font>
    <font>
      <sz val="16"/>
      <color rgb="FF000000"/>
      <name val="Calibri"/>
      <family val="2"/>
    </font>
    <font>
      <b/>
      <sz val="11"/>
      <color theme="1"/>
      <name val="Calibri"/>
      <family val="2"/>
    </font>
    <font>
      <sz val="8"/>
      <color theme="9"/>
      <name val="Calibri"/>
      <family val="2"/>
    </font>
    <font>
      <b/>
      <sz val="10"/>
      <color theme="1"/>
      <name val="Arial"/>
      <family val="2"/>
    </font>
    <font>
      <sz val="10"/>
      <color theme="1"/>
      <name val="Arial"/>
      <family val="2"/>
    </font>
    <font>
      <sz val="10"/>
      <color rgb="FFFF0000"/>
      <name val="Verdana"/>
      <family val="2"/>
    </font>
    <font>
      <u/>
      <sz val="10"/>
      <color theme="1"/>
      <name val="Arial"/>
      <family val="2"/>
    </font>
    <font>
      <sz val="10"/>
      <color theme="1"/>
      <name val="Verdana"/>
      <family val="2"/>
    </font>
    <font>
      <sz val="10"/>
      <color rgb="FF000000"/>
      <name val="Arial"/>
      <family val="2"/>
    </font>
    <font>
      <sz val="11"/>
      <color rgb="FFFF0000"/>
      <name val="Calibri"/>
      <family val="2"/>
    </font>
    <font>
      <sz val="11"/>
      <color theme="1"/>
      <name val="Calibri"/>
      <family val="2"/>
    </font>
    <font>
      <sz val="14"/>
      <color rgb="FF000000"/>
      <name val="Calibri"/>
      <family val="2"/>
    </font>
    <font>
      <b/>
      <sz val="10"/>
      <color rgb="FF000000"/>
      <name val="Calibri"/>
      <family val="2"/>
    </font>
    <font>
      <sz val="14"/>
      <color theme="1"/>
      <name val="Avenir"/>
    </font>
    <font>
      <b/>
      <sz val="14"/>
      <color theme="1"/>
      <name val="Avenir"/>
    </font>
    <font>
      <b/>
      <u/>
      <sz val="11"/>
      <color theme="10"/>
      <name val="Calibri"/>
      <family val="2"/>
    </font>
    <font>
      <sz val="11"/>
      <color rgb="FF0000FF"/>
      <name val="Calibri"/>
      <family val="2"/>
    </font>
    <font>
      <sz val="11"/>
      <color theme="1"/>
      <name val="Arial"/>
      <family val="2"/>
    </font>
    <font>
      <b/>
      <sz val="11"/>
      <color rgb="FF00FF00"/>
      <name val="Calibri"/>
      <family val="2"/>
    </font>
    <font>
      <sz val="12"/>
      <color rgb="FF595959"/>
      <name val="Avenir"/>
    </font>
    <font>
      <u/>
      <sz val="11"/>
      <color theme="10"/>
      <name val="Avenir"/>
    </font>
    <font>
      <sz val="11"/>
      <color rgb="FFBFBFBF"/>
      <name val="Calibri"/>
      <family val="2"/>
    </font>
    <font>
      <sz val="11"/>
      <color theme="0"/>
      <name val="Calibri"/>
      <family val="2"/>
    </font>
    <font>
      <b/>
      <sz val="28"/>
      <color rgb="FF00AAE1"/>
      <name val="Calibri"/>
      <family val="2"/>
    </font>
    <font>
      <b/>
      <u/>
      <sz val="20"/>
      <color theme="0"/>
      <name val="Calibri"/>
      <family val="2"/>
    </font>
    <font>
      <u/>
      <sz val="11"/>
      <color theme="10"/>
      <name val="Calibri"/>
      <family val="2"/>
    </font>
    <font>
      <u/>
      <sz val="11"/>
      <color theme="10"/>
      <name val="Calibri"/>
      <family val="2"/>
    </font>
    <font>
      <b/>
      <u/>
      <sz val="10"/>
      <color theme="0"/>
      <name val="Calibri"/>
      <family val="2"/>
    </font>
    <font>
      <u/>
      <sz val="11"/>
      <color theme="10"/>
      <name val="Calibri"/>
      <family val="2"/>
    </font>
    <font>
      <u/>
      <sz val="11"/>
      <color theme="10"/>
      <name val="Calibri"/>
      <family val="2"/>
    </font>
    <font>
      <b/>
      <u/>
      <sz val="10"/>
      <color theme="0"/>
      <name val="Calibri"/>
      <family val="2"/>
    </font>
    <font>
      <u/>
      <sz val="11"/>
      <color theme="10"/>
      <name val="Calibri"/>
      <family val="2"/>
    </font>
    <font>
      <u/>
      <sz val="11"/>
      <color theme="10"/>
      <name val="Calibri"/>
      <family val="2"/>
    </font>
    <font>
      <sz val="8"/>
      <color theme="1"/>
      <name val="Verdana"/>
      <family val="2"/>
    </font>
    <font>
      <b/>
      <sz val="11"/>
      <color rgb="FF34AC8B"/>
      <name val="Calibri"/>
      <family val="2"/>
    </font>
    <font>
      <sz val="11"/>
      <color rgb="FF34AC8B"/>
      <name val="Calibri"/>
      <family val="2"/>
    </font>
    <font>
      <i/>
      <sz val="9"/>
      <color rgb="FF34AC8B"/>
      <name val="Calibri"/>
      <family val="2"/>
    </font>
    <font>
      <b/>
      <sz val="22"/>
      <color theme="0"/>
      <name val="Calibri"/>
      <family val="2"/>
    </font>
    <font>
      <b/>
      <sz val="16"/>
      <color rgb="FF31479F"/>
      <name val="Calibri"/>
      <family val="2"/>
    </font>
    <font>
      <b/>
      <sz val="11"/>
      <color theme="0"/>
      <name val="Calibri"/>
      <family val="2"/>
    </font>
    <font>
      <b/>
      <sz val="24"/>
      <color rgb="FF31479F"/>
      <name val="Calibri"/>
      <family val="2"/>
    </font>
    <font>
      <sz val="11"/>
      <color rgb="FF31479F"/>
      <name val="Calibri"/>
      <family val="2"/>
    </font>
    <font>
      <b/>
      <sz val="18"/>
      <color rgb="FF000000"/>
      <name val="Calibri"/>
      <family val="2"/>
    </font>
    <font>
      <b/>
      <sz val="9"/>
      <color rgb="FF000000"/>
      <name val="Calibri"/>
      <family val="2"/>
    </font>
    <font>
      <i/>
      <sz val="11"/>
      <color rgb="FFBFBFBF"/>
      <name val="Calibri"/>
      <family val="2"/>
    </font>
    <font>
      <b/>
      <i/>
      <sz val="11"/>
      <color rgb="FFBFBFBF"/>
      <name val="Calibri"/>
      <family val="2"/>
    </font>
    <font>
      <sz val="11"/>
      <color theme="0"/>
      <name val="Calibri"/>
      <family val="2"/>
      <scheme val="minor"/>
    </font>
    <font>
      <i/>
      <sz val="11"/>
      <name val="Calibri"/>
      <family val="2"/>
    </font>
    <font>
      <b/>
      <sz val="11"/>
      <name val="Calibri"/>
      <family val="2"/>
      <scheme val="minor"/>
    </font>
    <font>
      <sz val="11"/>
      <name val="Calibri"/>
      <family val="2"/>
      <scheme val="minor"/>
    </font>
    <font>
      <b/>
      <sz val="11"/>
      <color rgb="FF000000"/>
      <name val="Calibri"/>
      <family val="2"/>
      <scheme val="minor"/>
    </font>
    <font>
      <sz val="11"/>
      <color rgb="FF000000"/>
      <name val="Calibri"/>
      <family val="2"/>
      <scheme val="minor"/>
    </font>
    <font>
      <sz val="8"/>
      <name val="Calibri"/>
      <family val="2"/>
    </font>
    <font>
      <sz val="11"/>
      <color rgb="FF000000"/>
      <name val="Calibri"/>
      <family val="2"/>
      <scheme val="minor"/>
    </font>
  </fonts>
  <fills count="21">
    <fill>
      <patternFill patternType="none"/>
    </fill>
    <fill>
      <patternFill patternType="gray125"/>
    </fill>
    <fill>
      <patternFill patternType="solid">
        <fgColor rgb="FF04A8CE"/>
        <bgColor rgb="FF04A8CE"/>
      </patternFill>
    </fill>
    <fill>
      <patternFill patternType="solid">
        <fgColor rgb="FFCAE4F4"/>
        <bgColor rgb="FFCAE4F4"/>
      </patternFill>
    </fill>
    <fill>
      <patternFill patternType="solid">
        <fgColor rgb="FFF2F2F2"/>
        <bgColor rgb="FFF2F2F2"/>
      </patternFill>
    </fill>
    <fill>
      <patternFill patternType="solid">
        <fgColor rgb="FFCAF297"/>
        <bgColor rgb="FFCAF297"/>
      </patternFill>
    </fill>
    <fill>
      <patternFill patternType="solid">
        <fgColor rgb="FFDBF6B9"/>
        <bgColor rgb="FFDBF6B9"/>
      </patternFill>
    </fill>
    <fill>
      <patternFill patternType="solid">
        <fgColor rgb="FFD8D8D8"/>
        <bgColor rgb="FFD8D8D8"/>
      </patternFill>
    </fill>
    <fill>
      <patternFill patternType="solid">
        <fgColor theme="1"/>
        <bgColor theme="1"/>
      </patternFill>
    </fill>
    <fill>
      <patternFill patternType="solid">
        <fgColor rgb="FFEDFADC"/>
        <bgColor rgb="FFEDFADC"/>
      </patternFill>
    </fill>
    <fill>
      <patternFill patternType="solid">
        <fgColor theme="0"/>
        <bgColor theme="0"/>
      </patternFill>
    </fill>
    <fill>
      <patternFill patternType="solid">
        <fgColor rgb="FFFFFFFF"/>
        <bgColor rgb="FFFFFFFF"/>
      </patternFill>
    </fill>
    <fill>
      <patternFill patternType="solid">
        <fgColor rgb="FF00B0F0"/>
        <bgColor rgb="FF00B0F0"/>
      </patternFill>
    </fill>
    <fill>
      <patternFill patternType="solid">
        <fgColor rgb="FF00AAE1"/>
        <bgColor rgb="FF00AAE1"/>
      </patternFill>
    </fill>
    <fill>
      <patternFill patternType="solid">
        <fgColor rgb="FF31479F"/>
        <bgColor rgb="FF31479F"/>
      </patternFill>
    </fill>
    <fill>
      <patternFill patternType="solid">
        <fgColor rgb="FF909ACA"/>
        <bgColor rgb="FF909ACA"/>
      </patternFill>
    </fill>
    <fill>
      <patternFill patternType="solid">
        <fgColor rgb="FFCAE4F4"/>
        <bgColor indexed="64"/>
      </patternFill>
    </fill>
    <fill>
      <patternFill patternType="solid">
        <fgColor theme="0" tint="-0.14996795556505021"/>
        <bgColor indexed="64"/>
      </patternFill>
    </fill>
    <fill>
      <patternFill patternType="solid">
        <fgColor theme="6" tint="0.79998168889431442"/>
        <bgColor indexed="64"/>
      </patternFill>
    </fill>
    <fill>
      <patternFill patternType="solid">
        <fgColor rgb="FFDAEAF0"/>
        <bgColor indexed="64"/>
      </patternFill>
    </fill>
    <fill>
      <patternFill patternType="solid">
        <fgColor rgb="FFE3F1F9"/>
        <bgColor indexed="64"/>
      </patternFill>
    </fill>
  </fills>
  <borders count="62">
    <border>
      <left/>
      <right/>
      <top/>
      <bottom/>
      <diagonal/>
    </border>
    <border>
      <left/>
      <right/>
      <top/>
      <bottom/>
      <diagonal/>
    </border>
    <border>
      <left style="medium">
        <color rgb="FF000000"/>
      </left>
      <right/>
      <top style="medium">
        <color rgb="FF000000"/>
      </top>
      <bottom/>
      <diagonal/>
    </border>
    <border>
      <left/>
      <right style="medium">
        <color rgb="FF000000"/>
      </right>
      <top style="medium">
        <color rgb="FF000000"/>
      </top>
      <bottom/>
      <diagonal/>
    </border>
    <border>
      <left/>
      <right/>
      <top style="medium">
        <color rgb="FF000000"/>
      </top>
      <bottom/>
      <diagonal/>
    </border>
    <border>
      <left style="medium">
        <color rgb="FF000000"/>
      </left>
      <right/>
      <top/>
      <bottom/>
      <diagonal/>
    </border>
    <border>
      <left/>
      <right style="medium">
        <color rgb="FF000000"/>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thin">
        <color rgb="FF000000"/>
      </top>
      <bottom style="double">
        <color rgb="FF000000"/>
      </bottom>
      <diagonal/>
    </border>
    <border>
      <left/>
      <right/>
      <top style="thin">
        <color rgb="FF000000"/>
      </top>
      <bottom style="thin">
        <color rgb="FF000000"/>
      </bottom>
      <diagonal/>
    </border>
    <border>
      <left/>
      <right/>
      <top style="thin">
        <color rgb="FF000000"/>
      </top>
      <bottom style="double">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right/>
      <top style="medium">
        <color rgb="FF000000"/>
      </top>
      <bottom/>
      <diagonal/>
    </border>
    <border>
      <left/>
      <right/>
      <top/>
      <bottom/>
      <diagonal/>
    </border>
    <border>
      <left/>
      <right/>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right/>
      <top/>
      <bottom style="thin">
        <color rgb="FF000000"/>
      </bottom>
      <diagonal/>
    </border>
    <border>
      <left/>
      <right style="medium">
        <color rgb="FF000000"/>
      </right>
      <top/>
      <bottom style="thin">
        <color rgb="FF000000"/>
      </bottom>
      <diagonal/>
    </border>
    <border>
      <left/>
      <right/>
      <top style="thin">
        <color rgb="FF000000"/>
      </top>
      <bottom/>
      <diagonal/>
    </border>
    <border>
      <left/>
      <right style="medium">
        <color rgb="FF000000"/>
      </right>
      <top style="thin">
        <color rgb="FF000000"/>
      </top>
      <bottom/>
      <diagonal/>
    </border>
    <border>
      <left/>
      <right/>
      <top/>
      <bottom/>
      <diagonal/>
    </border>
    <border>
      <left/>
      <right/>
      <top/>
      <bottom/>
      <diagonal/>
    </border>
    <border>
      <left/>
      <right/>
      <top/>
      <bottom/>
      <diagonal/>
    </border>
    <border>
      <left/>
      <right/>
      <top style="double">
        <color rgb="FF000000"/>
      </top>
      <bottom style="thin">
        <color rgb="FF34AC8B"/>
      </bottom>
      <diagonal/>
    </border>
    <border>
      <left/>
      <right/>
      <top style="thin">
        <color rgb="FF34AC8B"/>
      </top>
      <bottom style="double">
        <color rgb="FF34AC8B"/>
      </bottom>
      <diagonal/>
    </border>
    <border>
      <left style="medium">
        <color rgb="FF000000"/>
      </left>
      <right/>
      <top style="medium">
        <color rgb="FF000000"/>
      </top>
      <bottom style="medium">
        <color rgb="FF000000"/>
      </bottom>
      <diagonal/>
    </border>
    <border>
      <left style="medium">
        <color rgb="FF0C0C0C"/>
      </left>
      <right/>
      <top style="medium">
        <color rgb="FF0C0C0C"/>
      </top>
      <bottom/>
      <diagonal/>
    </border>
    <border>
      <left/>
      <right style="medium">
        <color rgb="FF0C0C0C"/>
      </right>
      <top style="medium">
        <color rgb="FF0C0C0C"/>
      </top>
      <bottom/>
      <diagonal/>
    </border>
    <border>
      <left/>
      <right/>
      <top style="thin">
        <color rgb="FF0C0C0C"/>
      </top>
      <bottom style="double">
        <color rgb="FF0C0C0C"/>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top/>
      <bottom style="medium">
        <color indexed="64"/>
      </bottom>
      <diagonal/>
    </border>
  </borders>
  <cellStyleXfs count="3">
    <xf numFmtId="0" fontId="0" fillId="0" borderId="0"/>
    <xf numFmtId="164" fontId="66" fillId="0" borderId="0" applyFont="0" applyFill="0" applyBorder="0" applyAlignment="0" applyProtection="0"/>
    <xf numFmtId="9" fontId="66" fillId="0" borderId="0" applyFont="0" applyFill="0" applyBorder="0" applyAlignment="0" applyProtection="0"/>
  </cellStyleXfs>
  <cellXfs count="490">
    <xf numFmtId="0" fontId="0" fillId="0" borderId="0" xfId="0"/>
    <xf numFmtId="0" fontId="1" fillId="2" borderId="1" xfId="0" applyFont="1" applyFill="1" applyBorder="1"/>
    <xf numFmtId="0" fontId="1" fillId="0" borderId="0" xfId="0" applyFont="1"/>
    <xf numFmtId="0" fontId="2" fillId="0" borderId="0" xfId="0" applyFont="1"/>
    <xf numFmtId="0" fontId="3" fillId="0" borderId="2" xfId="0" applyFont="1" applyBorder="1"/>
    <xf numFmtId="0" fontId="1" fillId="0" borderId="3" xfId="0" applyFont="1" applyBorder="1"/>
    <xf numFmtId="0" fontId="1" fillId="0" borderId="4" xfId="0" applyFont="1" applyBorder="1"/>
    <xf numFmtId="0" fontId="1" fillId="0" borderId="5" xfId="0" applyFont="1" applyBorder="1"/>
    <xf numFmtId="0" fontId="1" fillId="0" borderId="8" xfId="0" applyFont="1" applyBorder="1"/>
    <xf numFmtId="0" fontId="1" fillId="3" borderId="10" xfId="0" applyFont="1" applyFill="1" applyBorder="1"/>
    <xf numFmtId="167" fontId="1" fillId="3" borderId="1" xfId="0" applyNumberFormat="1" applyFont="1" applyFill="1" applyBorder="1"/>
    <xf numFmtId="0" fontId="1" fillId="3" borderId="6" xfId="0" applyFont="1" applyFill="1" applyBorder="1" applyAlignment="1">
      <alignment horizontal="center"/>
    </xf>
    <xf numFmtId="9" fontId="1" fillId="3" borderId="6" xfId="0" applyNumberFormat="1" applyFont="1" applyFill="1" applyBorder="1"/>
    <xf numFmtId="9" fontId="1" fillId="0" borderId="11" xfId="0" applyNumberFormat="1" applyFont="1" applyBorder="1"/>
    <xf numFmtId="0" fontId="1" fillId="3" borderId="12" xfId="0" applyFont="1" applyFill="1" applyBorder="1"/>
    <xf numFmtId="0" fontId="1" fillId="3" borderId="13" xfId="0" applyFont="1" applyFill="1" applyBorder="1"/>
    <xf numFmtId="0" fontId="1" fillId="3" borderId="9" xfId="0" applyFont="1" applyFill="1" applyBorder="1"/>
    <xf numFmtId="0" fontId="3" fillId="0" borderId="0" xfId="0" applyFont="1"/>
    <xf numFmtId="167" fontId="1" fillId="0" borderId="4" xfId="0" applyNumberFormat="1" applyFont="1" applyBorder="1"/>
    <xf numFmtId="0" fontId="1" fillId="0" borderId="3" xfId="0" applyFont="1" applyBorder="1" applyAlignment="1">
      <alignment horizontal="center"/>
    </xf>
    <xf numFmtId="0" fontId="1" fillId="0" borderId="0" xfId="0" applyFont="1" applyAlignment="1">
      <alignment wrapText="1"/>
    </xf>
    <xf numFmtId="9" fontId="1" fillId="0" borderId="0" xfId="0" applyNumberFormat="1" applyFont="1"/>
    <xf numFmtId="167" fontId="1" fillId="3" borderId="6" xfId="0" applyNumberFormat="1" applyFont="1" applyFill="1" applyBorder="1"/>
    <xf numFmtId="0" fontId="1" fillId="0" borderId="14" xfId="0" applyFont="1" applyBorder="1"/>
    <xf numFmtId="9" fontId="1" fillId="3" borderId="9" xfId="0" applyNumberFormat="1" applyFont="1" applyFill="1" applyBorder="1"/>
    <xf numFmtId="167" fontId="1" fillId="0" borderId="0" xfId="0" applyNumberFormat="1" applyFont="1"/>
    <xf numFmtId="0" fontId="1" fillId="0" borderId="0" xfId="0" applyFont="1" applyAlignment="1">
      <alignment horizontal="center"/>
    </xf>
    <xf numFmtId="0" fontId="3" fillId="0" borderId="4" xfId="0" applyFont="1" applyBorder="1"/>
    <xf numFmtId="0" fontId="3" fillId="0" borderId="15" xfId="0" applyFont="1" applyBorder="1"/>
    <xf numFmtId="0" fontId="1" fillId="0" borderId="16" xfId="0" applyFont="1" applyBorder="1"/>
    <xf numFmtId="0" fontId="1" fillId="3" borderId="1" xfId="0" applyFont="1" applyFill="1" applyBorder="1"/>
    <xf numFmtId="0" fontId="1" fillId="3" borderId="1" xfId="0" applyFont="1" applyFill="1" applyBorder="1" applyAlignment="1">
      <alignment horizontal="center"/>
    </xf>
    <xf numFmtId="0" fontId="1" fillId="3" borderId="6" xfId="0" applyFont="1" applyFill="1" applyBorder="1"/>
    <xf numFmtId="0" fontId="1" fillId="4" borderId="17" xfId="0" applyFont="1" applyFill="1" applyBorder="1"/>
    <xf numFmtId="0" fontId="1" fillId="3" borderId="17" xfId="0" applyFont="1" applyFill="1" applyBorder="1"/>
    <xf numFmtId="0" fontId="1" fillId="3" borderId="18" xfId="0" applyFont="1" applyFill="1" applyBorder="1"/>
    <xf numFmtId="167" fontId="1" fillId="3" borderId="13" xfId="0" applyNumberFormat="1" applyFont="1" applyFill="1" applyBorder="1"/>
    <xf numFmtId="0" fontId="1" fillId="3" borderId="13" xfId="0" applyFont="1" applyFill="1" applyBorder="1" applyAlignment="1">
      <alignment horizontal="center"/>
    </xf>
    <xf numFmtId="0" fontId="5" fillId="0" borderId="0" xfId="0" applyFont="1" applyAlignment="1">
      <alignment vertical="top" wrapText="1"/>
    </xf>
    <xf numFmtId="0" fontId="1" fillId="0" borderId="0" xfId="0" applyFont="1" applyAlignment="1">
      <alignment vertical="top" wrapText="1"/>
    </xf>
    <xf numFmtId="0" fontId="6" fillId="0" borderId="2" xfId="0" applyFont="1" applyBorder="1"/>
    <xf numFmtId="0" fontId="1" fillId="0" borderId="5" xfId="0" applyFont="1" applyBorder="1" applyAlignment="1">
      <alignment wrapText="1"/>
    </xf>
    <xf numFmtId="0" fontId="1" fillId="0" borderId="0" xfId="0" applyFont="1" applyAlignment="1">
      <alignment horizontal="right" wrapText="1"/>
    </xf>
    <xf numFmtId="0" fontId="7" fillId="0" borderId="7" xfId="0" applyFont="1" applyBorder="1" applyAlignment="1">
      <alignment horizontal="right" wrapText="1"/>
    </xf>
    <xf numFmtId="0" fontId="1" fillId="0" borderId="0" xfId="0" applyFont="1" applyAlignment="1">
      <alignment horizontal="center" wrapText="1"/>
    </xf>
    <xf numFmtId="168" fontId="1" fillId="3" borderId="1" xfId="0" applyNumberFormat="1" applyFont="1" applyFill="1" applyBorder="1"/>
    <xf numFmtId="10" fontId="1" fillId="3" borderId="1" xfId="0" applyNumberFormat="1" applyFont="1" applyFill="1" applyBorder="1"/>
    <xf numFmtId="14" fontId="1" fillId="0" borderId="0" xfId="0" applyNumberFormat="1" applyFont="1" applyAlignment="1">
      <alignment horizontal="right"/>
    </xf>
    <xf numFmtId="166" fontId="1" fillId="0" borderId="0" xfId="0" applyNumberFormat="1" applyFont="1"/>
    <xf numFmtId="168" fontId="1" fillId="3" borderId="13" xfId="0" applyNumberFormat="1" applyFont="1" applyFill="1" applyBorder="1"/>
    <xf numFmtId="10" fontId="1" fillId="3" borderId="13" xfId="0" applyNumberFormat="1" applyFont="1" applyFill="1" applyBorder="1"/>
    <xf numFmtId="0" fontId="8" fillId="0" borderId="0" xfId="0" applyFont="1"/>
    <xf numFmtId="0" fontId="1" fillId="6" borderId="19" xfId="0" applyFont="1" applyFill="1" applyBorder="1"/>
    <xf numFmtId="0" fontId="1" fillId="6" borderId="20" xfId="0" applyFont="1" applyFill="1" applyBorder="1"/>
    <xf numFmtId="167" fontId="1" fillId="6" borderId="20" xfId="0" applyNumberFormat="1" applyFont="1" applyFill="1" applyBorder="1"/>
    <xf numFmtId="0" fontId="1" fillId="6" borderId="21" xfId="0" applyFont="1" applyFill="1" applyBorder="1" applyAlignment="1">
      <alignment horizontal="center"/>
    </xf>
    <xf numFmtId="0" fontId="3" fillId="6" borderId="10" xfId="0" applyFont="1" applyFill="1" applyBorder="1"/>
    <xf numFmtId="168" fontId="3" fillId="6" borderId="1" xfId="0" applyNumberFormat="1" applyFont="1" applyFill="1" applyBorder="1"/>
    <xf numFmtId="0" fontId="9" fillId="6" borderId="1" xfId="0" applyFont="1" applyFill="1" applyBorder="1"/>
    <xf numFmtId="0" fontId="1" fillId="6" borderId="1" xfId="0" applyFont="1" applyFill="1" applyBorder="1"/>
    <xf numFmtId="167" fontId="1" fillId="6" borderId="1" xfId="0" applyNumberFormat="1" applyFont="1" applyFill="1" applyBorder="1"/>
    <xf numFmtId="0" fontId="1" fillId="6" borderId="6" xfId="0" applyFont="1" applyFill="1" applyBorder="1" applyAlignment="1">
      <alignment horizontal="center"/>
    </xf>
    <xf numFmtId="167" fontId="3" fillId="6" borderId="1" xfId="0" applyNumberFormat="1" applyFont="1" applyFill="1" applyBorder="1"/>
    <xf numFmtId="167" fontId="3" fillId="6" borderId="22" xfId="0" applyNumberFormat="1" applyFont="1" applyFill="1" applyBorder="1"/>
    <xf numFmtId="0" fontId="1" fillId="6" borderId="12" xfId="0" applyFont="1" applyFill="1" applyBorder="1"/>
    <xf numFmtId="0" fontId="1" fillId="6" borderId="13" xfId="0" applyFont="1" applyFill="1" applyBorder="1"/>
    <xf numFmtId="167" fontId="1" fillId="6" borderId="13" xfId="0" applyNumberFormat="1" applyFont="1" applyFill="1" applyBorder="1"/>
    <xf numFmtId="0" fontId="1" fillId="6" borderId="9" xfId="0" applyFont="1" applyFill="1" applyBorder="1" applyAlignment="1">
      <alignment horizontal="center"/>
    </xf>
    <xf numFmtId="0" fontId="2" fillId="2" borderId="1" xfId="0" applyFont="1" applyFill="1" applyBorder="1"/>
    <xf numFmtId="0" fontId="10" fillId="0" borderId="0" xfId="0" applyFont="1" applyAlignment="1">
      <alignment vertical="center"/>
    </xf>
    <xf numFmtId="0" fontId="11" fillId="0" borderId="0" xfId="0" applyFont="1" applyAlignment="1">
      <alignment vertical="center"/>
    </xf>
    <xf numFmtId="0" fontId="8" fillId="3" borderId="1" xfId="0" applyFont="1" applyFill="1" applyBorder="1"/>
    <xf numFmtId="0" fontId="3" fillId="0" borderId="0" xfId="0" applyFont="1" applyAlignment="1">
      <alignment horizontal="right"/>
    </xf>
    <xf numFmtId="0" fontId="12" fillId="7" borderId="1" xfId="0" applyFont="1" applyFill="1" applyBorder="1"/>
    <xf numFmtId="0" fontId="13" fillId="7" borderId="1" xfId="0" applyFont="1" applyFill="1" applyBorder="1"/>
    <xf numFmtId="0" fontId="14" fillId="0" borderId="0" xfId="0" applyFont="1"/>
    <xf numFmtId="14" fontId="14" fillId="0" borderId="0" xfId="0" applyNumberFormat="1" applyFont="1" applyAlignment="1">
      <alignment horizontal="right"/>
    </xf>
    <xf numFmtId="167" fontId="1" fillId="3" borderId="1" xfId="0" applyNumberFormat="1" applyFont="1" applyFill="1" applyBorder="1" applyAlignment="1">
      <alignment horizontal="right"/>
    </xf>
    <xf numFmtId="167" fontId="1" fillId="0" borderId="0" xfId="0" applyNumberFormat="1" applyFont="1" applyAlignment="1">
      <alignment horizontal="right"/>
    </xf>
    <xf numFmtId="10" fontId="1" fillId="3" borderId="1" xfId="0" applyNumberFormat="1" applyFont="1" applyFill="1" applyBorder="1" applyAlignment="1">
      <alignment horizontal="right"/>
    </xf>
    <xf numFmtId="10" fontId="1" fillId="0" borderId="0" xfId="0" applyNumberFormat="1" applyFont="1" applyAlignment="1">
      <alignment horizontal="right"/>
    </xf>
    <xf numFmtId="166" fontId="1" fillId="3" borderId="1" xfId="0" applyNumberFormat="1" applyFont="1" applyFill="1" applyBorder="1"/>
    <xf numFmtId="166" fontId="1" fillId="0" borderId="0" xfId="0" applyNumberFormat="1" applyFont="1" applyAlignment="1">
      <alignment horizontal="right"/>
    </xf>
    <xf numFmtId="9" fontId="1" fillId="0" borderId="0" xfId="0" applyNumberFormat="1" applyFont="1" applyAlignment="1">
      <alignment horizontal="right"/>
    </xf>
    <xf numFmtId="168" fontId="1" fillId="0" borderId="0" xfId="0" applyNumberFormat="1" applyFont="1" applyAlignment="1">
      <alignment horizontal="right"/>
    </xf>
    <xf numFmtId="168" fontId="1" fillId="3" borderId="1" xfId="0" applyNumberFormat="1" applyFont="1" applyFill="1" applyBorder="1" applyAlignment="1">
      <alignment horizontal="right"/>
    </xf>
    <xf numFmtId="9" fontId="1" fillId="3" borderId="1" xfId="0" applyNumberFormat="1" applyFont="1" applyFill="1" applyBorder="1" applyAlignment="1">
      <alignment horizontal="right"/>
    </xf>
    <xf numFmtId="168" fontId="1" fillId="0" borderId="23" xfId="0" applyNumberFormat="1" applyFont="1" applyBorder="1" applyAlignment="1">
      <alignment horizontal="right"/>
    </xf>
    <xf numFmtId="1" fontId="1" fillId="0" borderId="0" xfId="0" applyNumberFormat="1" applyFont="1" applyAlignment="1">
      <alignment horizontal="right"/>
    </xf>
    <xf numFmtId="168" fontId="3" fillId="0" borderId="24" xfId="0" applyNumberFormat="1" applyFont="1" applyBorder="1" applyAlignment="1">
      <alignment horizontal="right"/>
    </xf>
    <xf numFmtId="168" fontId="3" fillId="0" borderId="0" xfId="0" applyNumberFormat="1" applyFont="1" applyAlignment="1">
      <alignment horizontal="right"/>
    </xf>
    <xf numFmtId="0" fontId="1" fillId="7" borderId="1" xfId="0" applyFont="1" applyFill="1" applyBorder="1"/>
    <xf numFmtId="0" fontId="3" fillId="7" borderId="1" xfId="0" applyFont="1" applyFill="1" applyBorder="1"/>
    <xf numFmtId="0" fontId="9" fillId="0" borderId="0" xfId="0" applyFont="1"/>
    <xf numFmtId="168" fontId="1" fillId="0" borderId="0" xfId="0" applyNumberFormat="1" applyFont="1"/>
    <xf numFmtId="9" fontId="1" fillId="3" borderId="1" xfId="0" applyNumberFormat="1" applyFont="1" applyFill="1" applyBorder="1"/>
    <xf numFmtId="0" fontId="3" fillId="0" borderId="4" xfId="0" applyFont="1" applyBorder="1" applyAlignment="1">
      <alignment horizontal="right" wrapText="1"/>
    </xf>
    <xf numFmtId="0" fontId="3" fillId="0" borderId="2" xfId="0" applyFont="1" applyBorder="1" applyAlignment="1">
      <alignment horizontal="right" wrapText="1"/>
    </xf>
    <xf numFmtId="0" fontId="3" fillId="0" borderId="3" xfId="0" applyFont="1" applyBorder="1" applyAlignment="1">
      <alignment horizontal="right" wrapText="1"/>
    </xf>
    <xf numFmtId="167" fontId="1" fillId="3" borderId="10" xfId="0" applyNumberFormat="1" applyFont="1" applyFill="1" applyBorder="1"/>
    <xf numFmtId="9" fontId="1" fillId="0" borderId="7" xfId="0" applyNumberFormat="1" applyFont="1" applyBorder="1"/>
    <xf numFmtId="9" fontId="1" fillId="3" borderId="13" xfId="0" applyNumberFormat="1" applyFont="1" applyFill="1" applyBorder="1"/>
    <xf numFmtId="167" fontId="1" fillId="3" borderId="12" xfId="0" applyNumberFormat="1" applyFont="1" applyFill="1" applyBorder="1"/>
    <xf numFmtId="167" fontId="3" fillId="0" borderId="24" xfId="0" applyNumberFormat="1" applyFont="1" applyBorder="1"/>
    <xf numFmtId="168" fontId="9" fillId="0" borderId="0" xfId="0" applyNumberFormat="1" applyFont="1"/>
    <xf numFmtId="167" fontId="3" fillId="0" borderId="0" xfId="0" applyNumberFormat="1" applyFont="1"/>
    <xf numFmtId="168" fontId="9" fillId="4" borderId="1" xfId="0" applyNumberFormat="1" applyFont="1" applyFill="1" applyBorder="1"/>
    <xf numFmtId="166" fontId="1" fillId="3" borderId="1" xfId="0" applyNumberFormat="1" applyFont="1" applyFill="1" applyBorder="1" applyAlignment="1">
      <alignment horizontal="right"/>
    </xf>
    <xf numFmtId="169" fontId="1" fillId="0" borderId="0" xfId="0" applyNumberFormat="1" applyFont="1"/>
    <xf numFmtId="0" fontId="3" fillId="0" borderId="4" xfId="0" applyFont="1" applyBorder="1" applyAlignment="1">
      <alignment wrapText="1"/>
    </xf>
    <xf numFmtId="166" fontId="1" fillId="3" borderId="6" xfId="0" applyNumberFormat="1" applyFont="1" applyFill="1" applyBorder="1"/>
    <xf numFmtId="166" fontId="1" fillId="3" borderId="13" xfId="0" applyNumberFormat="1" applyFont="1" applyFill="1" applyBorder="1"/>
    <xf numFmtId="166" fontId="1" fillId="3" borderId="9" xfId="0" applyNumberFormat="1" applyFont="1" applyFill="1" applyBorder="1"/>
    <xf numFmtId="10" fontId="1" fillId="0" borderId="0" xfId="0" applyNumberFormat="1" applyFont="1"/>
    <xf numFmtId="166" fontId="1" fillId="0" borderId="24" xfId="0" applyNumberFormat="1" applyFont="1" applyBorder="1"/>
    <xf numFmtId="167" fontId="1" fillId="0" borderId="24" xfId="0" applyNumberFormat="1" applyFont="1" applyBorder="1"/>
    <xf numFmtId="0" fontId="8" fillId="7" borderId="1" xfId="0" applyFont="1" applyFill="1" applyBorder="1"/>
    <xf numFmtId="166" fontId="3" fillId="0" borderId="0" xfId="0" applyNumberFormat="1" applyFont="1"/>
    <xf numFmtId="9" fontId="5" fillId="3" borderId="9" xfId="0" applyNumberFormat="1" applyFont="1" applyFill="1" applyBorder="1" applyAlignment="1">
      <alignment horizontal="center" vertical="top" wrapText="1"/>
    </xf>
    <xf numFmtId="0" fontId="5" fillId="0" borderId="0" xfId="0" applyFont="1" applyAlignment="1">
      <alignment horizontal="center" vertical="top" wrapText="1"/>
    </xf>
    <xf numFmtId="0" fontId="3" fillId="0" borderId="2" xfId="0" applyFont="1" applyBorder="1" applyAlignment="1">
      <alignment horizontal="center"/>
    </xf>
    <xf numFmtId="0" fontId="3" fillId="0" borderId="4" xfId="0" applyFont="1" applyBorder="1" applyAlignment="1">
      <alignment horizontal="center"/>
    </xf>
    <xf numFmtId="0" fontId="1" fillId="7" borderId="21" xfId="0" applyFont="1" applyFill="1" applyBorder="1"/>
    <xf numFmtId="0" fontId="3" fillId="0" borderId="5" xfId="0" applyFont="1" applyBorder="1"/>
    <xf numFmtId="0" fontId="3" fillId="0" borderId="0" xfId="0" applyFont="1" applyAlignment="1">
      <alignment horizontal="center"/>
    </xf>
    <xf numFmtId="0" fontId="1" fillId="0" borderId="7" xfId="0" applyFont="1" applyBorder="1"/>
    <xf numFmtId="0" fontId="15" fillId="0" borderId="0" xfId="0" applyFont="1"/>
    <xf numFmtId="0" fontId="1" fillId="4" borderId="10" xfId="0" applyFont="1" applyFill="1" applyBorder="1"/>
    <xf numFmtId="0" fontId="1" fillId="4" borderId="6" xfId="0" applyFont="1" applyFill="1" applyBorder="1"/>
    <xf numFmtId="164" fontId="1" fillId="3" borderId="1" xfId="0" applyNumberFormat="1" applyFont="1" applyFill="1" applyBorder="1"/>
    <xf numFmtId="164" fontId="5" fillId="3" borderId="1" xfId="0" applyNumberFormat="1" applyFont="1" applyFill="1" applyBorder="1"/>
    <xf numFmtId="164" fontId="1" fillId="3" borderId="13" xfId="0" applyNumberFormat="1" applyFont="1" applyFill="1" applyBorder="1"/>
    <xf numFmtId="164" fontId="5" fillId="3" borderId="13" xfId="0" applyNumberFormat="1" applyFont="1" applyFill="1" applyBorder="1"/>
    <xf numFmtId="0" fontId="1" fillId="0" borderId="0" xfId="0" applyFont="1" applyAlignment="1">
      <alignment horizontal="right"/>
    </xf>
    <xf numFmtId="169" fontId="16" fillId="0" borderId="0" xfId="0" applyNumberFormat="1" applyFont="1" applyAlignment="1">
      <alignment horizontal="right"/>
    </xf>
    <xf numFmtId="10" fontId="1" fillId="0" borderId="4" xfId="0" applyNumberFormat="1" applyFont="1" applyBorder="1"/>
    <xf numFmtId="10" fontId="1" fillId="3" borderId="20" xfId="0" applyNumberFormat="1" applyFont="1" applyFill="1" applyBorder="1"/>
    <xf numFmtId="0" fontId="1" fillId="3" borderId="21" xfId="0" applyFont="1" applyFill="1" applyBorder="1"/>
    <xf numFmtId="0" fontId="1" fillId="0" borderId="14" xfId="0" applyFont="1" applyBorder="1" applyAlignment="1">
      <alignment horizontal="right"/>
    </xf>
    <xf numFmtId="170" fontId="1" fillId="0" borderId="14" xfId="0" applyNumberFormat="1" applyFont="1" applyBorder="1"/>
    <xf numFmtId="169" fontId="16" fillId="0" borderId="14" xfId="0" applyNumberFormat="1" applyFont="1" applyBorder="1"/>
    <xf numFmtId="0" fontId="1" fillId="0" borderId="11" xfId="0" applyFont="1" applyBorder="1"/>
    <xf numFmtId="169" fontId="17" fillId="0" borderId="0" xfId="0" applyNumberFormat="1" applyFont="1"/>
    <xf numFmtId="169" fontId="16" fillId="0" borderId="0" xfId="0" applyNumberFormat="1" applyFont="1"/>
    <xf numFmtId="0" fontId="18" fillId="0" borderId="0" xfId="0" applyFont="1" applyAlignment="1">
      <alignment horizontal="right" wrapText="1"/>
    </xf>
    <xf numFmtId="169" fontId="19" fillId="0" borderId="0" xfId="0" applyNumberFormat="1" applyFont="1"/>
    <xf numFmtId="0" fontId="20" fillId="0" borderId="0" xfId="0" applyFont="1" applyAlignment="1">
      <alignment horizontal="right"/>
    </xf>
    <xf numFmtId="49" fontId="21" fillId="0" borderId="0" xfId="0" applyNumberFormat="1" applyFont="1" applyAlignment="1">
      <alignment horizontal="right"/>
    </xf>
    <xf numFmtId="0" fontId="3" fillId="0" borderId="3" xfId="0" applyFont="1" applyBorder="1"/>
    <xf numFmtId="0" fontId="9" fillId="0" borderId="8" xfId="0" applyFont="1" applyBorder="1" applyAlignment="1">
      <alignment horizontal="left"/>
    </xf>
    <xf numFmtId="168" fontId="1" fillId="0" borderId="14" xfId="0" applyNumberFormat="1" applyFont="1" applyBorder="1"/>
    <xf numFmtId="0" fontId="22" fillId="0" borderId="0" xfId="0" applyFont="1"/>
    <xf numFmtId="0" fontId="23" fillId="0" borderId="0" xfId="0" applyFont="1"/>
    <xf numFmtId="171" fontId="1" fillId="0" borderId="0" xfId="0" applyNumberFormat="1" applyFont="1"/>
    <xf numFmtId="172" fontId="1" fillId="0" borderId="0" xfId="0" applyNumberFormat="1" applyFont="1"/>
    <xf numFmtId="172" fontId="3" fillId="0" borderId="23" xfId="0" applyNumberFormat="1" applyFont="1" applyBorder="1"/>
    <xf numFmtId="0" fontId="2" fillId="8" borderId="1" xfId="0" applyFont="1" applyFill="1" applyBorder="1"/>
    <xf numFmtId="0" fontId="1" fillId="8" borderId="1" xfId="0" applyFont="1" applyFill="1" applyBorder="1"/>
    <xf numFmtId="170" fontId="1" fillId="0" borderId="0" xfId="0" applyNumberFormat="1" applyFont="1" applyAlignment="1">
      <alignment horizontal="right"/>
    </xf>
    <xf numFmtId="168" fontId="1" fillId="7" borderId="1" xfId="0" applyNumberFormat="1" applyFont="1" applyFill="1" applyBorder="1"/>
    <xf numFmtId="168" fontId="3" fillId="0" borderId="23" xfId="0" applyNumberFormat="1" applyFont="1" applyBorder="1"/>
    <xf numFmtId="168" fontId="3" fillId="0" borderId="0" xfId="0" applyNumberFormat="1" applyFont="1"/>
    <xf numFmtId="0" fontId="3" fillId="0" borderId="0" xfId="0" applyFont="1" applyAlignment="1">
      <alignment horizontal="left"/>
    </xf>
    <xf numFmtId="9" fontId="3" fillId="0" borderId="0" xfId="0" applyNumberFormat="1" applyFont="1"/>
    <xf numFmtId="9" fontId="1" fillId="7" borderId="1" xfId="0" applyNumberFormat="1" applyFont="1" applyFill="1" applyBorder="1"/>
    <xf numFmtId="167" fontId="22" fillId="0" borderId="0" xfId="0" applyNumberFormat="1" applyFont="1"/>
    <xf numFmtId="167" fontId="1" fillId="7" borderId="1" xfId="0" applyNumberFormat="1" applyFont="1" applyFill="1" applyBorder="1"/>
    <xf numFmtId="173" fontId="1" fillId="0" borderId="0" xfId="0" applyNumberFormat="1" applyFont="1"/>
    <xf numFmtId="174" fontId="1" fillId="0" borderId="0" xfId="0" applyNumberFormat="1" applyFont="1"/>
    <xf numFmtId="0" fontId="24" fillId="0" borderId="0" xfId="0" applyFont="1"/>
    <xf numFmtId="17" fontId="5" fillId="8" borderId="1" xfId="0" applyNumberFormat="1" applyFont="1" applyFill="1" applyBorder="1"/>
    <xf numFmtId="17" fontId="5" fillId="0" borderId="0" xfId="0" applyNumberFormat="1" applyFont="1"/>
    <xf numFmtId="168" fontId="5" fillId="0" borderId="0" xfId="0" applyNumberFormat="1" applyFont="1"/>
    <xf numFmtId="175" fontId="1" fillId="0" borderId="0" xfId="0" applyNumberFormat="1" applyFont="1"/>
    <xf numFmtId="14" fontId="1" fillId="7" borderId="1" xfId="0" applyNumberFormat="1" applyFont="1" applyFill="1" applyBorder="1"/>
    <xf numFmtId="168" fontId="14" fillId="0" borderId="0" xfId="0" applyNumberFormat="1" applyFont="1"/>
    <xf numFmtId="175" fontId="3" fillId="0" borderId="0" xfId="0" applyNumberFormat="1" applyFont="1"/>
    <xf numFmtId="167" fontId="3" fillId="0" borderId="23" xfId="0" applyNumberFormat="1" applyFont="1" applyBorder="1"/>
    <xf numFmtId="0" fontId="25" fillId="0" borderId="0" xfId="0" applyFont="1"/>
    <xf numFmtId="168" fontId="3" fillId="0" borderId="24" xfId="0" applyNumberFormat="1" applyFont="1" applyBorder="1"/>
    <xf numFmtId="168" fontId="1" fillId="9" borderId="1" xfId="0" applyNumberFormat="1" applyFont="1" applyFill="1" applyBorder="1"/>
    <xf numFmtId="0" fontId="1" fillId="0" borderId="0" xfId="0" applyFont="1" applyAlignment="1">
      <alignment horizontal="left"/>
    </xf>
    <xf numFmtId="0" fontId="1" fillId="9" borderId="1" xfId="0" applyFont="1" applyFill="1" applyBorder="1"/>
    <xf numFmtId="168" fontId="3" fillId="9" borderId="34" xfId="0" applyNumberFormat="1" applyFont="1" applyFill="1" applyBorder="1"/>
    <xf numFmtId="168" fontId="3" fillId="9" borderId="17" xfId="0" applyNumberFormat="1" applyFont="1" applyFill="1" applyBorder="1"/>
    <xf numFmtId="0" fontId="1" fillId="4" borderId="1" xfId="0" applyFont="1" applyFill="1" applyBorder="1"/>
    <xf numFmtId="168" fontId="1" fillId="4" borderId="1" xfId="0" applyNumberFormat="1" applyFont="1" applyFill="1" applyBorder="1"/>
    <xf numFmtId="168" fontId="3" fillId="9" borderId="18" xfId="0" applyNumberFormat="1" applyFont="1" applyFill="1" applyBorder="1"/>
    <xf numFmtId="164" fontId="26" fillId="0" borderId="0" xfId="0" applyNumberFormat="1" applyFont="1" applyAlignment="1">
      <alignment horizontal="left" vertical="center"/>
    </xf>
    <xf numFmtId="164" fontId="11" fillId="0" borderId="0" xfId="0" applyNumberFormat="1" applyFont="1" applyAlignment="1">
      <alignment horizontal="left" vertical="center"/>
    </xf>
    <xf numFmtId="164" fontId="27" fillId="0" borderId="0" xfId="0" applyNumberFormat="1" applyFont="1" applyAlignment="1">
      <alignment horizontal="left" vertical="center"/>
    </xf>
    <xf numFmtId="164" fontId="5" fillId="0" borderId="0" xfId="0" applyNumberFormat="1" applyFont="1" applyAlignment="1">
      <alignment horizontal="left" vertical="center"/>
    </xf>
    <xf numFmtId="164" fontId="14" fillId="0" borderId="0" xfId="0" applyNumberFormat="1" applyFont="1" applyAlignment="1">
      <alignment horizontal="left" vertical="center"/>
    </xf>
    <xf numFmtId="164" fontId="28" fillId="0" borderId="0" xfId="0" applyNumberFormat="1" applyFont="1" applyAlignment="1">
      <alignment horizontal="left" vertical="center"/>
    </xf>
    <xf numFmtId="176" fontId="26" fillId="0" borderId="0" xfId="0" applyNumberFormat="1" applyFont="1"/>
    <xf numFmtId="176" fontId="14" fillId="10" borderId="1" xfId="0" applyNumberFormat="1" applyFont="1" applyFill="1" applyBorder="1"/>
    <xf numFmtId="177" fontId="14" fillId="0" borderId="0" xfId="0" applyNumberFormat="1" applyFont="1" applyAlignment="1">
      <alignment horizontal="center" vertical="center"/>
    </xf>
    <xf numFmtId="177" fontId="14" fillId="10" borderId="1" xfId="0" applyNumberFormat="1" applyFont="1" applyFill="1" applyBorder="1" applyAlignment="1">
      <alignment horizontal="center"/>
    </xf>
    <xf numFmtId="0" fontId="14" fillId="0" borderId="0" xfId="0" applyFont="1" applyAlignment="1">
      <alignment vertical="center"/>
    </xf>
    <xf numFmtId="176" fontId="5" fillId="0" borderId="0" xfId="0" applyNumberFormat="1" applyFont="1"/>
    <xf numFmtId="178" fontId="5" fillId="0" borderId="0" xfId="0" applyNumberFormat="1" applyFont="1" applyAlignment="1">
      <alignment vertical="center"/>
    </xf>
    <xf numFmtId="176" fontId="26" fillId="0" borderId="0" xfId="0" applyNumberFormat="1" applyFont="1" applyAlignment="1">
      <alignment vertical="center"/>
    </xf>
    <xf numFmtId="176" fontId="5" fillId="0" borderId="0" xfId="0" applyNumberFormat="1" applyFont="1" applyAlignment="1">
      <alignment vertical="center"/>
    </xf>
    <xf numFmtId="179" fontId="29" fillId="4" borderId="1" xfId="0" applyNumberFormat="1" applyFont="1" applyFill="1" applyBorder="1"/>
    <xf numFmtId="178" fontId="22" fillId="0" borderId="0" xfId="0" applyNumberFormat="1" applyFont="1" applyAlignment="1">
      <alignment vertical="center"/>
    </xf>
    <xf numFmtId="176" fontId="26" fillId="10" borderId="1" xfId="0" applyNumberFormat="1" applyFont="1" applyFill="1" applyBorder="1"/>
    <xf numFmtId="180" fontId="5" fillId="0" borderId="0" xfId="0" applyNumberFormat="1" applyFont="1" applyAlignment="1">
      <alignment horizontal="right"/>
    </xf>
    <xf numFmtId="37" fontId="5" fillId="0" borderId="0" xfId="0" applyNumberFormat="1" applyFont="1" applyAlignment="1">
      <alignment vertical="center"/>
    </xf>
    <xf numFmtId="176" fontId="14" fillId="0" borderId="0" xfId="0" applyNumberFormat="1" applyFont="1" applyAlignment="1">
      <alignment vertical="center"/>
    </xf>
    <xf numFmtId="181" fontId="5" fillId="0" borderId="0" xfId="0" applyNumberFormat="1" applyFont="1"/>
    <xf numFmtId="164" fontId="30" fillId="0" borderId="0" xfId="0" applyNumberFormat="1" applyFont="1" applyAlignment="1">
      <alignment horizontal="left" vertical="center"/>
    </xf>
    <xf numFmtId="176" fontId="27" fillId="10" borderId="1" xfId="0" applyNumberFormat="1" applyFont="1" applyFill="1" applyBorder="1" applyAlignment="1">
      <alignment horizontal="right"/>
    </xf>
    <xf numFmtId="180" fontId="14" fillId="0" borderId="0" xfId="0" applyNumberFormat="1" applyFont="1" applyAlignment="1">
      <alignment horizontal="right"/>
    </xf>
    <xf numFmtId="181" fontId="14" fillId="0" borderId="0" xfId="0" applyNumberFormat="1" applyFont="1"/>
    <xf numFmtId="176" fontId="31" fillId="0" borderId="0" xfId="0" applyNumberFormat="1" applyFont="1" applyAlignment="1">
      <alignment vertical="center"/>
    </xf>
    <xf numFmtId="176" fontId="27" fillId="11" borderId="1" xfId="0" applyNumberFormat="1" applyFont="1" applyFill="1" applyBorder="1" applyAlignment="1">
      <alignment horizontal="right"/>
    </xf>
    <xf numFmtId="182" fontId="14" fillId="0" borderId="0" xfId="0" applyNumberFormat="1" applyFont="1"/>
    <xf numFmtId="182" fontId="22" fillId="0" borderId="0" xfId="0" applyNumberFormat="1" applyFont="1"/>
    <xf numFmtId="168" fontId="22" fillId="0" borderId="0" xfId="0" applyNumberFormat="1" applyFont="1"/>
    <xf numFmtId="164" fontId="26" fillId="0" borderId="0" xfId="0" applyNumberFormat="1" applyFont="1"/>
    <xf numFmtId="176" fontId="32" fillId="0" borderId="0" xfId="0" applyNumberFormat="1" applyFont="1"/>
    <xf numFmtId="164" fontId="32" fillId="0" borderId="0" xfId="0" applyNumberFormat="1" applyFont="1"/>
    <xf numFmtId="0" fontId="33" fillId="0" borderId="0" xfId="0" applyFont="1"/>
    <xf numFmtId="183" fontId="3" fillId="0" borderId="0" xfId="0" applyNumberFormat="1" applyFont="1" applyAlignment="1">
      <alignment horizontal="center"/>
    </xf>
    <xf numFmtId="183" fontId="1" fillId="0" borderId="0" xfId="0" applyNumberFormat="1" applyFont="1"/>
    <xf numFmtId="167" fontId="1" fillId="0" borderId="35" xfId="0" applyNumberFormat="1" applyFont="1" applyBorder="1"/>
    <xf numFmtId="9" fontId="1" fillId="0" borderId="35" xfId="0" applyNumberFormat="1" applyFont="1" applyBorder="1"/>
    <xf numFmtId="9" fontId="1" fillId="0" borderId="36" xfId="0" applyNumberFormat="1" applyFont="1" applyBorder="1"/>
    <xf numFmtId="0" fontId="34" fillId="0" borderId="0" xfId="0" applyFont="1"/>
    <xf numFmtId="9" fontId="1" fillId="0" borderId="14" xfId="0" applyNumberFormat="1" applyFont="1" applyBorder="1"/>
    <xf numFmtId="167" fontId="1" fillId="0" borderId="37" xfId="0" applyNumberFormat="1" applyFont="1" applyBorder="1"/>
    <xf numFmtId="9" fontId="1" fillId="0" borderId="37" xfId="0" applyNumberFormat="1" applyFont="1" applyBorder="1"/>
    <xf numFmtId="9" fontId="1" fillId="0" borderId="38" xfId="0" applyNumberFormat="1" applyFont="1" applyBorder="1"/>
    <xf numFmtId="0" fontId="5" fillId="0" borderId="0" xfId="0" applyFont="1" applyAlignment="1">
      <alignment vertical="center" wrapText="1"/>
    </xf>
    <xf numFmtId="167" fontId="1" fillId="0" borderId="14" xfId="0" applyNumberFormat="1" applyFont="1" applyBorder="1"/>
    <xf numFmtId="0" fontId="5" fillId="0" borderId="0" xfId="0" applyFont="1" applyAlignment="1">
      <alignment horizontal="center" vertical="center" wrapText="1"/>
    </xf>
    <xf numFmtId="0" fontId="35" fillId="0" borderId="0" xfId="0" applyFont="1"/>
    <xf numFmtId="0" fontId="5" fillId="0" borderId="0" xfId="0" applyFont="1"/>
    <xf numFmtId="0" fontId="5" fillId="0" borderId="2" xfId="0" applyFont="1" applyBorder="1"/>
    <xf numFmtId="0" fontId="5" fillId="0" borderId="5" xfId="0" applyFont="1" applyBorder="1"/>
    <xf numFmtId="0" fontId="5" fillId="0" borderId="7" xfId="0" applyFont="1" applyBorder="1"/>
    <xf numFmtId="167" fontId="1" fillId="0" borderId="0" xfId="0" applyNumberFormat="1" applyFont="1" applyAlignment="1">
      <alignment horizontal="center"/>
    </xf>
    <xf numFmtId="0" fontId="14" fillId="0" borderId="5" xfId="0" applyFont="1" applyBorder="1"/>
    <xf numFmtId="166" fontId="3" fillId="0" borderId="23" xfId="0" applyNumberFormat="1" applyFont="1" applyBorder="1" applyAlignment="1">
      <alignment horizontal="center"/>
    </xf>
    <xf numFmtId="166" fontId="3" fillId="0" borderId="23" xfId="0" applyNumberFormat="1" applyFont="1" applyBorder="1"/>
    <xf numFmtId="184" fontId="3" fillId="0" borderId="23" xfId="0" applyNumberFormat="1" applyFont="1" applyBorder="1" applyAlignment="1">
      <alignment horizontal="right"/>
    </xf>
    <xf numFmtId="184" fontId="3" fillId="0" borderId="23" xfId="0" applyNumberFormat="1" applyFont="1" applyBorder="1" applyAlignment="1">
      <alignment horizontal="center"/>
    </xf>
    <xf numFmtId="184" fontId="3" fillId="0" borderId="23" xfId="0" applyNumberFormat="1" applyFont="1" applyBorder="1"/>
    <xf numFmtId="166" fontId="3" fillId="0" borderId="0" xfId="0" applyNumberFormat="1" applyFont="1" applyAlignment="1">
      <alignment horizontal="center"/>
    </xf>
    <xf numFmtId="183" fontId="3" fillId="0" borderId="0" xfId="0" applyNumberFormat="1" applyFont="1"/>
    <xf numFmtId="167" fontId="5" fillId="0" borderId="0" xfId="0" applyNumberFormat="1" applyFont="1"/>
    <xf numFmtId="167" fontId="3" fillId="0" borderId="0" xfId="0" applyNumberFormat="1" applyFont="1" applyAlignment="1">
      <alignment horizontal="center"/>
    </xf>
    <xf numFmtId="172" fontId="5" fillId="0" borderId="0" xfId="0" applyNumberFormat="1" applyFont="1"/>
    <xf numFmtId="183" fontId="1" fillId="0" borderId="0" xfId="0" applyNumberFormat="1" applyFont="1" applyAlignment="1">
      <alignment horizontal="left"/>
    </xf>
    <xf numFmtId="183" fontId="1" fillId="0" borderId="7" xfId="0" applyNumberFormat="1" applyFont="1" applyBorder="1" applyAlignment="1">
      <alignment horizontal="left"/>
    </xf>
    <xf numFmtId="167" fontId="14" fillId="0" borderId="23" xfId="0" applyNumberFormat="1" applyFont="1" applyBorder="1"/>
    <xf numFmtId="183" fontId="3" fillId="0" borderId="23" xfId="0" applyNumberFormat="1" applyFont="1" applyBorder="1" applyAlignment="1">
      <alignment horizontal="center"/>
    </xf>
    <xf numFmtId="183" fontId="3" fillId="0" borderId="23" xfId="0" applyNumberFormat="1" applyFont="1" applyBorder="1"/>
    <xf numFmtId="0" fontId="14" fillId="0" borderId="7" xfId="0" applyFont="1" applyBorder="1"/>
    <xf numFmtId="0" fontId="14" fillId="0" borderId="0" xfId="0" applyFont="1" applyAlignment="1">
      <alignment horizontal="center" vertical="center" wrapText="1"/>
    </xf>
    <xf numFmtId="0" fontId="3" fillId="0" borderId="23" xfId="0" applyFont="1" applyBorder="1"/>
    <xf numFmtId="9" fontId="5" fillId="0" borderId="7" xfId="0" applyNumberFormat="1" applyFont="1" applyBorder="1"/>
    <xf numFmtId="0" fontId="5" fillId="0" borderId="8" xfId="0" applyFont="1" applyBorder="1"/>
    <xf numFmtId="0" fontId="5" fillId="0" borderId="14" xfId="0" applyFont="1" applyBorder="1"/>
    <xf numFmtId="0" fontId="5" fillId="0" borderId="11" xfId="0" applyFont="1" applyBorder="1"/>
    <xf numFmtId="0" fontId="1" fillId="0" borderId="2" xfId="0" applyFont="1" applyBorder="1"/>
    <xf numFmtId="0" fontId="36" fillId="0" borderId="0" xfId="0" applyFont="1"/>
    <xf numFmtId="0" fontId="3" fillId="0" borderId="5" xfId="0" applyFont="1" applyBorder="1" applyAlignment="1">
      <alignment wrapText="1"/>
    </xf>
    <xf numFmtId="168" fontId="1" fillId="0" borderId="5" xfId="0" applyNumberFormat="1" applyFont="1" applyBorder="1" applyAlignment="1">
      <alignment horizontal="left"/>
    </xf>
    <xf numFmtId="167" fontId="1" fillId="0" borderId="0" xfId="0" applyNumberFormat="1" applyFont="1" applyAlignment="1">
      <alignment horizontal="left"/>
    </xf>
    <xf numFmtId="9" fontId="9" fillId="0" borderId="0" xfId="0" applyNumberFormat="1" applyFont="1" applyAlignment="1">
      <alignment horizontal="right"/>
    </xf>
    <xf numFmtId="179" fontId="1" fillId="0" borderId="0" xfId="0" applyNumberFormat="1" applyFont="1"/>
    <xf numFmtId="167" fontId="14" fillId="0" borderId="24" xfId="0" applyNumberFormat="1" applyFont="1" applyBorder="1"/>
    <xf numFmtId="0" fontId="37" fillId="2" borderId="19" xfId="0" applyFont="1" applyFill="1" applyBorder="1" applyAlignment="1">
      <alignment vertical="center"/>
    </xf>
    <xf numFmtId="0" fontId="38" fillId="2" borderId="20" xfId="0" applyFont="1" applyFill="1" applyBorder="1" applyAlignment="1">
      <alignment vertical="center"/>
    </xf>
    <xf numFmtId="0" fontId="39" fillId="2" borderId="21" xfId="0" applyFont="1" applyFill="1" applyBorder="1" applyAlignment="1">
      <alignment vertical="center"/>
    </xf>
    <xf numFmtId="0" fontId="40" fillId="2" borderId="10" xfId="0" applyFont="1" applyFill="1" applyBorder="1" applyAlignment="1">
      <alignment vertical="center"/>
    </xf>
    <xf numFmtId="0" fontId="41" fillId="2" borderId="1" xfId="0" applyFont="1" applyFill="1" applyBorder="1" applyAlignment="1">
      <alignment vertical="center"/>
    </xf>
    <xf numFmtId="0" fontId="42" fillId="2" borderId="6" xfId="0" applyFont="1" applyFill="1" applyBorder="1" applyAlignment="1">
      <alignment vertical="center"/>
    </xf>
    <xf numFmtId="0" fontId="43" fillId="2" borderId="12" xfId="0" applyFont="1" applyFill="1" applyBorder="1" applyAlignment="1">
      <alignment vertical="center"/>
    </xf>
    <xf numFmtId="0" fontId="44" fillId="2" borderId="13" xfId="0" applyFont="1" applyFill="1" applyBorder="1" applyAlignment="1">
      <alignment vertical="center"/>
    </xf>
    <xf numFmtId="0" fontId="45" fillId="2" borderId="9" xfId="0" applyFont="1" applyFill="1" applyBorder="1" applyAlignment="1">
      <alignment vertical="center"/>
    </xf>
    <xf numFmtId="183" fontId="3" fillId="0" borderId="0" xfId="0" applyNumberFormat="1" applyFont="1" applyAlignment="1">
      <alignment horizontal="right"/>
    </xf>
    <xf numFmtId="9" fontId="14" fillId="0" borderId="0" xfId="0" applyNumberFormat="1" applyFont="1"/>
    <xf numFmtId="166" fontId="1" fillId="0" borderId="0" xfId="0" applyNumberFormat="1" applyFont="1" applyAlignment="1">
      <alignment horizontal="left"/>
    </xf>
    <xf numFmtId="164" fontId="46" fillId="0" borderId="0" xfId="0" applyNumberFormat="1" applyFont="1"/>
    <xf numFmtId="167" fontId="3" fillId="0" borderId="37" xfId="0" applyNumberFormat="1" applyFont="1" applyBorder="1"/>
    <xf numFmtId="0" fontId="1" fillId="0" borderId="42" xfId="0" applyFont="1" applyBorder="1"/>
    <xf numFmtId="0" fontId="47" fillId="0" borderId="0" xfId="0" applyFont="1"/>
    <xf numFmtId="167" fontId="47" fillId="0" borderId="43" xfId="0" applyNumberFormat="1" applyFont="1" applyBorder="1"/>
    <xf numFmtId="0" fontId="48" fillId="0" borderId="0" xfId="0" applyFont="1"/>
    <xf numFmtId="0" fontId="49" fillId="0" borderId="0" xfId="0" applyFont="1"/>
    <xf numFmtId="167" fontId="1" fillId="0" borderId="23" xfId="0" applyNumberFormat="1" applyFont="1" applyBorder="1"/>
    <xf numFmtId="14" fontId="3" fillId="0" borderId="0" xfId="0" applyNumberFormat="1" applyFont="1" applyAlignment="1">
      <alignment horizontal="right"/>
    </xf>
    <xf numFmtId="168" fontId="1" fillId="0" borderId="0" xfId="0" applyNumberFormat="1" applyFont="1" applyAlignment="1">
      <alignment horizontal="left"/>
    </xf>
    <xf numFmtId="168" fontId="3" fillId="0" borderId="35" xfId="0" applyNumberFormat="1" applyFont="1" applyBorder="1"/>
    <xf numFmtId="10" fontId="3" fillId="0" borderId="0" xfId="0" applyNumberFormat="1" applyFont="1"/>
    <xf numFmtId="167" fontId="3" fillId="0" borderId="35" xfId="0" applyNumberFormat="1" applyFont="1" applyBorder="1"/>
    <xf numFmtId="185" fontId="1" fillId="0" borderId="0" xfId="0" applyNumberFormat="1" applyFont="1"/>
    <xf numFmtId="164" fontId="1" fillId="0" borderId="0" xfId="0" applyNumberFormat="1" applyFont="1"/>
    <xf numFmtId="0" fontId="1" fillId="0" borderId="35" xfId="0" applyFont="1" applyBorder="1"/>
    <xf numFmtId="0" fontId="35" fillId="14" borderId="1" xfId="0" applyFont="1" applyFill="1" applyBorder="1"/>
    <xf numFmtId="0" fontId="50" fillId="14" borderId="1" xfId="0" applyFont="1" applyFill="1" applyBorder="1"/>
    <xf numFmtId="0" fontId="51" fillId="0" borderId="0" xfId="0" applyFont="1"/>
    <xf numFmtId="0" fontId="3" fillId="15" borderId="19" xfId="0" applyFont="1" applyFill="1" applyBorder="1"/>
    <xf numFmtId="183" fontId="3" fillId="15" borderId="20" xfId="0" applyNumberFormat="1" applyFont="1" applyFill="1" applyBorder="1" applyAlignment="1">
      <alignment horizontal="right"/>
    </xf>
    <xf numFmtId="183" fontId="3" fillId="15" borderId="21" xfId="0" applyNumberFormat="1" applyFont="1" applyFill="1" applyBorder="1" applyAlignment="1">
      <alignment horizontal="right"/>
    </xf>
    <xf numFmtId="168" fontId="1" fillId="0" borderId="7" xfId="0" applyNumberFormat="1" applyFont="1" applyBorder="1"/>
    <xf numFmtId="0" fontId="3" fillId="15" borderId="12" xfId="0" applyFont="1" applyFill="1" applyBorder="1"/>
    <xf numFmtId="168" fontId="1" fillId="3" borderId="9" xfId="0" applyNumberFormat="1" applyFont="1" applyFill="1" applyBorder="1"/>
    <xf numFmtId="10" fontId="1" fillId="0" borderId="7" xfId="0" applyNumberFormat="1" applyFont="1" applyBorder="1"/>
    <xf numFmtId="10" fontId="1" fillId="3" borderId="9" xfId="0" applyNumberFormat="1" applyFont="1" applyFill="1" applyBorder="1"/>
    <xf numFmtId="0" fontId="52" fillId="0" borderId="0" xfId="0" applyFont="1"/>
    <xf numFmtId="167" fontId="1" fillId="0" borderId="7" xfId="0" applyNumberFormat="1" applyFont="1" applyBorder="1"/>
    <xf numFmtId="167" fontId="1" fillId="3" borderId="9" xfId="0" applyNumberFormat="1" applyFont="1" applyFill="1" applyBorder="1"/>
    <xf numFmtId="166" fontId="1" fillId="0" borderId="7" xfId="0" applyNumberFormat="1" applyFont="1" applyBorder="1"/>
    <xf numFmtId="0" fontId="3" fillId="15" borderId="44" xfId="0" applyFont="1" applyFill="1" applyBorder="1"/>
    <xf numFmtId="184" fontId="1" fillId="0" borderId="4" xfId="0" applyNumberFormat="1" applyFont="1" applyBorder="1"/>
    <xf numFmtId="184" fontId="1" fillId="0" borderId="3" xfId="0" applyNumberFormat="1" applyFont="1" applyBorder="1"/>
    <xf numFmtId="168" fontId="3" fillId="0" borderId="5" xfId="0" applyNumberFormat="1" applyFont="1" applyBorder="1"/>
    <xf numFmtId="184" fontId="1" fillId="0" borderId="0" xfId="0" applyNumberFormat="1" applyFont="1"/>
    <xf numFmtId="184" fontId="1" fillId="0" borderId="7" xfId="0" applyNumberFormat="1" applyFont="1" applyBorder="1"/>
    <xf numFmtId="0" fontId="3" fillId="0" borderId="8" xfId="0" applyFont="1" applyBorder="1"/>
    <xf numFmtId="184" fontId="1" fillId="0" borderId="14" xfId="0" applyNumberFormat="1" applyFont="1" applyBorder="1"/>
    <xf numFmtId="184" fontId="1" fillId="0" borderId="11" xfId="0" applyNumberFormat="1" applyFont="1" applyBorder="1"/>
    <xf numFmtId="184" fontId="1" fillId="3" borderId="20" xfId="0" applyNumberFormat="1" applyFont="1" applyFill="1" applyBorder="1"/>
    <xf numFmtId="184" fontId="1" fillId="3" borderId="21" xfId="0" applyNumberFormat="1" applyFont="1" applyFill="1" applyBorder="1"/>
    <xf numFmtId="184" fontId="1" fillId="3" borderId="1" xfId="0" applyNumberFormat="1" applyFont="1" applyFill="1" applyBorder="1"/>
    <xf numFmtId="184" fontId="1" fillId="3" borderId="6" xfId="0" applyNumberFormat="1" applyFont="1" applyFill="1" applyBorder="1"/>
    <xf numFmtId="184" fontId="1" fillId="3" borderId="13" xfId="0" applyNumberFormat="1" applyFont="1" applyFill="1" applyBorder="1"/>
    <xf numFmtId="184" fontId="1" fillId="3" borderId="9" xfId="0" applyNumberFormat="1" applyFont="1" applyFill="1" applyBorder="1"/>
    <xf numFmtId="0" fontId="1" fillId="14" borderId="1" xfId="0" applyFont="1" applyFill="1" applyBorder="1"/>
    <xf numFmtId="0" fontId="53" fillId="0" borderId="0" xfId="0" applyFont="1"/>
    <xf numFmtId="0" fontId="54" fillId="0" borderId="0" xfId="0" applyFont="1"/>
    <xf numFmtId="0" fontId="12" fillId="7" borderId="45" xfId="0" applyFont="1" applyFill="1" applyBorder="1"/>
    <xf numFmtId="0" fontId="55" fillId="7" borderId="46" xfId="0" applyFont="1" applyFill="1" applyBorder="1"/>
    <xf numFmtId="0" fontId="3" fillId="0" borderId="2" xfId="0" applyFont="1" applyBorder="1" applyAlignment="1">
      <alignment wrapText="1"/>
    </xf>
    <xf numFmtId="0" fontId="56" fillId="0" borderId="4" xfId="0" applyFont="1" applyBorder="1" applyAlignment="1">
      <alignment horizontal="right" wrapText="1"/>
    </xf>
    <xf numFmtId="0" fontId="3" fillId="0" borderId="3" xfId="0" applyFont="1" applyBorder="1" applyAlignment="1">
      <alignment horizontal="center" wrapText="1"/>
    </xf>
    <xf numFmtId="0" fontId="3" fillId="0" borderId="0" xfId="0" applyFont="1" applyAlignment="1">
      <alignment horizontal="left" wrapText="1"/>
    </xf>
    <xf numFmtId="0" fontId="3" fillId="0" borderId="0" xfId="0" applyFont="1" applyAlignment="1">
      <alignment wrapText="1"/>
    </xf>
    <xf numFmtId="0" fontId="1" fillId="7" borderId="10" xfId="0" applyFont="1" applyFill="1" applyBorder="1"/>
    <xf numFmtId="10" fontId="1" fillId="7" borderId="1" xfId="0" applyNumberFormat="1" applyFont="1" applyFill="1" applyBorder="1"/>
    <xf numFmtId="165" fontId="1" fillId="0" borderId="0" xfId="0" applyNumberFormat="1" applyFont="1"/>
    <xf numFmtId="0" fontId="1" fillId="7" borderId="12" xfId="0" applyFont="1" applyFill="1" applyBorder="1"/>
    <xf numFmtId="167" fontId="1" fillId="7" borderId="13" xfId="0" applyNumberFormat="1" applyFont="1" applyFill="1" applyBorder="1"/>
    <xf numFmtId="168" fontId="1" fillId="7" borderId="13" xfId="0" applyNumberFormat="1" applyFont="1" applyFill="1" applyBorder="1"/>
    <xf numFmtId="10" fontId="1" fillId="7" borderId="13" xfId="0" applyNumberFormat="1" applyFont="1" applyFill="1" applyBorder="1"/>
    <xf numFmtId="0" fontId="1" fillId="7" borderId="13" xfId="0" applyFont="1" applyFill="1" applyBorder="1"/>
    <xf numFmtId="14" fontId="1" fillId="0" borderId="14" xfId="0" applyNumberFormat="1" applyFont="1" applyBorder="1" applyAlignment="1">
      <alignment horizontal="right"/>
    </xf>
    <xf numFmtId="166" fontId="1" fillId="0" borderId="11" xfId="0" applyNumberFormat="1" applyFont="1" applyBorder="1"/>
    <xf numFmtId="14" fontId="3" fillId="0" borderId="0" xfId="0" applyNumberFormat="1" applyFont="1"/>
    <xf numFmtId="167" fontId="3" fillId="0" borderId="47" xfId="0" applyNumberFormat="1" applyFont="1" applyBorder="1"/>
    <xf numFmtId="166" fontId="5" fillId="0" borderId="0" xfId="0" applyNumberFormat="1" applyFont="1"/>
    <xf numFmtId="168" fontId="5" fillId="0" borderId="23" xfId="0" applyNumberFormat="1" applyFont="1" applyBorder="1"/>
    <xf numFmtId="0" fontId="57" fillId="0" borderId="0" xfId="0" applyFont="1"/>
    <xf numFmtId="168" fontId="57" fillId="0" borderId="0" xfId="0" applyNumberFormat="1" applyFont="1"/>
    <xf numFmtId="0" fontId="58" fillId="0" borderId="0" xfId="0" applyFont="1"/>
    <xf numFmtId="168" fontId="58" fillId="0" borderId="0" xfId="0" applyNumberFormat="1" applyFont="1"/>
    <xf numFmtId="9" fontId="3" fillId="0" borderId="4" xfId="0" applyNumberFormat="1" applyFont="1" applyBorder="1" applyAlignment="1">
      <alignment horizontal="right"/>
    </xf>
    <xf numFmtId="0" fontId="3" fillId="0" borderId="0" xfId="0" applyFont="1" applyAlignment="1">
      <alignment horizontal="right" wrapText="1"/>
    </xf>
    <xf numFmtId="0" fontId="14" fillId="0" borderId="0" xfId="0" applyFont="1" applyAlignment="1">
      <alignment horizontal="right"/>
    </xf>
    <xf numFmtId="0" fontId="3" fillId="0" borderId="48" xfId="0" applyFont="1" applyBorder="1" applyAlignment="1">
      <alignment wrapText="1"/>
    </xf>
    <xf numFmtId="0" fontId="3" fillId="0" borderId="49" xfId="0" applyFont="1" applyBorder="1" applyAlignment="1">
      <alignment wrapText="1"/>
    </xf>
    <xf numFmtId="0" fontId="1" fillId="16" borderId="49" xfId="0" applyFont="1" applyFill="1" applyBorder="1"/>
    <xf numFmtId="0" fontId="1" fillId="16" borderId="50" xfId="0" applyFont="1" applyFill="1" applyBorder="1"/>
    <xf numFmtId="0" fontId="1" fillId="3" borderId="41" xfId="0" applyFont="1" applyFill="1" applyBorder="1"/>
    <xf numFmtId="0" fontId="9" fillId="3" borderId="41" xfId="0" applyFont="1" applyFill="1" applyBorder="1"/>
    <xf numFmtId="0" fontId="61" fillId="0" borderId="0" xfId="0" applyFont="1"/>
    <xf numFmtId="168" fontId="5" fillId="0" borderId="1" xfId="0" applyNumberFormat="1" applyFont="1" applyBorder="1"/>
    <xf numFmtId="0" fontId="3" fillId="17" borderId="0" xfId="0" applyFont="1" applyFill="1"/>
    <xf numFmtId="17" fontId="62" fillId="0" borderId="0" xfId="0" applyNumberFormat="1" applyFont="1"/>
    <xf numFmtId="179" fontId="4" fillId="18" borderId="0" xfId="0" applyNumberFormat="1" applyFont="1" applyFill="1"/>
    <xf numFmtId="168" fontId="61" fillId="0" borderId="0" xfId="0" applyNumberFormat="1" applyFont="1"/>
    <xf numFmtId="0" fontId="63" fillId="0" borderId="0" xfId="0" applyFont="1"/>
    <xf numFmtId="179" fontId="23" fillId="0" borderId="0" xfId="0" applyNumberFormat="1" applyFont="1"/>
    <xf numFmtId="168" fontId="1" fillId="0" borderId="1" xfId="0" applyNumberFormat="1" applyFont="1" applyBorder="1"/>
    <xf numFmtId="183" fontId="1" fillId="0" borderId="0" xfId="0" applyNumberFormat="1" applyFont="1" applyAlignment="1">
      <alignment horizontal="right"/>
    </xf>
    <xf numFmtId="0" fontId="1" fillId="0" borderId="7" xfId="0" applyFont="1" applyBorder="1" applyAlignment="1">
      <alignment horizontal="right"/>
    </xf>
    <xf numFmtId="183" fontId="3" fillId="0" borderId="4" xfId="0" applyNumberFormat="1" applyFont="1" applyBorder="1" applyAlignment="1">
      <alignment horizontal="right"/>
    </xf>
    <xf numFmtId="183" fontId="1" fillId="0" borderId="4" xfId="0" applyNumberFormat="1" applyFont="1" applyBorder="1" applyAlignment="1">
      <alignment horizontal="right"/>
    </xf>
    <xf numFmtId="0" fontId="5" fillId="0" borderId="3" xfId="0" applyFont="1" applyBorder="1" applyAlignment="1">
      <alignment horizontal="right"/>
    </xf>
    <xf numFmtId="183" fontId="3" fillId="0" borderId="3" xfId="0" applyNumberFormat="1" applyFont="1" applyBorder="1" applyAlignment="1">
      <alignment horizontal="right"/>
    </xf>
    <xf numFmtId="0" fontId="59" fillId="0" borderId="0" xfId="0" applyFont="1"/>
    <xf numFmtId="167" fontId="0" fillId="0" borderId="0" xfId="0" applyNumberFormat="1"/>
    <xf numFmtId="0" fontId="0" fillId="19" borderId="0" xfId="0" applyFill="1"/>
    <xf numFmtId="0" fontId="4" fillId="0" borderId="0" xfId="0" applyFont="1"/>
    <xf numFmtId="0" fontId="62" fillId="0" borderId="0" xfId="0" applyFont="1"/>
    <xf numFmtId="0" fontId="65" fillId="10" borderId="1" xfId="0" applyFont="1" applyFill="1" applyBorder="1"/>
    <xf numFmtId="167" fontId="65" fillId="10" borderId="1" xfId="0" applyNumberFormat="1" applyFont="1" applyFill="1" applyBorder="1"/>
    <xf numFmtId="167" fontId="1" fillId="3" borderId="41" xfId="0" applyNumberFormat="1" applyFont="1" applyFill="1" applyBorder="1"/>
    <xf numFmtId="0" fontId="1" fillId="3" borderId="7" xfId="0" applyFont="1" applyFill="1" applyBorder="1" applyAlignment="1">
      <alignment horizontal="center"/>
    </xf>
    <xf numFmtId="0" fontId="3" fillId="0" borderId="51" xfId="0" applyFont="1" applyBorder="1"/>
    <xf numFmtId="0" fontId="1" fillId="0" borderId="52" xfId="0" applyFont="1" applyBorder="1"/>
    <xf numFmtId="0" fontId="1" fillId="0" borderId="53" xfId="0" applyFont="1" applyBorder="1"/>
    <xf numFmtId="0" fontId="1" fillId="3" borderId="54" xfId="0" applyFont="1" applyFill="1" applyBorder="1" applyAlignment="1">
      <alignment horizontal="right"/>
    </xf>
    <xf numFmtId="14" fontId="1" fillId="3" borderId="54" xfId="0" applyNumberFormat="1" applyFont="1" applyFill="1" applyBorder="1"/>
    <xf numFmtId="0" fontId="1" fillId="0" borderId="55" xfId="0" applyFont="1" applyBorder="1"/>
    <xf numFmtId="179" fontId="1" fillId="3" borderId="56" xfId="0" applyNumberFormat="1" applyFont="1" applyFill="1" applyBorder="1"/>
    <xf numFmtId="167" fontId="3" fillId="6" borderId="41" xfId="0" applyNumberFormat="1" applyFont="1" applyFill="1" applyBorder="1"/>
    <xf numFmtId="0" fontId="9" fillId="6" borderId="41" xfId="0" applyFont="1" applyFill="1" applyBorder="1"/>
    <xf numFmtId="0" fontId="1" fillId="6" borderId="41" xfId="0" applyFont="1" applyFill="1" applyBorder="1"/>
    <xf numFmtId="167" fontId="1" fillId="6" borderId="41" xfId="0" applyNumberFormat="1" applyFont="1" applyFill="1" applyBorder="1"/>
    <xf numFmtId="0" fontId="1" fillId="6" borderId="7" xfId="0" applyFont="1" applyFill="1" applyBorder="1" applyAlignment="1">
      <alignment horizontal="center"/>
    </xf>
    <xf numFmtId="0" fontId="64" fillId="0" borderId="0" xfId="0" applyFont="1"/>
    <xf numFmtId="179" fontId="1" fillId="7" borderId="1" xfId="0" applyNumberFormat="1" applyFont="1" applyFill="1" applyBorder="1"/>
    <xf numFmtId="0" fontId="9" fillId="16" borderId="55" xfId="0" applyFont="1" applyFill="1" applyBorder="1"/>
    <xf numFmtId="10" fontId="1" fillId="3" borderId="41" xfId="0" applyNumberFormat="1" applyFont="1" applyFill="1" applyBorder="1"/>
    <xf numFmtId="0" fontId="3" fillId="0" borderId="53" xfId="0" applyFont="1" applyBorder="1"/>
    <xf numFmtId="9" fontId="0" fillId="0" borderId="54" xfId="2" applyFont="1" applyFill="1" applyBorder="1"/>
    <xf numFmtId="0" fontId="1" fillId="16" borderId="53" xfId="0" applyFont="1" applyFill="1" applyBorder="1"/>
    <xf numFmtId="9" fontId="0" fillId="16" borderId="54" xfId="2" applyFont="1" applyFill="1" applyBorder="1"/>
    <xf numFmtId="0" fontId="3" fillId="0" borderId="41" xfId="0" applyFont="1" applyBorder="1"/>
    <xf numFmtId="167" fontId="0" fillId="0" borderId="41" xfId="0" applyNumberFormat="1" applyBorder="1"/>
    <xf numFmtId="10" fontId="0" fillId="0" borderId="41" xfId="0" applyNumberFormat="1" applyBorder="1"/>
    <xf numFmtId="167" fontId="3" fillId="0" borderId="41" xfId="0" applyNumberFormat="1" applyFont="1" applyBorder="1"/>
    <xf numFmtId="167" fontId="3" fillId="0" borderId="41" xfId="0" applyNumberFormat="1" applyFont="1" applyBorder="1" applyAlignment="1">
      <alignment horizontal="right"/>
    </xf>
    <xf numFmtId="167" fontId="3" fillId="20" borderId="41" xfId="0" applyNumberFormat="1" applyFont="1" applyFill="1" applyBorder="1"/>
    <xf numFmtId="0" fontId="1" fillId="16" borderId="41" xfId="0" applyFont="1" applyFill="1" applyBorder="1"/>
    <xf numFmtId="167" fontId="0" fillId="16" borderId="41" xfId="0" applyNumberFormat="1" applyFill="1" applyBorder="1"/>
    <xf numFmtId="10" fontId="0" fillId="16" borderId="41" xfId="0" applyNumberFormat="1" applyFill="1" applyBorder="1"/>
    <xf numFmtId="0" fontId="0" fillId="16" borderId="41" xfId="0" applyFill="1" applyBorder="1"/>
    <xf numFmtId="0" fontId="3" fillId="0" borderId="60" xfId="0" applyFont="1" applyBorder="1"/>
    <xf numFmtId="0" fontId="3" fillId="0" borderId="60" xfId="0" applyFont="1" applyBorder="1" applyAlignment="1">
      <alignment horizontal="right"/>
    </xf>
    <xf numFmtId="0" fontId="3" fillId="0" borderId="60" xfId="0" applyFont="1" applyBorder="1" applyAlignment="1">
      <alignment horizontal="right" wrapText="1"/>
    </xf>
    <xf numFmtId="0" fontId="3" fillId="0" borderId="52" xfId="0" applyFont="1" applyBorder="1" applyAlignment="1">
      <alignment horizontal="right" wrapText="1"/>
    </xf>
    <xf numFmtId="0" fontId="1" fillId="3" borderId="53" xfId="0" applyFont="1" applyFill="1" applyBorder="1"/>
    <xf numFmtId="9" fontId="1" fillId="3" borderId="54" xfId="0" applyNumberFormat="1" applyFont="1" applyFill="1" applyBorder="1"/>
    <xf numFmtId="0" fontId="1" fillId="16" borderId="61" xfId="0" applyFont="1" applyFill="1" applyBorder="1"/>
    <xf numFmtId="167" fontId="0" fillId="16" borderId="61" xfId="0" applyNumberFormat="1" applyFill="1" applyBorder="1"/>
    <xf numFmtId="10" fontId="0" fillId="16" borderId="61" xfId="0" applyNumberFormat="1" applyFill="1" applyBorder="1"/>
    <xf numFmtId="0" fontId="0" fillId="16" borderId="61" xfId="0" applyFill="1" applyBorder="1"/>
    <xf numFmtId="9" fontId="0" fillId="16" borderId="56" xfId="2" applyFont="1" applyFill="1" applyBorder="1"/>
    <xf numFmtId="179" fontId="62" fillId="0" borderId="0" xfId="0" applyNumberFormat="1" applyFont="1"/>
    <xf numFmtId="179" fontId="62" fillId="0" borderId="0" xfId="1" applyNumberFormat="1" applyFont="1"/>
    <xf numFmtId="0" fontId="61" fillId="17" borderId="0" xfId="0" applyFont="1" applyFill="1"/>
    <xf numFmtId="0" fontId="0" fillId="0" borderId="41" xfId="0" applyBorder="1"/>
    <xf numFmtId="166" fontId="0" fillId="0" borderId="0" xfId="0" applyNumberFormat="1"/>
    <xf numFmtId="0" fontId="1" fillId="0" borderId="41" xfId="0" applyFont="1" applyBorder="1"/>
    <xf numFmtId="0" fontId="5" fillId="5" borderId="2" xfId="0" applyFont="1" applyFill="1" applyBorder="1" applyAlignment="1">
      <alignment horizontal="left" vertical="top" wrapText="1"/>
    </xf>
    <xf numFmtId="0" fontId="4" fillId="0" borderId="4" xfId="0" applyFont="1" applyBorder="1"/>
    <xf numFmtId="0" fontId="4" fillId="0" borderId="3" xfId="0" applyFont="1" applyBorder="1"/>
    <xf numFmtId="0" fontId="4" fillId="0" borderId="8" xfId="0" applyFont="1" applyBorder="1"/>
    <xf numFmtId="0" fontId="4" fillId="0" borderId="14" xfId="0" applyFont="1" applyBorder="1"/>
    <xf numFmtId="0" fontId="4" fillId="0" borderId="11" xfId="0" applyFont="1" applyBorder="1"/>
    <xf numFmtId="0" fontId="7" fillId="0" borderId="4" xfId="0" applyFont="1" applyBorder="1" applyAlignment="1">
      <alignment horizontal="right" wrapText="1"/>
    </xf>
    <xf numFmtId="0" fontId="0" fillId="0" borderId="0" xfId="0"/>
    <xf numFmtId="0" fontId="1" fillId="0" borderId="3" xfId="0" applyFont="1" applyBorder="1" applyAlignment="1">
      <alignment horizontal="center" wrapText="1"/>
    </xf>
    <xf numFmtId="0" fontId="4" fillId="0" borderId="7" xfId="0" applyFont="1" applyBorder="1"/>
    <xf numFmtId="0" fontId="1" fillId="0" borderId="4" xfId="0" applyFont="1" applyBorder="1" applyAlignment="1">
      <alignment horizontal="right"/>
    </xf>
    <xf numFmtId="0" fontId="0" fillId="0" borderId="0" xfId="0" applyAlignment="1">
      <alignment horizontal="right"/>
    </xf>
    <xf numFmtId="0" fontId="1" fillId="0" borderId="4" xfId="0" applyFont="1" applyBorder="1" applyAlignment="1">
      <alignment horizontal="center" wrapText="1"/>
    </xf>
    <xf numFmtId="0" fontId="1" fillId="0" borderId="4" xfId="0" applyFont="1" applyBorder="1" applyAlignment="1">
      <alignment horizontal="right" wrapText="1"/>
    </xf>
    <xf numFmtId="0" fontId="1" fillId="0" borderId="3" xfId="0" applyFont="1" applyBorder="1" applyAlignment="1">
      <alignment horizontal="right" wrapText="1"/>
    </xf>
    <xf numFmtId="0" fontId="4" fillId="0" borderId="7" xfId="0" applyFont="1" applyBorder="1" applyAlignment="1">
      <alignment horizontal="right"/>
    </xf>
    <xf numFmtId="0" fontId="3" fillId="7" borderId="25" xfId="0" applyFont="1" applyFill="1" applyBorder="1" applyAlignment="1">
      <alignment horizontal="center"/>
    </xf>
    <xf numFmtId="0" fontId="4" fillId="0" borderId="26" xfId="0" applyFont="1" applyBorder="1"/>
    <xf numFmtId="0" fontId="4" fillId="0" borderId="27" xfId="0" applyFont="1" applyBorder="1"/>
    <xf numFmtId="0" fontId="14" fillId="0" borderId="8" xfId="0" applyFont="1" applyBorder="1" applyAlignment="1">
      <alignment horizontal="left" vertical="top" wrapText="1"/>
    </xf>
    <xf numFmtId="0" fontId="3" fillId="7" borderId="28" xfId="0" applyFont="1" applyFill="1" applyBorder="1" applyAlignment="1">
      <alignment horizontal="center"/>
    </xf>
    <xf numFmtId="0" fontId="4" fillId="0" borderId="29" xfId="0" applyFont="1" applyBorder="1"/>
    <xf numFmtId="164" fontId="9" fillId="4" borderId="30" xfId="0" applyNumberFormat="1" applyFont="1" applyFill="1" applyBorder="1" applyAlignment="1">
      <alignment horizontal="center"/>
    </xf>
    <xf numFmtId="0" fontId="60" fillId="0" borderId="31" xfId="0" applyFont="1" applyBorder="1"/>
    <xf numFmtId="0" fontId="12" fillId="7" borderId="57" xfId="0" applyFont="1" applyFill="1" applyBorder="1" applyAlignment="1">
      <alignment horizontal="center"/>
    </xf>
    <xf numFmtId="0" fontId="12" fillId="7" borderId="58" xfId="0" applyFont="1" applyFill="1" applyBorder="1" applyAlignment="1">
      <alignment horizontal="center"/>
    </xf>
    <xf numFmtId="0" fontId="12" fillId="7" borderId="59" xfId="0" applyFont="1" applyFill="1" applyBorder="1" applyAlignment="1">
      <alignment horizontal="center"/>
    </xf>
    <xf numFmtId="0" fontId="5" fillId="5" borderId="51" xfId="0" applyFont="1" applyFill="1" applyBorder="1" applyAlignment="1">
      <alignment horizontal="left" vertical="center" wrapText="1"/>
    </xf>
    <xf numFmtId="0" fontId="5" fillId="5" borderId="60" xfId="0" applyFont="1" applyFill="1" applyBorder="1" applyAlignment="1">
      <alignment horizontal="left" vertical="center" wrapText="1"/>
    </xf>
    <xf numFmtId="0" fontId="5" fillId="5" borderId="52" xfId="0" applyFont="1" applyFill="1" applyBorder="1" applyAlignment="1">
      <alignment horizontal="left" vertical="center" wrapText="1"/>
    </xf>
    <xf numFmtId="0" fontId="5" fillId="5" borderId="53" xfId="0" applyFont="1" applyFill="1" applyBorder="1" applyAlignment="1">
      <alignment horizontal="left" vertical="center" wrapText="1"/>
    </xf>
    <xf numFmtId="0" fontId="5" fillId="5" borderId="41" xfId="0" applyFont="1" applyFill="1" applyBorder="1" applyAlignment="1">
      <alignment horizontal="left" vertical="center" wrapText="1"/>
    </xf>
    <xf numFmtId="0" fontId="5" fillId="5" borderId="54" xfId="0" applyFont="1" applyFill="1" applyBorder="1" applyAlignment="1">
      <alignment horizontal="left" vertical="center" wrapText="1"/>
    </xf>
    <xf numFmtId="0" fontId="5" fillId="5" borderId="55" xfId="0" applyFont="1" applyFill="1" applyBorder="1" applyAlignment="1">
      <alignment horizontal="left" vertical="center" wrapText="1"/>
    </xf>
    <xf numFmtId="0" fontId="5" fillId="5" borderId="61" xfId="0" applyFont="1" applyFill="1" applyBorder="1" applyAlignment="1">
      <alignment horizontal="left" vertical="center" wrapText="1"/>
    </xf>
    <xf numFmtId="0" fontId="5" fillId="5" borderId="56" xfId="0" applyFont="1" applyFill="1" applyBorder="1" applyAlignment="1">
      <alignment horizontal="left" vertical="center" wrapText="1"/>
    </xf>
    <xf numFmtId="0" fontId="8" fillId="7" borderId="25" xfId="0" applyFont="1" applyFill="1" applyBorder="1" applyAlignment="1">
      <alignment horizontal="left"/>
    </xf>
    <xf numFmtId="0" fontId="5" fillId="5" borderId="32" xfId="0" applyFont="1" applyFill="1" applyBorder="1" applyAlignment="1">
      <alignment horizontal="left" vertical="top" wrapText="1"/>
    </xf>
    <xf numFmtId="0" fontId="4" fillId="0" borderId="33" xfId="0" applyFont="1" applyBorder="1"/>
    <xf numFmtId="0" fontId="8" fillId="12" borderId="2" xfId="0" applyFont="1" applyFill="1" applyBorder="1" applyAlignment="1">
      <alignment horizontal="center" vertical="center"/>
    </xf>
    <xf numFmtId="0" fontId="5" fillId="0" borderId="0" xfId="0" applyFont="1" applyAlignment="1">
      <alignment horizontal="center" vertical="center" wrapText="1"/>
    </xf>
    <xf numFmtId="0" fontId="11" fillId="0" borderId="0" xfId="0" applyFont="1" applyAlignment="1">
      <alignment horizontal="center" vertical="center" wrapText="1"/>
    </xf>
    <xf numFmtId="0" fontId="3" fillId="13" borderId="39" xfId="0" applyFont="1" applyFill="1" applyBorder="1" applyAlignment="1">
      <alignment horizontal="center" vertical="center"/>
    </xf>
    <xf numFmtId="0" fontId="4" fillId="0" borderId="40" xfId="0" applyFont="1" applyBorder="1"/>
    <xf numFmtId="0" fontId="4" fillId="0" borderId="41" xfId="0" applyFont="1" applyBorder="1"/>
    <xf numFmtId="0" fontId="3" fillId="13" borderId="30" xfId="0" applyFont="1" applyFill="1" applyBorder="1" applyAlignment="1">
      <alignment horizontal="center"/>
    </xf>
    <xf numFmtId="0" fontId="4" fillId="0" borderId="31" xfId="0" applyFont="1" applyBorder="1"/>
    <xf numFmtId="0" fontId="52" fillId="14" borderId="25" xfId="0" applyFont="1" applyFill="1" applyBorder="1" applyAlignment="1">
      <alignment horizontal="left"/>
    </xf>
    <xf numFmtId="0" fontId="52" fillId="14" borderId="30" xfId="0" applyFont="1" applyFill="1" applyBorder="1" applyAlignment="1">
      <alignment horizontal="center"/>
    </xf>
    <xf numFmtId="0" fontId="35" fillId="14" borderId="39" xfId="0" applyFont="1" applyFill="1" applyBorder="1" applyAlignment="1">
      <alignment horizontal="left" wrapText="1"/>
    </xf>
    <xf numFmtId="0" fontId="1" fillId="0" borderId="0" xfId="0" applyFont="1" applyAlignment="1">
      <alignment horizontal="left" wrapText="1"/>
    </xf>
  </cellXfs>
  <cellStyles count="3">
    <cellStyle name="Comma" xfId="1" builtinId="3"/>
    <cellStyle name="Normal" xfId="0" builtinId="0"/>
    <cellStyle name="Per 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26" Type="http://schemas.openxmlformats.org/officeDocument/2006/relationships/calcChain" Target="calcChain.xml"/><Relationship Id="rId3" Type="http://schemas.openxmlformats.org/officeDocument/2006/relationships/worksheet" Target="worksheets/sheet3.xml"/><Relationship Id="rId21" Type="http://customschemas.google.com/relationships/workbookmetadata" Target="metadata"/><Relationship Id="rId7" Type="http://schemas.openxmlformats.org/officeDocument/2006/relationships/worksheet" Target="worksheets/sheet7.xml"/><Relationship Id="rId12" Type="http://schemas.openxmlformats.org/officeDocument/2006/relationships/worksheet" Target="worksheets/sheet12.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c:style val="2"/>
  <c:chart>
    <c:title>
      <c:tx>
        <c:rich>
          <a:bodyPr/>
          <a:lstStyle/>
          <a:p>
            <a:pPr lvl="0">
              <a:defRPr b="0" i="0">
                <a:solidFill>
                  <a:srgbClr val="757575"/>
                </a:solidFill>
                <a:latin typeface="+mn-lt"/>
              </a:defRPr>
            </a:pPr>
            <a:r>
              <a:rPr lang="en-PH" b="0" i="0">
                <a:solidFill>
                  <a:srgbClr val="757575"/>
                </a:solidFill>
                <a:latin typeface="+mn-lt"/>
              </a:rPr>
              <a:t>Annual Sales, Gross Margin, Net Profit</a:t>
            </a:r>
          </a:p>
        </c:rich>
      </c:tx>
      <c:overlay val="0"/>
    </c:title>
    <c:autoTitleDeleted val="0"/>
    <c:plotArea>
      <c:layout/>
      <c:barChart>
        <c:barDir val="col"/>
        <c:grouping val="clustered"/>
        <c:varyColors val="1"/>
        <c:ser>
          <c:idx val="0"/>
          <c:order val="0"/>
          <c:tx>
            <c:v>Total Sales</c:v>
          </c:tx>
          <c:spPr>
            <a:solidFill>
              <a:srgbClr val="4E67C8"/>
            </a:solidFill>
            <a:ln cmpd="sng">
              <a:solidFill>
                <a:srgbClr val="000000"/>
              </a:solidFill>
            </a:ln>
          </c:spPr>
          <c:invertIfNegative val="1"/>
          <c:cat>
            <c:numRef>
              <c:f>'IS Summary'!$B$3:$F$3</c:f>
              <c:numCache>
                <c:formatCode>yyyy</c:formatCode>
                <c:ptCount val="5"/>
                <c:pt idx="0">
                  <c:v>46538</c:v>
                </c:pt>
                <c:pt idx="1">
                  <c:v>46904</c:v>
                </c:pt>
                <c:pt idx="2">
                  <c:v>47269</c:v>
                </c:pt>
                <c:pt idx="3">
                  <c:v>47634</c:v>
                </c:pt>
                <c:pt idx="4">
                  <c:v>47999</c:v>
                </c:pt>
              </c:numCache>
            </c:numRef>
          </c:cat>
          <c:val>
            <c:numRef>
              <c:f>'IS Summary'!$B$9:$F$9</c:f>
              <c:numCache>
                <c:formatCode>_("$"* #,##0_);_("$"* \(#,##0\);_("$"* "-"??_);_(@_)</c:formatCode>
                <c:ptCount val="5"/>
                <c:pt idx="0">
                  <c:v>231493.97163976997</c:v>
                </c:pt>
                <c:pt idx="1">
                  <c:v>1005322.2202989239</c:v>
                </c:pt>
                <c:pt idx="2">
                  <c:v>1963098.8232599755</c:v>
                </c:pt>
                <c:pt idx="3">
                  <c:v>6470612.3985950379</c:v>
                </c:pt>
                <c:pt idx="4">
                  <c:v>28189785.495144963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2E0-46A8-800E-B80C8995C8F1}"/>
            </c:ext>
          </c:extLst>
        </c:ser>
        <c:ser>
          <c:idx val="1"/>
          <c:order val="1"/>
          <c:tx>
            <c:v>Gross Margin</c:v>
          </c:tx>
          <c:spPr>
            <a:solidFill>
              <a:srgbClr val="5ECCF3"/>
            </a:solidFill>
            <a:ln cmpd="sng">
              <a:solidFill>
                <a:srgbClr val="000000"/>
              </a:solidFill>
            </a:ln>
          </c:spPr>
          <c:invertIfNegative val="1"/>
          <c:cat>
            <c:numRef>
              <c:f>'IS Summary'!$B$3:$F$3</c:f>
              <c:numCache>
                <c:formatCode>yyyy</c:formatCode>
                <c:ptCount val="5"/>
                <c:pt idx="0">
                  <c:v>46538</c:v>
                </c:pt>
                <c:pt idx="1">
                  <c:v>46904</c:v>
                </c:pt>
                <c:pt idx="2">
                  <c:v>47269</c:v>
                </c:pt>
                <c:pt idx="3">
                  <c:v>47634</c:v>
                </c:pt>
                <c:pt idx="4">
                  <c:v>47999</c:v>
                </c:pt>
              </c:numCache>
            </c:numRef>
          </c:cat>
          <c:val>
            <c:numRef>
              <c:f>'IS Summary'!$B$18:$F$18</c:f>
              <c:numCache>
                <c:formatCode>_("$"* #,##0_);_("$"* \(#,##0\);_("$"* "-"??_);_(@_)</c:formatCode>
                <c:ptCount val="5"/>
                <c:pt idx="0">
                  <c:v>210744.21149441419</c:v>
                </c:pt>
                <c:pt idx="1">
                  <c:v>916493.11070458009</c:v>
                </c:pt>
                <c:pt idx="2">
                  <c:v>1782524.7769494946</c:v>
                </c:pt>
                <c:pt idx="3">
                  <c:v>5844972.4053120539</c:v>
                </c:pt>
                <c:pt idx="4">
                  <c:v>25337128.089341816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32E0-46A8-800E-B80C8995C8F1}"/>
            </c:ext>
          </c:extLst>
        </c:ser>
        <c:ser>
          <c:idx val="2"/>
          <c:order val="2"/>
          <c:tx>
            <c:v>Pre-Tax Income</c:v>
          </c:tx>
          <c:spPr>
            <a:solidFill>
              <a:srgbClr val="A7EA52"/>
            </a:solidFill>
            <a:ln cmpd="sng">
              <a:solidFill>
                <a:srgbClr val="000000"/>
              </a:solidFill>
            </a:ln>
          </c:spPr>
          <c:invertIfNegative val="1"/>
          <c:cat>
            <c:numRef>
              <c:f>'IS Summary'!$B$3:$F$3</c:f>
              <c:numCache>
                <c:formatCode>yyyy</c:formatCode>
                <c:ptCount val="5"/>
                <c:pt idx="0">
                  <c:v>46538</c:v>
                </c:pt>
                <c:pt idx="1">
                  <c:v>46904</c:v>
                </c:pt>
                <c:pt idx="2">
                  <c:v>47269</c:v>
                </c:pt>
                <c:pt idx="3">
                  <c:v>47634</c:v>
                </c:pt>
                <c:pt idx="4">
                  <c:v>47999</c:v>
                </c:pt>
              </c:numCache>
            </c:numRef>
          </c:cat>
          <c:val>
            <c:numRef>
              <c:f>'IS Summary'!$B$47:$F$47</c:f>
              <c:numCache>
                <c:formatCode>_("$"* #,##0_);_("$"* \(#,##0\);_("$"* "-"??_);_(@_)</c:formatCode>
                <c:ptCount val="5"/>
                <c:pt idx="0">
                  <c:v>-4926352.5544652585</c:v>
                </c:pt>
                <c:pt idx="1">
                  <c:v>-4566410.0965581387</c:v>
                </c:pt>
                <c:pt idx="2">
                  <c:v>-4220325.6363655981</c:v>
                </c:pt>
                <c:pt idx="3">
                  <c:v>-1872562.3336776327</c:v>
                </c:pt>
                <c:pt idx="4">
                  <c:v>10208151.497218637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32E0-46A8-800E-B80C8995C8F1}"/>
            </c:ext>
          </c:extLst>
        </c:ser>
        <c:dLbls>
          <c:showLegendKey val="0"/>
          <c:showVal val="0"/>
          <c:showCatName val="0"/>
          <c:showSerName val="0"/>
          <c:showPercent val="0"/>
          <c:showBubbleSize val="0"/>
        </c:dLbls>
        <c:gapWidth val="150"/>
        <c:axId val="194037470"/>
        <c:axId val="1367949511"/>
      </c:barChart>
      <c:dateAx>
        <c:axId val="194037470"/>
        <c:scaling>
          <c:orientation val="minMax"/>
        </c:scaling>
        <c:delete val="0"/>
        <c:axPos val="b"/>
        <c:title>
          <c:tx>
            <c:rich>
              <a:bodyPr/>
              <a:lstStyle/>
              <a:p>
                <a:pPr lvl="0">
                  <a:defRPr b="0">
                    <a:solidFill>
                      <a:srgbClr val="000000"/>
                    </a:solidFill>
                    <a:latin typeface="+mn-lt"/>
                  </a:defRPr>
                </a:pPr>
                <a:endParaRPr lang="en-PH"/>
              </a:p>
            </c:rich>
          </c:tx>
          <c:overlay val="0"/>
        </c:title>
        <c:numFmt formatCode="yyyy" sourceLinked="1"/>
        <c:majorTickMark val="out"/>
        <c:minorTickMark val="none"/>
        <c:tickLblPos val="nextTo"/>
        <c:txPr>
          <a:bodyPr/>
          <a:lstStyle/>
          <a:p>
            <a:pPr lvl="0">
              <a:defRPr b="0" i="0">
                <a:solidFill>
                  <a:srgbClr val="000000"/>
                </a:solidFill>
                <a:latin typeface="+mn-lt"/>
              </a:defRPr>
            </a:pPr>
            <a:endParaRPr lang="en-US"/>
          </a:p>
        </c:txPr>
        <c:crossAx val="1367949511"/>
        <c:crosses val="autoZero"/>
        <c:auto val="1"/>
        <c:lblOffset val="100"/>
        <c:baseTimeUnit val="years"/>
      </c:dateAx>
      <c:valAx>
        <c:axId val="1367949511"/>
        <c:scaling>
          <c:orientation val="minMax"/>
        </c:scaling>
        <c:delete val="0"/>
        <c:axPos val="l"/>
        <c:majorGridlines>
          <c:spPr>
            <a:ln>
              <a:solidFill>
                <a:srgbClr val="B7B7B7"/>
              </a:solidFill>
            </a:ln>
          </c:spPr>
        </c:majorGridlines>
        <c:numFmt formatCode="_(&quot;$&quot;* #,##0_);_(&quot;$&quot;* \(#,##0\);_(&quot;$&quot;* &quot;-&quot;??_);_(@_)" sourceLinked="1"/>
        <c:majorTickMark val="out"/>
        <c:minorTickMark val="none"/>
        <c:tickLblPos val="nextTo"/>
        <c:spPr>
          <a:ln/>
        </c:spPr>
        <c:txPr>
          <a:bodyPr/>
          <a:lstStyle/>
          <a:p>
            <a:pPr lvl="0">
              <a:defRPr b="0" i="0">
                <a:solidFill>
                  <a:srgbClr val="000000"/>
                </a:solidFill>
                <a:latin typeface="+mn-lt"/>
              </a:defRPr>
            </a:pPr>
            <a:endParaRPr lang="en-US"/>
          </a:p>
        </c:txPr>
        <c:crossAx val="194037470"/>
        <c:crosses val="autoZero"/>
        <c:crossBetween val="between"/>
      </c:valAx>
    </c:plotArea>
    <c:legend>
      <c:legendPos val="b"/>
      <c:overlay val="0"/>
      <c:txPr>
        <a:bodyPr/>
        <a:lstStyle/>
        <a:p>
          <a:pPr lvl="0">
            <a:defRPr b="1"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c:style val="2"/>
  <c:chart>
    <c:title>
      <c:tx>
        <c:rich>
          <a:bodyPr/>
          <a:lstStyle/>
          <a:p>
            <a:pPr lvl="0">
              <a:defRPr b="0" i="0">
                <a:solidFill>
                  <a:srgbClr val="757575"/>
                </a:solidFill>
                <a:latin typeface="+mn-lt"/>
              </a:defRPr>
            </a:pPr>
            <a:r>
              <a:rPr lang="en-PH" b="0" i="0">
                <a:solidFill>
                  <a:srgbClr val="757575"/>
                </a:solidFill>
                <a:latin typeface="+mn-lt"/>
              </a:rPr>
              <a:t>Monthly Sales Forecast</a:t>
            </a:r>
          </a:p>
        </c:rich>
      </c:tx>
      <c:overlay val="0"/>
    </c:title>
    <c:autoTitleDeleted val="0"/>
    <c:plotArea>
      <c:layout>
        <c:manualLayout>
          <c:xMode val="edge"/>
          <c:yMode val="edge"/>
          <c:x val="7.9442054200214371E-2"/>
          <c:y val="0.18428142881429987"/>
          <c:w val="0.90689335219966705"/>
          <c:h val="0.50065434847754919"/>
        </c:manualLayout>
      </c:layout>
      <c:lineChart>
        <c:grouping val="standard"/>
        <c:varyColors val="1"/>
        <c:ser>
          <c:idx val="0"/>
          <c:order val="0"/>
          <c:tx>
            <c:v> Subscription Revenue </c:v>
          </c:tx>
          <c:spPr>
            <a:ln cmpd="sng">
              <a:solidFill>
                <a:srgbClr val="4E67C8"/>
              </a:solidFill>
            </a:ln>
          </c:spPr>
          <c:marker>
            <c:symbol val="none"/>
          </c:marker>
          <c:val>
            <c:numRef>
              <c:f>Calc!$A$26:$BI$26</c:f>
              <c:numCache>
                <c:formatCode>* #,##0_);_(* \(#,##0\);_(* "-"??_);_(@_)</c:formatCode>
                <c:ptCount val="61"/>
                <c:pt idx="0" formatCode="_(&quot;$&quot;* #,##0.00_);_(&quot;$&quot;* \(#,##0.00\);_(&quot;$&quot;* &quot;-&quot;??_);_(@_)">
                  <c:v>0</c:v>
                </c:pt>
                <c:pt idx="1">
                  <c:v>0</c:v>
                </c:pt>
                <c:pt idx="2">
                  <c:v>0</c:v>
                </c:pt>
                <c:pt idx="3">
                  <c:v>0</c:v>
                </c:pt>
                <c:pt idx="4">
                  <c:v>0</c:v>
                </c:pt>
                <c:pt idx="5">
                  <c:v>3650.4</c:v>
                </c:pt>
                <c:pt idx="6">
                  <c:v>7257.1865572916677</c:v>
                </c:pt>
                <c:pt idx="7">
                  <c:v>10823.775823641528</c:v>
                </c:pt>
                <c:pt idx="8">
                  <c:v>14353.8408665027</c:v>
                </c:pt>
                <c:pt idx="9">
                  <c:v>16586.649803835593</c:v>
                </c:pt>
                <c:pt idx="10">
                  <c:v>18812.421513070043</c:v>
                </c:pt>
                <c:pt idx="11">
                  <c:v>21035.387293360884</c:v>
                </c:pt>
                <c:pt idx="12">
                  <c:v>23260.233491105453</c:v>
                </c:pt>
                <c:pt idx="13">
                  <c:v>46803.046512423709</c:v>
                </c:pt>
                <c:pt idx="14">
                  <c:v>46595.292459850541</c:v>
                </c:pt>
                <c:pt idx="15">
                  <c:v>46495.665663087988</c:v>
                </c:pt>
                <c:pt idx="16">
                  <c:v>46515.849323461851</c:v>
                </c:pt>
                <c:pt idx="17">
                  <c:v>46669.156441352869</c:v>
                </c:pt>
                <c:pt idx="18">
                  <c:v>46970.747603549928</c:v>
                </c:pt>
                <c:pt idx="19">
                  <c:v>47437.878066177509</c:v>
                </c:pt>
                <c:pt idx="20">
                  <c:v>69227.398473625261</c:v>
                </c:pt>
                <c:pt idx="21">
                  <c:v>70465.098560432234</c:v>
                </c:pt>
                <c:pt idx="22">
                  <c:v>72038.022397298628</c:v>
                </c:pt>
                <c:pt idx="23">
                  <c:v>73987.686222035874</c:v>
                </c:pt>
                <c:pt idx="24">
                  <c:v>76361.259862795094</c:v>
                </c:pt>
                <c:pt idx="25">
                  <c:v>83172.941249561452</c:v>
                </c:pt>
                <c:pt idx="26">
                  <c:v>86731.822132651869</c:v>
                </c:pt>
                <c:pt idx="27">
                  <c:v>90928.522208522118</c:v>
                </c:pt>
                <c:pt idx="28">
                  <c:v>95845.42083256552</c:v>
                </c:pt>
                <c:pt idx="29">
                  <c:v>101576.0386274515</c:v>
                </c:pt>
                <c:pt idx="30">
                  <c:v>108226.53334430864</c:v>
                </c:pt>
                <c:pt idx="31">
                  <c:v>115917.39679012701</c:v>
                </c:pt>
                <c:pt idx="32">
                  <c:v>124785.37984293851</c:v>
                </c:pt>
                <c:pt idx="33">
                  <c:v>134985.67620789641</c:v>
                </c:pt>
                <c:pt idx="34">
                  <c:v>146694.39968700087</c:v>
                </c:pt>
                <c:pt idx="35">
                  <c:v>160111.3944084972</c:v>
                </c:pt>
                <c:pt idx="36">
                  <c:v>175463.42276331532</c:v>
                </c:pt>
                <c:pt idx="37">
                  <c:v>202658.17090022186</c:v>
                </c:pt>
                <c:pt idx="38">
                  <c:v>223688.22601597197</c:v>
                </c:pt>
                <c:pt idx="39">
                  <c:v>247674.5456403358</c:v>
                </c:pt>
                <c:pt idx="40">
                  <c:v>275011.71493516373</c:v>
                </c:pt>
                <c:pt idx="41">
                  <c:v>306147.40611317416</c:v>
                </c:pt>
                <c:pt idx="42">
                  <c:v>341589.51185460755</c:v>
                </c:pt>
                <c:pt idx="43">
                  <c:v>381914.23744103906</c:v>
                </c:pt>
                <c:pt idx="44">
                  <c:v>427775.28045217058</c:v>
                </c:pt>
                <c:pt idx="45">
                  <c:v>479914.24418760667</c:v>
                </c:pt>
                <c:pt idx="46">
                  <c:v>539172.45061900408</c:v>
                </c:pt>
                <c:pt idx="47">
                  <c:v>606504.34096133313</c:v>
                </c:pt>
                <c:pt idx="48">
                  <c:v>682992.67723009654</c:v>
                </c:pt>
                <c:pt idx="49">
                  <c:v>808359.07616803388</c:v>
                </c:pt>
                <c:pt idx="50">
                  <c:v>911942.98095948377</c:v>
                </c:pt>
                <c:pt idx="51">
                  <c:v>1029553.837955498</c:v>
                </c:pt>
                <c:pt idx="52">
                  <c:v>1163074.5767582157</c:v>
                </c:pt>
                <c:pt idx="53">
                  <c:v>1314641.2288098782</c:v>
                </c:pt>
                <c:pt idx="54">
                  <c:v>1486676.9419245105</c:v>
                </c:pt>
                <c:pt idx="55">
                  <c:v>1681930.5662069884</c:v>
                </c:pt>
                <c:pt idx="56">
                  <c:v>1903520.4257285213</c:v>
                </c:pt>
                <c:pt idx="57">
                  <c:v>2154983.9728954439</c:v>
                </c:pt>
                <c:pt idx="58">
                  <c:v>2440334.1161127128</c:v>
                </c:pt>
                <c:pt idx="59">
                  <c:v>2764123.1175960302</c:v>
                </c:pt>
                <c:pt idx="60">
                  <c:v>3131515.0787187642</c:v>
                </c:pt>
              </c:numCache>
            </c:numRef>
          </c:val>
          <c:smooth val="0"/>
          <c:extLst>
            <c:ext xmlns:c16="http://schemas.microsoft.com/office/drawing/2014/chart" uri="{C3380CC4-5D6E-409C-BE32-E72D297353CC}">
              <c16:uniqueId val="{00000000-DA25-4260-B2FD-3AF8FA9225FF}"/>
            </c:ext>
          </c:extLst>
        </c:ser>
        <c:ser>
          <c:idx val="1"/>
          <c:order val="1"/>
          <c:tx>
            <c:v> Ad Revenue </c:v>
          </c:tx>
          <c:spPr>
            <a:ln cmpd="sng">
              <a:solidFill>
                <a:srgbClr val="5ECCF3"/>
              </a:solidFill>
            </a:ln>
          </c:spPr>
          <c:marker>
            <c:symbol val="none"/>
          </c:marker>
          <c:val>
            <c:numRef>
              <c:f>Calc!$A$27:$BI$27</c:f>
              <c:numCache>
                <c:formatCode>* #,##0_);_(* \(#,##0\);_(* "-"??_);_(@_)</c:formatCode>
                <c:ptCount val="61"/>
                <c:pt idx="0" formatCode="_(&quot;$&quot;* #,##0.00_);_(&quot;$&quot;* \(#,##0.00\);_(&quot;$&quot;* &quot;-&quot;??_);_(@_)">
                  <c:v>0</c:v>
                </c:pt>
                <c:pt idx="1">
                  <c:v>0</c:v>
                </c:pt>
                <c:pt idx="2">
                  <c:v>0</c:v>
                </c:pt>
                <c:pt idx="3">
                  <c:v>0</c:v>
                </c:pt>
                <c:pt idx="4">
                  <c:v>0</c:v>
                </c:pt>
                <c:pt idx="5">
                  <c:v>0</c:v>
                </c:pt>
                <c:pt idx="6">
                  <c:v>3279.5876309407554</c:v>
                </c:pt>
                <c:pt idx="7">
                  <c:v>4336.6906032003017</c:v>
                </c:pt>
                <c:pt idx="8">
                  <c:v>4993.3904752521157</c:v>
                </c:pt>
                <c:pt idx="9">
                  <c:v>5656.0662974987326</c:v>
                </c:pt>
                <c:pt idx="10">
                  <c:v>6316.6712580933317</c:v>
                </c:pt>
                <c:pt idx="11">
                  <c:v>6976.605917664655</c:v>
                </c:pt>
                <c:pt idx="12">
                  <c:v>7637.4210917475548</c:v>
                </c:pt>
                <c:pt idx="13">
                  <c:v>6799.4672383541601</c:v>
                </c:pt>
                <c:pt idx="14">
                  <c:v>6775.1336758808784</c:v>
                </c:pt>
                <c:pt idx="15">
                  <c:v>6768.308619152911</c:v>
                </c:pt>
                <c:pt idx="16">
                  <c:v>6780.8555557051195</c:v>
                </c:pt>
                <c:pt idx="17">
                  <c:v>6814.8946671854355</c:v>
                </c:pt>
                <c:pt idx="18">
                  <c:v>6872.8365800402116</c:v>
                </c:pt>
                <c:pt idx="19">
                  <c:v>6957.4205829814782</c:v>
                </c:pt>
                <c:pt idx="20">
                  <c:v>6711.2390293280359</c:v>
                </c:pt>
                <c:pt idx="21">
                  <c:v>6849.4512621191943</c:v>
                </c:pt>
                <c:pt idx="22">
                  <c:v>7022.961450620056</c:v>
                </c:pt>
                <c:pt idx="23">
                  <c:v>7236.0512798574364</c:v>
                </c:pt>
                <c:pt idx="24">
                  <c:v>7493.575566562472</c:v>
                </c:pt>
                <c:pt idx="25">
                  <c:v>7801.0376057102403</c:v>
                </c:pt>
                <c:pt idx="26">
                  <c:v>8164.6744390804579</c:v>
                </c:pt>
                <c:pt idx="27">
                  <c:v>8591.5533502697399</c:v>
                </c:pt>
                <c:pt idx="28">
                  <c:v>9089.6810618685668</c:v>
                </c:pt>
                <c:pt idx="29">
                  <c:v>9668.1273042575485</c:v>
                </c:pt>
                <c:pt idx="30">
                  <c:v>10337.164644618897</c:v>
                </c:pt>
                <c:pt idx="31">
                  <c:v>11108.426712624212</c:v>
                </c:pt>
                <c:pt idx="32">
                  <c:v>11995.08723960866</c:v>
                </c:pt>
                <c:pt idx="33">
                  <c:v>13012.062645124355</c:v>
                </c:pt>
                <c:pt idx="34">
                  <c:v>14176.241263387861</c:v>
                </c:pt>
                <c:pt idx="35">
                  <c:v>15506.742707731628</c:v>
                </c:pt>
                <c:pt idx="36">
                  <c:v>17025.211329879068</c:v>
                </c:pt>
                <c:pt idx="37">
                  <c:v>18756.148249632501</c:v>
                </c:pt>
                <c:pt idx="38">
                  <c:v>20727.28701724287</c:v>
                </c:pt>
                <c:pt idx="39">
                  <c:v>22970.018634195163</c:v>
                </c:pt>
                <c:pt idx="40">
                  <c:v>25519.872408426163</c:v>
                </c:pt>
                <c:pt idx="41">
                  <c:v>28417.05996843359</c:v>
                </c:pt>
                <c:pt idx="42">
                  <c:v>31707.090720156593</c:v>
                </c:pt>
                <c:pt idx="43">
                  <c:v>35441.468115399046</c:v>
                </c:pt>
                <c:pt idx="44">
                  <c:v>39678.477327308748</c:v>
                </c:pt>
                <c:pt idx="45">
                  <c:v>44484.076315530096</c:v>
                </c:pt>
                <c:pt idx="46">
                  <c:v>49932.903832042881</c:v>
                </c:pt>
                <c:pt idx="47">
                  <c:v>56109.419692032869</c:v>
                </c:pt>
                <c:pt idx="48">
                  <c:v>63109.194639144494</c:v>
                </c:pt>
                <c:pt idx="49">
                  <c:v>71040.36940134714</c:v>
                </c:pt>
                <c:pt idx="50">
                  <c:v>80025.305096547847</c:v>
                </c:pt>
                <c:pt idx="51">
                  <c:v>90202.450044584228</c:v>
                </c:pt>
                <c:pt idx="52">
                  <c:v>101728.45131793202</c:v>
                </c:pt>
                <c:pt idx="53">
                  <c:v>114780.54306663093</c:v>
                </c:pt>
                <c:pt idx="54">
                  <c:v>129559.24783924357</c:v>
                </c:pt>
                <c:pt idx="55">
                  <c:v>146291.43185402267</c:v>
                </c:pt>
                <c:pt idx="56">
                  <c:v>165233.76052395275</c:v>
                </c:pt>
                <c:pt idx="57">
                  <c:v>186676.60658627009</c:v>
                </c:pt>
                <c:pt idx="58">
                  <c:v>210948.4700221853</c:v>
                </c:pt>
                <c:pt idx="59">
                  <c:v>238420.97667836427</c:v>
                </c:pt>
                <c:pt idx="60">
                  <c:v>269514.53123408457</c:v>
                </c:pt>
              </c:numCache>
            </c:numRef>
          </c:val>
          <c:smooth val="0"/>
          <c:extLst>
            <c:ext xmlns:c16="http://schemas.microsoft.com/office/drawing/2014/chart" uri="{C3380CC4-5D6E-409C-BE32-E72D297353CC}">
              <c16:uniqueId val="{00000001-DA25-4260-B2FD-3AF8FA9225FF}"/>
            </c:ext>
          </c:extLst>
        </c:ser>
        <c:ser>
          <c:idx val="2"/>
          <c:order val="2"/>
          <c:tx>
            <c:v> In-App Purchases Revenue </c:v>
          </c:tx>
          <c:spPr>
            <a:ln cmpd="sng">
              <a:solidFill>
                <a:srgbClr val="A7EA52"/>
              </a:solidFill>
            </a:ln>
          </c:spPr>
          <c:marker>
            <c:symbol val="none"/>
          </c:marker>
          <c:val>
            <c:numRef>
              <c:f>Calc!$A$28:$BI$28</c:f>
              <c:numCache>
                <c:formatCode>* #,##0_);_(* \(#,##0\);_(* "-"??_);_(@_)</c:formatCode>
                <c:ptCount val="61"/>
                <c:pt idx="0" formatCode="_(&quot;$&quot;* #,##0.00_);_(&quot;$&quot;* \(#,##0.00\);_(&quot;$&quot;* &quot;-&quot;??_);_(@_)">
                  <c:v>0</c:v>
                </c:pt>
                <c:pt idx="1">
                  <c:v>0</c:v>
                </c:pt>
                <c:pt idx="2">
                  <c:v>0</c:v>
                </c:pt>
                <c:pt idx="3">
                  <c:v>0</c:v>
                </c:pt>
                <c:pt idx="4">
                  <c:v>0</c:v>
                </c:pt>
                <c:pt idx="5">
                  <c:v>0</c:v>
                </c:pt>
                <c:pt idx="6">
                  <c:v>0</c:v>
                </c:pt>
                <c:pt idx="7">
                  <c:v>0</c:v>
                </c:pt>
                <c:pt idx="8">
                  <c:v>12065.873849163652</c:v>
                </c:pt>
                <c:pt idx="9">
                  <c:v>13685.000133149579</c:v>
                </c:pt>
                <c:pt idx="10">
                  <c:v>15302.085258428735</c:v>
                </c:pt>
                <c:pt idx="11">
                  <c:v>16920.538283799153</c:v>
                </c:pt>
                <c:pt idx="12">
                  <c:v>18544.145492023545</c:v>
                </c:pt>
                <c:pt idx="13">
                  <c:v>18461.829880870933</c:v>
                </c:pt>
                <c:pt idx="14">
                  <c:v>18422.356086925094</c:v>
                </c:pt>
                <c:pt idx="15">
                  <c:v>18430.353188875179</c:v>
                </c:pt>
                <c:pt idx="16">
                  <c:v>18491.096018903976</c:v>
                </c:pt>
                <c:pt idx="17">
                  <c:v>18610.591453659621</c:v>
                </c:pt>
                <c:pt idx="18">
                  <c:v>18795.676312621155</c:v>
                </c:pt>
                <c:pt idx="19">
                  <c:v>19054.128423611317</c:v>
                </c:pt>
                <c:pt idx="20">
                  <c:v>19394.792624836784</c:v>
                </c:pt>
                <c:pt idx="21">
                  <c:v>19827.723710635575</c:v>
                </c:pt>
                <c:pt idx="22">
                  <c:v>20364.348597869583</c:v>
                </c:pt>
                <c:pt idx="23">
                  <c:v>21017.650295912666</c:v>
                </c:pt>
                <c:pt idx="24">
                  <c:v>21802.376610323023</c:v>
                </c:pt>
                <c:pt idx="25">
                  <c:v>22735.276904080823</c:v>
                </c:pt>
                <c:pt idx="26">
                  <c:v>23835.370686987375</c:v>
                </c:pt>
                <c:pt idx="27">
                  <c:v>25124.25231057356</c:v>
                </c:pt>
                <c:pt idx="28">
                  <c:v>26626.436620721204</c:v>
                </c:pt>
                <c:pt idx="29">
                  <c:v>28369.751072314521</c:v>
                </c:pt>
                <c:pt idx="30">
                  <c:v>30385.780549992545</c:v>
                </c:pt>
                <c:pt idx="31">
                  <c:v>32710.371978245996</c:v>
                </c:pt>
                <c:pt idx="32">
                  <c:v>35384.206756054737</c:v>
                </c:pt>
                <c:pt idx="33">
                  <c:v>38453.450131151971</c:v>
                </c:pt>
                <c:pt idx="34">
                  <c:v>41970.487854022213</c:v>
                </c:pt>
                <c:pt idx="35">
                  <c:v>45994.761841397492</c:v>
                </c:pt>
                <c:pt idx="36">
                  <c:v>50593.718155435366</c:v>
                </c:pt>
                <c:pt idx="37">
                  <c:v>55843.882393044041</c:v>
                </c:pt>
                <c:pt idx="38">
                  <c:v>61832.079608436565</c:v>
                </c:pt>
                <c:pt idx="39">
                  <c:v>68656.818193247469</c:v>
                </c:pt>
                <c:pt idx="40">
                  <c:v>76429.85974907261</c:v>
                </c:pt>
                <c:pt idx="41">
                  <c:v>85277.999948660567</c:v>
                </c:pt>
                <c:pt idx="42">
                  <c:v>95345.088741343206</c:v>
                </c:pt>
                <c:pt idx="43">
                  <c:v>106794.32206913175</c:v>
                </c:pt>
                <c:pt idx="44">
                  <c:v>119810.84158289903</c:v>
                </c:pt>
                <c:pt idx="45">
                  <c:v>134604.68375205007</c:v>
                </c:pt>
                <c:pt idx="46">
                  <c:v>151414.125324133</c:v>
                </c:pt>
                <c:pt idx="47">
                  <c:v>170509.47840153388</c:v>
                </c:pt>
                <c:pt idx="48">
                  <c:v>192197.39556121617</c:v>
                </c:pt>
                <c:pt idx="49">
                  <c:v>216825.75356438561</c:v>
                </c:pt>
                <c:pt idx="50">
                  <c:v>244789.19341528887</c:v>
                </c:pt>
                <c:pt idx="51">
                  <c:v>276535.40497877152</c:v>
                </c:pt>
                <c:pt idx="52">
                  <c:v>312572.25622111117</c:v>
                </c:pt>
                <c:pt idx="53">
                  <c:v>353475.88058677083</c:v>
                </c:pt>
                <c:pt idx="54">
                  <c:v>399899.85127919581</c:v>
                </c:pt>
                <c:pt idx="55">
                  <c:v>452585.58851951273</c:v>
                </c:pt>
                <c:pt idx="56">
                  <c:v>512374.1654885193</c:v>
                </c:pt>
                <c:pt idx="57">
                  <c:v>580219.70092725148</c:v>
                </c:pt>
                <c:pt idx="58">
                  <c:v>657204.55163427093</c:v>
                </c:pt>
                <c:pt idx="59">
                  <c:v>744556.54675585357</c:v>
                </c:pt>
                <c:pt idx="60">
                  <c:v>843668.53827478958</c:v>
                </c:pt>
              </c:numCache>
            </c:numRef>
          </c:val>
          <c:smooth val="0"/>
          <c:extLst>
            <c:ext xmlns:c16="http://schemas.microsoft.com/office/drawing/2014/chart" uri="{C3380CC4-5D6E-409C-BE32-E72D297353CC}">
              <c16:uniqueId val="{00000002-DA25-4260-B2FD-3AF8FA9225FF}"/>
            </c:ext>
          </c:extLst>
        </c:ser>
        <c:dLbls>
          <c:showLegendKey val="0"/>
          <c:showVal val="0"/>
          <c:showCatName val="0"/>
          <c:showSerName val="0"/>
          <c:showPercent val="0"/>
          <c:showBubbleSize val="0"/>
        </c:dLbls>
        <c:smooth val="0"/>
        <c:axId val="411334834"/>
        <c:axId val="332042934"/>
      </c:lineChart>
      <c:catAx>
        <c:axId val="411334834"/>
        <c:scaling>
          <c:orientation val="minMax"/>
        </c:scaling>
        <c:delete val="0"/>
        <c:axPos val="b"/>
        <c:title>
          <c:tx>
            <c:rich>
              <a:bodyPr/>
              <a:lstStyle/>
              <a:p>
                <a:pPr lvl="0">
                  <a:defRPr b="0" i="0">
                    <a:solidFill>
                      <a:srgbClr val="000000"/>
                    </a:solidFill>
                    <a:latin typeface="+mn-lt"/>
                  </a:defRPr>
                </a:pPr>
                <a:r>
                  <a:rPr lang="en-PH" b="0" i="0">
                    <a:solidFill>
                      <a:srgbClr val="000000"/>
                    </a:solidFill>
                    <a:latin typeface="+mn-lt"/>
                  </a:rPr>
                  <a:t>Month</a:t>
                </a:r>
              </a:p>
            </c:rich>
          </c:tx>
          <c:layout>
            <c:manualLayout>
              <c:xMode val="edge"/>
              <c:yMode val="edge"/>
              <c:x val="0.46100415125760319"/>
              <c:y val="0.76180426385512523"/>
            </c:manualLayout>
          </c:layout>
          <c:overlay val="0"/>
        </c:title>
        <c:numFmt formatCode="General" sourceLinked="1"/>
        <c:majorTickMark val="none"/>
        <c:minorTickMark val="none"/>
        <c:tickLblPos val="nextTo"/>
        <c:txPr>
          <a:bodyPr/>
          <a:lstStyle/>
          <a:p>
            <a:pPr lvl="0">
              <a:defRPr sz="900" b="1" i="0">
                <a:solidFill>
                  <a:srgbClr val="000000"/>
                </a:solidFill>
                <a:latin typeface="+mn-lt"/>
              </a:defRPr>
            </a:pPr>
            <a:endParaRPr lang="en-US"/>
          </a:p>
        </c:txPr>
        <c:crossAx val="332042934"/>
        <c:crosses val="autoZero"/>
        <c:auto val="1"/>
        <c:lblAlgn val="ctr"/>
        <c:lblOffset val="100"/>
        <c:noMultiLvlLbl val="1"/>
      </c:catAx>
      <c:valAx>
        <c:axId val="33204293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PH"/>
              </a:p>
            </c:rich>
          </c:tx>
          <c:overlay val="0"/>
        </c:title>
        <c:numFmt formatCode="_(&quot;$&quot;* #,##0_);_(&quot;$&quot;* \(#,##0\);_(&quot;$&quot;* &quot;-&quot;_);_(@_)" sourceLinked="0"/>
        <c:majorTickMark val="out"/>
        <c:minorTickMark val="none"/>
        <c:tickLblPos val="nextTo"/>
        <c:spPr>
          <a:ln/>
        </c:spPr>
        <c:txPr>
          <a:bodyPr/>
          <a:lstStyle/>
          <a:p>
            <a:pPr lvl="0">
              <a:defRPr sz="900" b="1" i="0">
                <a:solidFill>
                  <a:srgbClr val="000000"/>
                </a:solidFill>
                <a:latin typeface="+mn-lt"/>
              </a:defRPr>
            </a:pPr>
            <a:endParaRPr lang="en-US"/>
          </a:p>
        </c:txPr>
        <c:crossAx val="411334834"/>
        <c:crosses val="autoZero"/>
        <c:crossBetween val="between"/>
      </c:valAx>
    </c:plotArea>
    <c:legend>
      <c:legendPos val="b"/>
      <c:overlay val="0"/>
      <c:txPr>
        <a:bodyPr/>
        <a:lstStyle/>
        <a:p>
          <a:pPr lvl="0">
            <a:defRPr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c:style val="2"/>
  <c:chart>
    <c:title>
      <c:tx>
        <c:rich>
          <a:bodyPr/>
          <a:lstStyle/>
          <a:p>
            <a:pPr lvl="0">
              <a:defRPr sz="1400" b="0" i="0">
                <a:solidFill>
                  <a:srgbClr val="757575"/>
                </a:solidFill>
                <a:latin typeface="Calibri"/>
              </a:defRPr>
            </a:pPr>
            <a:r>
              <a:rPr lang="en-PH" sz="1400" b="0" i="0">
                <a:solidFill>
                  <a:srgbClr val="757575"/>
                </a:solidFill>
                <a:latin typeface="Calibri"/>
              </a:rPr>
              <a:t>Cash Generated from Operating Activities (Breakeven)</a:t>
            </a:r>
          </a:p>
        </c:rich>
      </c:tx>
      <c:overlay val="0"/>
    </c:title>
    <c:autoTitleDeleted val="0"/>
    <c:plotArea>
      <c:layout>
        <c:manualLayout>
          <c:xMode val="edge"/>
          <c:yMode val="edge"/>
          <c:x val="7.796951050617093E-2"/>
          <c:y val="0.21554494463477855"/>
          <c:w val="0.90587382186146326"/>
          <c:h val="0.54828919266315101"/>
        </c:manualLayout>
      </c:layout>
      <c:areaChart>
        <c:grouping val="stacked"/>
        <c:varyColors val="1"/>
        <c:ser>
          <c:idx val="0"/>
          <c:order val="0"/>
          <c:tx>
            <c:strRef>
              <c:f>'At a Glance'!$B$120</c:f>
              <c:strCache>
                <c:ptCount val="1"/>
                <c:pt idx="0">
                  <c:v>Month</c:v>
                </c:pt>
              </c:strCache>
            </c:strRef>
          </c:tx>
          <c:spPr>
            <a:solidFill>
              <a:srgbClr val="4E67C8">
                <a:alpha val="30000"/>
              </a:srgbClr>
            </a:solidFill>
            <a:ln cmpd="sng">
              <a:solidFill>
                <a:srgbClr val="4E67C8"/>
              </a:solidFill>
            </a:ln>
          </c:spPr>
          <c:val>
            <c:numRef>
              <c:f>'At a Glance'!$C$120:$BK$120</c:f>
              <c:numCache>
                <c:formatCode>General</c:formatCode>
                <c:ptCount val="6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numCache>
            </c:numRef>
          </c:val>
          <c:extLst>
            <c:ext xmlns:c16="http://schemas.microsoft.com/office/drawing/2014/chart" uri="{C3380CC4-5D6E-409C-BE32-E72D297353CC}">
              <c16:uniqueId val="{00000000-938D-4F21-8471-6D58B1D5E89A}"/>
            </c:ext>
          </c:extLst>
        </c:ser>
        <c:ser>
          <c:idx val="1"/>
          <c:order val="1"/>
          <c:tx>
            <c:strRef>
              <c:f>'At a Glance'!$B$121</c:f>
              <c:strCache>
                <c:ptCount val="1"/>
                <c:pt idx="0">
                  <c:v>Debt</c:v>
                </c:pt>
              </c:strCache>
            </c:strRef>
          </c:tx>
          <c:spPr>
            <a:solidFill>
              <a:srgbClr val="5ECCF3">
                <a:alpha val="30000"/>
              </a:srgbClr>
            </a:solidFill>
            <a:ln cmpd="sng">
              <a:solidFill>
                <a:srgbClr val="5ECCF3"/>
              </a:solidFill>
            </a:ln>
          </c:spPr>
          <c:val>
            <c:numRef>
              <c:f>'At a Glance'!$C$121:$BK$121</c:f>
              <c:numCache>
                <c:formatCode>_("$"* #,##0_);_("$"* \(#,##0\);_("$"* "-"??_);_(@_)</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extLst>
            <c:ext xmlns:c16="http://schemas.microsoft.com/office/drawing/2014/chart" uri="{C3380CC4-5D6E-409C-BE32-E72D297353CC}">
              <c16:uniqueId val="{00000001-938D-4F21-8471-6D58B1D5E89A}"/>
            </c:ext>
          </c:extLst>
        </c:ser>
        <c:ser>
          <c:idx val="2"/>
          <c:order val="2"/>
          <c:tx>
            <c:strRef>
              <c:f>'At a Glance'!$B$122</c:f>
              <c:strCache>
                <c:ptCount val="1"/>
                <c:pt idx="0">
                  <c:v>Paid in Capital</c:v>
                </c:pt>
              </c:strCache>
            </c:strRef>
          </c:tx>
          <c:spPr>
            <a:solidFill>
              <a:srgbClr val="A7EA52">
                <a:alpha val="30000"/>
              </a:srgbClr>
            </a:solidFill>
            <a:ln cmpd="sng">
              <a:solidFill>
                <a:srgbClr val="A7EA52"/>
              </a:solidFill>
            </a:ln>
          </c:spPr>
          <c:val>
            <c:numRef>
              <c:f>'At a Glance'!$C$122:$BK$122</c:f>
              <c:numCache>
                <c:formatCode>_("$"* #,##0_);_("$"* \(#,##0\);_("$"* "-"??_);_(@_)</c:formatCode>
                <c:ptCount val="61"/>
                <c:pt idx="0">
                  <c:v>0</c:v>
                </c:pt>
                <c:pt idx="1">
                  <c:v>78000</c:v>
                </c:pt>
                <c:pt idx="2">
                  <c:v>78000</c:v>
                </c:pt>
                <c:pt idx="3">
                  <c:v>78000</c:v>
                </c:pt>
                <c:pt idx="4">
                  <c:v>78000</c:v>
                </c:pt>
                <c:pt idx="5">
                  <c:v>78000</c:v>
                </c:pt>
                <c:pt idx="6">
                  <c:v>78000</c:v>
                </c:pt>
                <c:pt idx="7">
                  <c:v>78000</c:v>
                </c:pt>
                <c:pt idx="8">
                  <c:v>78000</c:v>
                </c:pt>
                <c:pt idx="9">
                  <c:v>78000</c:v>
                </c:pt>
                <c:pt idx="10">
                  <c:v>78000</c:v>
                </c:pt>
                <c:pt idx="11">
                  <c:v>78000</c:v>
                </c:pt>
                <c:pt idx="12">
                  <c:v>2678000</c:v>
                </c:pt>
                <c:pt idx="13">
                  <c:v>2678000</c:v>
                </c:pt>
                <c:pt idx="14">
                  <c:v>2678000</c:v>
                </c:pt>
                <c:pt idx="15">
                  <c:v>2678000</c:v>
                </c:pt>
                <c:pt idx="16">
                  <c:v>2678000</c:v>
                </c:pt>
                <c:pt idx="17">
                  <c:v>2678000</c:v>
                </c:pt>
                <c:pt idx="18">
                  <c:v>2678000</c:v>
                </c:pt>
                <c:pt idx="19">
                  <c:v>2678000</c:v>
                </c:pt>
                <c:pt idx="20">
                  <c:v>2678000</c:v>
                </c:pt>
                <c:pt idx="21">
                  <c:v>2678000</c:v>
                </c:pt>
                <c:pt idx="22">
                  <c:v>2678000</c:v>
                </c:pt>
                <c:pt idx="23">
                  <c:v>2678000</c:v>
                </c:pt>
                <c:pt idx="24">
                  <c:v>2678000</c:v>
                </c:pt>
                <c:pt idx="25">
                  <c:v>2678000</c:v>
                </c:pt>
                <c:pt idx="26">
                  <c:v>2678000</c:v>
                </c:pt>
                <c:pt idx="27">
                  <c:v>2678000</c:v>
                </c:pt>
                <c:pt idx="28">
                  <c:v>2678000</c:v>
                </c:pt>
                <c:pt idx="29">
                  <c:v>2678000</c:v>
                </c:pt>
                <c:pt idx="30">
                  <c:v>2678000</c:v>
                </c:pt>
                <c:pt idx="31">
                  <c:v>2678000</c:v>
                </c:pt>
                <c:pt idx="32">
                  <c:v>2678000</c:v>
                </c:pt>
                <c:pt idx="33">
                  <c:v>2678000</c:v>
                </c:pt>
                <c:pt idx="34">
                  <c:v>2678000</c:v>
                </c:pt>
                <c:pt idx="35">
                  <c:v>2678000</c:v>
                </c:pt>
                <c:pt idx="36">
                  <c:v>2678000</c:v>
                </c:pt>
                <c:pt idx="37">
                  <c:v>2678000</c:v>
                </c:pt>
                <c:pt idx="38">
                  <c:v>2678000</c:v>
                </c:pt>
                <c:pt idx="39">
                  <c:v>2678000</c:v>
                </c:pt>
                <c:pt idx="40">
                  <c:v>2678000</c:v>
                </c:pt>
                <c:pt idx="41">
                  <c:v>2678000</c:v>
                </c:pt>
                <c:pt idx="42">
                  <c:v>2678000</c:v>
                </c:pt>
                <c:pt idx="43">
                  <c:v>2678000</c:v>
                </c:pt>
                <c:pt idx="44">
                  <c:v>2678000</c:v>
                </c:pt>
                <c:pt idx="45">
                  <c:v>2678000</c:v>
                </c:pt>
                <c:pt idx="46">
                  <c:v>2678000</c:v>
                </c:pt>
                <c:pt idx="47">
                  <c:v>2678000</c:v>
                </c:pt>
                <c:pt idx="48">
                  <c:v>2678000</c:v>
                </c:pt>
                <c:pt idx="49">
                  <c:v>2678000</c:v>
                </c:pt>
                <c:pt idx="50">
                  <c:v>2678000</c:v>
                </c:pt>
                <c:pt idx="51">
                  <c:v>2678000</c:v>
                </c:pt>
                <c:pt idx="52">
                  <c:v>2678000</c:v>
                </c:pt>
                <c:pt idx="53">
                  <c:v>2678000</c:v>
                </c:pt>
                <c:pt idx="54">
                  <c:v>2678000</c:v>
                </c:pt>
                <c:pt idx="55">
                  <c:v>2678000</c:v>
                </c:pt>
                <c:pt idx="56">
                  <c:v>2678000</c:v>
                </c:pt>
                <c:pt idx="57">
                  <c:v>2678000</c:v>
                </c:pt>
                <c:pt idx="58">
                  <c:v>2678000</c:v>
                </c:pt>
                <c:pt idx="59">
                  <c:v>2678000</c:v>
                </c:pt>
                <c:pt idx="60">
                  <c:v>2678000</c:v>
                </c:pt>
              </c:numCache>
            </c:numRef>
          </c:val>
          <c:extLst>
            <c:ext xmlns:c16="http://schemas.microsoft.com/office/drawing/2014/chart" uri="{C3380CC4-5D6E-409C-BE32-E72D297353CC}">
              <c16:uniqueId val="{00000002-938D-4F21-8471-6D58B1D5E89A}"/>
            </c:ext>
          </c:extLst>
        </c:ser>
        <c:dLbls>
          <c:showLegendKey val="0"/>
          <c:showVal val="0"/>
          <c:showCatName val="0"/>
          <c:showSerName val="0"/>
          <c:showPercent val="0"/>
          <c:showBubbleSize val="0"/>
        </c:dLbls>
        <c:axId val="1491022032"/>
        <c:axId val="2103436264"/>
      </c:areaChart>
      <c:lineChart>
        <c:grouping val="standard"/>
        <c:varyColors val="0"/>
        <c:ser>
          <c:idx val="3"/>
          <c:order val="3"/>
          <c:tx>
            <c:strRef>
              <c:f>'At a Glance'!$B$123</c:f>
              <c:strCache>
                <c:ptCount val="1"/>
                <c:pt idx="0">
                  <c:v>Cumulative Cash From Operations</c:v>
                </c:pt>
              </c:strCache>
            </c:strRef>
          </c:tx>
          <c:spPr>
            <a:ln w="28575" cmpd="sng">
              <a:solidFill>
                <a:schemeClr val="accent4"/>
              </a:solidFill>
            </a:ln>
          </c:spPr>
          <c:marker>
            <c:symbol val="none"/>
          </c:marker>
          <c:val>
            <c:numRef>
              <c:f>'At a Glance'!$C$123:$BK$123</c:f>
              <c:numCache>
                <c:formatCode>_("$"* #,##0_);_("$"* \(#,##0\);_("$"* "-"??_);_(@_)</c:formatCode>
                <c:ptCount val="61"/>
                <c:pt idx="0">
                  <c:v>0</c:v>
                </c:pt>
                <c:pt idx="1">
                  <c:v>-53740</c:v>
                </c:pt>
                <c:pt idx="2">
                  <c:v>-218931.66666666666</c:v>
                </c:pt>
                <c:pt idx="3">
                  <c:v>-624860</c:v>
                </c:pt>
                <c:pt idx="4">
                  <c:v>-1127984.5333333332</c:v>
                </c:pt>
                <c:pt idx="5">
                  <c:v>-1578459.9104835414</c:v>
                </c:pt>
                <c:pt idx="6">
                  <c:v>-2028046.1196625412</c:v>
                </c:pt>
                <c:pt idx="7">
                  <c:v>-2478883.3726842487</c:v>
                </c:pt>
                <c:pt idx="8">
                  <c:v>-2907463.7988659856</c:v>
                </c:pt>
                <c:pt idx="9">
                  <c:v>-3339663.4790290543</c:v>
                </c:pt>
                <c:pt idx="10">
                  <c:v>-3771224.058396711</c:v>
                </c:pt>
                <c:pt idx="11">
                  <c:v>-4202107.0419082772</c:v>
                </c:pt>
                <c:pt idx="12">
                  <c:v>-4623842.7906459495</c:v>
                </c:pt>
                <c:pt idx="13">
                  <c:v>-4891405.6022122195</c:v>
                </c:pt>
                <c:pt idx="14">
                  <c:v>-5314521.1963001555</c:v>
                </c:pt>
                <c:pt idx="15">
                  <c:v>-5713844.6797999134</c:v>
                </c:pt>
                <c:pt idx="16">
                  <c:v>-6104132.1632895973</c:v>
                </c:pt>
                <c:pt idx="17">
                  <c:v>-6493752.0847817743</c:v>
                </c:pt>
                <c:pt idx="18">
                  <c:v>-6882495.2485427633</c:v>
                </c:pt>
                <c:pt idx="19">
                  <c:v>-7270127.0470337151</c:v>
                </c:pt>
                <c:pt idx="20">
                  <c:v>-7593576.6021750402</c:v>
                </c:pt>
                <c:pt idx="21">
                  <c:v>-7991933.7991295839</c:v>
                </c:pt>
                <c:pt idx="22">
                  <c:v>-8359960.8998494241</c:v>
                </c:pt>
                <c:pt idx="23">
                  <c:v>-8725121.0411227494</c:v>
                </c:pt>
                <c:pt idx="24">
                  <c:v>-9086893.9788027424</c:v>
                </c:pt>
                <c:pt idx="25">
                  <c:v>-9433143.9361047205</c:v>
                </c:pt>
                <c:pt idx="26">
                  <c:v>-9788768.9483917076</c:v>
                </c:pt>
                <c:pt idx="27">
                  <c:v>-10148945.732596407</c:v>
                </c:pt>
                <c:pt idx="28">
                  <c:v>-10508641.793464035</c:v>
                </c:pt>
                <c:pt idx="29">
                  <c:v>-10860924.575143378</c:v>
                </c:pt>
                <c:pt idx="30">
                  <c:v>-11204679.60134781</c:v>
                </c:pt>
                <c:pt idx="31">
                  <c:v>-11538645.947739724</c:v>
                </c:pt>
                <c:pt idx="32">
                  <c:v>-11861396.598384971</c:v>
                </c:pt>
                <c:pt idx="33">
                  <c:v>-12171316.176610041</c:v>
                </c:pt>
                <c:pt idx="34">
                  <c:v>-12466575.699200913</c:v>
                </c:pt>
                <c:pt idx="35">
                  <c:v>-12745103.955956502</c:v>
                </c:pt>
                <c:pt idx="36">
                  <c:v>-13004555.063412335</c:v>
                </c:pt>
                <c:pt idx="37">
                  <c:v>-13216438.377439108</c:v>
                </c:pt>
                <c:pt idx="38">
                  <c:v>-13434818.887566246</c:v>
                </c:pt>
                <c:pt idx="39">
                  <c:v>-13634882.417366911</c:v>
                </c:pt>
                <c:pt idx="40">
                  <c:v>-13808243.417541407</c:v>
                </c:pt>
                <c:pt idx="41">
                  <c:v>-13944077.59566259</c:v>
                </c:pt>
                <c:pt idx="42">
                  <c:v>-14037268.572164604</c:v>
                </c:pt>
                <c:pt idx="43">
                  <c:v>-14086771.396918502</c:v>
                </c:pt>
                <c:pt idx="44">
                  <c:v>-14084429.482217675</c:v>
                </c:pt>
                <c:pt idx="45">
                  <c:v>-14019624.764106389</c:v>
                </c:pt>
                <c:pt idx="46">
                  <c:v>-13883914.032235367</c:v>
                </c:pt>
                <c:pt idx="47">
                  <c:v>-13672480.493692627</c:v>
                </c:pt>
                <c:pt idx="48">
                  <c:v>-13372891.217604266</c:v>
                </c:pt>
                <c:pt idx="49">
                  <c:v>-12848312.799620762</c:v>
                </c:pt>
                <c:pt idx="50">
                  <c:v>-12480121.342997264</c:v>
                </c:pt>
                <c:pt idx="51">
                  <c:v>-11990968.571271582</c:v>
                </c:pt>
                <c:pt idx="52">
                  <c:v>-11360981.049880428</c:v>
                </c:pt>
                <c:pt idx="53">
                  <c:v>-10562392.818382233</c:v>
                </c:pt>
                <c:pt idx="54">
                  <c:v>-9571470.1252191458</c:v>
                </c:pt>
                <c:pt idx="55">
                  <c:v>-8361307.3726072162</c:v>
                </c:pt>
                <c:pt idx="56">
                  <c:v>-6901403.0512468861</c:v>
                </c:pt>
                <c:pt idx="57">
                  <c:v>-5157178.9959939616</c:v>
                </c:pt>
                <c:pt idx="58">
                  <c:v>-3094413.5858901525</c:v>
                </c:pt>
                <c:pt idx="59">
                  <c:v>-667008.11387448711</c:v>
                </c:pt>
                <c:pt idx="60">
                  <c:v>2173757.2266131993</c:v>
                </c:pt>
              </c:numCache>
            </c:numRef>
          </c:val>
          <c:smooth val="0"/>
          <c:extLst>
            <c:ext xmlns:c16="http://schemas.microsoft.com/office/drawing/2014/chart" uri="{C3380CC4-5D6E-409C-BE32-E72D297353CC}">
              <c16:uniqueId val="{00000003-938D-4F21-8471-6D58B1D5E89A}"/>
            </c:ext>
          </c:extLst>
        </c:ser>
        <c:dLbls>
          <c:showLegendKey val="0"/>
          <c:showVal val="0"/>
          <c:showCatName val="0"/>
          <c:showSerName val="0"/>
          <c:showPercent val="0"/>
          <c:showBubbleSize val="0"/>
        </c:dLbls>
        <c:marker val="1"/>
        <c:smooth val="0"/>
        <c:axId val="1491022032"/>
        <c:axId val="2103436264"/>
      </c:lineChart>
      <c:catAx>
        <c:axId val="1491022032"/>
        <c:scaling>
          <c:orientation val="minMax"/>
        </c:scaling>
        <c:delete val="0"/>
        <c:axPos val="b"/>
        <c:title>
          <c:tx>
            <c:rich>
              <a:bodyPr/>
              <a:lstStyle/>
              <a:p>
                <a:pPr lvl="0">
                  <a:defRPr b="0">
                    <a:solidFill>
                      <a:srgbClr val="000000"/>
                    </a:solidFill>
                    <a:latin typeface="+mn-lt"/>
                  </a:defRPr>
                </a:pPr>
                <a:endParaRPr lang="en-PH"/>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n-US"/>
          </a:p>
        </c:txPr>
        <c:crossAx val="2103436264"/>
        <c:crosses val="autoZero"/>
        <c:auto val="1"/>
        <c:lblAlgn val="ctr"/>
        <c:lblOffset val="100"/>
        <c:noMultiLvlLbl val="1"/>
      </c:catAx>
      <c:valAx>
        <c:axId val="210343626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PH"/>
              </a:p>
            </c:rich>
          </c:tx>
          <c:overlay val="0"/>
        </c:title>
        <c:numFmt formatCode="_(&quot;$&quot;* #,##0_);_(&quot;$&quot;* \(#,##0\);_(&quot;$&quot;* &quot;-&quot;_);_(@_)" sourceLinked="0"/>
        <c:majorTickMark val="none"/>
        <c:minorTickMark val="none"/>
        <c:tickLblPos val="nextTo"/>
        <c:spPr>
          <a:ln/>
        </c:spPr>
        <c:txPr>
          <a:bodyPr/>
          <a:lstStyle/>
          <a:p>
            <a:pPr lvl="0">
              <a:defRPr sz="900" b="0" i="0">
                <a:solidFill>
                  <a:srgbClr val="000000"/>
                </a:solidFill>
                <a:latin typeface="Calibri"/>
              </a:defRPr>
            </a:pPr>
            <a:endParaRPr lang="en-US"/>
          </a:p>
        </c:txPr>
        <c:crossAx val="1491022032"/>
        <c:crosses val="autoZero"/>
        <c:crossBetween val="between"/>
      </c:valAx>
    </c:plotArea>
    <c:legend>
      <c:legendPos val="b"/>
      <c:layout>
        <c:manualLayout>
          <c:xMode val="edge"/>
          <c:yMode val="edge"/>
          <c:x val="0.23474030498746037"/>
          <c:y val="0.86396495463749912"/>
        </c:manualLayout>
      </c:layout>
      <c:overlay val="0"/>
      <c:txPr>
        <a:bodyPr/>
        <a:lstStyle/>
        <a:p>
          <a:pPr lvl="0">
            <a:defRPr sz="1100" b="0" i="0">
              <a:solidFill>
                <a:srgbClr val="1A1A1A"/>
              </a:solidFill>
              <a:latin typeface="Calibri"/>
            </a:defRPr>
          </a:pPr>
          <a:endParaRPr lang="en-US"/>
        </a:p>
      </c:txPr>
    </c:legend>
    <c:plotVisOnly val="0"/>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c:style val="2"/>
  <c:chart>
    <c:title>
      <c:tx>
        <c:rich>
          <a:bodyPr/>
          <a:lstStyle/>
          <a:p>
            <a:pPr lvl="0">
              <a:defRPr sz="1400" b="0" i="0">
                <a:solidFill>
                  <a:schemeClr val="tx1"/>
                </a:solidFill>
                <a:latin typeface="Calibri"/>
              </a:defRPr>
            </a:pPr>
            <a:r>
              <a:rPr lang="en-PH" sz="1400" b="0" i="0">
                <a:solidFill>
                  <a:schemeClr val="tx1"/>
                </a:solidFill>
                <a:latin typeface="Calibri"/>
              </a:rPr>
              <a:t>Use of Start-Up Funds</a:t>
            </a:r>
          </a:p>
        </c:rich>
      </c:tx>
      <c:overlay val="0"/>
    </c:title>
    <c:autoTitleDeleted val="0"/>
    <c:plotArea>
      <c:layout>
        <c:manualLayout>
          <c:layoutTarget val="inner"/>
          <c:xMode val="edge"/>
          <c:yMode val="edge"/>
          <c:x val="0.12048279279775342"/>
          <c:y val="0.17689005326540064"/>
          <c:w val="0.75530466384009687"/>
          <c:h val="0.7445443492357573"/>
        </c:manualLayout>
      </c:layout>
      <c:pieChart>
        <c:varyColors val="1"/>
        <c:ser>
          <c:idx val="1"/>
          <c:order val="0"/>
          <c:tx>
            <c:v>Amount</c:v>
          </c:tx>
          <c:dLbls>
            <c:numFmt formatCode="0.00%" sourceLinked="0"/>
            <c:spPr>
              <a:noFill/>
              <a:ln>
                <a:noFill/>
              </a:ln>
              <a:effectLst/>
            </c:spPr>
            <c:txPr>
              <a:bodyPr wrap="square" lIns="38100" tIns="19050" rIns="38100" bIns="19050" anchor="ctr">
                <a:spAutoFit/>
              </a:bodyPr>
              <a:lstStyle/>
              <a:p>
                <a:pPr>
                  <a:defRPr>
                    <a:solidFill>
                      <a:schemeClr val="tx1">
                        <a:lumMod val="65000"/>
                        <a:lumOff val="35000"/>
                      </a:schemeClr>
                    </a:solidFil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'At a Glance'!$I$47:$I$71</c:f>
              <c:strCache>
                <c:ptCount val="10"/>
                <c:pt idx="0">
                  <c:v> Direct Expenses </c:v>
                </c:pt>
                <c:pt idx="1">
                  <c:v> Sales and Marketing </c:v>
                </c:pt>
                <c:pt idx="2">
                  <c:v> General and Administrative </c:v>
                </c:pt>
                <c:pt idx="3">
                  <c:v> Development &amp; Maintenance </c:v>
                </c:pt>
                <c:pt idx="4">
                  <c:v> General and Administrative Salaries </c:v>
                </c:pt>
                <c:pt idx="5">
                  <c:v> Sales and Marketing Salaries </c:v>
                </c:pt>
                <c:pt idx="6">
                  <c:v> Interest &amp; Taxes </c:v>
                </c:pt>
                <c:pt idx="7">
                  <c:v> Loan Principal </c:v>
                </c:pt>
                <c:pt idx="8">
                  <c:v> Intangibles </c:v>
                </c:pt>
                <c:pt idx="9">
                  <c:v> Equipment </c:v>
                </c:pt>
              </c:strCache>
            </c:strRef>
          </c:cat>
          <c:val>
            <c:numRef>
              <c:f>'At a Glance'!$K$47:$K$71</c:f>
              <c:numCache>
                <c:formatCode>_("$"* #,##0_);_("$"* \(#,##0\);_("$"* "-"??_);_(@_)</c:formatCode>
                <c:ptCount val="10"/>
                <c:pt idx="0">
                  <c:v>2500</c:v>
                </c:pt>
                <c:pt idx="1">
                  <c:v>400900</c:v>
                </c:pt>
                <c:pt idx="2">
                  <c:v>250100</c:v>
                </c:pt>
                <c:pt idx="3">
                  <c:v>157600</c:v>
                </c:pt>
                <c:pt idx="4">
                  <c:v>912600</c:v>
                </c:pt>
                <c:pt idx="5">
                  <c:v>904200</c:v>
                </c:pt>
                <c:pt idx="6">
                  <c:v>0</c:v>
                </c:pt>
                <c:pt idx="7">
                  <c:v>0</c:v>
                </c:pt>
                <c:pt idx="8">
                  <c:v>25000</c:v>
                </c:pt>
                <c:pt idx="9">
                  <c:v>30000</c:v>
                </c:pt>
              </c:numCache>
            </c:numRef>
          </c:val>
          <c:extLst>
            <c:ext xmlns:c16="http://schemas.microsoft.com/office/drawing/2014/chart" uri="{C3380CC4-5D6E-409C-BE32-E72D297353CC}">
              <c16:uniqueId val="{00000007-3377-48EC-8E01-7047522056A5}"/>
            </c:ext>
          </c:extLst>
        </c:ser>
        <c:dLbls>
          <c:showLegendKey val="0"/>
          <c:showVal val="0"/>
          <c:showCatName val="0"/>
          <c:showSerName val="0"/>
          <c:showPercent val="0"/>
          <c:showBubbleSize val="0"/>
          <c:showLeaderLines val="1"/>
        </c:dLbls>
        <c:firstSliceAng val="0"/>
      </c:pieChart>
    </c:plotArea>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https://www.projectionhub.com/consulting-services/template-fill-out-service" TargetMode="External"/><Relationship Id="rId2" Type="http://schemas.openxmlformats.org/officeDocument/2006/relationships/image" Target="../media/image1.png"/><Relationship Id="rId1" Type="http://schemas.openxmlformats.org/officeDocument/2006/relationships/hyperlink" Target="https://www.youtube.com/watch?v=VXpgmJnFuQQ" TargetMode="External"/><Relationship Id="rId4" Type="http://schemas.openxmlformats.org/officeDocument/2006/relationships/image" Target="../media/image2.gif"/></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ttps://www.projectionhub.com/projections-support" TargetMode="External"/></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oneCellAnchor>
    <xdr:from>
      <xdr:col>0</xdr:col>
      <xdr:colOff>213215</xdr:colOff>
      <xdr:row>0</xdr:row>
      <xdr:rowOff>0</xdr:rowOff>
    </xdr:from>
    <xdr:ext cx="7552835" cy="4762500"/>
    <xdr:pic>
      <xdr:nvPicPr>
        <xdr:cNvPr id="3" name="image4.png" title="Image">
          <a:hlinkClick xmlns:r="http://schemas.openxmlformats.org/officeDocument/2006/relationships" r:id="rId1"/>
          <a:extLst>
            <a:ext uri="{FF2B5EF4-FFF2-40B4-BE49-F238E27FC236}">
              <a16:creationId xmlns:a16="http://schemas.microsoft.com/office/drawing/2014/main" id="{3F6D1408-8F20-4538-94AB-9035A49DD8B4}"/>
            </a:ext>
          </a:extLst>
        </xdr:cNvPr>
        <xdr:cNvPicPr preferRelativeResize="0"/>
      </xdr:nvPicPr>
      <xdr:blipFill>
        <a:blip xmlns:r="http://schemas.openxmlformats.org/officeDocument/2006/relationships" r:embed="rId2" cstate="print"/>
        <a:stretch>
          <a:fillRect/>
        </a:stretch>
      </xdr:blipFill>
      <xdr:spPr>
        <a:xfrm>
          <a:off x="213215" y="0"/>
          <a:ext cx="7552835" cy="4762500"/>
        </a:xfrm>
        <a:prstGeom prst="rect">
          <a:avLst/>
        </a:prstGeom>
        <a:noFill/>
      </xdr:spPr>
    </xdr:pic>
    <xdr:clientData fLocksWithSheet="0"/>
  </xdr:oneCellAnchor>
  <xdr:oneCellAnchor>
    <xdr:from>
      <xdr:col>10</xdr:col>
      <xdr:colOff>68629</xdr:colOff>
      <xdr:row>0</xdr:row>
      <xdr:rowOff>0</xdr:rowOff>
    </xdr:from>
    <xdr:ext cx="2382471" cy="4356100"/>
    <xdr:pic>
      <xdr:nvPicPr>
        <xdr:cNvPr id="4" name="image1.gif" title="Image">
          <a:hlinkClick xmlns:r="http://schemas.openxmlformats.org/officeDocument/2006/relationships" r:id="rId3"/>
          <a:extLst>
            <a:ext uri="{FF2B5EF4-FFF2-40B4-BE49-F238E27FC236}">
              <a16:creationId xmlns:a16="http://schemas.microsoft.com/office/drawing/2014/main" id="{9BACFAF4-10D8-412C-A437-D461E63D7137}"/>
            </a:ext>
          </a:extLst>
        </xdr:cNvPr>
        <xdr:cNvPicPr preferRelativeResize="0"/>
      </xdr:nvPicPr>
      <xdr:blipFill>
        <a:blip xmlns:r="http://schemas.openxmlformats.org/officeDocument/2006/relationships" r:embed="rId4" cstate="print"/>
        <a:stretch>
          <a:fillRect/>
        </a:stretch>
      </xdr:blipFill>
      <xdr:spPr>
        <a:xfrm>
          <a:off x="8336329" y="0"/>
          <a:ext cx="2382471" cy="435610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67235</xdr:colOff>
      <xdr:row>0</xdr:row>
      <xdr:rowOff>235324</xdr:rowOff>
    </xdr:from>
    <xdr:ext cx="6575425" cy="717549"/>
    <xdr:pic>
      <xdr:nvPicPr>
        <xdr:cNvPr id="3" name="image2.png">
          <a:extLst>
            <a:ext uri="{FF2B5EF4-FFF2-40B4-BE49-F238E27FC236}">
              <a16:creationId xmlns:a16="http://schemas.microsoft.com/office/drawing/2014/main" id="{280EB3BE-CCC3-4E86-93A4-36F1063CA319}"/>
            </a:ext>
          </a:extLst>
        </xdr:cNvPr>
        <xdr:cNvPicPr preferRelativeResize="0"/>
      </xdr:nvPicPr>
      <xdr:blipFill>
        <a:blip xmlns:r="http://schemas.openxmlformats.org/officeDocument/2006/relationships" r:embed="rId1" cstate="print"/>
        <a:stretch>
          <a:fillRect/>
        </a:stretch>
      </xdr:blipFill>
      <xdr:spPr>
        <a:xfrm>
          <a:off x="684092" y="235324"/>
          <a:ext cx="6575425" cy="717549"/>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0</xdr:col>
      <xdr:colOff>144236</xdr:colOff>
      <xdr:row>0</xdr:row>
      <xdr:rowOff>152400</xdr:rowOff>
    </xdr:from>
    <xdr:to>
      <xdr:col>3</xdr:col>
      <xdr:colOff>422081</xdr:colOff>
      <xdr:row>5</xdr:row>
      <xdr:rowOff>37783</xdr:rowOff>
    </xdr:to>
    <xdr:pic>
      <xdr:nvPicPr>
        <xdr:cNvPr id="3" name="Picture 2">
          <a:hlinkClick xmlns:r="http://schemas.openxmlformats.org/officeDocument/2006/relationships" r:id="rId1"/>
          <a:extLst>
            <a:ext uri="{FF2B5EF4-FFF2-40B4-BE49-F238E27FC236}">
              <a16:creationId xmlns:a16="http://schemas.microsoft.com/office/drawing/2014/main" id="{6DE6B439-B086-49FF-9015-A840B70229D0}"/>
            </a:ext>
          </a:extLst>
        </xdr:cNvPr>
        <xdr:cNvPicPr>
          <a:picLocks noChangeAspect="1"/>
        </xdr:cNvPicPr>
      </xdr:nvPicPr>
      <xdr:blipFill>
        <a:blip xmlns:r="http://schemas.openxmlformats.org/officeDocument/2006/relationships" r:embed="rId2"/>
        <a:stretch>
          <a:fillRect/>
        </a:stretch>
      </xdr:blipFill>
      <xdr:spPr>
        <a:xfrm>
          <a:off x="144236" y="152400"/>
          <a:ext cx="7190274" cy="7562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676275</xdr:colOff>
      <xdr:row>0</xdr:row>
      <xdr:rowOff>247650</xdr:rowOff>
    </xdr:from>
    <xdr:ext cx="7543800" cy="857250"/>
    <xdr:pic>
      <xdr:nvPicPr>
        <xdr:cNvPr id="2" name="image2.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2</xdr:col>
      <xdr:colOff>0</xdr:colOff>
      <xdr:row>0</xdr:row>
      <xdr:rowOff>228600</xdr:rowOff>
    </xdr:from>
    <xdr:ext cx="7572375" cy="857250"/>
    <xdr:pic>
      <xdr:nvPicPr>
        <xdr:cNvPr id="2" name="image2.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5</xdr:col>
      <xdr:colOff>28575</xdr:colOff>
      <xdr:row>0</xdr:row>
      <xdr:rowOff>142875</xdr:rowOff>
    </xdr:from>
    <xdr:ext cx="3286125" cy="523875"/>
    <xdr:pic>
      <xdr:nvPicPr>
        <xdr:cNvPr id="2" name="image3.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13</xdr:col>
      <xdr:colOff>0</xdr:colOff>
      <xdr:row>11</xdr:row>
      <xdr:rowOff>104774</xdr:rowOff>
    </xdr:from>
    <xdr:ext cx="9963150" cy="3863975"/>
    <xdr:graphicFrame macro="">
      <xdr:nvGraphicFramePr>
        <xdr:cNvPr id="2080893169" name="Chart 1">
          <a:extLst>
            <a:ext uri="{FF2B5EF4-FFF2-40B4-BE49-F238E27FC236}">
              <a16:creationId xmlns:a16="http://schemas.microsoft.com/office/drawing/2014/main" id="{00000000-0008-0000-0700-0000F1E807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12</xdr:col>
      <xdr:colOff>630381</xdr:colOff>
      <xdr:row>66</xdr:row>
      <xdr:rowOff>0</xdr:rowOff>
    </xdr:from>
    <xdr:ext cx="9963150" cy="3978854"/>
    <xdr:graphicFrame macro="">
      <xdr:nvGraphicFramePr>
        <xdr:cNvPr id="1944003686" name="Chart 2">
          <a:extLst>
            <a:ext uri="{FF2B5EF4-FFF2-40B4-BE49-F238E27FC236}">
              <a16:creationId xmlns:a16="http://schemas.microsoft.com/office/drawing/2014/main" id="{00000000-0008-0000-0700-00006624DF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12</xdr:col>
      <xdr:colOff>623744</xdr:colOff>
      <xdr:row>34</xdr:row>
      <xdr:rowOff>105641</xdr:rowOff>
    </xdr:from>
    <xdr:ext cx="9963150" cy="4117109"/>
    <xdr:graphicFrame macro="">
      <xdr:nvGraphicFramePr>
        <xdr:cNvPr id="107079180" name="Chart 3">
          <a:extLst>
            <a:ext uri="{FF2B5EF4-FFF2-40B4-BE49-F238E27FC236}">
              <a16:creationId xmlns:a16="http://schemas.microsoft.com/office/drawing/2014/main" id="{00000000-0008-0000-0700-00000CE6610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603250</xdr:colOff>
      <xdr:row>41</xdr:row>
      <xdr:rowOff>203200</xdr:rowOff>
    </xdr:from>
    <xdr:ext cx="6810375" cy="6908800"/>
    <xdr:graphicFrame macro="">
      <xdr:nvGraphicFramePr>
        <xdr:cNvPr id="208235999" name="Chart 4">
          <a:extLst>
            <a:ext uri="{FF2B5EF4-FFF2-40B4-BE49-F238E27FC236}">
              <a16:creationId xmlns:a16="http://schemas.microsoft.com/office/drawing/2014/main" id="{00000000-0008-0000-0700-0000DF6D690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E67C8"/>
      </a:accent1>
      <a:accent2>
        <a:srgbClr val="5ECCF3"/>
      </a:accent2>
      <a:accent3>
        <a:srgbClr val="A7EA52"/>
      </a:accent3>
      <a:accent4>
        <a:srgbClr val="5DCEAF"/>
      </a:accent4>
      <a:accent5>
        <a:srgbClr val="FF8021"/>
      </a:accent5>
      <a:accent6>
        <a:srgbClr val="F14124"/>
      </a:accent6>
      <a:hlink>
        <a:srgbClr val="56C7AA"/>
      </a:hlink>
      <a:folHlink>
        <a:srgbClr val="56C7AA"/>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www.equidam.com/?r=10868e5de114f90ef30a77d1612ff4d7b8f7e5f0"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finstacker.formstack.com/forms/template_help_form" TargetMode="External"/><Relationship Id="rId2" Type="http://schemas.openxmlformats.org/officeDocument/2006/relationships/hyperlink" Target="https://finstacker.formstack.com/forms/template_help_form" TargetMode="External"/><Relationship Id="rId1" Type="http://schemas.openxmlformats.org/officeDocument/2006/relationships/hyperlink" Target="https://finstacker.formstack.com/forms/template_help_form" TargetMode="External"/><Relationship Id="rId5" Type="http://schemas.openxmlformats.org/officeDocument/2006/relationships/drawing" Target="../drawings/drawing7.xml"/><Relationship Id="rId4" Type="http://schemas.openxmlformats.org/officeDocument/2006/relationships/hyperlink" Target="https://finstacker.formstack.com/forms/template_help_for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B279"/>
  </sheetPr>
  <dimension ref="A1"/>
  <sheetViews>
    <sheetView showGridLines="0" zoomScaleNormal="100" workbookViewId="0">
      <selection activeCell="R42" sqref="R42"/>
    </sheetView>
  </sheetViews>
  <sheetFormatPr defaultColWidth="8.81640625" defaultRowHeight="14.5"/>
  <cols>
    <col min="1" max="2" width="8.81640625" style="385"/>
    <col min="3" max="3" width="5.36328125" style="385" customWidth="1"/>
    <col min="4" max="4" width="8.81640625" style="385"/>
    <col min="5" max="5" width="1.81640625" style="385" customWidth="1"/>
    <col min="6" max="6" width="6.1796875" style="385" customWidth="1"/>
    <col min="7" max="7" width="1" style="385" customWidth="1"/>
    <col min="8" max="8" width="67.453125" style="385" customWidth="1"/>
    <col min="9" max="9" width="0.81640625" style="385" customWidth="1"/>
    <col min="10" max="10" width="8.81640625" style="385"/>
    <col min="11" max="15" width="3.1796875" style="385" customWidth="1"/>
    <col min="16" max="16384" width="8.81640625" style="385"/>
  </cols>
  <sheetData/>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81D319"/>
  </sheetPr>
  <dimension ref="A1:Z1000"/>
  <sheetViews>
    <sheetView showGridLines="0" topLeftCell="A19" zoomScale="86" zoomScaleNormal="86" workbookViewId="0">
      <selection activeCell="U31" sqref="U31"/>
    </sheetView>
  </sheetViews>
  <sheetFormatPr defaultColWidth="14.453125" defaultRowHeight="15" customHeight="1"/>
  <cols>
    <col min="1" max="1" width="37.453125" customWidth="1"/>
    <col min="2" max="3" width="12.1796875" customWidth="1"/>
    <col min="4" max="4" width="12.453125" customWidth="1"/>
    <col min="5" max="6" width="13.81640625" customWidth="1"/>
    <col min="7" max="26" width="8.81640625" customWidth="1"/>
  </cols>
  <sheetData>
    <row r="1" spans="1:26" ht="14.25" customHeight="1">
      <c r="A1" s="481" t="str">
        <f>CONCATENATE('Input - Assumptions'!$D$8," Income Statement")</f>
        <v>CHAD LOVE MEDIA AI Income Statement</v>
      </c>
      <c r="B1" s="482"/>
      <c r="C1" s="482"/>
      <c r="D1" s="482"/>
      <c r="E1" s="482"/>
      <c r="F1" s="482"/>
      <c r="G1" s="237"/>
      <c r="H1" s="237"/>
      <c r="I1" s="237"/>
      <c r="J1" s="237"/>
      <c r="K1" s="237"/>
      <c r="L1" s="237"/>
      <c r="M1" s="237"/>
      <c r="N1" s="237"/>
      <c r="O1" s="237"/>
      <c r="P1" s="237"/>
    </row>
    <row r="2" spans="1:26" ht="14.25" customHeight="1">
      <c r="A2" s="483"/>
      <c r="B2" s="446"/>
      <c r="C2" s="446"/>
      <c r="D2" s="446"/>
      <c r="E2" s="446"/>
      <c r="F2" s="446"/>
      <c r="G2" s="237"/>
      <c r="H2" s="237"/>
      <c r="I2" s="237"/>
      <c r="J2" s="237"/>
      <c r="K2" s="237"/>
      <c r="L2" s="237"/>
      <c r="M2" s="237"/>
      <c r="N2" s="237"/>
      <c r="O2" s="237"/>
      <c r="P2" s="237"/>
    </row>
    <row r="3" spans="1:26" ht="14.25" customHeight="1">
      <c r="A3" s="17" t="str">
        <f>CONCATENATE("For the Year Ended ",TEXT('Income Stmt'!$N$6,"MMMM dd"),",")</f>
        <v>For the Year Ended May 31,</v>
      </c>
      <c r="B3" s="282">
        <f>'Income Stmt'!$N$6</f>
        <v>46538</v>
      </c>
      <c r="C3" s="282">
        <f t="shared" ref="C3:F3" si="0">EOMONTH(B3,12)</f>
        <v>46904</v>
      </c>
      <c r="D3" s="282">
        <f t="shared" si="0"/>
        <v>47269</v>
      </c>
      <c r="E3" s="282">
        <f t="shared" si="0"/>
        <v>47634</v>
      </c>
      <c r="F3" s="282">
        <f t="shared" si="0"/>
        <v>47999</v>
      </c>
      <c r="G3" s="283"/>
      <c r="H3" s="75"/>
      <c r="I3" s="75"/>
      <c r="J3" s="75"/>
      <c r="K3" s="75"/>
      <c r="L3" s="75"/>
      <c r="M3" s="75"/>
      <c r="N3" s="75"/>
      <c r="O3" s="75"/>
      <c r="P3" s="75"/>
      <c r="Q3" s="17"/>
      <c r="R3" s="17"/>
      <c r="S3" s="17"/>
      <c r="T3" s="17"/>
      <c r="U3" s="17"/>
      <c r="V3" s="17"/>
      <c r="W3" s="17"/>
      <c r="X3" s="17"/>
      <c r="Y3" s="17"/>
      <c r="Z3" s="17"/>
    </row>
    <row r="4" spans="1:26" ht="14.25" customHeight="1">
      <c r="A4" s="162" t="s">
        <v>317</v>
      </c>
      <c r="G4" s="237"/>
      <c r="H4" s="237"/>
      <c r="I4" s="237"/>
      <c r="J4" s="237"/>
      <c r="K4" s="237"/>
      <c r="L4" s="237"/>
      <c r="M4" s="237"/>
      <c r="N4" s="237"/>
      <c r="O4" s="237"/>
      <c r="P4" s="237"/>
    </row>
    <row r="5" spans="1:26" ht="14.25" customHeight="1">
      <c r="A5" s="284" t="str">
        <f>Calc!$A$26</f>
        <v>Subscription Revenue</v>
      </c>
      <c r="B5" s="94">
        <f ca="1">Calc!B189</f>
        <v>115779.89534880787</v>
      </c>
      <c r="C5" s="94">
        <f ca="1">Calc!C189</f>
        <v>689567.10158609156</v>
      </c>
      <c r="D5" s="94">
        <f ca="1">Calc!D189</f>
        <v>1424438.9480948364</v>
      </c>
      <c r="E5" s="94">
        <f ca="1">Calc!E189</f>
        <v>4715042.8063507248</v>
      </c>
      <c r="F5" s="94">
        <f ca="1">Calc!F189</f>
        <v>20790655.919834077</v>
      </c>
      <c r="G5" s="237"/>
      <c r="H5" s="237"/>
      <c r="I5" s="237"/>
      <c r="J5" s="237"/>
      <c r="K5" s="237"/>
      <c r="L5" s="237"/>
      <c r="M5" s="237"/>
      <c r="N5" s="237"/>
      <c r="O5" s="237"/>
      <c r="P5" s="237"/>
    </row>
    <row r="6" spans="1:26" ht="14.25" customHeight="1">
      <c r="A6" s="284" t="str">
        <f>Calc!$A$27</f>
        <v>Ad Revenue</v>
      </c>
      <c r="B6" s="94">
        <f ca="1">Calc!B190</f>
        <v>39196.433274397445</v>
      </c>
      <c r="C6" s="94">
        <f ca="1">Calc!C190</f>
        <v>83082.195507787386</v>
      </c>
      <c r="D6" s="94">
        <f ca="1">Calc!D190</f>
        <v>136476.01030416123</v>
      </c>
      <c r="E6" s="94">
        <f ca="1">Calc!E190</f>
        <v>436853.01691954501</v>
      </c>
      <c r="F6" s="94">
        <f ca="1">Calc!F190</f>
        <v>1804422.1436651654</v>
      </c>
      <c r="G6" s="237"/>
      <c r="H6" s="237"/>
      <c r="I6" s="237"/>
      <c r="J6" s="237"/>
      <c r="K6" s="237"/>
      <c r="L6" s="237"/>
      <c r="M6" s="237"/>
      <c r="N6" s="237"/>
      <c r="O6" s="237"/>
      <c r="P6" s="237"/>
    </row>
    <row r="7" spans="1:26" ht="14.25" customHeight="1">
      <c r="A7" s="284" t="str">
        <f>Calc!$A$28</f>
        <v>In-App Purchases Revenue</v>
      </c>
      <c r="B7" s="94">
        <f>Calc!B191</f>
        <v>76517.64301656466</v>
      </c>
      <c r="C7" s="94">
        <f>Calc!C191</f>
        <v>232672.92320504491</v>
      </c>
      <c r="D7" s="94">
        <f>Calc!D191</f>
        <v>402183.8648609778</v>
      </c>
      <c r="E7" s="94">
        <f>Calc!E191</f>
        <v>1318716.5753247682</v>
      </c>
      <c r="F7" s="94">
        <f>Calc!F191</f>
        <v>5594707.4316457212</v>
      </c>
      <c r="G7" s="237"/>
      <c r="H7" s="237"/>
      <c r="I7" s="237"/>
      <c r="J7" s="237"/>
      <c r="K7" s="237"/>
      <c r="L7" s="237"/>
      <c r="M7" s="237"/>
      <c r="N7" s="237"/>
      <c r="O7" s="237"/>
      <c r="P7" s="237"/>
    </row>
    <row r="8" spans="1:26" ht="14.25" hidden="1" customHeight="1">
      <c r="A8" s="284">
        <f ca="1">Calc!$A$29</f>
        <v>0</v>
      </c>
      <c r="B8" s="94">
        <f ca="1">Calc!B192</f>
        <v>0</v>
      </c>
      <c r="C8" s="94">
        <f ca="1">Calc!C192</f>
        <v>0</v>
      </c>
      <c r="D8" s="94">
        <f ca="1">Calc!D192</f>
        <v>0</v>
      </c>
      <c r="E8" s="94">
        <f ca="1">Calc!E192</f>
        <v>0</v>
      </c>
      <c r="F8" s="94">
        <f ca="1">Calc!F192</f>
        <v>0</v>
      </c>
      <c r="G8" s="237"/>
      <c r="H8" s="237"/>
      <c r="I8" s="237"/>
      <c r="J8" s="237"/>
      <c r="K8" s="237"/>
      <c r="L8" s="237"/>
      <c r="M8" s="237"/>
      <c r="N8" s="237"/>
      <c r="O8" s="237"/>
      <c r="P8" s="237"/>
    </row>
    <row r="9" spans="1:26" ht="14.25" customHeight="1">
      <c r="A9" s="162" t="s">
        <v>180</v>
      </c>
      <c r="B9" s="230">
        <f t="shared" ref="B9:F9" ca="1" si="1">SUM(B5:B8)</f>
        <v>231493.97163976997</v>
      </c>
      <c r="C9" s="230">
        <f t="shared" ca="1" si="1"/>
        <v>1005322.2202989239</v>
      </c>
      <c r="D9" s="230">
        <f t="shared" ca="1" si="1"/>
        <v>1963098.8232599755</v>
      </c>
      <c r="E9" s="230">
        <f t="shared" ca="1" si="1"/>
        <v>6470612.3985950379</v>
      </c>
      <c r="F9" s="230">
        <f t="shared" ca="1" si="1"/>
        <v>28189785.495144963</v>
      </c>
      <c r="G9" s="237"/>
      <c r="H9" s="237"/>
      <c r="I9" s="237"/>
      <c r="J9" s="237"/>
      <c r="K9" s="237"/>
      <c r="L9" s="237"/>
      <c r="M9" s="237"/>
      <c r="N9" s="237"/>
      <c r="O9" s="237"/>
      <c r="P9" s="237"/>
    </row>
    <row r="10" spans="1:26" ht="14.25" customHeight="1">
      <c r="A10" s="162"/>
      <c r="B10" s="25"/>
      <c r="C10" s="25"/>
      <c r="D10" s="25"/>
      <c r="E10" s="25"/>
      <c r="F10" s="25"/>
      <c r="G10" s="237"/>
      <c r="H10" s="237"/>
      <c r="I10" s="237"/>
      <c r="J10" s="237"/>
      <c r="K10" s="237"/>
      <c r="L10" s="237"/>
      <c r="M10" s="237"/>
      <c r="N10" s="237"/>
      <c r="O10" s="237"/>
      <c r="P10" s="237"/>
    </row>
    <row r="11" spans="1:26" ht="14.25" customHeight="1">
      <c r="A11" s="17" t="str">
        <f>IF(COUNTIF(A12:A15,"&lt;&gt;0")=0,0,"Cost of Goods Sold")</f>
        <v>Cost of Goods Sold</v>
      </c>
      <c r="B11" s="25"/>
      <c r="C11" s="25"/>
      <c r="D11" s="25"/>
      <c r="E11" s="25"/>
      <c r="F11" s="25"/>
      <c r="G11" s="237"/>
      <c r="H11" s="237"/>
      <c r="I11" s="237"/>
      <c r="J11" s="237"/>
      <c r="K11" s="237"/>
      <c r="L11" s="237"/>
      <c r="M11" s="237"/>
      <c r="N11" s="237"/>
      <c r="O11" s="237"/>
      <c r="P11" s="237"/>
    </row>
    <row r="12" spans="1:26" ht="14.25" customHeight="1">
      <c r="A12" s="284" t="str">
        <f>Calc!A196</f>
        <v>Direct Expenses</v>
      </c>
      <c r="B12" s="94">
        <f ca="1">Calc!B196</f>
        <v>20749.760145355776</v>
      </c>
      <c r="C12" s="94">
        <f ca="1">Calc!C196</f>
        <v>88829.109594343783</v>
      </c>
      <c r="D12" s="94">
        <f ca="1">Calc!D196</f>
        <v>180574.04631048103</v>
      </c>
      <c r="E12" s="94">
        <f ca="1">Calc!E196</f>
        <v>625639.99328298378</v>
      </c>
      <c r="F12" s="94">
        <f ca="1">Calc!F196</f>
        <v>2852657.4058031472</v>
      </c>
      <c r="G12" s="237"/>
      <c r="H12" s="237"/>
      <c r="I12" s="237"/>
      <c r="J12" s="237"/>
      <c r="K12" s="237"/>
      <c r="L12" s="237"/>
      <c r="M12" s="237"/>
      <c r="N12" s="237"/>
      <c r="O12" s="237"/>
      <c r="P12" s="237"/>
    </row>
    <row r="13" spans="1:26" ht="14.25" hidden="1" customHeight="1">
      <c r="A13" s="284" t="e">
        <f>#REF!</f>
        <v>#REF!</v>
      </c>
      <c r="B13" s="94">
        <f>Calc!B197</f>
        <v>0</v>
      </c>
      <c r="C13" s="94">
        <f>Calc!C197</f>
        <v>0</v>
      </c>
      <c r="D13" s="94">
        <f>Calc!D197</f>
        <v>0</v>
      </c>
      <c r="E13" s="94">
        <f>Calc!E197</f>
        <v>0</v>
      </c>
      <c r="F13" s="94">
        <f>Calc!F197</f>
        <v>0</v>
      </c>
      <c r="G13" s="237"/>
      <c r="H13" s="237"/>
      <c r="I13" s="237"/>
      <c r="J13" s="237"/>
      <c r="K13" s="237"/>
      <c r="L13" s="237"/>
      <c r="M13" s="237"/>
      <c r="N13" s="237"/>
      <c r="O13" s="237"/>
      <c r="P13" s="237"/>
    </row>
    <row r="14" spans="1:26" ht="14.25" hidden="1" customHeight="1">
      <c r="A14" s="284" t="e">
        <f>#REF!</f>
        <v>#REF!</v>
      </c>
      <c r="B14" s="94">
        <f>Calc!B198</f>
        <v>0</v>
      </c>
      <c r="C14" s="94">
        <f>Calc!C198</f>
        <v>0</v>
      </c>
      <c r="D14" s="94">
        <f>Calc!D198</f>
        <v>0</v>
      </c>
      <c r="E14" s="94">
        <f>Calc!E198</f>
        <v>0</v>
      </c>
      <c r="F14" s="94">
        <f>Calc!F198</f>
        <v>0</v>
      </c>
      <c r="G14" s="237"/>
      <c r="H14" s="237"/>
      <c r="I14" s="237"/>
      <c r="J14" s="237"/>
      <c r="K14" s="237"/>
      <c r="L14" s="237"/>
      <c r="M14" s="237"/>
      <c r="N14" s="237"/>
      <c r="O14" s="237"/>
      <c r="P14" s="237"/>
    </row>
    <row r="15" spans="1:26" ht="14.25" hidden="1" customHeight="1">
      <c r="A15" s="284" t="e">
        <f>#REF!</f>
        <v>#REF!</v>
      </c>
      <c r="B15" s="94">
        <f>Calc!B199</f>
        <v>0</v>
      </c>
      <c r="C15" s="94">
        <f>Calc!C199</f>
        <v>0</v>
      </c>
      <c r="D15" s="94">
        <f>Calc!D199</f>
        <v>0</v>
      </c>
      <c r="E15" s="94">
        <f>Calc!E199</f>
        <v>0</v>
      </c>
      <c r="F15" s="94">
        <f>Calc!F199</f>
        <v>0</v>
      </c>
      <c r="G15" s="237"/>
      <c r="H15" s="237"/>
      <c r="I15" s="237"/>
      <c r="J15" s="237"/>
      <c r="K15" s="237"/>
      <c r="L15" s="237"/>
      <c r="M15" s="237"/>
      <c r="N15" s="237"/>
      <c r="O15" s="237"/>
      <c r="P15" s="237"/>
    </row>
    <row r="16" spans="1:26" ht="14.25" customHeight="1">
      <c r="A16" s="162" t="str">
        <f>IF(COUNTIF(A12:A15,"&lt;&gt;0")=0,0,"Total Cost of Goods Sold")</f>
        <v>Total Cost of Goods Sold</v>
      </c>
      <c r="B16" s="230">
        <f t="shared" ref="B16:F16" ca="1" si="2">SUM(B12:B15)</f>
        <v>20749.760145355776</v>
      </c>
      <c r="C16" s="230">
        <f t="shared" ca="1" si="2"/>
        <v>88829.109594343783</v>
      </c>
      <c r="D16" s="230">
        <f t="shared" ca="1" si="2"/>
        <v>180574.04631048103</v>
      </c>
      <c r="E16" s="230">
        <f t="shared" ca="1" si="2"/>
        <v>625639.99328298378</v>
      </c>
      <c r="F16" s="230">
        <f t="shared" ca="1" si="2"/>
        <v>2852657.4058031472</v>
      </c>
      <c r="G16" s="237"/>
      <c r="H16" s="237"/>
      <c r="I16" s="237"/>
      <c r="J16" s="237"/>
      <c r="K16" s="237"/>
      <c r="L16" s="237"/>
      <c r="M16" s="237"/>
      <c r="N16" s="237"/>
      <c r="O16" s="237"/>
      <c r="P16" s="237"/>
    </row>
    <row r="17" spans="1:16" ht="14.25" customHeight="1">
      <c r="A17" s="181" t="str">
        <f>IF(A16=0,0,"")</f>
        <v/>
      </c>
      <c r="B17" s="25"/>
      <c r="C17" s="25"/>
      <c r="D17" s="25"/>
      <c r="E17" s="25"/>
      <c r="F17" s="25"/>
      <c r="G17" s="237"/>
      <c r="H17" s="237"/>
      <c r="I17" s="237"/>
      <c r="J17" s="237"/>
      <c r="K17" s="237"/>
      <c r="L17" s="237"/>
      <c r="M17" s="237"/>
      <c r="N17" s="237"/>
      <c r="O17" s="237"/>
      <c r="P17" s="237"/>
    </row>
    <row r="18" spans="1:16" ht="14.25" customHeight="1">
      <c r="A18" s="162" t="str">
        <f>IF(A16=0,0,"Gross Margin")</f>
        <v>Gross Margin</v>
      </c>
      <c r="B18" s="230">
        <f t="shared" ref="B18:F18" ca="1" si="3">B9-B16</f>
        <v>210744.21149441419</v>
      </c>
      <c r="C18" s="230">
        <f t="shared" ca="1" si="3"/>
        <v>916493.11070458009</v>
      </c>
      <c r="D18" s="230">
        <f t="shared" ca="1" si="3"/>
        <v>1782524.7769494946</v>
      </c>
      <c r="E18" s="230">
        <f t="shared" ca="1" si="3"/>
        <v>5844972.4053120539</v>
      </c>
      <c r="F18" s="230">
        <f t="shared" ca="1" si="3"/>
        <v>25337128.089341816</v>
      </c>
      <c r="G18" s="237"/>
      <c r="H18" s="237"/>
      <c r="I18" s="237"/>
      <c r="J18" s="237"/>
      <c r="K18" s="237"/>
      <c r="L18" s="237"/>
      <c r="M18" s="237"/>
      <c r="N18" s="237"/>
      <c r="O18" s="237"/>
      <c r="P18" s="237"/>
    </row>
    <row r="19" spans="1:16" ht="14.25" customHeight="1">
      <c r="A19" s="181" t="str">
        <f>IF(A16=0,0,"Percent")</f>
        <v>Percent</v>
      </c>
      <c r="B19" s="21">
        <f t="shared" ref="B19:F19" ca="1" si="4">B18/B9</f>
        <v>0.91036587260404056</v>
      </c>
      <c r="C19" s="21">
        <f t="shared" ca="1" si="4"/>
        <v>0.9116411556406947</v>
      </c>
      <c r="D19" s="21">
        <f t="shared" ca="1" si="4"/>
        <v>0.90801581450157731</v>
      </c>
      <c r="E19" s="21">
        <f t="shared" ca="1" si="4"/>
        <v>0.90331054392644061</v>
      </c>
      <c r="F19" s="21">
        <f t="shared" ca="1" si="4"/>
        <v>0.89880528156929562</v>
      </c>
      <c r="G19" s="237"/>
      <c r="H19" s="237"/>
      <c r="I19" s="237"/>
      <c r="J19" s="237"/>
      <c r="K19" s="237"/>
      <c r="L19" s="237"/>
      <c r="M19" s="237"/>
      <c r="N19" s="237"/>
      <c r="O19" s="237"/>
      <c r="P19" s="237"/>
    </row>
    <row r="20" spans="1:16" ht="14.25" customHeight="1">
      <c r="A20" s="181" t="str">
        <f>IF(A19=0,0,"")</f>
        <v/>
      </c>
      <c r="B20" s="21"/>
      <c r="C20" s="21"/>
      <c r="D20" s="21"/>
      <c r="E20" s="21"/>
      <c r="F20" s="21"/>
      <c r="G20" s="237"/>
      <c r="H20" s="237"/>
      <c r="I20" s="237"/>
      <c r="J20" s="237"/>
      <c r="K20" s="237"/>
      <c r="L20" s="237"/>
      <c r="M20" s="237"/>
      <c r="N20" s="237"/>
      <c r="O20" s="237"/>
      <c r="P20" s="237"/>
    </row>
    <row r="21" spans="1:16" ht="14.25" customHeight="1">
      <c r="A21" s="162" t="s">
        <v>116</v>
      </c>
      <c r="B21" s="25"/>
      <c r="C21" s="25"/>
      <c r="D21" s="25"/>
      <c r="E21" s="25"/>
      <c r="F21" s="25"/>
      <c r="G21" s="237"/>
      <c r="H21" s="237"/>
      <c r="I21" s="237"/>
      <c r="J21" s="237"/>
      <c r="K21" s="237"/>
      <c r="L21" s="237"/>
      <c r="M21" s="237"/>
      <c r="N21" s="237"/>
      <c r="O21" s="237"/>
      <c r="P21" s="237"/>
    </row>
    <row r="22" spans="1:16" ht="14.25" customHeight="1">
      <c r="A22" s="181" t="str">
        <f ca="1">IF(SUM(B22:M22)=0,0,Calc!$A$88)</f>
        <v>Sales and Marketing</v>
      </c>
      <c r="B22" s="94">
        <f ca="1">Calc!B205</f>
        <v>689668.91489515861</v>
      </c>
      <c r="C22" s="94">
        <f ca="1">Calc!C205</f>
        <v>217286.7396434205</v>
      </c>
      <c r="D22" s="94">
        <f ca="1">Calc!D205</f>
        <v>406704.27748737152</v>
      </c>
      <c r="E22" s="94">
        <f ca="1">Calc!E205</f>
        <v>1305492.127406321</v>
      </c>
      <c r="F22" s="94">
        <f ca="1">Calc!F205</f>
        <v>5744778.6111232573</v>
      </c>
      <c r="G22" s="237"/>
      <c r="H22" s="237"/>
      <c r="I22" s="237"/>
      <c r="J22" s="285"/>
      <c r="K22" s="237"/>
      <c r="L22" s="237"/>
      <c r="M22" s="237"/>
      <c r="N22" s="237"/>
      <c r="O22" s="237"/>
      <c r="P22" s="237"/>
    </row>
    <row r="23" spans="1:16" ht="14.25" customHeight="1">
      <c r="A23" s="181" t="str">
        <f ca="1">IF(SUM(B23:M23)=0,0,Calc!$A$89)</f>
        <v>General and Administrative</v>
      </c>
      <c r="B23" s="94">
        <f ca="1">Calc!B206</f>
        <v>522019.51773118164</v>
      </c>
      <c r="C23" s="94">
        <f ca="1">Calc!C206</f>
        <v>676118.55095263128</v>
      </c>
      <c r="D23" s="94">
        <f ca="1">Calc!D206</f>
        <v>777690.5233277207</v>
      </c>
      <c r="E23" s="94">
        <f ca="1">Calc!E206</f>
        <v>1216914.3219583649</v>
      </c>
      <c r="F23" s="94">
        <f ca="1">Calc!F206</f>
        <v>3306950.67137367</v>
      </c>
      <c r="G23" s="237"/>
      <c r="H23" s="237"/>
      <c r="I23" s="237"/>
      <c r="J23" s="237"/>
      <c r="K23" s="237"/>
      <c r="L23" s="237"/>
      <c r="M23" s="237"/>
      <c r="N23" s="237"/>
      <c r="O23" s="237"/>
      <c r="P23" s="237"/>
    </row>
    <row r="24" spans="1:16" ht="14.25" customHeight="1">
      <c r="A24" s="181" t="str">
        <f ca="1">IF(SUM(B24:M24)=0,0,Calc!$A$90)</f>
        <v>Development &amp; Maintenance</v>
      </c>
      <c r="B24" s="94">
        <f ca="1">Calc!B207</f>
        <v>160500</v>
      </c>
      <c r="C24" s="94">
        <f ca="1">Calc!C207</f>
        <v>12360</v>
      </c>
      <c r="D24" s="94">
        <f ca="1">Calc!D207</f>
        <v>12730.799999999997</v>
      </c>
      <c r="E24" s="94">
        <f ca="1">Calc!E207</f>
        <v>13112.724000000004</v>
      </c>
      <c r="F24" s="94">
        <f ca="1">Calc!F207</f>
        <v>13506.105719999998</v>
      </c>
      <c r="G24" s="237"/>
      <c r="H24" s="237"/>
      <c r="I24" s="237"/>
      <c r="J24" s="237"/>
      <c r="K24" s="237"/>
      <c r="L24" s="237"/>
      <c r="M24" s="237"/>
      <c r="N24" s="237"/>
      <c r="O24" s="237"/>
      <c r="P24" s="237"/>
    </row>
    <row r="25" spans="1:16" ht="14.25" hidden="1" customHeight="1">
      <c r="A25" s="181">
        <f ca="1">IF(SUM(B25:M25)=0,0,Calc!$A$91)</f>
        <v>0</v>
      </c>
      <c r="B25" s="94">
        <f ca="1">Calc!B208</f>
        <v>0</v>
      </c>
      <c r="C25" s="94">
        <f ca="1">Calc!C208</f>
        <v>0</v>
      </c>
      <c r="D25" s="94">
        <f ca="1">Calc!D208</f>
        <v>0</v>
      </c>
      <c r="E25" s="94">
        <f ca="1">Calc!E208</f>
        <v>0</v>
      </c>
      <c r="F25" s="94">
        <f ca="1">Calc!F208</f>
        <v>0</v>
      </c>
      <c r="G25" s="237"/>
      <c r="H25" s="237"/>
      <c r="I25" s="237"/>
      <c r="J25" s="237"/>
      <c r="K25" s="237"/>
      <c r="L25" s="237"/>
      <c r="M25" s="237"/>
      <c r="N25" s="237"/>
      <c r="O25" s="237"/>
      <c r="P25" s="237"/>
    </row>
    <row r="26" spans="1:16" ht="14.25" hidden="1" customHeight="1">
      <c r="A26" s="181">
        <f ca="1">IF(SUM(B26:M26)=0,0,Calc!$A$92)</f>
        <v>0</v>
      </c>
      <c r="B26" s="94">
        <f ca="1">Calc!B209</f>
        <v>0</v>
      </c>
      <c r="C26" s="94">
        <f ca="1">Calc!C209</f>
        <v>0</v>
      </c>
      <c r="D26" s="94">
        <f ca="1">Calc!D209</f>
        <v>0</v>
      </c>
      <c r="E26" s="94">
        <f ca="1">Calc!E209</f>
        <v>0</v>
      </c>
      <c r="F26" s="94">
        <f ca="1">Calc!F209</f>
        <v>0</v>
      </c>
      <c r="G26" s="237"/>
      <c r="H26" s="237"/>
      <c r="I26" s="237"/>
      <c r="J26" s="237"/>
      <c r="K26" s="237"/>
      <c r="L26" s="237"/>
      <c r="M26" s="237"/>
      <c r="N26" s="237"/>
      <c r="O26" s="237"/>
      <c r="P26" s="237"/>
    </row>
    <row r="27" spans="1:16" ht="14.25" hidden="1" customHeight="1">
      <c r="A27" s="181">
        <f ca="1">IF(SUM(B27:M27)=0,0,Calc!$A$93)</f>
        <v>0</v>
      </c>
      <c r="B27" s="94">
        <f ca="1">Calc!B210</f>
        <v>0</v>
      </c>
      <c r="C27" s="94">
        <f ca="1">Calc!C210</f>
        <v>0</v>
      </c>
      <c r="D27" s="94">
        <f ca="1">Calc!D210</f>
        <v>0</v>
      </c>
      <c r="E27" s="94">
        <f ca="1">Calc!E210</f>
        <v>0</v>
      </c>
      <c r="F27" s="94">
        <f ca="1">Calc!F210</f>
        <v>0</v>
      </c>
      <c r="G27" s="237"/>
      <c r="H27" s="237"/>
      <c r="I27" s="237"/>
      <c r="J27" s="237"/>
      <c r="K27" s="237"/>
      <c r="L27" s="237"/>
      <c r="M27" s="237"/>
      <c r="N27" s="237"/>
      <c r="O27" s="237"/>
      <c r="P27" s="237"/>
    </row>
    <row r="28" spans="1:16" ht="14.25" hidden="1" customHeight="1">
      <c r="A28" s="181">
        <f ca="1">IF(SUM(B28:M28)=0,0,Calc!$A$94)</f>
        <v>0</v>
      </c>
      <c r="B28" s="94">
        <f ca="1">Calc!B211</f>
        <v>0</v>
      </c>
      <c r="C28" s="94">
        <f ca="1">Calc!C211</f>
        <v>0</v>
      </c>
      <c r="D28" s="94">
        <f ca="1">Calc!D211</f>
        <v>0</v>
      </c>
      <c r="E28" s="94">
        <f ca="1">Calc!E211</f>
        <v>0</v>
      </c>
      <c r="F28" s="94">
        <f ca="1">Calc!F211</f>
        <v>0</v>
      </c>
      <c r="G28" s="237"/>
      <c r="H28" s="237"/>
      <c r="I28" s="237"/>
      <c r="J28" s="237"/>
      <c r="K28" s="237"/>
      <c r="L28" s="237"/>
      <c r="M28" s="237"/>
      <c r="N28" s="237"/>
      <c r="O28" s="237"/>
      <c r="P28" s="237"/>
    </row>
    <row r="29" spans="1:16" ht="14.25" hidden="1" customHeight="1">
      <c r="A29" s="181">
        <f ca="1">IF(SUM(B29:M29)=0,0,Calc!$A$95)</f>
        <v>0</v>
      </c>
      <c r="B29" s="94">
        <f ca="1">Calc!B212</f>
        <v>0</v>
      </c>
      <c r="C29" s="94">
        <f ca="1">Calc!C212</f>
        <v>0</v>
      </c>
      <c r="D29" s="94">
        <f ca="1">Calc!D212</f>
        <v>0</v>
      </c>
      <c r="E29" s="94">
        <f ca="1">Calc!E212</f>
        <v>0</v>
      </c>
      <c r="F29" s="94">
        <f ca="1">Calc!F212</f>
        <v>0</v>
      </c>
      <c r="G29" s="237"/>
      <c r="H29" s="237"/>
      <c r="I29" s="237"/>
      <c r="J29" s="237"/>
      <c r="K29" s="237"/>
      <c r="L29" s="237"/>
      <c r="M29" s="237"/>
      <c r="N29" s="237"/>
      <c r="O29" s="237"/>
      <c r="P29" s="237"/>
    </row>
    <row r="30" spans="1:16" ht="14.25" hidden="1" customHeight="1">
      <c r="A30" s="181">
        <f ca="1">IF(SUM(B30:M30)=0,0,Calc!$A$96)</f>
        <v>0</v>
      </c>
      <c r="B30" s="94">
        <f ca="1">Calc!B213</f>
        <v>0</v>
      </c>
      <c r="C30" s="94">
        <f ca="1">Calc!C213</f>
        <v>0</v>
      </c>
      <c r="D30" s="94">
        <f ca="1">Calc!D213</f>
        <v>0</v>
      </c>
      <c r="E30" s="94">
        <f ca="1">Calc!E213</f>
        <v>0</v>
      </c>
      <c r="F30" s="94">
        <f ca="1">Calc!F213</f>
        <v>0</v>
      </c>
      <c r="G30" s="237"/>
      <c r="H30" s="237"/>
      <c r="I30" s="237"/>
      <c r="J30" s="237"/>
      <c r="K30" s="237"/>
      <c r="L30" s="237"/>
      <c r="M30" s="237"/>
      <c r="N30" s="237"/>
      <c r="O30" s="237"/>
      <c r="P30" s="237"/>
    </row>
    <row r="31" spans="1:16" ht="14.25" hidden="1" customHeight="1">
      <c r="A31" s="181">
        <f ca="1">IF(SUM(B31:M31)=0,0,Calc!$A$97)</f>
        <v>0</v>
      </c>
      <c r="B31" s="94">
        <f ca="1">Calc!B214</f>
        <v>0</v>
      </c>
      <c r="C31" s="94">
        <f ca="1">Calc!C214</f>
        <v>0</v>
      </c>
      <c r="D31" s="94">
        <f ca="1">Calc!D214</f>
        <v>0</v>
      </c>
      <c r="E31" s="94">
        <f ca="1">Calc!E214</f>
        <v>0</v>
      </c>
      <c r="F31" s="94">
        <f ca="1">Calc!F214</f>
        <v>0</v>
      </c>
      <c r="G31" s="237"/>
      <c r="H31" s="237"/>
      <c r="I31" s="237"/>
      <c r="J31" s="237"/>
      <c r="K31" s="237"/>
      <c r="L31" s="237"/>
      <c r="M31" s="237"/>
      <c r="N31" s="237"/>
      <c r="O31" s="237"/>
      <c r="P31" s="237"/>
    </row>
    <row r="32" spans="1:16" ht="14.25" hidden="1" customHeight="1">
      <c r="A32" s="181">
        <f>IF(SUM(B32:M32)=0,0,Calc!$A$98)</f>
        <v>0</v>
      </c>
      <c r="B32" s="94">
        <f>Calc!B215</f>
        <v>0</v>
      </c>
      <c r="C32" s="94">
        <f>Calc!C215</f>
        <v>0</v>
      </c>
      <c r="D32" s="94">
        <f>Calc!D215</f>
        <v>0</v>
      </c>
      <c r="E32" s="94">
        <f>Calc!E215</f>
        <v>0</v>
      </c>
      <c r="F32" s="94">
        <f>Calc!F215</f>
        <v>0</v>
      </c>
      <c r="G32" s="237"/>
      <c r="H32" s="237"/>
      <c r="I32" s="237"/>
      <c r="J32" s="237"/>
      <c r="K32" s="237"/>
      <c r="L32" s="237"/>
      <c r="M32" s="237"/>
      <c r="N32" s="237"/>
      <c r="O32" s="237"/>
      <c r="P32" s="237"/>
    </row>
    <row r="33" spans="1:26" ht="14.25" hidden="1" customHeight="1">
      <c r="A33" s="181">
        <f>IF(SUM(B33:M33)=0,0,Calc!$A$99)</f>
        <v>0</v>
      </c>
      <c r="B33" s="94">
        <f>Calc!B216</f>
        <v>0</v>
      </c>
      <c r="C33" s="94">
        <f>Calc!C216</f>
        <v>0</v>
      </c>
      <c r="D33" s="94">
        <f>Calc!D216</f>
        <v>0</v>
      </c>
      <c r="E33" s="94">
        <f>Calc!E216</f>
        <v>0</v>
      </c>
      <c r="F33" s="94">
        <f>Calc!F216</f>
        <v>0</v>
      </c>
      <c r="G33" s="237"/>
      <c r="H33" s="237"/>
      <c r="I33" s="237"/>
      <c r="J33" s="237"/>
      <c r="K33" s="237"/>
      <c r="L33" s="237"/>
      <c r="M33" s="237"/>
      <c r="N33" s="237"/>
      <c r="O33" s="237"/>
      <c r="P33" s="237"/>
    </row>
    <row r="34" spans="1:26" ht="14.25" hidden="1" customHeight="1">
      <c r="A34" s="181">
        <f>IF(SUM(B34:M34)=0,0,Calc!$A$100)</f>
        <v>0</v>
      </c>
      <c r="B34" s="94">
        <f>Calc!B217</f>
        <v>0</v>
      </c>
      <c r="C34" s="94">
        <f>Calc!C217</f>
        <v>0</v>
      </c>
      <c r="D34" s="94">
        <f>Calc!D217</f>
        <v>0</v>
      </c>
      <c r="E34" s="94">
        <f>Calc!E217</f>
        <v>0</v>
      </c>
      <c r="F34" s="94">
        <f>Calc!F217</f>
        <v>0</v>
      </c>
      <c r="G34" s="237"/>
      <c r="H34" s="237"/>
      <c r="I34" s="237"/>
      <c r="J34" s="237"/>
      <c r="K34" s="237"/>
      <c r="L34" s="237"/>
      <c r="M34" s="237"/>
      <c r="N34" s="237"/>
      <c r="O34" s="237"/>
      <c r="P34" s="237"/>
    </row>
    <row r="35" spans="1:26" ht="14.25" hidden="1" customHeight="1">
      <c r="A35" s="181">
        <f>IF(SUM(B35:M35)=0,0,Calc!$A$101)</f>
        <v>0</v>
      </c>
      <c r="B35" s="94">
        <f>Calc!B218</f>
        <v>0</v>
      </c>
      <c r="C35" s="94">
        <f>Calc!C218</f>
        <v>0</v>
      </c>
      <c r="D35" s="94">
        <f>Calc!D218</f>
        <v>0</v>
      </c>
      <c r="E35" s="94">
        <f>Calc!E218</f>
        <v>0</v>
      </c>
      <c r="F35" s="94">
        <f>Calc!F218</f>
        <v>0</v>
      </c>
      <c r="G35" s="237"/>
      <c r="H35" s="237"/>
      <c r="I35" s="237"/>
      <c r="J35" s="237"/>
      <c r="K35" s="237"/>
      <c r="L35" s="237"/>
      <c r="M35" s="237"/>
      <c r="N35" s="237"/>
      <c r="O35" s="237"/>
      <c r="P35" s="237"/>
    </row>
    <row r="36" spans="1:26" ht="14.25" hidden="1" customHeight="1">
      <c r="A36" s="181">
        <f>IF(SUM(B36:M36)=0,0,Calc!$A$102)</f>
        <v>0</v>
      </c>
      <c r="B36" s="94">
        <f>Calc!B219</f>
        <v>0</v>
      </c>
      <c r="C36" s="94">
        <f>Calc!C219</f>
        <v>0</v>
      </c>
      <c r="D36" s="94">
        <f>Calc!D219</f>
        <v>0</v>
      </c>
      <c r="E36" s="94">
        <f>Calc!E219</f>
        <v>0</v>
      </c>
      <c r="F36" s="94">
        <f>Calc!F219</f>
        <v>0</v>
      </c>
      <c r="G36" s="237"/>
      <c r="H36" s="237"/>
      <c r="I36" s="237"/>
      <c r="J36" s="237"/>
      <c r="K36" s="237"/>
      <c r="L36" s="237"/>
      <c r="M36" s="237"/>
      <c r="N36" s="237"/>
      <c r="O36" s="237"/>
      <c r="P36" s="237"/>
    </row>
    <row r="37" spans="1:26" ht="14.25" hidden="1" customHeight="1">
      <c r="A37" s="181">
        <f>IF(SUM(B37:M37)=0,0,Calc!$A$103)</f>
        <v>0</v>
      </c>
      <c r="B37" s="94">
        <f>Calc!B220</f>
        <v>0</v>
      </c>
      <c r="C37" s="94">
        <f>Calc!C220</f>
        <v>0</v>
      </c>
      <c r="D37" s="94">
        <f>Calc!D220</f>
        <v>0</v>
      </c>
      <c r="E37" s="94">
        <f>Calc!E220</f>
        <v>0</v>
      </c>
      <c r="F37" s="94">
        <f>Calc!F220</f>
        <v>0</v>
      </c>
      <c r="G37" s="237"/>
      <c r="H37" s="237"/>
      <c r="I37" s="237"/>
      <c r="J37" s="237"/>
      <c r="K37" s="237"/>
      <c r="L37" s="237"/>
      <c r="M37" s="237"/>
      <c r="N37" s="237"/>
      <c r="O37" s="237"/>
      <c r="P37" s="237"/>
    </row>
    <row r="38" spans="1:26" ht="14.25" customHeight="1">
      <c r="A38" s="181" t="str">
        <f ca="1">IF(SUM(B38:M38)=0,0,Calc!$A$104)</f>
        <v>General and Administrative Salaries</v>
      </c>
      <c r="B38" s="94">
        <f ca="1">Calc!B221</f>
        <v>1901766.6666666667</v>
      </c>
      <c r="C38" s="94">
        <f ca="1">Calc!C221</f>
        <v>2325288.3333333335</v>
      </c>
      <c r="D38" s="94">
        <f ca="1">Calc!D221</f>
        <v>2441552.75</v>
      </c>
      <c r="E38" s="94">
        <f ca="1">Calc!E221</f>
        <v>2631930.2625000002</v>
      </c>
      <c r="F38" s="94">
        <f ca="1">Calc!F221</f>
        <v>3075486.4546874999</v>
      </c>
      <c r="G38" s="237"/>
      <c r="H38" s="237"/>
      <c r="I38" s="237"/>
      <c r="J38" s="237"/>
      <c r="K38" s="237"/>
      <c r="L38" s="237"/>
      <c r="M38" s="237"/>
      <c r="N38" s="237"/>
      <c r="O38" s="237"/>
      <c r="P38" s="237"/>
    </row>
    <row r="39" spans="1:26" ht="14.25" customHeight="1">
      <c r="A39" s="181" t="str">
        <f ca="1">IF(SUM(B39:M39)=0,0,Calc!$A$105)</f>
        <v>Sales and Marketing Salaries</v>
      </c>
      <c r="B39" s="94">
        <f ca="1">Calc!B222</f>
        <v>1858991.666666666</v>
      </c>
      <c r="C39" s="94">
        <f ca="1">Calc!C222</f>
        <v>2246449.5833333335</v>
      </c>
      <c r="D39" s="94">
        <f ca="1">Calc!D222</f>
        <v>2358772.0625</v>
      </c>
      <c r="E39" s="94">
        <f ca="1">Calc!E222</f>
        <v>2544685.3031250006</v>
      </c>
      <c r="F39" s="94">
        <f ca="1">Calc!F222</f>
        <v>2982854.7492187507</v>
      </c>
      <c r="G39" s="237"/>
      <c r="H39" s="237"/>
      <c r="I39" s="237"/>
      <c r="J39" s="237"/>
      <c r="K39" s="237"/>
      <c r="L39" s="237"/>
      <c r="M39" s="237"/>
      <c r="N39" s="237"/>
      <c r="O39" s="237"/>
      <c r="P39" s="237"/>
    </row>
    <row r="40" spans="1:26" ht="14.25" hidden="1" customHeight="1">
      <c r="A40" s="181">
        <f ca="1">IF(SUM(B40:M40)=0,0,Calc!$A$106)</f>
        <v>0</v>
      </c>
      <c r="B40" s="94">
        <f ca="1">Calc!B223</f>
        <v>0</v>
      </c>
      <c r="C40" s="94">
        <f ca="1">Calc!C223</f>
        <v>0</v>
      </c>
      <c r="D40" s="94">
        <f ca="1">Calc!D223</f>
        <v>0</v>
      </c>
      <c r="E40" s="94">
        <f ca="1">Calc!E223</f>
        <v>0</v>
      </c>
      <c r="F40" s="94">
        <f ca="1">Calc!F223</f>
        <v>0</v>
      </c>
      <c r="G40" s="237"/>
      <c r="H40" s="237"/>
      <c r="I40" s="237"/>
      <c r="J40" s="237"/>
      <c r="K40" s="237"/>
      <c r="L40" s="237"/>
      <c r="M40" s="237"/>
      <c r="N40" s="237"/>
      <c r="O40" s="237"/>
      <c r="P40" s="237"/>
    </row>
    <row r="41" spans="1:26" ht="14.25" hidden="1" customHeight="1">
      <c r="A41" s="181">
        <f ca="1">IF(SUM(B41:M41)=0,0,Calc!$A$107)</f>
        <v>0</v>
      </c>
      <c r="B41" s="94">
        <f ca="1">Calc!B224</f>
        <v>0</v>
      </c>
      <c r="C41" s="94">
        <f ca="1">Calc!C224</f>
        <v>0</v>
      </c>
      <c r="D41" s="94">
        <f ca="1">Calc!D224</f>
        <v>0</v>
      </c>
      <c r="E41" s="94">
        <f ca="1">Calc!E224</f>
        <v>0</v>
      </c>
      <c r="F41" s="94">
        <f ca="1">Calc!F224</f>
        <v>0</v>
      </c>
      <c r="G41" s="237"/>
      <c r="H41" s="237"/>
      <c r="I41" s="237"/>
      <c r="J41" s="237"/>
      <c r="K41" s="237"/>
      <c r="L41" s="237"/>
      <c r="M41" s="237"/>
      <c r="N41" s="237"/>
      <c r="O41" s="237"/>
      <c r="P41" s="237"/>
    </row>
    <row r="42" spans="1:26" ht="14.25" hidden="1" customHeight="1">
      <c r="A42" s="181">
        <f ca="1">IF(SUM(B42:M42)=0,0,Calc!$A$108)</f>
        <v>0</v>
      </c>
      <c r="B42" s="94">
        <f ca="1">Calc!B225</f>
        <v>0</v>
      </c>
      <c r="C42" s="94">
        <f ca="1">Calc!C225</f>
        <v>0</v>
      </c>
      <c r="D42" s="94">
        <f ca="1">Calc!D225</f>
        <v>0</v>
      </c>
      <c r="E42" s="94">
        <f ca="1">Calc!E225</f>
        <v>0</v>
      </c>
      <c r="F42" s="94">
        <f ca="1">Calc!F225</f>
        <v>0</v>
      </c>
      <c r="G42" s="237"/>
      <c r="H42" s="237"/>
      <c r="I42" s="237"/>
      <c r="J42" s="237"/>
      <c r="K42" s="237"/>
      <c r="L42" s="237"/>
      <c r="M42" s="237"/>
      <c r="N42" s="237"/>
      <c r="O42" s="237"/>
      <c r="P42" s="237"/>
    </row>
    <row r="43" spans="1:26" ht="14.25" customHeight="1">
      <c r="A43" s="181">
        <f>IF(SUM(B43:M43)=0,0,Calc!$A$109)</f>
        <v>0</v>
      </c>
      <c r="B43" s="94">
        <f>Calc!B226</f>
        <v>0</v>
      </c>
      <c r="C43" s="94">
        <f>Calc!C226</f>
        <v>0</v>
      </c>
      <c r="D43" s="94">
        <f>Calc!D226</f>
        <v>0</v>
      </c>
      <c r="E43" s="94">
        <f>Calc!E226</f>
        <v>0</v>
      </c>
      <c r="F43" s="94">
        <f>Calc!F226</f>
        <v>0</v>
      </c>
      <c r="G43" s="237"/>
      <c r="H43" s="237"/>
      <c r="I43" s="237"/>
      <c r="J43" s="237"/>
      <c r="K43" s="237"/>
      <c r="L43" s="237"/>
      <c r="M43" s="237"/>
      <c r="N43" s="237"/>
      <c r="O43" s="237"/>
      <c r="P43" s="237"/>
    </row>
    <row r="44" spans="1:26" ht="14.25" customHeight="1">
      <c r="A44" s="181" t="str">
        <f>IF(SUM(B44:M44)=0,0,Calc!$A$110)</f>
        <v>Depreciation and Amortization</v>
      </c>
      <c r="B44" s="94">
        <f>Calc!B227</f>
        <v>4150</v>
      </c>
      <c r="C44" s="94">
        <f>Calc!C227</f>
        <v>5400</v>
      </c>
      <c r="D44" s="94">
        <f>Calc!D227</f>
        <v>5400</v>
      </c>
      <c r="E44" s="94">
        <f>Calc!E227</f>
        <v>5400</v>
      </c>
      <c r="F44" s="94">
        <f>Calc!F227</f>
        <v>5400</v>
      </c>
      <c r="G44" s="237"/>
      <c r="H44" s="237"/>
      <c r="I44" s="237"/>
      <c r="J44" s="237"/>
      <c r="K44" s="237"/>
      <c r="L44" s="237"/>
      <c r="M44" s="237"/>
      <c r="N44" s="237"/>
      <c r="O44" s="237"/>
      <c r="P44" s="237"/>
    </row>
    <row r="45" spans="1:26" ht="14.25" customHeight="1">
      <c r="A45" s="162" t="s">
        <v>207</v>
      </c>
      <c r="B45" s="286">
        <f t="shared" ref="B45:F45" ca="1" si="5">SUM(B22:B44)</f>
        <v>5137096.7659596726</v>
      </c>
      <c r="C45" s="286">
        <f t="shared" ca="1" si="5"/>
        <v>5482903.2072627191</v>
      </c>
      <c r="D45" s="286">
        <f t="shared" ca="1" si="5"/>
        <v>6002850.4133150922</v>
      </c>
      <c r="E45" s="286">
        <f t="shared" ca="1" si="5"/>
        <v>7717534.7389896866</v>
      </c>
      <c r="F45" s="286">
        <f t="shared" ca="1" si="5"/>
        <v>15128976.592123179</v>
      </c>
      <c r="G45" s="237"/>
      <c r="H45" s="237"/>
      <c r="I45" s="237"/>
      <c r="J45" s="237"/>
      <c r="K45" s="237"/>
      <c r="L45" s="237"/>
      <c r="M45" s="237"/>
      <c r="N45" s="237"/>
      <c r="O45" s="237"/>
      <c r="P45" s="237"/>
    </row>
    <row r="46" spans="1:26" ht="14.25" customHeight="1">
      <c r="A46" s="181"/>
      <c r="B46" s="25"/>
      <c r="C46" s="25"/>
      <c r="D46" s="25"/>
      <c r="E46" s="25"/>
      <c r="F46" s="25"/>
      <c r="G46" s="237"/>
      <c r="H46" s="237"/>
      <c r="I46" s="237"/>
      <c r="J46" s="237"/>
      <c r="K46" s="237"/>
      <c r="L46" s="237"/>
      <c r="M46" s="237"/>
      <c r="N46" s="237"/>
      <c r="O46" s="237"/>
      <c r="P46" s="237"/>
    </row>
    <row r="47" spans="1:26" ht="14.25" customHeight="1">
      <c r="A47" s="162" t="str">
        <f ca="1">IF(A48=0,0,"Pre-Tax Income")</f>
        <v>Pre-Tax Income</v>
      </c>
      <c r="B47" s="177">
        <f t="shared" ref="B47:F47" ca="1" si="6">B18-B45</f>
        <v>-4926352.5544652585</v>
      </c>
      <c r="C47" s="177">
        <f t="shared" ca="1" si="6"/>
        <v>-4566410.0965581387</v>
      </c>
      <c r="D47" s="177">
        <f t="shared" ca="1" si="6"/>
        <v>-4220325.6363655981</v>
      </c>
      <c r="E47" s="177">
        <f t="shared" ca="1" si="6"/>
        <v>-1872562.3336776327</v>
      </c>
      <c r="F47" s="177">
        <f t="shared" ca="1" si="6"/>
        <v>10208151.497218637</v>
      </c>
      <c r="G47" s="237"/>
      <c r="H47" s="237"/>
      <c r="I47" s="237"/>
      <c r="J47" s="237"/>
      <c r="K47" s="237"/>
      <c r="L47" s="237"/>
      <c r="M47" s="237"/>
      <c r="N47" s="237"/>
      <c r="O47" s="237"/>
      <c r="P47" s="237"/>
    </row>
    <row r="48" spans="1:26" ht="14.25" customHeight="1">
      <c r="A48" s="181" t="str">
        <f ca="1">IF(SUM(B48:M48)=0,0,"Income Tax")</f>
        <v>Income Tax</v>
      </c>
      <c r="B48" s="94">
        <f ca="1">Calc!B231</f>
        <v>0</v>
      </c>
      <c r="C48" s="94">
        <f ca="1">Calc!C231</f>
        <v>0</v>
      </c>
      <c r="D48" s="94">
        <f ca="1">Calc!D231</f>
        <v>0</v>
      </c>
      <c r="E48" s="94">
        <f ca="1">Calc!E231</f>
        <v>0</v>
      </c>
      <c r="F48" s="94">
        <f ca="1">Calc!F231</f>
        <v>2041630.2994437274</v>
      </c>
      <c r="G48" s="237"/>
      <c r="H48" s="237"/>
      <c r="I48" s="237"/>
      <c r="J48" s="237"/>
      <c r="K48" s="237"/>
      <c r="L48" s="237"/>
      <c r="M48" s="237"/>
      <c r="N48" s="237"/>
      <c r="O48" s="237"/>
      <c r="P48" s="237"/>
      <c r="Q48" s="2"/>
      <c r="R48" s="2"/>
      <c r="S48" s="2"/>
      <c r="T48" s="2"/>
      <c r="U48" s="2"/>
      <c r="V48" s="2"/>
      <c r="W48" s="2"/>
      <c r="X48" s="2"/>
      <c r="Y48" s="2"/>
      <c r="Z48" s="2"/>
    </row>
    <row r="49" spans="1:26" ht="14.25" customHeight="1">
      <c r="A49" s="162" t="s">
        <v>209</v>
      </c>
      <c r="B49" s="103">
        <f t="shared" ref="B49:F49" ca="1" si="7">B47-B48</f>
        <v>-4926352.5544652585</v>
      </c>
      <c r="C49" s="103">
        <f t="shared" ca="1" si="7"/>
        <v>-4566410.0965581387</v>
      </c>
      <c r="D49" s="103">
        <f t="shared" ca="1" si="7"/>
        <v>-4220325.6363655981</v>
      </c>
      <c r="E49" s="103">
        <f t="shared" ca="1" si="7"/>
        <v>-1872562.3336776327</v>
      </c>
      <c r="F49" s="103">
        <f t="shared" ca="1" si="7"/>
        <v>8166521.1977749094</v>
      </c>
      <c r="G49" s="237"/>
      <c r="H49" s="237"/>
      <c r="I49" s="237"/>
      <c r="J49" s="237"/>
      <c r="K49" s="237"/>
      <c r="L49" s="237"/>
      <c r="M49" s="237"/>
      <c r="N49" s="237"/>
      <c r="O49" s="237"/>
      <c r="P49" s="237"/>
    </row>
    <row r="50" spans="1:26" ht="14.25" customHeight="1">
      <c r="B50" s="287"/>
      <c r="C50" s="287"/>
      <c r="D50" s="287"/>
      <c r="E50" s="287"/>
      <c r="F50" s="287"/>
      <c r="G50" s="237"/>
      <c r="H50" s="237"/>
      <c r="I50" s="237"/>
      <c r="J50" s="237"/>
      <c r="K50" s="237"/>
      <c r="L50" s="237"/>
      <c r="M50" s="237"/>
      <c r="N50" s="237"/>
      <c r="O50" s="237"/>
      <c r="P50" s="237"/>
    </row>
    <row r="51" spans="1:26" ht="14.25" customHeight="1">
      <c r="A51" s="288" t="s">
        <v>318</v>
      </c>
      <c r="B51" s="289">
        <f t="shared" ref="B51:F51" ca="1" si="8">B49+B44+B43+B48</f>
        <v>-4922202.5544652585</v>
      </c>
      <c r="C51" s="289">
        <f t="shared" ca="1" si="8"/>
        <v>-4561010.0965581387</v>
      </c>
      <c r="D51" s="289">
        <f t="shared" ca="1" si="8"/>
        <v>-4214925.6363655981</v>
      </c>
      <c r="E51" s="289">
        <f t="shared" ca="1" si="8"/>
        <v>-1867162.3336776327</v>
      </c>
      <c r="F51" s="289">
        <f t="shared" ca="1" si="8"/>
        <v>10213551.497218637</v>
      </c>
      <c r="G51" s="290"/>
      <c r="H51" s="290"/>
      <c r="I51" s="290"/>
      <c r="J51" s="290"/>
      <c r="K51" s="290"/>
      <c r="L51" s="290"/>
      <c r="M51" s="290"/>
      <c r="N51" s="290"/>
      <c r="O51" s="290"/>
      <c r="P51" s="290"/>
      <c r="Q51" s="290"/>
      <c r="R51" s="290"/>
      <c r="S51" s="290"/>
      <c r="T51" s="290"/>
      <c r="U51" s="290"/>
      <c r="V51" s="290"/>
      <c r="W51" s="290"/>
      <c r="X51" s="290"/>
      <c r="Y51" s="290"/>
      <c r="Z51" s="290"/>
    </row>
    <row r="52" spans="1:26" ht="14.25" customHeight="1">
      <c r="A52" s="291" t="s">
        <v>319</v>
      </c>
      <c r="G52" s="237"/>
      <c r="H52" s="237"/>
      <c r="I52" s="237"/>
      <c r="J52" s="237"/>
      <c r="K52" s="237"/>
      <c r="L52" s="237"/>
      <c r="M52" s="237"/>
      <c r="N52" s="237"/>
      <c r="O52" s="237"/>
      <c r="P52" s="237"/>
    </row>
    <row r="53" spans="1:26" ht="14.25" customHeight="1">
      <c r="G53" s="237"/>
      <c r="H53" s="237"/>
      <c r="I53" s="237"/>
      <c r="J53" s="237"/>
      <c r="K53" s="237"/>
      <c r="L53" s="237"/>
      <c r="M53" s="237"/>
      <c r="N53" s="237"/>
      <c r="O53" s="237"/>
      <c r="P53" s="237"/>
    </row>
    <row r="54" spans="1:26" ht="14.25" customHeight="1">
      <c r="A54" s="152"/>
      <c r="G54" s="237"/>
      <c r="H54" s="237"/>
      <c r="I54" s="237"/>
      <c r="J54" s="237"/>
      <c r="K54" s="237"/>
      <c r="L54" s="237"/>
      <c r="M54" s="237"/>
      <c r="N54" s="237"/>
      <c r="O54" s="237"/>
      <c r="P54" s="237"/>
    </row>
    <row r="55" spans="1:26" ht="14.25" customHeight="1">
      <c r="G55" s="237"/>
      <c r="H55" s="237"/>
      <c r="I55" s="237"/>
      <c r="J55" s="237"/>
      <c r="K55" s="237"/>
      <c r="L55" s="237"/>
      <c r="M55" s="237"/>
      <c r="N55" s="237"/>
      <c r="O55" s="237"/>
      <c r="P55" s="237"/>
    </row>
    <row r="56" spans="1:26" ht="14.25" customHeight="1">
      <c r="G56" s="237"/>
      <c r="H56" s="237"/>
      <c r="I56" s="237"/>
      <c r="J56" s="237"/>
      <c r="K56" s="237"/>
      <c r="L56" s="237"/>
      <c r="M56" s="237"/>
      <c r="N56" s="237"/>
      <c r="O56" s="237"/>
      <c r="P56" s="237"/>
    </row>
    <row r="57" spans="1:26" ht="14.25" customHeight="1">
      <c r="G57" s="237"/>
      <c r="H57" s="237"/>
      <c r="I57" s="237"/>
      <c r="J57" s="237"/>
      <c r="K57" s="237"/>
      <c r="L57" s="237"/>
      <c r="M57" s="237"/>
      <c r="N57" s="237"/>
      <c r="O57" s="237"/>
      <c r="P57" s="237"/>
    </row>
    <row r="58" spans="1:26" ht="14.25" customHeight="1">
      <c r="G58" s="237"/>
      <c r="H58" s="237"/>
      <c r="I58" s="237"/>
      <c r="J58" s="237"/>
      <c r="K58" s="237"/>
      <c r="L58" s="237"/>
      <c r="M58" s="237"/>
      <c r="N58" s="237"/>
      <c r="O58" s="237"/>
      <c r="P58" s="237"/>
    </row>
    <row r="59" spans="1:26" ht="14.25" customHeight="1">
      <c r="G59" s="237"/>
      <c r="H59" s="237"/>
      <c r="I59" s="237"/>
      <c r="J59" s="237"/>
      <c r="K59" s="237"/>
      <c r="L59" s="237"/>
      <c r="M59" s="237"/>
      <c r="N59" s="237"/>
      <c r="O59" s="237"/>
      <c r="P59" s="237"/>
    </row>
    <row r="60" spans="1:26" ht="14.25" customHeight="1">
      <c r="G60" s="237"/>
      <c r="H60" s="237"/>
      <c r="I60" s="237"/>
      <c r="J60" s="237"/>
      <c r="K60" s="237"/>
      <c r="L60" s="237"/>
      <c r="M60" s="237"/>
      <c r="N60" s="237"/>
      <c r="O60" s="237"/>
      <c r="P60" s="237"/>
    </row>
    <row r="61" spans="1:26" ht="14.25" customHeight="1">
      <c r="G61" s="237"/>
      <c r="H61" s="237"/>
      <c r="I61" s="237"/>
      <c r="J61" s="237"/>
      <c r="K61" s="237"/>
      <c r="L61" s="237"/>
      <c r="M61" s="237"/>
      <c r="N61" s="237"/>
      <c r="O61" s="237"/>
      <c r="P61" s="237"/>
    </row>
    <row r="62" spans="1:26" ht="14.25" customHeight="1">
      <c r="G62" s="237"/>
      <c r="H62" s="237"/>
      <c r="I62" s="237"/>
      <c r="J62" s="237"/>
      <c r="K62" s="237"/>
      <c r="L62" s="237"/>
      <c r="M62" s="237"/>
      <c r="N62" s="237"/>
      <c r="O62" s="237"/>
      <c r="P62" s="237"/>
    </row>
    <row r="63" spans="1:26" ht="14.25" customHeight="1">
      <c r="G63" s="237"/>
      <c r="H63" s="237"/>
      <c r="I63" s="237"/>
      <c r="J63" s="237"/>
      <c r="K63" s="237"/>
      <c r="L63" s="237"/>
      <c r="M63" s="237"/>
      <c r="N63" s="237"/>
      <c r="O63" s="237"/>
      <c r="P63" s="237"/>
    </row>
    <row r="64" spans="1:26" ht="14.25" customHeight="1">
      <c r="G64" s="237"/>
      <c r="H64" s="237"/>
      <c r="I64" s="237"/>
      <c r="J64" s="237"/>
      <c r="K64" s="237"/>
      <c r="L64" s="237"/>
      <c r="M64" s="237"/>
      <c r="N64" s="237"/>
      <c r="O64" s="237"/>
      <c r="P64" s="237"/>
    </row>
    <row r="65" spans="7:16" ht="14.25" customHeight="1">
      <c r="G65" s="237"/>
      <c r="H65" s="237"/>
      <c r="I65" s="237"/>
      <c r="J65" s="237"/>
      <c r="K65" s="237"/>
      <c r="L65" s="237"/>
      <c r="M65" s="237"/>
      <c r="N65" s="237"/>
      <c r="O65" s="237"/>
      <c r="P65" s="237"/>
    </row>
    <row r="66" spans="7:16" ht="14.25" customHeight="1">
      <c r="G66" s="237"/>
      <c r="H66" s="237"/>
      <c r="I66" s="237"/>
      <c r="J66" s="237"/>
      <c r="K66" s="237"/>
      <c r="L66" s="237"/>
      <c r="M66" s="237"/>
      <c r="N66" s="237"/>
      <c r="O66" s="237"/>
      <c r="P66" s="237"/>
    </row>
    <row r="67" spans="7:16" ht="14.25" customHeight="1">
      <c r="G67" s="237"/>
      <c r="H67" s="237"/>
      <c r="I67" s="237"/>
      <c r="J67" s="237"/>
      <c r="K67" s="237"/>
      <c r="L67" s="237"/>
      <c r="M67" s="237"/>
      <c r="N67" s="237"/>
      <c r="O67" s="237"/>
      <c r="P67" s="237"/>
    </row>
    <row r="68" spans="7:16" ht="14.25" customHeight="1">
      <c r="G68" s="237"/>
      <c r="H68" s="237"/>
      <c r="I68" s="237"/>
      <c r="J68" s="237"/>
      <c r="K68" s="237"/>
      <c r="L68" s="237"/>
      <c r="M68" s="237"/>
      <c r="N68" s="237"/>
      <c r="O68" s="237"/>
      <c r="P68" s="237"/>
    </row>
    <row r="69" spans="7:16" ht="14.25" customHeight="1">
      <c r="G69" s="237"/>
      <c r="H69" s="237"/>
      <c r="I69" s="237"/>
      <c r="J69" s="237"/>
      <c r="K69" s="237"/>
      <c r="L69" s="237"/>
      <c r="M69" s="237"/>
      <c r="N69" s="237"/>
      <c r="O69" s="237"/>
      <c r="P69" s="237"/>
    </row>
    <row r="70" spans="7:16" ht="14.25" customHeight="1">
      <c r="G70" s="237"/>
      <c r="H70" s="237"/>
      <c r="I70" s="237"/>
      <c r="J70" s="237"/>
      <c r="K70" s="237"/>
      <c r="L70" s="237"/>
      <c r="M70" s="237"/>
      <c r="N70" s="237"/>
      <c r="O70" s="237"/>
      <c r="P70" s="237"/>
    </row>
    <row r="71" spans="7:16" ht="14.25" customHeight="1">
      <c r="G71" s="237"/>
      <c r="H71" s="237"/>
      <c r="I71" s="237"/>
      <c r="J71" s="237"/>
      <c r="K71" s="237"/>
      <c r="L71" s="237"/>
      <c r="M71" s="237"/>
      <c r="N71" s="237"/>
      <c r="O71" s="237"/>
      <c r="P71" s="237"/>
    </row>
    <row r="72" spans="7:16" ht="14.25" customHeight="1">
      <c r="G72" s="237"/>
      <c r="H72" s="237"/>
      <c r="I72" s="237"/>
      <c r="J72" s="237"/>
      <c r="K72" s="237"/>
      <c r="L72" s="237"/>
      <c r="M72" s="237"/>
      <c r="N72" s="237"/>
      <c r="O72" s="237"/>
      <c r="P72" s="237"/>
    </row>
    <row r="73" spans="7:16" ht="14.25" customHeight="1">
      <c r="G73" s="237"/>
      <c r="H73" s="237"/>
      <c r="I73" s="237"/>
      <c r="J73" s="237"/>
      <c r="K73" s="237"/>
      <c r="L73" s="237"/>
      <c r="M73" s="237"/>
      <c r="N73" s="237"/>
      <c r="O73" s="237"/>
      <c r="P73" s="237"/>
    </row>
    <row r="74" spans="7:16" ht="14.25" customHeight="1">
      <c r="G74" s="237"/>
      <c r="H74" s="237"/>
      <c r="I74" s="237"/>
      <c r="J74" s="237"/>
      <c r="K74" s="237"/>
      <c r="L74" s="237"/>
      <c r="M74" s="237"/>
      <c r="N74" s="237"/>
      <c r="O74" s="237"/>
      <c r="P74" s="237"/>
    </row>
    <row r="75" spans="7:16" ht="14.25" customHeight="1">
      <c r="G75" s="237"/>
      <c r="H75" s="237"/>
      <c r="I75" s="237"/>
      <c r="J75" s="237"/>
      <c r="K75" s="237"/>
      <c r="L75" s="237"/>
      <c r="M75" s="237"/>
      <c r="N75" s="237"/>
      <c r="O75" s="237"/>
      <c r="P75" s="237"/>
    </row>
    <row r="76" spans="7:16" ht="14.25" customHeight="1">
      <c r="G76" s="237"/>
      <c r="H76" s="237"/>
      <c r="I76" s="237"/>
      <c r="J76" s="237"/>
      <c r="K76" s="237"/>
      <c r="L76" s="237"/>
      <c r="M76" s="237"/>
      <c r="N76" s="237"/>
      <c r="O76" s="237"/>
      <c r="P76" s="237"/>
    </row>
    <row r="77" spans="7:16" ht="14.25" customHeight="1">
      <c r="G77" s="237"/>
      <c r="H77" s="237"/>
      <c r="I77" s="237"/>
      <c r="J77" s="237"/>
      <c r="K77" s="237"/>
      <c r="L77" s="237"/>
      <c r="M77" s="237"/>
      <c r="N77" s="237"/>
      <c r="O77" s="237"/>
      <c r="P77" s="237"/>
    </row>
    <row r="78" spans="7:16" ht="14.25" customHeight="1">
      <c r="G78" s="237"/>
      <c r="H78" s="237"/>
      <c r="I78" s="237"/>
      <c r="J78" s="237"/>
      <c r="K78" s="237"/>
      <c r="L78" s="237"/>
      <c r="M78" s="237"/>
      <c r="N78" s="237"/>
      <c r="O78" s="237"/>
      <c r="P78" s="237"/>
    </row>
    <row r="79" spans="7:16" ht="14.25" customHeight="1">
      <c r="G79" s="237"/>
      <c r="H79" s="237"/>
      <c r="I79" s="237"/>
      <c r="J79" s="237"/>
      <c r="K79" s="237"/>
      <c r="L79" s="237"/>
      <c r="M79" s="237"/>
      <c r="N79" s="237"/>
      <c r="O79" s="237"/>
      <c r="P79" s="237"/>
    </row>
    <row r="80" spans="7:16" ht="14.25" customHeight="1">
      <c r="G80" s="237"/>
      <c r="H80" s="237"/>
      <c r="I80" s="237"/>
      <c r="J80" s="237"/>
      <c r="K80" s="237"/>
      <c r="L80" s="237"/>
      <c r="M80" s="237"/>
      <c r="N80" s="237"/>
      <c r="O80" s="237"/>
      <c r="P80" s="237"/>
    </row>
    <row r="81" spans="7:16" ht="14.25" customHeight="1">
      <c r="G81" s="237"/>
      <c r="H81" s="237"/>
      <c r="I81" s="237"/>
      <c r="J81" s="237"/>
      <c r="K81" s="237"/>
      <c r="L81" s="237"/>
      <c r="M81" s="237"/>
      <c r="N81" s="237"/>
      <c r="O81" s="237"/>
      <c r="P81" s="237"/>
    </row>
    <row r="82" spans="7:16" ht="14.25" customHeight="1">
      <c r="G82" s="237"/>
      <c r="H82" s="237"/>
      <c r="I82" s="237"/>
      <c r="J82" s="237"/>
      <c r="K82" s="237"/>
      <c r="L82" s="237"/>
      <c r="M82" s="237"/>
      <c r="N82" s="237"/>
      <c r="O82" s="237"/>
      <c r="P82" s="237"/>
    </row>
    <row r="83" spans="7:16" ht="14.25" customHeight="1">
      <c r="G83" s="237"/>
      <c r="H83" s="237"/>
      <c r="I83" s="237"/>
      <c r="J83" s="237"/>
      <c r="K83" s="237"/>
      <c r="L83" s="237"/>
      <c r="M83" s="237"/>
      <c r="N83" s="237"/>
      <c r="O83" s="237"/>
      <c r="P83" s="237"/>
    </row>
    <row r="84" spans="7:16" ht="14.25" customHeight="1">
      <c r="G84" s="237"/>
      <c r="H84" s="237"/>
      <c r="I84" s="237"/>
      <c r="J84" s="237"/>
      <c r="K84" s="237"/>
      <c r="L84" s="237"/>
      <c r="M84" s="237"/>
      <c r="N84" s="237"/>
      <c r="O84" s="237"/>
      <c r="P84" s="237"/>
    </row>
    <row r="85" spans="7:16" ht="14.25" customHeight="1">
      <c r="G85" s="237"/>
      <c r="H85" s="237"/>
      <c r="I85" s="237"/>
      <c r="J85" s="237"/>
      <c r="K85" s="237"/>
      <c r="L85" s="237"/>
      <c r="M85" s="237"/>
      <c r="N85" s="237"/>
      <c r="O85" s="237"/>
      <c r="P85" s="237"/>
    </row>
    <row r="86" spans="7:16" ht="14.25" customHeight="1">
      <c r="G86" s="237"/>
      <c r="H86" s="237"/>
      <c r="I86" s="237"/>
      <c r="J86" s="237"/>
      <c r="K86" s="237"/>
      <c r="L86" s="237"/>
      <c r="M86" s="237"/>
      <c r="N86" s="237"/>
      <c r="O86" s="237"/>
      <c r="P86" s="237"/>
    </row>
    <row r="87" spans="7:16" ht="14.25" customHeight="1">
      <c r="G87" s="237"/>
      <c r="H87" s="237"/>
      <c r="I87" s="237"/>
      <c r="J87" s="237"/>
      <c r="K87" s="237"/>
      <c r="L87" s="237"/>
      <c r="M87" s="237"/>
      <c r="N87" s="237"/>
      <c r="O87" s="237"/>
      <c r="P87" s="237"/>
    </row>
    <row r="88" spans="7:16" ht="14.25" customHeight="1">
      <c r="G88" s="237"/>
      <c r="H88" s="237"/>
      <c r="I88" s="237"/>
      <c r="J88" s="237"/>
      <c r="K88" s="237"/>
      <c r="L88" s="237"/>
      <c r="M88" s="237"/>
      <c r="N88" s="237"/>
      <c r="O88" s="237"/>
      <c r="P88" s="237"/>
    </row>
    <row r="89" spans="7:16" ht="14.25" customHeight="1">
      <c r="G89" s="237"/>
      <c r="H89" s="237"/>
      <c r="I89" s="237"/>
      <c r="J89" s="237"/>
      <c r="K89" s="237"/>
      <c r="L89" s="237"/>
      <c r="M89" s="237"/>
      <c r="N89" s="237"/>
      <c r="O89" s="237"/>
      <c r="P89" s="237"/>
    </row>
    <row r="90" spans="7:16" ht="14.25" customHeight="1">
      <c r="G90" s="237"/>
      <c r="H90" s="237"/>
      <c r="I90" s="237"/>
      <c r="J90" s="237"/>
      <c r="K90" s="237"/>
      <c r="L90" s="237"/>
      <c r="M90" s="237"/>
      <c r="N90" s="237"/>
      <c r="O90" s="237"/>
      <c r="P90" s="237"/>
    </row>
    <row r="91" spans="7:16" ht="14.25" customHeight="1">
      <c r="G91" s="237"/>
      <c r="H91" s="237"/>
      <c r="I91" s="237"/>
      <c r="J91" s="237"/>
      <c r="K91" s="237"/>
      <c r="L91" s="237"/>
      <c r="M91" s="237"/>
      <c r="N91" s="237"/>
      <c r="O91" s="237"/>
      <c r="P91" s="237"/>
    </row>
    <row r="92" spans="7:16" ht="14.25" customHeight="1">
      <c r="G92" s="237"/>
      <c r="H92" s="237"/>
      <c r="I92" s="237"/>
      <c r="J92" s="237"/>
      <c r="K92" s="237"/>
      <c r="L92" s="237"/>
      <c r="M92" s="237"/>
      <c r="N92" s="237"/>
      <c r="O92" s="237"/>
      <c r="P92" s="237"/>
    </row>
    <row r="93" spans="7:16" ht="14.25" customHeight="1">
      <c r="G93" s="237"/>
      <c r="H93" s="237"/>
      <c r="I93" s="237"/>
      <c r="J93" s="237"/>
      <c r="K93" s="237"/>
      <c r="L93" s="237"/>
      <c r="M93" s="237"/>
      <c r="N93" s="237"/>
      <c r="O93" s="237"/>
      <c r="P93" s="237"/>
    </row>
    <row r="94" spans="7:16" ht="14.25" customHeight="1">
      <c r="G94" s="237"/>
      <c r="H94" s="237"/>
      <c r="I94" s="237"/>
      <c r="J94" s="237"/>
      <c r="K94" s="237"/>
      <c r="L94" s="237"/>
      <c r="M94" s="237"/>
      <c r="N94" s="237"/>
      <c r="O94" s="237"/>
      <c r="P94" s="237"/>
    </row>
    <row r="95" spans="7:16" ht="14.25" customHeight="1">
      <c r="G95" s="237"/>
      <c r="H95" s="237"/>
      <c r="I95" s="237"/>
      <c r="J95" s="237"/>
      <c r="K95" s="237"/>
      <c r="L95" s="237"/>
      <c r="M95" s="237"/>
      <c r="N95" s="237"/>
      <c r="O95" s="237"/>
      <c r="P95" s="237"/>
    </row>
    <row r="96" spans="7:16" ht="14.25" customHeight="1">
      <c r="G96" s="237"/>
      <c r="H96" s="237"/>
      <c r="I96" s="237"/>
      <c r="J96" s="237"/>
      <c r="K96" s="237"/>
      <c r="L96" s="237"/>
      <c r="M96" s="237"/>
      <c r="N96" s="237"/>
      <c r="O96" s="237"/>
      <c r="P96" s="237"/>
    </row>
    <row r="97" spans="7:16" ht="14.25" customHeight="1">
      <c r="G97" s="237"/>
      <c r="H97" s="237"/>
      <c r="I97" s="237"/>
      <c r="J97" s="237"/>
      <c r="K97" s="237"/>
      <c r="L97" s="237"/>
      <c r="M97" s="237"/>
      <c r="N97" s="237"/>
      <c r="O97" s="237"/>
      <c r="P97" s="237"/>
    </row>
    <row r="98" spans="7:16" ht="14.25" customHeight="1">
      <c r="G98" s="237"/>
      <c r="H98" s="237"/>
      <c r="I98" s="237"/>
      <c r="J98" s="237"/>
      <c r="K98" s="237"/>
      <c r="L98" s="237"/>
      <c r="M98" s="237"/>
      <c r="N98" s="237"/>
      <c r="O98" s="237"/>
      <c r="P98" s="237"/>
    </row>
    <row r="99" spans="7:16" ht="14.25" customHeight="1">
      <c r="G99" s="237"/>
      <c r="H99" s="237"/>
      <c r="I99" s="237"/>
      <c r="J99" s="237"/>
      <c r="K99" s="237"/>
      <c r="L99" s="237"/>
      <c r="M99" s="237"/>
      <c r="N99" s="237"/>
      <c r="O99" s="237"/>
      <c r="P99" s="237"/>
    </row>
    <row r="100" spans="7:16" ht="14.25" customHeight="1">
      <c r="G100" s="237"/>
      <c r="H100" s="237"/>
      <c r="I100" s="237"/>
      <c r="J100" s="237"/>
      <c r="K100" s="237"/>
      <c r="L100" s="237"/>
      <c r="M100" s="237"/>
      <c r="N100" s="237"/>
      <c r="O100" s="237"/>
      <c r="P100" s="237"/>
    </row>
    <row r="101" spans="7:16" ht="14.25" customHeight="1">
      <c r="G101" s="237"/>
      <c r="H101" s="237"/>
      <c r="I101" s="237"/>
      <c r="J101" s="237"/>
      <c r="K101" s="237"/>
      <c r="L101" s="237"/>
      <c r="M101" s="237"/>
      <c r="N101" s="237"/>
      <c r="O101" s="237"/>
      <c r="P101" s="237"/>
    </row>
    <row r="102" spans="7:16" ht="14.25" customHeight="1">
      <c r="G102" s="237"/>
      <c r="H102" s="237"/>
      <c r="I102" s="237"/>
      <c r="J102" s="237"/>
      <c r="K102" s="237"/>
      <c r="L102" s="237"/>
      <c r="M102" s="237"/>
      <c r="N102" s="237"/>
      <c r="O102" s="237"/>
      <c r="P102" s="237"/>
    </row>
    <row r="103" spans="7:16" ht="14.25" customHeight="1">
      <c r="G103" s="237"/>
      <c r="H103" s="237"/>
      <c r="I103" s="237"/>
      <c r="J103" s="237"/>
      <c r="K103" s="237"/>
      <c r="L103" s="237"/>
      <c r="M103" s="237"/>
      <c r="N103" s="237"/>
      <c r="O103" s="237"/>
      <c r="P103" s="237"/>
    </row>
    <row r="104" spans="7:16" ht="14.25" customHeight="1">
      <c r="G104" s="237"/>
      <c r="H104" s="237"/>
      <c r="I104" s="237"/>
      <c r="J104" s="237"/>
      <c r="K104" s="237"/>
      <c r="L104" s="237"/>
      <c r="M104" s="237"/>
      <c r="N104" s="237"/>
      <c r="O104" s="237"/>
      <c r="P104" s="237"/>
    </row>
    <row r="105" spans="7:16" ht="14.25" customHeight="1">
      <c r="G105" s="237"/>
      <c r="H105" s="237"/>
      <c r="I105" s="237"/>
      <c r="J105" s="237"/>
      <c r="K105" s="237"/>
      <c r="L105" s="237"/>
      <c r="M105" s="237"/>
      <c r="N105" s="237"/>
      <c r="O105" s="237"/>
      <c r="P105" s="237"/>
    </row>
    <row r="106" spans="7:16" ht="14.25" customHeight="1">
      <c r="G106" s="237"/>
      <c r="H106" s="237"/>
      <c r="I106" s="237"/>
      <c r="J106" s="237"/>
      <c r="K106" s="237"/>
      <c r="L106" s="237"/>
      <c r="M106" s="237"/>
      <c r="N106" s="237"/>
      <c r="O106" s="237"/>
      <c r="P106" s="237"/>
    </row>
    <row r="107" spans="7:16" ht="14.25" customHeight="1">
      <c r="G107" s="237"/>
      <c r="H107" s="237"/>
      <c r="I107" s="237"/>
      <c r="J107" s="237"/>
      <c r="K107" s="237"/>
      <c r="L107" s="237"/>
      <c r="M107" s="237"/>
      <c r="N107" s="237"/>
      <c r="O107" s="237"/>
      <c r="P107" s="237"/>
    </row>
    <row r="108" spans="7:16" ht="14.25" customHeight="1">
      <c r="G108" s="237"/>
      <c r="H108" s="237"/>
      <c r="I108" s="237"/>
      <c r="J108" s="237"/>
      <c r="K108" s="237"/>
      <c r="L108" s="237"/>
      <c r="M108" s="237"/>
      <c r="N108" s="237"/>
      <c r="O108" s="237"/>
      <c r="P108" s="237"/>
    </row>
    <row r="109" spans="7:16" ht="14.25" customHeight="1">
      <c r="G109" s="237"/>
      <c r="H109" s="237"/>
      <c r="I109" s="237"/>
      <c r="J109" s="237"/>
      <c r="K109" s="237"/>
      <c r="L109" s="237"/>
      <c r="M109" s="237"/>
      <c r="N109" s="237"/>
      <c r="O109" s="237"/>
      <c r="P109" s="237"/>
    </row>
    <row r="110" spans="7:16" ht="14.25" customHeight="1">
      <c r="G110" s="237"/>
      <c r="H110" s="237"/>
      <c r="I110" s="237"/>
      <c r="J110" s="237"/>
      <c r="K110" s="237"/>
      <c r="L110" s="237"/>
      <c r="M110" s="237"/>
      <c r="N110" s="237"/>
      <c r="O110" s="237"/>
      <c r="P110" s="237"/>
    </row>
    <row r="111" spans="7:16" ht="14.25" customHeight="1">
      <c r="G111" s="237"/>
      <c r="H111" s="237"/>
      <c r="I111" s="237"/>
      <c r="J111" s="237"/>
      <c r="K111" s="237"/>
      <c r="L111" s="237"/>
      <c r="M111" s="237"/>
      <c r="N111" s="237"/>
      <c r="O111" s="237"/>
      <c r="P111" s="237"/>
    </row>
    <row r="112" spans="7:16" ht="14.25" customHeight="1">
      <c r="G112" s="237"/>
      <c r="H112" s="237"/>
      <c r="I112" s="237"/>
      <c r="J112" s="237"/>
      <c r="K112" s="237"/>
      <c r="L112" s="237"/>
      <c r="M112" s="237"/>
      <c r="N112" s="237"/>
      <c r="O112" s="237"/>
      <c r="P112" s="237"/>
    </row>
    <row r="113" spans="7:16" ht="14.25" customHeight="1">
      <c r="G113" s="237"/>
      <c r="H113" s="237"/>
      <c r="I113" s="237"/>
      <c r="J113" s="237"/>
      <c r="K113" s="237"/>
      <c r="L113" s="237"/>
      <c r="M113" s="237"/>
      <c r="N113" s="237"/>
      <c r="O113" s="237"/>
      <c r="P113" s="237"/>
    </row>
    <row r="114" spans="7:16" ht="14.25" customHeight="1">
      <c r="G114" s="237"/>
      <c r="H114" s="237"/>
      <c r="I114" s="237"/>
      <c r="J114" s="237"/>
      <c r="K114" s="237"/>
      <c r="L114" s="237"/>
      <c r="M114" s="237"/>
      <c r="N114" s="237"/>
      <c r="O114" s="237"/>
      <c r="P114" s="237"/>
    </row>
    <row r="115" spans="7:16" ht="14.25" customHeight="1">
      <c r="G115" s="237"/>
      <c r="H115" s="237"/>
      <c r="I115" s="237"/>
      <c r="J115" s="237"/>
      <c r="K115" s="237"/>
      <c r="L115" s="237"/>
      <c r="M115" s="237"/>
      <c r="N115" s="237"/>
      <c r="O115" s="237"/>
      <c r="P115" s="237"/>
    </row>
    <row r="116" spans="7:16" ht="14.25" customHeight="1">
      <c r="G116" s="237"/>
      <c r="H116" s="237"/>
      <c r="I116" s="237"/>
      <c r="J116" s="237"/>
      <c r="K116" s="237"/>
      <c r="L116" s="237"/>
      <c r="M116" s="237"/>
      <c r="N116" s="237"/>
      <c r="O116" s="237"/>
      <c r="P116" s="237"/>
    </row>
    <row r="117" spans="7:16" ht="14.25" customHeight="1">
      <c r="G117" s="237"/>
      <c r="H117" s="237"/>
      <c r="I117" s="237"/>
      <c r="J117" s="237"/>
      <c r="K117" s="237"/>
      <c r="L117" s="237"/>
      <c r="M117" s="237"/>
      <c r="N117" s="237"/>
      <c r="O117" s="237"/>
      <c r="P117" s="237"/>
    </row>
    <row r="118" spans="7:16" ht="14.25" customHeight="1">
      <c r="G118" s="237"/>
      <c r="H118" s="237"/>
      <c r="I118" s="237"/>
      <c r="J118" s="237"/>
      <c r="K118" s="237"/>
      <c r="L118" s="237"/>
      <c r="M118" s="237"/>
      <c r="N118" s="237"/>
      <c r="O118" s="237"/>
      <c r="P118" s="237"/>
    </row>
    <row r="119" spans="7:16" ht="14.25" customHeight="1">
      <c r="G119" s="237"/>
      <c r="H119" s="237"/>
      <c r="I119" s="237"/>
      <c r="J119" s="237"/>
      <c r="K119" s="237"/>
      <c r="L119" s="237"/>
      <c r="M119" s="237"/>
      <c r="N119" s="237"/>
      <c r="O119" s="237"/>
      <c r="P119" s="237"/>
    </row>
    <row r="120" spans="7:16" ht="14.25" customHeight="1">
      <c r="G120" s="237"/>
      <c r="H120" s="237"/>
      <c r="I120" s="237"/>
      <c r="J120" s="237"/>
      <c r="K120" s="237"/>
      <c r="L120" s="237"/>
      <c r="M120" s="237"/>
      <c r="N120" s="237"/>
      <c r="O120" s="237"/>
      <c r="P120" s="237"/>
    </row>
    <row r="121" spans="7:16" ht="14.25" customHeight="1">
      <c r="G121" s="237"/>
      <c r="H121" s="237"/>
      <c r="I121" s="237"/>
      <c r="J121" s="237"/>
      <c r="K121" s="237"/>
      <c r="L121" s="237"/>
      <c r="M121" s="237"/>
      <c r="N121" s="237"/>
      <c r="O121" s="237"/>
      <c r="P121" s="237"/>
    </row>
    <row r="122" spans="7:16" ht="14.25" customHeight="1">
      <c r="G122" s="237"/>
      <c r="H122" s="237"/>
      <c r="I122" s="237"/>
      <c r="J122" s="237"/>
      <c r="K122" s="237"/>
      <c r="L122" s="237"/>
      <c r="M122" s="237"/>
      <c r="N122" s="237"/>
      <c r="O122" s="237"/>
      <c r="P122" s="237"/>
    </row>
    <row r="123" spans="7:16" ht="14.25" customHeight="1">
      <c r="G123" s="237"/>
      <c r="H123" s="237"/>
      <c r="I123" s="237"/>
      <c r="J123" s="237"/>
      <c r="K123" s="237"/>
      <c r="L123" s="237"/>
      <c r="M123" s="237"/>
      <c r="N123" s="237"/>
      <c r="O123" s="237"/>
      <c r="P123" s="237"/>
    </row>
    <row r="124" spans="7:16" ht="14.25" customHeight="1">
      <c r="G124" s="237"/>
      <c r="H124" s="237"/>
      <c r="I124" s="237"/>
      <c r="J124" s="237"/>
      <c r="K124" s="237"/>
      <c r="L124" s="237"/>
      <c r="M124" s="237"/>
      <c r="N124" s="237"/>
      <c r="O124" s="237"/>
      <c r="P124" s="237"/>
    </row>
    <row r="125" spans="7:16" ht="14.25" customHeight="1">
      <c r="G125" s="237"/>
      <c r="H125" s="237"/>
      <c r="I125" s="237"/>
      <c r="J125" s="237"/>
      <c r="K125" s="237"/>
      <c r="L125" s="237"/>
      <c r="M125" s="237"/>
      <c r="N125" s="237"/>
      <c r="O125" s="237"/>
      <c r="P125" s="237"/>
    </row>
    <row r="126" spans="7:16" ht="14.25" customHeight="1">
      <c r="G126" s="237"/>
      <c r="H126" s="237"/>
      <c r="I126" s="237"/>
      <c r="J126" s="237"/>
      <c r="K126" s="237"/>
      <c r="L126" s="237"/>
      <c r="M126" s="237"/>
      <c r="N126" s="237"/>
      <c r="O126" s="237"/>
      <c r="P126" s="237"/>
    </row>
    <row r="127" spans="7:16" ht="14.25" customHeight="1">
      <c r="G127" s="237"/>
      <c r="H127" s="237"/>
      <c r="I127" s="237"/>
      <c r="J127" s="237"/>
      <c r="K127" s="237"/>
      <c r="L127" s="237"/>
      <c r="M127" s="237"/>
      <c r="N127" s="237"/>
      <c r="O127" s="237"/>
      <c r="P127" s="237"/>
    </row>
    <row r="128" spans="7:16" ht="14.25" customHeight="1">
      <c r="G128" s="237"/>
      <c r="H128" s="237"/>
      <c r="I128" s="237"/>
      <c r="J128" s="237"/>
      <c r="K128" s="237"/>
      <c r="L128" s="237"/>
      <c r="M128" s="237"/>
      <c r="N128" s="237"/>
      <c r="O128" s="237"/>
      <c r="P128" s="237"/>
    </row>
    <row r="129" spans="7:16" ht="14.25" customHeight="1">
      <c r="G129" s="237"/>
      <c r="H129" s="237"/>
      <c r="I129" s="237"/>
      <c r="J129" s="237"/>
      <c r="K129" s="237"/>
      <c r="L129" s="237"/>
      <c r="M129" s="237"/>
      <c r="N129" s="237"/>
      <c r="O129" s="237"/>
      <c r="P129" s="237"/>
    </row>
    <row r="130" spans="7:16" ht="14.25" customHeight="1">
      <c r="G130" s="237"/>
      <c r="H130" s="237"/>
      <c r="I130" s="237"/>
      <c r="J130" s="237"/>
      <c r="K130" s="237"/>
      <c r="L130" s="237"/>
      <c r="M130" s="237"/>
      <c r="N130" s="237"/>
      <c r="O130" s="237"/>
      <c r="P130" s="237"/>
    </row>
    <row r="131" spans="7:16" ht="14.25" customHeight="1">
      <c r="G131" s="237"/>
      <c r="H131" s="237"/>
      <c r="I131" s="237"/>
      <c r="J131" s="237"/>
      <c r="K131" s="237"/>
      <c r="L131" s="237"/>
      <c r="M131" s="237"/>
      <c r="N131" s="237"/>
      <c r="O131" s="237"/>
      <c r="P131" s="237"/>
    </row>
    <row r="132" spans="7:16" ht="14.25" customHeight="1">
      <c r="G132" s="237"/>
      <c r="H132" s="237"/>
      <c r="I132" s="237"/>
      <c r="J132" s="237"/>
      <c r="K132" s="237"/>
      <c r="L132" s="237"/>
      <c r="M132" s="237"/>
      <c r="N132" s="237"/>
      <c r="O132" s="237"/>
      <c r="P132" s="237"/>
    </row>
    <row r="133" spans="7:16" ht="14.25" customHeight="1">
      <c r="G133" s="237"/>
      <c r="H133" s="237"/>
      <c r="I133" s="237"/>
      <c r="J133" s="237"/>
      <c r="K133" s="237"/>
      <c r="L133" s="237"/>
      <c r="M133" s="237"/>
      <c r="N133" s="237"/>
      <c r="O133" s="237"/>
      <c r="P133" s="237"/>
    </row>
    <row r="134" spans="7:16" ht="14.25" customHeight="1">
      <c r="G134" s="237"/>
      <c r="H134" s="237"/>
      <c r="I134" s="237"/>
      <c r="J134" s="237"/>
      <c r="K134" s="237"/>
      <c r="L134" s="237"/>
      <c r="M134" s="237"/>
      <c r="N134" s="237"/>
      <c r="O134" s="237"/>
      <c r="P134" s="237"/>
    </row>
    <row r="135" spans="7:16" ht="14.25" customHeight="1">
      <c r="G135" s="237"/>
      <c r="H135" s="237"/>
      <c r="I135" s="237"/>
      <c r="J135" s="237"/>
      <c r="K135" s="237"/>
      <c r="L135" s="237"/>
      <c r="M135" s="237"/>
      <c r="N135" s="237"/>
      <c r="O135" s="237"/>
      <c r="P135" s="237"/>
    </row>
    <row r="136" spans="7:16" ht="14.25" customHeight="1">
      <c r="G136" s="237"/>
      <c r="H136" s="237"/>
      <c r="I136" s="237"/>
      <c r="J136" s="237"/>
      <c r="K136" s="237"/>
      <c r="L136" s="237"/>
      <c r="M136" s="237"/>
      <c r="N136" s="237"/>
      <c r="O136" s="237"/>
      <c r="P136" s="237"/>
    </row>
    <row r="137" spans="7:16" ht="14.25" customHeight="1">
      <c r="G137" s="237"/>
      <c r="H137" s="237"/>
      <c r="I137" s="237"/>
      <c r="J137" s="237"/>
      <c r="K137" s="237"/>
      <c r="L137" s="237"/>
      <c r="M137" s="237"/>
      <c r="N137" s="237"/>
      <c r="O137" s="237"/>
      <c r="P137" s="237"/>
    </row>
    <row r="138" spans="7:16" ht="14.25" customHeight="1">
      <c r="G138" s="237"/>
      <c r="H138" s="237"/>
      <c r="I138" s="237"/>
      <c r="J138" s="237"/>
      <c r="K138" s="237"/>
      <c r="L138" s="237"/>
      <c r="M138" s="237"/>
      <c r="N138" s="237"/>
      <c r="O138" s="237"/>
      <c r="P138" s="237"/>
    </row>
    <row r="139" spans="7:16" ht="14.25" customHeight="1">
      <c r="G139" s="237"/>
      <c r="H139" s="237"/>
      <c r="I139" s="237"/>
      <c r="J139" s="237"/>
      <c r="K139" s="237"/>
      <c r="L139" s="237"/>
      <c r="M139" s="237"/>
      <c r="N139" s="237"/>
      <c r="O139" s="237"/>
      <c r="P139" s="237"/>
    </row>
    <row r="140" spans="7:16" ht="14.25" customHeight="1">
      <c r="G140" s="237"/>
      <c r="H140" s="237"/>
      <c r="I140" s="237"/>
      <c r="J140" s="237"/>
      <c r="K140" s="237"/>
      <c r="L140" s="237"/>
      <c r="M140" s="237"/>
      <c r="N140" s="237"/>
      <c r="O140" s="237"/>
      <c r="P140" s="237"/>
    </row>
    <row r="141" spans="7:16" ht="14.25" customHeight="1">
      <c r="G141" s="237"/>
      <c r="H141" s="237"/>
      <c r="I141" s="237"/>
      <c r="J141" s="237"/>
      <c r="K141" s="237"/>
      <c r="L141" s="237"/>
      <c r="M141" s="237"/>
      <c r="N141" s="237"/>
      <c r="O141" s="237"/>
      <c r="P141" s="237"/>
    </row>
    <row r="142" spans="7:16" ht="14.25" customHeight="1">
      <c r="G142" s="237"/>
      <c r="H142" s="237"/>
      <c r="I142" s="237"/>
      <c r="J142" s="237"/>
      <c r="K142" s="237"/>
      <c r="L142" s="237"/>
      <c r="M142" s="237"/>
      <c r="N142" s="237"/>
      <c r="O142" s="237"/>
      <c r="P142" s="237"/>
    </row>
    <row r="143" spans="7:16" ht="14.25" customHeight="1">
      <c r="G143" s="237"/>
      <c r="H143" s="237"/>
      <c r="I143" s="237"/>
      <c r="J143" s="237"/>
      <c r="K143" s="237"/>
      <c r="L143" s="237"/>
      <c r="M143" s="237"/>
      <c r="N143" s="237"/>
      <c r="O143" s="237"/>
      <c r="P143" s="237"/>
    </row>
    <row r="144" spans="7:16" ht="14.25" customHeight="1">
      <c r="G144" s="237"/>
      <c r="H144" s="237"/>
      <c r="I144" s="237"/>
      <c r="J144" s="237"/>
      <c r="K144" s="237"/>
      <c r="L144" s="237"/>
      <c r="M144" s="237"/>
      <c r="N144" s="237"/>
      <c r="O144" s="237"/>
      <c r="P144" s="237"/>
    </row>
    <row r="145" spans="7:16" ht="14.25" customHeight="1">
      <c r="G145" s="237"/>
      <c r="H145" s="237"/>
      <c r="I145" s="237"/>
      <c r="J145" s="237"/>
      <c r="K145" s="237"/>
      <c r="L145" s="237"/>
      <c r="M145" s="237"/>
      <c r="N145" s="237"/>
      <c r="O145" s="237"/>
      <c r="P145" s="237"/>
    </row>
    <row r="146" spans="7:16" ht="14.25" customHeight="1">
      <c r="G146" s="237"/>
      <c r="H146" s="237"/>
      <c r="I146" s="237"/>
      <c r="J146" s="237"/>
      <c r="K146" s="237"/>
      <c r="L146" s="237"/>
      <c r="M146" s="237"/>
      <c r="N146" s="237"/>
      <c r="O146" s="237"/>
      <c r="P146" s="237"/>
    </row>
    <row r="147" spans="7:16" ht="14.25" customHeight="1">
      <c r="G147" s="237"/>
      <c r="H147" s="237"/>
      <c r="I147" s="237"/>
      <c r="J147" s="237"/>
      <c r="K147" s="237"/>
      <c r="L147" s="237"/>
      <c r="M147" s="237"/>
      <c r="N147" s="237"/>
      <c r="O147" s="237"/>
      <c r="P147" s="237"/>
    </row>
    <row r="148" spans="7:16" ht="14.25" customHeight="1">
      <c r="G148" s="237"/>
      <c r="H148" s="237"/>
      <c r="I148" s="237"/>
      <c r="J148" s="237"/>
      <c r="K148" s="237"/>
      <c r="L148" s="237"/>
      <c r="M148" s="237"/>
      <c r="N148" s="237"/>
      <c r="O148" s="237"/>
      <c r="P148" s="237"/>
    </row>
    <row r="149" spans="7:16" ht="14.25" customHeight="1">
      <c r="G149" s="237"/>
      <c r="H149" s="237"/>
      <c r="I149" s="237"/>
      <c r="J149" s="237"/>
      <c r="K149" s="237"/>
      <c r="L149" s="237"/>
      <c r="M149" s="237"/>
      <c r="N149" s="237"/>
      <c r="O149" s="237"/>
      <c r="P149" s="237"/>
    </row>
    <row r="150" spans="7:16" ht="14.25" customHeight="1">
      <c r="G150" s="237"/>
      <c r="H150" s="237"/>
      <c r="I150" s="237"/>
      <c r="J150" s="237"/>
      <c r="K150" s="237"/>
      <c r="L150" s="237"/>
      <c r="M150" s="237"/>
      <c r="N150" s="237"/>
      <c r="O150" s="237"/>
      <c r="P150" s="237"/>
    </row>
    <row r="151" spans="7:16" ht="14.25" customHeight="1">
      <c r="G151" s="237"/>
      <c r="H151" s="237"/>
      <c r="I151" s="237"/>
      <c r="J151" s="237"/>
      <c r="K151" s="237"/>
      <c r="L151" s="237"/>
      <c r="M151" s="237"/>
      <c r="N151" s="237"/>
      <c r="O151" s="237"/>
      <c r="P151" s="237"/>
    </row>
    <row r="152" spans="7:16" ht="14.25" customHeight="1">
      <c r="G152" s="237"/>
      <c r="H152" s="237"/>
      <c r="I152" s="237"/>
      <c r="J152" s="237"/>
      <c r="K152" s="237"/>
      <c r="L152" s="237"/>
      <c r="M152" s="237"/>
      <c r="N152" s="237"/>
      <c r="O152" s="237"/>
      <c r="P152" s="237"/>
    </row>
    <row r="153" spans="7:16" ht="14.25" customHeight="1">
      <c r="G153" s="237"/>
      <c r="H153" s="237"/>
      <c r="I153" s="237"/>
      <c r="J153" s="237"/>
      <c r="K153" s="237"/>
      <c r="L153" s="237"/>
      <c r="M153" s="237"/>
      <c r="N153" s="237"/>
      <c r="O153" s="237"/>
      <c r="P153" s="237"/>
    </row>
    <row r="154" spans="7:16" ht="14.25" customHeight="1">
      <c r="G154" s="237"/>
      <c r="H154" s="237"/>
      <c r="I154" s="237"/>
      <c r="J154" s="237"/>
      <c r="K154" s="237"/>
      <c r="L154" s="237"/>
      <c r="M154" s="237"/>
      <c r="N154" s="237"/>
      <c r="O154" s="237"/>
      <c r="P154" s="237"/>
    </row>
    <row r="155" spans="7:16" ht="14.25" customHeight="1">
      <c r="G155" s="237"/>
      <c r="H155" s="237"/>
      <c r="I155" s="237"/>
      <c r="J155" s="237"/>
      <c r="K155" s="237"/>
      <c r="L155" s="237"/>
      <c r="M155" s="237"/>
      <c r="N155" s="237"/>
      <c r="O155" s="237"/>
      <c r="P155" s="237"/>
    </row>
    <row r="156" spans="7:16" ht="14.25" customHeight="1">
      <c r="G156" s="237"/>
      <c r="H156" s="237"/>
      <c r="I156" s="237"/>
      <c r="J156" s="237"/>
      <c r="K156" s="237"/>
      <c r="L156" s="237"/>
      <c r="M156" s="237"/>
      <c r="N156" s="237"/>
      <c r="O156" s="237"/>
      <c r="P156" s="237"/>
    </row>
    <row r="157" spans="7:16" ht="14.25" customHeight="1">
      <c r="G157" s="237"/>
      <c r="H157" s="237"/>
      <c r="I157" s="237"/>
      <c r="J157" s="237"/>
      <c r="K157" s="237"/>
      <c r="L157" s="237"/>
      <c r="M157" s="237"/>
      <c r="N157" s="237"/>
      <c r="O157" s="237"/>
      <c r="P157" s="237"/>
    </row>
    <row r="158" spans="7:16" ht="14.25" customHeight="1">
      <c r="G158" s="237"/>
      <c r="H158" s="237"/>
      <c r="I158" s="237"/>
      <c r="J158" s="237"/>
      <c r="K158" s="237"/>
      <c r="L158" s="237"/>
      <c r="M158" s="237"/>
      <c r="N158" s="237"/>
      <c r="O158" s="237"/>
      <c r="P158" s="237"/>
    </row>
    <row r="159" spans="7:16" ht="14.25" customHeight="1">
      <c r="G159" s="237"/>
      <c r="H159" s="237"/>
      <c r="I159" s="237"/>
      <c r="J159" s="237"/>
      <c r="K159" s="237"/>
      <c r="L159" s="237"/>
      <c r="M159" s="237"/>
      <c r="N159" s="237"/>
      <c r="O159" s="237"/>
      <c r="P159" s="237"/>
    </row>
    <row r="160" spans="7:16" ht="14.25" customHeight="1">
      <c r="G160" s="237"/>
      <c r="H160" s="237"/>
      <c r="I160" s="237"/>
      <c r="J160" s="237"/>
      <c r="K160" s="237"/>
      <c r="L160" s="237"/>
      <c r="M160" s="237"/>
      <c r="N160" s="237"/>
      <c r="O160" s="237"/>
      <c r="P160" s="237"/>
    </row>
    <row r="161" spans="7:16" ht="14.25" customHeight="1">
      <c r="G161" s="237"/>
      <c r="H161" s="237"/>
      <c r="I161" s="237"/>
      <c r="J161" s="237"/>
      <c r="K161" s="237"/>
      <c r="L161" s="237"/>
      <c r="M161" s="237"/>
      <c r="N161" s="237"/>
      <c r="O161" s="237"/>
      <c r="P161" s="237"/>
    </row>
    <row r="162" spans="7:16" ht="14.25" customHeight="1">
      <c r="G162" s="237"/>
      <c r="H162" s="237"/>
      <c r="I162" s="237"/>
      <c r="J162" s="237"/>
      <c r="K162" s="237"/>
      <c r="L162" s="237"/>
      <c r="M162" s="237"/>
      <c r="N162" s="237"/>
      <c r="O162" s="237"/>
      <c r="P162" s="237"/>
    </row>
    <row r="163" spans="7:16" ht="14.25" customHeight="1">
      <c r="G163" s="237"/>
      <c r="H163" s="237"/>
      <c r="I163" s="237"/>
      <c r="J163" s="237"/>
      <c r="K163" s="237"/>
      <c r="L163" s="237"/>
      <c r="M163" s="237"/>
      <c r="N163" s="237"/>
      <c r="O163" s="237"/>
      <c r="P163" s="237"/>
    </row>
    <row r="164" spans="7:16" ht="14.25" customHeight="1">
      <c r="G164" s="237"/>
      <c r="H164" s="237"/>
      <c r="I164" s="237"/>
      <c r="J164" s="237"/>
      <c r="K164" s="237"/>
      <c r="L164" s="237"/>
      <c r="M164" s="237"/>
      <c r="N164" s="237"/>
      <c r="O164" s="237"/>
      <c r="P164" s="237"/>
    </row>
    <row r="165" spans="7:16" ht="14.25" customHeight="1">
      <c r="G165" s="237"/>
      <c r="H165" s="237"/>
      <c r="I165" s="237"/>
      <c r="J165" s="237"/>
      <c r="K165" s="237"/>
      <c r="L165" s="237"/>
      <c r="M165" s="237"/>
      <c r="N165" s="237"/>
      <c r="O165" s="237"/>
      <c r="P165" s="237"/>
    </row>
    <row r="166" spans="7:16" ht="14.25" customHeight="1">
      <c r="G166" s="237"/>
      <c r="H166" s="237"/>
      <c r="I166" s="237"/>
      <c r="J166" s="237"/>
      <c r="K166" s="237"/>
      <c r="L166" s="237"/>
      <c r="M166" s="237"/>
      <c r="N166" s="237"/>
      <c r="O166" s="237"/>
      <c r="P166" s="237"/>
    </row>
    <row r="167" spans="7:16" ht="14.25" customHeight="1">
      <c r="G167" s="237"/>
      <c r="H167" s="237"/>
      <c r="I167" s="237"/>
      <c r="J167" s="237"/>
      <c r="K167" s="237"/>
      <c r="L167" s="237"/>
      <c r="M167" s="237"/>
      <c r="N167" s="237"/>
      <c r="O167" s="237"/>
      <c r="P167" s="237"/>
    </row>
    <row r="168" spans="7:16" ht="14.25" customHeight="1">
      <c r="G168" s="237"/>
      <c r="H168" s="237"/>
      <c r="I168" s="237"/>
      <c r="J168" s="237"/>
      <c r="K168" s="237"/>
      <c r="L168" s="237"/>
      <c r="M168" s="237"/>
      <c r="N168" s="237"/>
      <c r="O168" s="237"/>
      <c r="P168" s="237"/>
    </row>
    <row r="169" spans="7:16" ht="14.25" customHeight="1">
      <c r="G169" s="237"/>
      <c r="H169" s="237"/>
      <c r="I169" s="237"/>
      <c r="J169" s="237"/>
      <c r="K169" s="237"/>
      <c r="L169" s="237"/>
      <c r="M169" s="237"/>
      <c r="N169" s="237"/>
      <c r="O169" s="237"/>
      <c r="P169" s="237"/>
    </row>
    <row r="170" spans="7:16" ht="14.25" customHeight="1">
      <c r="G170" s="237"/>
      <c r="H170" s="237"/>
      <c r="I170" s="237"/>
      <c r="J170" s="237"/>
      <c r="K170" s="237"/>
      <c r="L170" s="237"/>
      <c r="M170" s="237"/>
      <c r="N170" s="237"/>
      <c r="O170" s="237"/>
      <c r="P170" s="237"/>
    </row>
    <row r="171" spans="7:16" ht="14.25" customHeight="1">
      <c r="G171" s="237"/>
      <c r="H171" s="237"/>
      <c r="I171" s="237"/>
      <c r="J171" s="237"/>
      <c r="K171" s="237"/>
      <c r="L171" s="237"/>
      <c r="M171" s="237"/>
      <c r="N171" s="237"/>
      <c r="O171" s="237"/>
      <c r="P171" s="237"/>
    </row>
    <row r="172" spans="7:16" ht="14.25" customHeight="1">
      <c r="G172" s="237"/>
      <c r="H172" s="237"/>
      <c r="I172" s="237"/>
      <c r="J172" s="237"/>
      <c r="K172" s="237"/>
      <c r="L172" s="237"/>
      <c r="M172" s="237"/>
      <c r="N172" s="237"/>
      <c r="O172" s="237"/>
      <c r="P172" s="237"/>
    </row>
    <row r="173" spans="7:16" ht="14.25" customHeight="1">
      <c r="G173" s="237"/>
      <c r="H173" s="237"/>
      <c r="I173" s="237"/>
      <c r="J173" s="237"/>
      <c r="K173" s="237"/>
      <c r="L173" s="237"/>
      <c r="M173" s="237"/>
      <c r="N173" s="237"/>
      <c r="O173" s="237"/>
      <c r="P173" s="237"/>
    </row>
    <row r="174" spans="7:16" ht="14.25" customHeight="1">
      <c r="G174" s="237"/>
      <c r="H174" s="237"/>
      <c r="I174" s="237"/>
      <c r="J174" s="237"/>
      <c r="K174" s="237"/>
      <c r="L174" s="237"/>
      <c r="M174" s="237"/>
      <c r="N174" s="237"/>
      <c r="O174" s="237"/>
      <c r="P174" s="237"/>
    </row>
    <row r="175" spans="7:16" ht="14.25" customHeight="1">
      <c r="G175" s="237"/>
      <c r="H175" s="237"/>
      <c r="I175" s="237"/>
      <c r="J175" s="237"/>
      <c r="K175" s="237"/>
      <c r="L175" s="237"/>
      <c r="M175" s="237"/>
      <c r="N175" s="237"/>
      <c r="O175" s="237"/>
      <c r="P175" s="237"/>
    </row>
    <row r="176" spans="7:16" ht="14.25" customHeight="1">
      <c r="G176" s="237"/>
      <c r="H176" s="237"/>
      <c r="I176" s="237"/>
      <c r="J176" s="237"/>
      <c r="K176" s="237"/>
      <c r="L176" s="237"/>
      <c r="M176" s="237"/>
      <c r="N176" s="237"/>
      <c r="O176" s="237"/>
      <c r="P176" s="237"/>
    </row>
    <row r="177" spans="7:16" ht="14.25" customHeight="1">
      <c r="G177" s="237"/>
      <c r="H177" s="237"/>
      <c r="I177" s="237"/>
      <c r="J177" s="237"/>
      <c r="K177" s="237"/>
      <c r="L177" s="237"/>
      <c r="M177" s="237"/>
      <c r="N177" s="237"/>
      <c r="O177" s="237"/>
      <c r="P177" s="237"/>
    </row>
    <row r="178" spans="7:16" ht="14.25" customHeight="1">
      <c r="G178" s="237"/>
      <c r="H178" s="237"/>
      <c r="I178" s="237"/>
      <c r="J178" s="237"/>
      <c r="K178" s="237"/>
      <c r="L178" s="237"/>
      <c r="M178" s="237"/>
      <c r="N178" s="237"/>
      <c r="O178" s="237"/>
      <c r="P178" s="237"/>
    </row>
    <row r="179" spans="7:16" ht="14.25" customHeight="1">
      <c r="G179" s="237"/>
      <c r="H179" s="237"/>
      <c r="I179" s="237"/>
      <c r="J179" s="237"/>
      <c r="K179" s="237"/>
      <c r="L179" s="237"/>
      <c r="M179" s="237"/>
      <c r="N179" s="237"/>
      <c r="O179" s="237"/>
      <c r="P179" s="237"/>
    </row>
    <row r="180" spans="7:16" ht="14.25" customHeight="1">
      <c r="G180" s="237"/>
      <c r="H180" s="237"/>
      <c r="I180" s="237"/>
      <c r="J180" s="237"/>
      <c r="K180" s="237"/>
      <c r="L180" s="237"/>
      <c r="M180" s="237"/>
      <c r="N180" s="237"/>
      <c r="O180" s="237"/>
      <c r="P180" s="237"/>
    </row>
    <row r="181" spans="7:16" ht="14.25" customHeight="1">
      <c r="G181" s="237"/>
      <c r="H181" s="237"/>
      <c r="I181" s="237"/>
      <c r="J181" s="237"/>
      <c r="K181" s="237"/>
      <c r="L181" s="237"/>
      <c r="M181" s="237"/>
      <c r="N181" s="237"/>
      <c r="O181" s="237"/>
      <c r="P181" s="237"/>
    </row>
    <row r="182" spans="7:16" ht="14.25" customHeight="1">
      <c r="G182" s="237"/>
      <c r="H182" s="237"/>
      <c r="I182" s="237"/>
      <c r="J182" s="237"/>
      <c r="K182" s="237"/>
      <c r="L182" s="237"/>
      <c r="M182" s="237"/>
      <c r="N182" s="237"/>
      <c r="O182" s="237"/>
      <c r="P182" s="237"/>
    </row>
    <row r="183" spans="7:16" ht="14.25" customHeight="1">
      <c r="G183" s="237"/>
      <c r="H183" s="237"/>
      <c r="I183" s="237"/>
      <c r="J183" s="237"/>
      <c r="K183" s="237"/>
      <c r="L183" s="237"/>
      <c r="M183" s="237"/>
      <c r="N183" s="237"/>
      <c r="O183" s="237"/>
      <c r="P183" s="237"/>
    </row>
    <row r="184" spans="7:16" ht="14.25" customHeight="1">
      <c r="G184" s="237"/>
      <c r="H184" s="237"/>
      <c r="I184" s="237"/>
      <c r="J184" s="237"/>
      <c r="K184" s="237"/>
      <c r="L184" s="237"/>
      <c r="M184" s="237"/>
      <c r="N184" s="237"/>
      <c r="O184" s="237"/>
      <c r="P184" s="237"/>
    </row>
    <row r="185" spans="7:16" ht="14.25" customHeight="1">
      <c r="G185" s="237"/>
      <c r="H185" s="237"/>
      <c r="I185" s="237"/>
      <c r="J185" s="237"/>
      <c r="K185" s="237"/>
      <c r="L185" s="237"/>
      <c r="M185" s="237"/>
      <c r="N185" s="237"/>
      <c r="O185" s="237"/>
      <c r="P185" s="237"/>
    </row>
    <row r="186" spans="7:16" ht="14.25" customHeight="1">
      <c r="G186" s="237"/>
      <c r="H186" s="237"/>
      <c r="I186" s="237"/>
      <c r="J186" s="237"/>
      <c r="K186" s="237"/>
      <c r="L186" s="237"/>
      <c r="M186" s="237"/>
      <c r="N186" s="237"/>
      <c r="O186" s="237"/>
      <c r="P186" s="237"/>
    </row>
    <row r="187" spans="7:16" ht="14.25" customHeight="1">
      <c r="G187" s="237"/>
      <c r="H187" s="237"/>
      <c r="I187" s="237"/>
      <c r="J187" s="237"/>
      <c r="K187" s="237"/>
      <c r="L187" s="237"/>
      <c r="M187" s="237"/>
      <c r="N187" s="237"/>
      <c r="O187" s="237"/>
      <c r="P187" s="237"/>
    </row>
    <row r="188" spans="7:16" ht="14.25" customHeight="1">
      <c r="G188" s="237"/>
      <c r="H188" s="237"/>
      <c r="I188" s="237"/>
      <c r="J188" s="237"/>
      <c r="K188" s="237"/>
      <c r="L188" s="237"/>
      <c r="M188" s="237"/>
      <c r="N188" s="237"/>
      <c r="O188" s="237"/>
      <c r="P188" s="237"/>
    </row>
    <row r="189" spans="7:16" ht="14.25" customHeight="1">
      <c r="G189" s="237"/>
      <c r="H189" s="237"/>
      <c r="I189" s="237"/>
      <c r="J189" s="237"/>
      <c r="K189" s="237"/>
      <c r="L189" s="237"/>
      <c r="M189" s="237"/>
      <c r="N189" s="237"/>
      <c r="O189" s="237"/>
      <c r="P189" s="237"/>
    </row>
    <row r="190" spans="7:16" ht="14.25" customHeight="1">
      <c r="G190" s="237"/>
      <c r="H190" s="237"/>
      <c r="I190" s="237"/>
      <c r="J190" s="237"/>
      <c r="K190" s="237"/>
      <c r="L190" s="237"/>
      <c r="M190" s="237"/>
      <c r="N190" s="237"/>
      <c r="O190" s="237"/>
      <c r="P190" s="237"/>
    </row>
    <row r="191" spans="7:16" ht="14.25" customHeight="1">
      <c r="G191" s="237"/>
      <c r="H191" s="237"/>
      <c r="I191" s="237"/>
      <c r="J191" s="237"/>
      <c r="K191" s="237"/>
      <c r="L191" s="237"/>
      <c r="M191" s="237"/>
      <c r="N191" s="237"/>
      <c r="O191" s="237"/>
      <c r="P191" s="237"/>
    </row>
    <row r="192" spans="7:16" ht="14.25" customHeight="1">
      <c r="G192" s="237"/>
      <c r="H192" s="237"/>
      <c r="I192" s="237"/>
      <c r="J192" s="237"/>
      <c r="K192" s="237"/>
      <c r="L192" s="237"/>
      <c r="M192" s="237"/>
      <c r="N192" s="237"/>
      <c r="O192" s="237"/>
      <c r="P192" s="237"/>
    </row>
    <row r="193" spans="7:16" ht="14.25" customHeight="1">
      <c r="G193" s="237"/>
      <c r="H193" s="237"/>
      <c r="I193" s="237"/>
      <c r="J193" s="237"/>
      <c r="K193" s="237"/>
      <c r="L193" s="237"/>
      <c r="M193" s="237"/>
      <c r="N193" s="237"/>
      <c r="O193" s="237"/>
      <c r="P193" s="237"/>
    </row>
    <row r="194" spans="7:16" ht="14.25" customHeight="1">
      <c r="G194" s="237"/>
      <c r="H194" s="237"/>
      <c r="I194" s="237"/>
      <c r="J194" s="237"/>
      <c r="K194" s="237"/>
      <c r="L194" s="237"/>
      <c r="M194" s="237"/>
      <c r="N194" s="237"/>
      <c r="O194" s="237"/>
      <c r="P194" s="237"/>
    </row>
    <row r="195" spans="7:16" ht="14.25" customHeight="1">
      <c r="G195" s="237"/>
      <c r="H195" s="237"/>
      <c r="I195" s="237"/>
      <c r="J195" s="237"/>
      <c r="K195" s="237"/>
      <c r="L195" s="237"/>
      <c r="M195" s="237"/>
      <c r="N195" s="237"/>
      <c r="O195" s="237"/>
      <c r="P195" s="237"/>
    </row>
    <row r="196" spans="7:16" ht="14.25" customHeight="1">
      <c r="G196" s="237"/>
      <c r="H196" s="237"/>
      <c r="I196" s="237"/>
      <c r="J196" s="237"/>
      <c r="K196" s="237"/>
      <c r="L196" s="237"/>
      <c r="M196" s="237"/>
      <c r="N196" s="237"/>
      <c r="O196" s="237"/>
      <c r="P196" s="237"/>
    </row>
    <row r="197" spans="7:16" ht="14.25" customHeight="1">
      <c r="G197" s="237"/>
      <c r="H197" s="237"/>
      <c r="I197" s="237"/>
      <c r="J197" s="237"/>
      <c r="K197" s="237"/>
      <c r="L197" s="237"/>
      <c r="M197" s="237"/>
      <c r="N197" s="237"/>
      <c r="O197" s="237"/>
      <c r="P197" s="237"/>
    </row>
    <row r="198" spans="7:16" ht="14.25" customHeight="1">
      <c r="G198" s="237"/>
      <c r="H198" s="237"/>
      <c r="I198" s="237"/>
      <c r="J198" s="237"/>
      <c r="K198" s="237"/>
      <c r="L198" s="237"/>
      <c r="M198" s="237"/>
      <c r="N198" s="237"/>
      <c r="O198" s="237"/>
      <c r="P198" s="237"/>
    </row>
    <row r="199" spans="7:16" ht="14.25" customHeight="1">
      <c r="G199" s="237"/>
      <c r="H199" s="237"/>
      <c r="I199" s="237"/>
      <c r="J199" s="237"/>
      <c r="K199" s="237"/>
      <c r="L199" s="237"/>
      <c r="M199" s="237"/>
      <c r="N199" s="237"/>
      <c r="O199" s="237"/>
      <c r="P199" s="237"/>
    </row>
    <row r="200" spans="7:16" ht="14.25" customHeight="1">
      <c r="G200" s="237"/>
      <c r="H200" s="237"/>
      <c r="I200" s="237"/>
      <c r="J200" s="237"/>
      <c r="K200" s="237"/>
      <c r="L200" s="237"/>
      <c r="M200" s="237"/>
      <c r="N200" s="237"/>
      <c r="O200" s="237"/>
      <c r="P200" s="237"/>
    </row>
    <row r="201" spans="7:16" ht="14.25" customHeight="1">
      <c r="G201" s="237"/>
      <c r="H201" s="237"/>
      <c r="I201" s="237"/>
      <c r="J201" s="237"/>
      <c r="K201" s="237"/>
      <c r="L201" s="237"/>
      <c r="M201" s="237"/>
      <c r="N201" s="237"/>
      <c r="O201" s="237"/>
      <c r="P201" s="237"/>
    </row>
    <row r="202" spans="7:16" ht="14.25" customHeight="1">
      <c r="G202" s="237"/>
      <c r="H202" s="237"/>
      <c r="I202" s="237"/>
      <c r="J202" s="237"/>
      <c r="K202" s="237"/>
      <c r="L202" s="237"/>
      <c r="M202" s="237"/>
      <c r="N202" s="237"/>
      <c r="O202" s="237"/>
      <c r="P202" s="237"/>
    </row>
    <row r="203" spans="7:16" ht="14.25" customHeight="1">
      <c r="G203" s="237"/>
      <c r="H203" s="237"/>
      <c r="I203" s="237"/>
      <c r="J203" s="237"/>
      <c r="K203" s="237"/>
      <c r="L203" s="237"/>
      <c r="M203" s="237"/>
      <c r="N203" s="237"/>
      <c r="O203" s="237"/>
      <c r="P203" s="237"/>
    </row>
    <row r="204" spans="7:16" ht="14.25" customHeight="1">
      <c r="G204" s="237"/>
      <c r="H204" s="237"/>
      <c r="I204" s="237"/>
      <c r="J204" s="237"/>
      <c r="K204" s="237"/>
      <c r="L204" s="237"/>
      <c r="M204" s="237"/>
      <c r="N204" s="237"/>
      <c r="O204" s="237"/>
      <c r="P204" s="237"/>
    </row>
    <row r="205" spans="7:16" ht="14.25" customHeight="1">
      <c r="G205" s="237"/>
      <c r="H205" s="237"/>
      <c r="I205" s="237"/>
      <c r="J205" s="237"/>
      <c r="K205" s="237"/>
      <c r="L205" s="237"/>
      <c r="M205" s="237"/>
      <c r="N205" s="237"/>
      <c r="O205" s="237"/>
      <c r="P205" s="237"/>
    </row>
    <row r="206" spans="7:16" ht="14.25" customHeight="1">
      <c r="G206" s="237"/>
      <c r="H206" s="237"/>
      <c r="I206" s="237"/>
      <c r="J206" s="237"/>
      <c r="K206" s="237"/>
      <c r="L206" s="237"/>
      <c r="M206" s="237"/>
      <c r="N206" s="237"/>
      <c r="O206" s="237"/>
      <c r="P206" s="237"/>
    </row>
    <row r="207" spans="7:16" ht="14.25" customHeight="1">
      <c r="G207" s="237"/>
      <c r="H207" s="237"/>
      <c r="I207" s="237"/>
      <c r="J207" s="237"/>
      <c r="K207" s="237"/>
      <c r="L207" s="237"/>
      <c r="M207" s="237"/>
      <c r="N207" s="237"/>
      <c r="O207" s="237"/>
      <c r="P207" s="237"/>
    </row>
    <row r="208" spans="7:16" ht="14.25" customHeight="1">
      <c r="G208" s="237"/>
      <c r="H208" s="237"/>
      <c r="I208" s="237"/>
      <c r="J208" s="237"/>
      <c r="K208" s="237"/>
      <c r="L208" s="237"/>
      <c r="M208" s="237"/>
      <c r="N208" s="237"/>
      <c r="O208" s="237"/>
      <c r="P208" s="237"/>
    </row>
    <row r="209" spans="7:16" ht="14.25" customHeight="1">
      <c r="G209" s="237"/>
      <c r="H209" s="237"/>
      <c r="I209" s="237"/>
      <c r="J209" s="237"/>
      <c r="K209" s="237"/>
      <c r="L209" s="237"/>
      <c r="M209" s="237"/>
      <c r="N209" s="237"/>
      <c r="O209" s="237"/>
      <c r="P209" s="237"/>
    </row>
    <row r="210" spans="7:16" ht="14.25" customHeight="1">
      <c r="G210" s="237"/>
      <c r="H210" s="237"/>
      <c r="I210" s="237"/>
      <c r="J210" s="237"/>
      <c r="K210" s="237"/>
      <c r="L210" s="237"/>
      <c r="M210" s="237"/>
      <c r="N210" s="237"/>
      <c r="O210" s="237"/>
      <c r="P210" s="237"/>
    </row>
    <row r="211" spans="7:16" ht="14.25" customHeight="1">
      <c r="G211" s="237"/>
      <c r="H211" s="237"/>
      <c r="I211" s="237"/>
      <c r="J211" s="237"/>
      <c r="K211" s="237"/>
      <c r="L211" s="237"/>
      <c r="M211" s="237"/>
      <c r="N211" s="237"/>
      <c r="O211" s="237"/>
      <c r="P211" s="237"/>
    </row>
    <row r="212" spans="7:16" ht="14.25" customHeight="1">
      <c r="G212" s="237"/>
      <c r="H212" s="237"/>
      <c r="I212" s="237"/>
      <c r="J212" s="237"/>
      <c r="K212" s="237"/>
      <c r="L212" s="237"/>
      <c r="M212" s="237"/>
      <c r="N212" s="237"/>
      <c r="O212" s="237"/>
      <c r="P212" s="237"/>
    </row>
    <row r="213" spans="7:16" ht="14.25" customHeight="1">
      <c r="G213" s="237"/>
      <c r="H213" s="237"/>
      <c r="I213" s="237"/>
      <c r="J213" s="237"/>
      <c r="K213" s="237"/>
      <c r="L213" s="237"/>
      <c r="M213" s="237"/>
      <c r="N213" s="237"/>
      <c r="O213" s="237"/>
      <c r="P213" s="237"/>
    </row>
    <row r="214" spans="7:16" ht="14.25" customHeight="1">
      <c r="G214" s="237"/>
      <c r="H214" s="237"/>
      <c r="I214" s="237"/>
      <c r="J214" s="237"/>
      <c r="K214" s="237"/>
      <c r="L214" s="237"/>
      <c r="M214" s="237"/>
      <c r="N214" s="237"/>
      <c r="O214" s="237"/>
      <c r="P214" s="237"/>
    </row>
    <row r="215" spans="7:16" ht="14.25" customHeight="1">
      <c r="G215" s="237"/>
      <c r="H215" s="237"/>
      <c r="I215" s="237"/>
      <c r="J215" s="237"/>
      <c r="K215" s="237"/>
      <c r="L215" s="237"/>
      <c r="M215" s="237"/>
      <c r="N215" s="237"/>
      <c r="O215" s="237"/>
      <c r="P215" s="237"/>
    </row>
    <row r="216" spans="7:16" ht="14.25" customHeight="1">
      <c r="G216" s="237"/>
      <c r="H216" s="237"/>
      <c r="I216" s="237"/>
      <c r="J216" s="237"/>
      <c r="K216" s="237"/>
      <c r="L216" s="237"/>
      <c r="M216" s="237"/>
      <c r="N216" s="237"/>
      <c r="O216" s="237"/>
      <c r="P216" s="237"/>
    </row>
    <row r="217" spans="7:16" ht="14.25" customHeight="1">
      <c r="G217" s="237"/>
      <c r="H217" s="237"/>
      <c r="I217" s="237"/>
      <c r="J217" s="237"/>
      <c r="K217" s="237"/>
      <c r="L217" s="237"/>
      <c r="M217" s="237"/>
      <c r="N217" s="237"/>
      <c r="O217" s="237"/>
      <c r="P217" s="237"/>
    </row>
    <row r="218" spans="7:16" ht="14.25" customHeight="1">
      <c r="G218" s="237"/>
      <c r="H218" s="237"/>
      <c r="I218" s="237"/>
      <c r="J218" s="237"/>
      <c r="K218" s="237"/>
      <c r="L218" s="237"/>
      <c r="M218" s="237"/>
      <c r="N218" s="237"/>
      <c r="O218" s="237"/>
      <c r="P218" s="237"/>
    </row>
    <row r="219" spans="7:16" ht="14.25" customHeight="1">
      <c r="G219" s="237"/>
      <c r="H219" s="237"/>
      <c r="I219" s="237"/>
      <c r="J219" s="237"/>
      <c r="K219" s="237"/>
      <c r="L219" s="237"/>
      <c r="M219" s="237"/>
      <c r="N219" s="237"/>
      <c r="O219" s="237"/>
      <c r="P219" s="237"/>
    </row>
    <row r="220" spans="7:16" ht="14.25" customHeight="1">
      <c r="G220" s="237"/>
      <c r="H220" s="237"/>
      <c r="I220" s="237"/>
      <c r="J220" s="237"/>
      <c r="K220" s="237"/>
      <c r="L220" s="237"/>
      <c r="M220" s="237"/>
      <c r="N220" s="237"/>
      <c r="O220" s="237"/>
      <c r="P220" s="237"/>
    </row>
    <row r="221" spans="7:16" ht="14.25" customHeight="1">
      <c r="G221" s="237"/>
      <c r="H221" s="237"/>
      <c r="I221" s="237"/>
      <c r="J221" s="237"/>
      <c r="K221" s="237"/>
      <c r="L221" s="237"/>
      <c r="M221" s="237"/>
      <c r="N221" s="237"/>
      <c r="O221" s="237"/>
      <c r="P221" s="237"/>
    </row>
    <row r="222" spans="7:16" ht="14.25" customHeight="1">
      <c r="G222" s="237"/>
      <c r="H222" s="237"/>
      <c r="I222" s="237"/>
      <c r="J222" s="237"/>
      <c r="K222" s="237"/>
      <c r="L222" s="237"/>
      <c r="M222" s="237"/>
      <c r="N222" s="237"/>
      <c r="O222" s="237"/>
      <c r="P222" s="237"/>
    </row>
    <row r="223" spans="7:16" ht="14.25" customHeight="1">
      <c r="G223" s="237"/>
      <c r="H223" s="237"/>
      <c r="I223" s="237"/>
      <c r="J223" s="237"/>
      <c r="K223" s="237"/>
      <c r="L223" s="237"/>
      <c r="M223" s="237"/>
      <c r="N223" s="237"/>
      <c r="O223" s="237"/>
      <c r="P223" s="237"/>
    </row>
    <row r="224" spans="7:16" ht="14.25" customHeight="1">
      <c r="G224" s="237"/>
      <c r="H224" s="237"/>
      <c r="I224" s="237"/>
      <c r="J224" s="237"/>
      <c r="K224" s="237"/>
      <c r="L224" s="237"/>
      <c r="M224" s="237"/>
      <c r="N224" s="237"/>
      <c r="O224" s="237"/>
      <c r="P224" s="237"/>
    </row>
    <row r="225" spans="7:16" ht="14.25" customHeight="1">
      <c r="G225" s="237"/>
      <c r="H225" s="237"/>
      <c r="I225" s="237"/>
      <c r="J225" s="237"/>
      <c r="K225" s="237"/>
      <c r="L225" s="237"/>
      <c r="M225" s="237"/>
      <c r="N225" s="237"/>
      <c r="O225" s="237"/>
      <c r="P225" s="237"/>
    </row>
    <row r="226" spans="7:16" ht="14.25" customHeight="1">
      <c r="G226" s="237"/>
      <c r="H226" s="237"/>
      <c r="I226" s="237"/>
      <c r="J226" s="237"/>
      <c r="K226" s="237"/>
      <c r="L226" s="237"/>
      <c r="M226" s="237"/>
      <c r="N226" s="237"/>
      <c r="O226" s="237"/>
      <c r="P226" s="237"/>
    </row>
    <row r="227" spans="7:16" ht="14.25" customHeight="1">
      <c r="G227" s="237"/>
      <c r="H227" s="237"/>
      <c r="I227" s="237"/>
      <c r="J227" s="237"/>
      <c r="K227" s="237"/>
      <c r="L227" s="237"/>
      <c r="M227" s="237"/>
      <c r="N227" s="237"/>
      <c r="O227" s="237"/>
      <c r="P227" s="237"/>
    </row>
    <row r="228" spans="7:16" ht="14.25" customHeight="1">
      <c r="G228" s="237"/>
      <c r="H228" s="237"/>
      <c r="I228" s="237"/>
      <c r="J228" s="237"/>
      <c r="K228" s="237"/>
      <c r="L228" s="237"/>
      <c r="M228" s="237"/>
      <c r="N228" s="237"/>
      <c r="O228" s="237"/>
      <c r="P228" s="237"/>
    </row>
    <row r="229" spans="7:16" ht="14.25" customHeight="1">
      <c r="G229" s="237"/>
      <c r="H229" s="237"/>
      <c r="I229" s="237"/>
      <c r="J229" s="237"/>
      <c r="K229" s="237"/>
      <c r="L229" s="237"/>
      <c r="M229" s="237"/>
      <c r="N229" s="237"/>
      <c r="O229" s="237"/>
      <c r="P229" s="237"/>
    </row>
    <row r="230" spans="7:16" ht="14.25" customHeight="1">
      <c r="G230" s="237"/>
      <c r="H230" s="237"/>
      <c r="I230" s="237"/>
      <c r="J230" s="237"/>
      <c r="K230" s="237"/>
      <c r="L230" s="237"/>
      <c r="M230" s="237"/>
      <c r="N230" s="237"/>
      <c r="O230" s="237"/>
      <c r="P230" s="237"/>
    </row>
    <row r="231" spans="7:16" ht="14.25" customHeight="1">
      <c r="G231" s="237"/>
      <c r="H231" s="237"/>
      <c r="I231" s="237"/>
      <c r="J231" s="237"/>
      <c r="K231" s="237"/>
      <c r="L231" s="237"/>
      <c r="M231" s="237"/>
      <c r="N231" s="237"/>
      <c r="O231" s="237"/>
      <c r="P231" s="237"/>
    </row>
    <row r="232" spans="7:16" ht="14.25" customHeight="1">
      <c r="G232" s="237"/>
      <c r="H232" s="237"/>
      <c r="I232" s="237"/>
      <c r="J232" s="237"/>
      <c r="K232" s="237"/>
      <c r="L232" s="237"/>
      <c r="M232" s="237"/>
      <c r="N232" s="237"/>
      <c r="O232" s="237"/>
      <c r="P232" s="237"/>
    </row>
    <row r="233" spans="7:16" ht="14.25" customHeight="1">
      <c r="G233" s="237"/>
      <c r="H233" s="237"/>
      <c r="I233" s="237"/>
      <c r="J233" s="237"/>
      <c r="K233" s="237"/>
      <c r="L233" s="237"/>
      <c r="M233" s="237"/>
      <c r="N233" s="237"/>
      <c r="O233" s="237"/>
      <c r="P233" s="237"/>
    </row>
    <row r="234" spans="7:16" ht="14.25" customHeight="1">
      <c r="G234" s="237"/>
      <c r="H234" s="237"/>
      <c r="I234" s="237"/>
      <c r="J234" s="237"/>
      <c r="K234" s="237"/>
      <c r="L234" s="237"/>
      <c r="M234" s="237"/>
      <c r="N234" s="237"/>
      <c r="O234" s="237"/>
      <c r="P234" s="237"/>
    </row>
    <row r="235" spans="7:16" ht="14.25" customHeight="1">
      <c r="G235" s="237"/>
      <c r="H235" s="237"/>
      <c r="I235" s="237"/>
      <c r="J235" s="237"/>
      <c r="K235" s="237"/>
      <c r="L235" s="237"/>
      <c r="M235" s="237"/>
      <c r="N235" s="237"/>
      <c r="O235" s="237"/>
      <c r="P235" s="237"/>
    </row>
    <row r="236" spans="7:16" ht="14.25" customHeight="1">
      <c r="G236" s="237"/>
      <c r="H236" s="237"/>
      <c r="I236" s="237"/>
      <c r="J236" s="237"/>
      <c r="K236" s="237"/>
      <c r="L236" s="237"/>
      <c r="M236" s="237"/>
      <c r="N236" s="237"/>
      <c r="O236" s="237"/>
      <c r="P236" s="237"/>
    </row>
    <row r="237" spans="7:16" ht="14.25" customHeight="1">
      <c r="G237" s="237"/>
      <c r="H237" s="237"/>
      <c r="I237" s="237"/>
      <c r="J237" s="237"/>
      <c r="K237" s="237"/>
      <c r="L237" s="237"/>
      <c r="M237" s="237"/>
      <c r="N237" s="237"/>
      <c r="O237" s="237"/>
      <c r="P237" s="237"/>
    </row>
    <row r="238" spans="7:16" ht="14.25" customHeight="1">
      <c r="G238" s="237"/>
      <c r="H238" s="237"/>
      <c r="I238" s="237"/>
      <c r="J238" s="237"/>
      <c r="K238" s="237"/>
      <c r="L238" s="237"/>
      <c r="M238" s="237"/>
      <c r="N238" s="237"/>
      <c r="O238" s="237"/>
      <c r="P238" s="237"/>
    </row>
    <row r="239" spans="7:16" ht="14.25" customHeight="1">
      <c r="G239" s="237"/>
      <c r="H239" s="237"/>
      <c r="I239" s="237"/>
      <c r="J239" s="237"/>
      <c r="K239" s="237"/>
      <c r="L239" s="237"/>
      <c r="M239" s="237"/>
      <c r="N239" s="237"/>
      <c r="O239" s="237"/>
      <c r="P239" s="237"/>
    </row>
    <row r="240" spans="7:16" ht="14.25" customHeight="1">
      <c r="G240" s="237"/>
      <c r="H240" s="237"/>
      <c r="I240" s="237"/>
      <c r="J240" s="237"/>
      <c r="K240" s="237"/>
      <c r="L240" s="237"/>
      <c r="M240" s="237"/>
      <c r="N240" s="237"/>
      <c r="O240" s="237"/>
      <c r="P240" s="237"/>
    </row>
    <row r="241" spans="7:16" ht="14.25" customHeight="1">
      <c r="G241" s="237"/>
      <c r="H241" s="237"/>
      <c r="I241" s="237"/>
      <c r="J241" s="237"/>
      <c r="K241" s="237"/>
      <c r="L241" s="237"/>
      <c r="M241" s="237"/>
      <c r="N241" s="237"/>
      <c r="O241" s="237"/>
      <c r="P241" s="237"/>
    </row>
    <row r="242" spans="7:16" ht="14.25" customHeight="1">
      <c r="G242" s="237"/>
      <c r="H242" s="237"/>
      <c r="I242" s="237"/>
      <c r="J242" s="237"/>
      <c r="K242" s="237"/>
      <c r="L242" s="237"/>
      <c r="M242" s="237"/>
      <c r="N242" s="237"/>
      <c r="O242" s="237"/>
      <c r="P242" s="237"/>
    </row>
    <row r="243" spans="7:16" ht="14.25" customHeight="1">
      <c r="G243" s="237"/>
      <c r="H243" s="237"/>
      <c r="I243" s="237"/>
      <c r="J243" s="237"/>
      <c r="K243" s="237"/>
      <c r="L243" s="237"/>
      <c r="M243" s="237"/>
      <c r="N243" s="237"/>
      <c r="O243" s="237"/>
      <c r="P243" s="237"/>
    </row>
    <row r="244" spans="7:16" ht="14.25" customHeight="1">
      <c r="G244" s="237"/>
      <c r="H244" s="237"/>
      <c r="I244" s="237"/>
      <c r="J244" s="237"/>
      <c r="K244" s="237"/>
      <c r="L244" s="237"/>
      <c r="M244" s="237"/>
      <c r="N244" s="237"/>
      <c r="O244" s="237"/>
      <c r="P244" s="237"/>
    </row>
    <row r="245" spans="7:16" ht="14.25" customHeight="1">
      <c r="G245" s="237"/>
      <c r="H245" s="237"/>
      <c r="I245" s="237"/>
      <c r="J245" s="237"/>
      <c r="K245" s="237"/>
      <c r="L245" s="237"/>
      <c r="M245" s="237"/>
      <c r="N245" s="237"/>
      <c r="O245" s="237"/>
      <c r="P245" s="237"/>
    </row>
    <row r="246" spans="7:16" ht="14.25" customHeight="1">
      <c r="G246" s="237"/>
      <c r="H246" s="237"/>
      <c r="I246" s="237"/>
      <c r="J246" s="237"/>
      <c r="K246" s="237"/>
      <c r="L246" s="237"/>
      <c r="M246" s="237"/>
      <c r="N246" s="237"/>
      <c r="O246" s="237"/>
      <c r="P246" s="237"/>
    </row>
    <row r="247" spans="7:16" ht="14.25" customHeight="1">
      <c r="G247" s="237"/>
      <c r="H247" s="237"/>
      <c r="I247" s="237"/>
      <c r="J247" s="237"/>
      <c r="K247" s="237"/>
      <c r="L247" s="237"/>
      <c r="M247" s="237"/>
      <c r="N247" s="237"/>
      <c r="O247" s="237"/>
      <c r="P247" s="237"/>
    </row>
    <row r="248" spans="7:16" ht="14.25" customHeight="1">
      <c r="G248" s="237"/>
      <c r="H248" s="237"/>
      <c r="I248" s="237"/>
      <c r="J248" s="237"/>
      <c r="K248" s="237"/>
      <c r="L248" s="237"/>
      <c r="M248" s="237"/>
      <c r="N248" s="237"/>
      <c r="O248" s="237"/>
      <c r="P248" s="237"/>
    </row>
    <row r="249" spans="7:16" ht="14.25" customHeight="1">
      <c r="G249" s="237"/>
      <c r="H249" s="237"/>
      <c r="I249" s="237"/>
      <c r="J249" s="237"/>
      <c r="K249" s="237"/>
      <c r="L249" s="237"/>
      <c r="M249" s="237"/>
      <c r="N249" s="237"/>
      <c r="O249" s="237"/>
      <c r="P249" s="237"/>
    </row>
    <row r="250" spans="7:16" ht="14.25" customHeight="1">
      <c r="G250" s="237"/>
      <c r="H250" s="237"/>
      <c r="I250" s="237"/>
      <c r="J250" s="237"/>
      <c r="K250" s="237"/>
      <c r="L250" s="237"/>
      <c r="M250" s="237"/>
      <c r="N250" s="237"/>
      <c r="O250" s="237"/>
      <c r="P250" s="237"/>
    </row>
    <row r="251" spans="7:16" ht="14.25" customHeight="1">
      <c r="G251" s="237"/>
      <c r="H251" s="237"/>
      <c r="I251" s="237"/>
      <c r="J251" s="237"/>
      <c r="K251" s="237"/>
      <c r="L251" s="237"/>
      <c r="M251" s="237"/>
      <c r="N251" s="237"/>
      <c r="O251" s="237"/>
      <c r="P251" s="237"/>
    </row>
    <row r="252" spans="7:16" ht="14.25" customHeight="1">
      <c r="G252" s="237"/>
      <c r="H252" s="237"/>
      <c r="I252" s="237"/>
      <c r="J252" s="237"/>
      <c r="K252" s="237"/>
      <c r="L252" s="237"/>
      <c r="M252" s="237"/>
      <c r="N252" s="237"/>
      <c r="O252" s="237"/>
      <c r="P252" s="237"/>
    </row>
    <row r="253" spans="7:16" ht="14.25" customHeight="1">
      <c r="G253" s="237"/>
      <c r="H253" s="237"/>
      <c r="I253" s="237"/>
      <c r="J253" s="237"/>
      <c r="K253" s="237"/>
      <c r="L253" s="237"/>
      <c r="M253" s="237"/>
      <c r="N253" s="237"/>
      <c r="O253" s="237"/>
      <c r="P253" s="237"/>
    </row>
    <row r="254" spans="7:16" ht="14.25" customHeight="1">
      <c r="G254" s="237"/>
      <c r="H254" s="237"/>
      <c r="I254" s="237"/>
      <c r="J254" s="237"/>
      <c r="K254" s="237"/>
      <c r="L254" s="237"/>
      <c r="M254" s="237"/>
      <c r="N254" s="237"/>
      <c r="O254" s="237"/>
      <c r="P254" s="237"/>
    </row>
    <row r="255" spans="7:16" ht="14.25" customHeight="1">
      <c r="G255" s="237"/>
      <c r="H255" s="237"/>
      <c r="I255" s="237"/>
      <c r="J255" s="237"/>
      <c r="K255" s="237"/>
      <c r="L255" s="237"/>
      <c r="M255" s="237"/>
      <c r="N255" s="237"/>
      <c r="O255" s="237"/>
      <c r="P255" s="237"/>
    </row>
    <row r="256" spans="7:16" ht="14.25" customHeight="1">
      <c r="G256" s="237"/>
      <c r="H256" s="237"/>
      <c r="I256" s="237"/>
      <c r="J256" s="237"/>
      <c r="K256" s="237"/>
      <c r="L256" s="237"/>
      <c r="M256" s="237"/>
      <c r="N256" s="237"/>
      <c r="O256" s="237"/>
      <c r="P256" s="237"/>
    </row>
    <row r="257" spans="7:16" ht="14.25" customHeight="1">
      <c r="G257" s="237"/>
      <c r="H257" s="237"/>
      <c r="I257" s="237"/>
      <c r="J257" s="237"/>
      <c r="K257" s="237"/>
      <c r="L257" s="237"/>
      <c r="M257" s="237"/>
      <c r="N257" s="237"/>
      <c r="O257" s="237"/>
      <c r="P257" s="237"/>
    </row>
    <row r="258" spans="7:16" ht="14.25" customHeight="1">
      <c r="G258" s="237"/>
      <c r="H258" s="237"/>
      <c r="I258" s="237"/>
      <c r="J258" s="237"/>
      <c r="K258" s="237"/>
      <c r="L258" s="237"/>
      <c r="M258" s="237"/>
      <c r="N258" s="237"/>
      <c r="O258" s="237"/>
      <c r="P258" s="237"/>
    </row>
    <row r="259" spans="7:16" ht="14.25" customHeight="1">
      <c r="G259" s="237"/>
      <c r="H259" s="237"/>
      <c r="I259" s="237"/>
      <c r="J259" s="237"/>
      <c r="K259" s="237"/>
      <c r="L259" s="237"/>
      <c r="M259" s="237"/>
      <c r="N259" s="237"/>
      <c r="O259" s="237"/>
      <c r="P259" s="237"/>
    </row>
    <row r="260" spans="7:16" ht="14.25" customHeight="1">
      <c r="G260" s="237"/>
      <c r="H260" s="237"/>
      <c r="I260" s="237"/>
      <c r="J260" s="237"/>
      <c r="K260" s="237"/>
      <c r="L260" s="237"/>
      <c r="M260" s="237"/>
      <c r="N260" s="237"/>
      <c r="O260" s="237"/>
      <c r="P260" s="237"/>
    </row>
    <row r="261" spans="7:16" ht="14.25" customHeight="1">
      <c r="G261" s="237"/>
      <c r="H261" s="237"/>
      <c r="I261" s="237"/>
      <c r="J261" s="237"/>
      <c r="K261" s="237"/>
      <c r="L261" s="237"/>
      <c r="M261" s="237"/>
      <c r="N261" s="237"/>
      <c r="O261" s="237"/>
      <c r="P261" s="237"/>
    </row>
    <row r="262" spans="7:16" ht="14.25" customHeight="1">
      <c r="G262" s="237"/>
      <c r="H262" s="237"/>
      <c r="I262" s="237"/>
      <c r="J262" s="237"/>
      <c r="K262" s="237"/>
      <c r="L262" s="237"/>
      <c r="M262" s="237"/>
      <c r="N262" s="237"/>
      <c r="O262" s="237"/>
      <c r="P262" s="237"/>
    </row>
    <row r="263" spans="7:16" ht="14.25" customHeight="1">
      <c r="G263" s="237"/>
      <c r="H263" s="237"/>
      <c r="I263" s="237"/>
      <c r="J263" s="237"/>
      <c r="K263" s="237"/>
      <c r="L263" s="237"/>
      <c r="M263" s="237"/>
      <c r="N263" s="237"/>
      <c r="O263" s="237"/>
      <c r="P263" s="237"/>
    </row>
    <row r="264" spans="7:16" ht="14.25" customHeight="1">
      <c r="G264" s="237"/>
      <c r="H264" s="237"/>
      <c r="I264" s="237"/>
      <c r="J264" s="237"/>
      <c r="K264" s="237"/>
      <c r="L264" s="237"/>
      <c r="M264" s="237"/>
      <c r="N264" s="237"/>
      <c r="O264" s="237"/>
      <c r="P264" s="237"/>
    </row>
    <row r="265" spans="7:16" ht="14.25" customHeight="1">
      <c r="G265" s="237"/>
      <c r="H265" s="237"/>
      <c r="I265" s="237"/>
      <c r="J265" s="237"/>
      <c r="K265" s="237"/>
      <c r="L265" s="237"/>
      <c r="M265" s="237"/>
      <c r="N265" s="237"/>
      <c r="O265" s="237"/>
      <c r="P265" s="237"/>
    </row>
    <row r="266" spans="7:16" ht="14.25" customHeight="1">
      <c r="G266" s="237"/>
      <c r="H266" s="237"/>
      <c r="I266" s="237"/>
      <c r="J266" s="237"/>
      <c r="K266" s="237"/>
      <c r="L266" s="237"/>
      <c r="M266" s="237"/>
      <c r="N266" s="237"/>
      <c r="O266" s="237"/>
      <c r="P266" s="237"/>
    </row>
    <row r="267" spans="7:16" ht="14.25" customHeight="1">
      <c r="G267" s="237"/>
      <c r="H267" s="237"/>
      <c r="I267" s="237"/>
      <c r="J267" s="237"/>
      <c r="K267" s="237"/>
      <c r="L267" s="237"/>
      <c r="M267" s="237"/>
      <c r="N267" s="237"/>
      <c r="O267" s="237"/>
      <c r="P267" s="237"/>
    </row>
    <row r="268" spans="7:16" ht="14.25" customHeight="1">
      <c r="G268" s="237"/>
      <c r="H268" s="237"/>
      <c r="I268" s="237"/>
      <c r="J268" s="237"/>
      <c r="K268" s="237"/>
      <c r="L268" s="237"/>
      <c r="M268" s="237"/>
      <c r="N268" s="237"/>
      <c r="O268" s="237"/>
      <c r="P268" s="237"/>
    </row>
    <row r="269" spans="7:16" ht="14.25" customHeight="1">
      <c r="G269" s="237"/>
      <c r="H269" s="237"/>
      <c r="I269" s="237"/>
      <c r="J269" s="237"/>
      <c r="K269" s="237"/>
      <c r="L269" s="237"/>
      <c r="M269" s="237"/>
      <c r="N269" s="237"/>
      <c r="O269" s="237"/>
      <c r="P269" s="237"/>
    </row>
    <row r="270" spans="7:16" ht="14.25" customHeight="1">
      <c r="G270" s="237"/>
      <c r="H270" s="237"/>
      <c r="I270" s="237"/>
      <c r="J270" s="237"/>
      <c r="K270" s="237"/>
      <c r="L270" s="237"/>
      <c r="M270" s="237"/>
      <c r="N270" s="237"/>
      <c r="O270" s="237"/>
      <c r="P270" s="237"/>
    </row>
    <row r="271" spans="7:16" ht="14.25" customHeight="1">
      <c r="G271" s="237"/>
      <c r="H271" s="237"/>
      <c r="I271" s="237"/>
      <c r="J271" s="237"/>
      <c r="K271" s="237"/>
      <c r="L271" s="237"/>
      <c r="M271" s="237"/>
      <c r="N271" s="237"/>
      <c r="O271" s="237"/>
      <c r="P271" s="237"/>
    </row>
    <row r="272" spans="7:16" ht="14.25" customHeight="1">
      <c r="G272" s="237"/>
      <c r="H272" s="237"/>
      <c r="I272" s="237"/>
      <c r="J272" s="237"/>
      <c r="K272" s="237"/>
      <c r="L272" s="237"/>
      <c r="M272" s="237"/>
      <c r="N272" s="237"/>
      <c r="O272" s="237"/>
      <c r="P272" s="237"/>
    </row>
    <row r="273" spans="7:16" ht="14.25" customHeight="1">
      <c r="G273" s="237"/>
      <c r="H273" s="237"/>
      <c r="I273" s="237"/>
      <c r="J273" s="237"/>
      <c r="K273" s="237"/>
      <c r="L273" s="237"/>
      <c r="M273" s="237"/>
      <c r="N273" s="237"/>
      <c r="O273" s="237"/>
      <c r="P273" s="237"/>
    </row>
    <row r="274" spans="7:16" ht="14.25" customHeight="1">
      <c r="G274" s="237"/>
      <c r="H274" s="237"/>
      <c r="I274" s="237"/>
      <c r="J274" s="237"/>
      <c r="K274" s="237"/>
      <c r="L274" s="237"/>
      <c r="M274" s="237"/>
      <c r="N274" s="237"/>
      <c r="O274" s="237"/>
      <c r="P274" s="237"/>
    </row>
    <row r="275" spans="7:16" ht="14.25" customHeight="1">
      <c r="G275" s="237"/>
      <c r="H275" s="237"/>
      <c r="I275" s="237"/>
      <c r="J275" s="237"/>
      <c r="K275" s="237"/>
      <c r="L275" s="237"/>
      <c r="M275" s="237"/>
      <c r="N275" s="237"/>
      <c r="O275" s="237"/>
      <c r="P275" s="237"/>
    </row>
    <row r="276" spans="7:16" ht="14.25" customHeight="1">
      <c r="G276" s="237"/>
      <c r="H276" s="237"/>
      <c r="I276" s="237"/>
      <c r="J276" s="237"/>
      <c r="K276" s="237"/>
      <c r="L276" s="237"/>
      <c r="M276" s="237"/>
      <c r="N276" s="237"/>
      <c r="O276" s="237"/>
      <c r="P276" s="237"/>
    </row>
    <row r="277" spans="7:16" ht="14.25" customHeight="1">
      <c r="G277" s="237"/>
      <c r="H277" s="237"/>
      <c r="I277" s="237"/>
      <c r="J277" s="237"/>
      <c r="K277" s="237"/>
      <c r="L277" s="237"/>
      <c r="M277" s="237"/>
      <c r="N277" s="237"/>
      <c r="O277" s="237"/>
      <c r="P277" s="237"/>
    </row>
    <row r="278" spans="7:16" ht="14.25" customHeight="1">
      <c r="G278" s="237"/>
      <c r="H278" s="237"/>
      <c r="I278" s="237"/>
      <c r="J278" s="237"/>
      <c r="K278" s="237"/>
      <c r="L278" s="237"/>
      <c r="M278" s="237"/>
      <c r="N278" s="237"/>
      <c r="O278" s="237"/>
      <c r="P278" s="237"/>
    </row>
    <row r="279" spans="7:16" ht="14.25" customHeight="1">
      <c r="G279" s="237"/>
      <c r="H279" s="237"/>
      <c r="I279" s="237"/>
      <c r="J279" s="237"/>
      <c r="K279" s="237"/>
      <c r="L279" s="237"/>
      <c r="M279" s="237"/>
      <c r="N279" s="237"/>
      <c r="O279" s="237"/>
      <c r="P279" s="237"/>
    </row>
    <row r="280" spans="7:16" ht="14.25" customHeight="1">
      <c r="G280" s="237"/>
      <c r="H280" s="237"/>
      <c r="I280" s="237"/>
      <c r="J280" s="237"/>
      <c r="K280" s="237"/>
      <c r="L280" s="237"/>
      <c r="M280" s="237"/>
      <c r="N280" s="237"/>
      <c r="O280" s="237"/>
      <c r="P280" s="237"/>
    </row>
    <row r="281" spans="7:16" ht="14.25" customHeight="1">
      <c r="G281" s="237"/>
      <c r="H281" s="237"/>
      <c r="I281" s="237"/>
      <c r="J281" s="237"/>
      <c r="K281" s="237"/>
      <c r="L281" s="237"/>
      <c r="M281" s="237"/>
      <c r="N281" s="237"/>
      <c r="O281" s="237"/>
      <c r="P281" s="237"/>
    </row>
    <row r="282" spans="7:16" ht="14.25" customHeight="1">
      <c r="G282" s="237"/>
      <c r="H282" s="237"/>
      <c r="I282" s="237"/>
      <c r="J282" s="237"/>
      <c r="K282" s="237"/>
      <c r="L282" s="237"/>
      <c r="M282" s="237"/>
      <c r="N282" s="237"/>
      <c r="O282" s="237"/>
      <c r="P282" s="237"/>
    </row>
    <row r="283" spans="7:16" ht="14.25" customHeight="1">
      <c r="G283" s="237"/>
      <c r="H283" s="237"/>
      <c r="I283" s="237"/>
      <c r="J283" s="237"/>
      <c r="K283" s="237"/>
      <c r="L283" s="237"/>
      <c r="M283" s="237"/>
      <c r="N283" s="237"/>
      <c r="O283" s="237"/>
      <c r="P283" s="237"/>
    </row>
    <row r="284" spans="7:16" ht="14.25" customHeight="1">
      <c r="G284" s="237"/>
      <c r="H284" s="237"/>
      <c r="I284" s="237"/>
      <c r="J284" s="237"/>
      <c r="K284" s="237"/>
      <c r="L284" s="237"/>
      <c r="M284" s="237"/>
      <c r="N284" s="237"/>
      <c r="O284" s="237"/>
      <c r="P284" s="237"/>
    </row>
    <row r="285" spans="7:16" ht="14.25" customHeight="1">
      <c r="G285" s="237"/>
      <c r="H285" s="237"/>
      <c r="I285" s="237"/>
      <c r="J285" s="237"/>
      <c r="K285" s="237"/>
      <c r="L285" s="237"/>
      <c r="M285" s="237"/>
      <c r="N285" s="237"/>
      <c r="O285" s="237"/>
      <c r="P285" s="237"/>
    </row>
    <row r="286" spans="7:16" ht="14.25" customHeight="1">
      <c r="G286" s="237"/>
      <c r="H286" s="237"/>
      <c r="I286" s="237"/>
      <c r="J286" s="237"/>
      <c r="K286" s="237"/>
      <c r="L286" s="237"/>
      <c r="M286" s="237"/>
      <c r="N286" s="237"/>
      <c r="O286" s="237"/>
      <c r="P286" s="237"/>
    </row>
    <row r="287" spans="7:16" ht="14.25" customHeight="1">
      <c r="G287" s="237"/>
      <c r="H287" s="237"/>
      <c r="I287" s="237"/>
      <c r="J287" s="237"/>
      <c r="K287" s="237"/>
      <c r="L287" s="237"/>
      <c r="M287" s="237"/>
      <c r="N287" s="237"/>
      <c r="O287" s="237"/>
      <c r="P287" s="237"/>
    </row>
    <row r="288" spans="7:16" ht="14.25" customHeight="1">
      <c r="G288" s="237"/>
      <c r="H288" s="237"/>
      <c r="I288" s="237"/>
      <c r="J288" s="237"/>
      <c r="K288" s="237"/>
      <c r="L288" s="237"/>
      <c r="M288" s="237"/>
      <c r="N288" s="237"/>
      <c r="O288" s="237"/>
      <c r="P288" s="237"/>
    </row>
    <row r="289" spans="7:16" ht="14.25" customHeight="1">
      <c r="G289" s="237"/>
      <c r="H289" s="237"/>
      <c r="I289" s="237"/>
      <c r="J289" s="237"/>
      <c r="K289" s="237"/>
      <c r="L289" s="237"/>
      <c r="M289" s="237"/>
      <c r="N289" s="237"/>
      <c r="O289" s="237"/>
      <c r="P289" s="237"/>
    </row>
    <row r="290" spans="7:16" ht="14.25" customHeight="1">
      <c r="G290" s="237"/>
      <c r="H290" s="237"/>
      <c r="I290" s="237"/>
      <c r="J290" s="237"/>
      <c r="K290" s="237"/>
      <c r="L290" s="237"/>
      <c r="M290" s="237"/>
      <c r="N290" s="237"/>
      <c r="O290" s="237"/>
      <c r="P290" s="237"/>
    </row>
    <row r="291" spans="7:16" ht="14.25" customHeight="1">
      <c r="G291" s="237"/>
      <c r="H291" s="237"/>
      <c r="I291" s="237"/>
      <c r="J291" s="237"/>
      <c r="K291" s="237"/>
      <c r="L291" s="237"/>
      <c r="M291" s="237"/>
      <c r="N291" s="237"/>
      <c r="O291" s="237"/>
      <c r="P291" s="237"/>
    </row>
    <row r="292" spans="7:16" ht="14.25" customHeight="1">
      <c r="G292" s="237"/>
      <c r="H292" s="237"/>
      <c r="I292" s="237"/>
      <c r="J292" s="237"/>
      <c r="K292" s="237"/>
      <c r="L292" s="237"/>
      <c r="M292" s="237"/>
      <c r="N292" s="237"/>
      <c r="O292" s="237"/>
      <c r="P292" s="237"/>
    </row>
    <row r="293" spans="7:16" ht="14.25" customHeight="1">
      <c r="G293" s="237"/>
      <c r="H293" s="237"/>
      <c r="I293" s="237"/>
      <c r="J293" s="237"/>
      <c r="K293" s="237"/>
      <c r="L293" s="237"/>
      <c r="M293" s="237"/>
      <c r="N293" s="237"/>
      <c r="O293" s="237"/>
      <c r="P293" s="237"/>
    </row>
    <row r="294" spans="7:16" ht="14.25" customHeight="1">
      <c r="G294" s="237"/>
      <c r="H294" s="237"/>
      <c r="I294" s="237"/>
      <c r="J294" s="237"/>
      <c r="K294" s="237"/>
      <c r="L294" s="237"/>
      <c r="M294" s="237"/>
      <c r="N294" s="237"/>
      <c r="O294" s="237"/>
      <c r="P294" s="237"/>
    </row>
    <row r="295" spans="7:16" ht="14.25" customHeight="1">
      <c r="G295" s="237"/>
      <c r="H295" s="237"/>
      <c r="I295" s="237"/>
      <c r="J295" s="237"/>
      <c r="K295" s="237"/>
      <c r="L295" s="237"/>
      <c r="M295" s="237"/>
      <c r="N295" s="237"/>
      <c r="O295" s="237"/>
      <c r="P295" s="237"/>
    </row>
    <row r="296" spans="7:16" ht="14.25" customHeight="1">
      <c r="G296" s="237"/>
      <c r="H296" s="237"/>
      <c r="I296" s="237"/>
      <c r="J296" s="237"/>
      <c r="K296" s="237"/>
      <c r="L296" s="237"/>
      <c r="M296" s="237"/>
      <c r="N296" s="237"/>
      <c r="O296" s="237"/>
      <c r="P296" s="237"/>
    </row>
    <row r="297" spans="7:16" ht="14.25" customHeight="1">
      <c r="G297" s="237"/>
      <c r="H297" s="237"/>
      <c r="I297" s="237"/>
      <c r="J297" s="237"/>
      <c r="K297" s="237"/>
      <c r="L297" s="237"/>
      <c r="M297" s="237"/>
      <c r="N297" s="237"/>
      <c r="O297" s="237"/>
      <c r="P297" s="237"/>
    </row>
    <row r="298" spans="7:16" ht="14.25" customHeight="1">
      <c r="G298" s="237"/>
      <c r="H298" s="237"/>
      <c r="I298" s="237"/>
      <c r="J298" s="237"/>
      <c r="K298" s="237"/>
      <c r="L298" s="237"/>
      <c r="M298" s="237"/>
      <c r="N298" s="237"/>
      <c r="O298" s="237"/>
      <c r="P298" s="237"/>
    </row>
    <row r="299" spans="7:16" ht="14.25" customHeight="1">
      <c r="G299" s="237"/>
      <c r="H299" s="237"/>
      <c r="I299" s="237"/>
      <c r="J299" s="237"/>
      <c r="K299" s="237"/>
      <c r="L299" s="237"/>
      <c r="M299" s="237"/>
      <c r="N299" s="237"/>
      <c r="O299" s="237"/>
      <c r="P299" s="237"/>
    </row>
    <row r="300" spans="7:16" ht="14.25" customHeight="1">
      <c r="G300" s="237"/>
      <c r="H300" s="237"/>
      <c r="I300" s="237"/>
      <c r="J300" s="237"/>
      <c r="K300" s="237"/>
      <c r="L300" s="237"/>
      <c r="M300" s="237"/>
      <c r="N300" s="237"/>
      <c r="O300" s="237"/>
      <c r="P300" s="237"/>
    </row>
    <row r="301" spans="7:16" ht="14.25" customHeight="1">
      <c r="G301" s="237"/>
      <c r="H301" s="237"/>
      <c r="I301" s="237"/>
      <c r="J301" s="237"/>
      <c r="K301" s="237"/>
      <c r="L301" s="237"/>
      <c r="M301" s="237"/>
      <c r="N301" s="237"/>
      <c r="O301" s="237"/>
      <c r="P301" s="237"/>
    </row>
    <row r="302" spans="7:16" ht="14.25" customHeight="1">
      <c r="G302" s="237"/>
      <c r="H302" s="237"/>
      <c r="I302" s="237"/>
      <c r="J302" s="237"/>
      <c r="K302" s="237"/>
      <c r="L302" s="237"/>
      <c r="M302" s="237"/>
      <c r="N302" s="237"/>
      <c r="O302" s="237"/>
      <c r="P302" s="237"/>
    </row>
    <row r="303" spans="7:16" ht="14.25" customHeight="1">
      <c r="G303" s="237"/>
      <c r="H303" s="237"/>
      <c r="I303" s="237"/>
      <c r="J303" s="237"/>
      <c r="K303" s="237"/>
      <c r="L303" s="237"/>
      <c r="M303" s="237"/>
      <c r="N303" s="237"/>
      <c r="O303" s="237"/>
      <c r="P303" s="237"/>
    </row>
    <row r="304" spans="7:16" ht="14.25" customHeight="1">
      <c r="G304" s="237"/>
      <c r="H304" s="237"/>
      <c r="I304" s="237"/>
      <c r="J304" s="237"/>
      <c r="K304" s="237"/>
      <c r="L304" s="237"/>
      <c r="M304" s="237"/>
      <c r="N304" s="237"/>
      <c r="O304" s="237"/>
      <c r="P304" s="237"/>
    </row>
    <row r="305" spans="7:16" ht="14.25" customHeight="1">
      <c r="G305" s="237"/>
      <c r="H305" s="237"/>
      <c r="I305" s="237"/>
      <c r="J305" s="237"/>
      <c r="K305" s="237"/>
      <c r="L305" s="237"/>
      <c r="M305" s="237"/>
      <c r="N305" s="237"/>
      <c r="O305" s="237"/>
      <c r="P305" s="237"/>
    </row>
    <row r="306" spans="7:16" ht="14.25" customHeight="1">
      <c r="G306" s="237"/>
      <c r="H306" s="237"/>
      <c r="I306" s="237"/>
      <c r="J306" s="237"/>
      <c r="K306" s="237"/>
      <c r="L306" s="237"/>
      <c r="M306" s="237"/>
      <c r="N306" s="237"/>
      <c r="O306" s="237"/>
      <c r="P306" s="237"/>
    </row>
    <row r="307" spans="7:16" ht="14.25" customHeight="1">
      <c r="G307" s="237"/>
      <c r="H307" s="237"/>
      <c r="I307" s="237"/>
      <c r="J307" s="237"/>
      <c r="K307" s="237"/>
      <c r="L307" s="237"/>
      <c r="M307" s="237"/>
      <c r="N307" s="237"/>
      <c r="O307" s="237"/>
      <c r="P307" s="237"/>
    </row>
    <row r="308" spans="7:16" ht="14.25" customHeight="1">
      <c r="G308" s="237"/>
      <c r="H308" s="237"/>
      <c r="I308" s="237"/>
      <c r="J308" s="237"/>
      <c r="K308" s="237"/>
      <c r="L308" s="237"/>
      <c r="M308" s="237"/>
      <c r="N308" s="237"/>
      <c r="O308" s="237"/>
      <c r="P308" s="237"/>
    </row>
    <row r="309" spans="7:16" ht="14.25" customHeight="1">
      <c r="G309" s="237"/>
      <c r="H309" s="237"/>
      <c r="I309" s="237"/>
      <c r="J309" s="237"/>
      <c r="K309" s="237"/>
      <c r="L309" s="237"/>
      <c r="M309" s="237"/>
      <c r="N309" s="237"/>
      <c r="O309" s="237"/>
      <c r="P309" s="237"/>
    </row>
    <row r="310" spans="7:16" ht="14.25" customHeight="1">
      <c r="G310" s="237"/>
      <c r="H310" s="237"/>
      <c r="I310" s="237"/>
      <c r="J310" s="237"/>
      <c r="K310" s="237"/>
      <c r="L310" s="237"/>
      <c r="M310" s="237"/>
      <c r="N310" s="237"/>
      <c r="O310" s="237"/>
      <c r="P310" s="237"/>
    </row>
    <row r="311" spans="7:16" ht="14.25" customHeight="1">
      <c r="G311" s="237"/>
      <c r="H311" s="237"/>
      <c r="I311" s="237"/>
      <c r="J311" s="237"/>
      <c r="K311" s="237"/>
      <c r="L311" s="237"/>
      <c r="M311" s="237"/>
      <c r="N311" s="237"/>
      <c r="O311" s="237"/>
      <c r="P311" s="237"/>
    </row>
    <row r="312" spans="7:16" ht="14.25" customHeight="1">
      <c r="G312" s="237"/>
      <c r="H312" s="237"/>
      <c r="I312" s="237"/>
      <c r="J312" s="237"/>
      <c r="K312" s="237"/>
      <c r="L312" s="237"/>
      <c r="M312" s="237"/>
      <c r="N312" s="237"/>
      <c r="O312" s="237"/>
      <c r="P312" s="237"/>
    </row>
    <row r="313" spans="7:16" ht="14.25" customHeight="1">
      <c r="G313" s="237"/>
      <c r="H313" s="237"/>
      <c r="I313" s="237"/>
      <c r="J313" s="237"/>
      <c r="K313" s="237"/>
      <c r="L313" s="237"/>
      <c r="M313" s="237"/>
      <c r="N313" s="237"/>
      <c r="O313" s="237"/>
      <c r="P313" s="237"/>
    </row>
    <row r="314" spans="7:16" ht="14.25" customHeight="1">
      <c r="G314" s="237"/>
      <c r="H314" s="237"/>
      <c r="I314" s="237"/>
      <c r="J314" s="237"/>
      <c r="K314" s="237"/>
      <c r="L314" s="237"/>
      <c r="M314" s="237"/>
      <c r="N314" s="237"/>
      <c r="O314" s="237"/>
      <c r="P314" s="237"/>
    </row>
    <row r="315" spans="7:16" ht="14.25" customHeight="1">
      <c r="G315" s="237"/>
      <c r="H315" s="237"/>
      <c r="I315" s="237"/>
      <c r="J315" s="237"/>
      <c r="K315" s="237"/>
      <c r="L315" s="237"/>
      <c r="M315" s="237"/>
      <c r="N315" s="237"/>
      <c r="O315" s="237"/>
      <c r="P315" s="237"/>
    </row>
    <row r="316" spans="7:16" ht="14.25" customHeight="1">
      <c r="G316" s="237"/>
      <c r="H316" s="237"/>
      <c r="I316" s="237"/>
      <c r="J316" s="237"/>
      <c r="K316" s="237"/>
      <c r="L316" s="237"/>
      <c r="M316" s="237"/>
      <c r="N316" s="237"/>
      <c r="O316" s="237"/>
      <c r="P316" s="237"/>
    </row>
    <row r="317" spans="7:16" ht="14.25" customHeight="1">
      <c r="G317" s="237"/>
      <c r="H317" s="237"/>
      <c r="I317" s="237"/>
      <c r="J317" s="237"/>
      <c r="K317" s="237"/>
      <c r="L317" s="237"/>
      <c r="M317" s="237"/>
      <c r="N317" s="237"/>
      <c r="O317" s="237"/>
      <c r="P317" s="237"/>
    </row>
    <row r="318" spans="7:16" ht="14.25" customHeight="1">
      <c r="G318" s="237"/>
      <c r="H318" s="237"/>
      <c r="I318" s="237"/>
      <c r="J318" s="237"/>
      <c r="K318" s="237"/>
      <c r="L318" s="237"/>
      <c r="M318" s="237"/>
      <c r="N318" s="237"/>
      <c r="O318" s="237"/>
      <c r="P318" s="237"/>
    </row>
    <row r="319" spans="7:16" ht="14.25" customHeight="1">
      <c r="G319" s="237"/>
      <c r="H319" s="237"/>
      <c r="I319" s="237"/>
      <c r="J319" s="237"/>
      <c r="K319" s="237"/>
      <c r="L319" s="237"/>
      <c r="M319" s="237"/>
      <c r="N319" s="237"/>
      <c r="O319" s="237"/>
      <c r="P319" s="237"/>
    </row>
    <row r="320" spans="7:16" ht="14.25" customHeight="1">
      <c r="G320" s="237"/>
      <c r="H320" s="237"/>
      <c r="I320" s="237"/>
      <c r="J320" s="237"/>
      <c r="K320" s="237"/>
      <c r="L320" s="237"/>
      <c r="M320" s="237"/>
      <c r="N320" s="237"/>
      <c r="O320" s="237"/>
      <c r="P320" s="237"/>
    </row>
    <row r="321" spans="7:16" ht="14.25" customHeight="1">
      <c r="G321" s="237"/>
      <c r="H321" s="237"/>
      <c r="I321" s="237"/>
      <c r="J321" s="237"/>
      <c r="K321" s="237"/>
      <c r="L321" s="237"/>
      <c r="M321" s="237"/>
      <c r="N321" s="237"/>
      <c r="O321" s="237"/>
      <c r="P321" s="237"/>
    </row>
    <row r="322" spans="7:16" ht="14.25" customHeight="1">
      <c r="G322" s="237"/>
      <c r="H322" s="237"/>
      <c r="I322" s="237"/>
      <c r="J322" s="237"/>
      <c r="K322" s="237"/>
      <c r="L322" s="237"/>
      <c r="M322" s="237"/>
      <c r="N322" s="237"/>
      <c r="O322" s="237"/>
      <c r="P322" s="237"/>
    </row>
    <row r="323" spans="7:16" ht="14.25" customHeight="1">
      <c r="G323" s="237"/>
      <c r="H323" s="237"/>
      <c r="I323" s="237"/>
      <c r="J323" s="237"/>
      <c r="K323" s="237"/>
      <c r="L323" s="237"/>
      <c r="M323" s="237"/>
      <c r="N323" s="237"/>
      <c r="O323" s="237"/>
      <c r="P323" s="237"/>
    </row>
    <row r="324" spans="7:16" ht="14.25" customHeight="1">
      <c r="G324" s="237"/>
      <c r="H324" s="237"/>
      <c r="I324" s="237"/>
      <c r="J324" s="237"/>
      <c r="K324" s="237"/>
      <c r="L324" s="237"/>
      <c r="M324" s="237"/>
      <c r="N324" s="237"/>
      <c r="O324" s="237"/>
      <c r="P324" s="237"/>
    </row>
    <row r="325" spans="7:16" ht="14.25" customHeight="1">
      <c r="G325" s="237"/>
      <c r="H325" s="237"/>
      <c r="I325" s="237"/>
      <c r="J325" s="237"/>
      <c r="K325" s="237"/>
      <c r="L325" s="237"/>
      <c r="M325" s="237"/>
      <c r="N325" s="237"/>
      <c r="O325" s="237"/>
      <c r="P325" s="237"/>
    </row>
    <row r="326" spans="7:16" ht="14.25" customHeight="1">
      <c r="G326" s="237"/>
      <c r="H326" s="237"/>
      <c r="I326" s="237"/>
      <c r="J326" s="237"/>
      <c r="K326" s="237"/>
      <c r="L326" s="237"/>
      <c r="M326" s="237"/>
      <c r="N326" s="237"/>
      <c r="O326" s="237"/>
      <c r="P326" s="237"/>
    </row>
    <row r="327" spans="7:16" ht="14.25" customHeight="1">
      <c r="G327" s="237"/>
      <c r="H327" s="237"/>
      <c r="I327" s="237"/>
      <c r="J327" s="237"/>
      <c r="K327" s="237"/>
      <c r="L327" s="237"/>
      <c r="M327" s="237"/>
      <c r="N327" s="237"/>
      <c r="O327" s="237"/>
      <c r="P327" s="237"/>
    </row>
    <row r="328" spans="7:16" ht="14.25" customHeight="1">
      <c r="G328" s="237"/>
      <c r="H328" s="237"/>
      <c r="I328" s="237"/>
      <c r="J328" s="237"/>
      <c r="K328" s="237"/>
      <c r="L328" s="237"/>
      <c r="M328" s="237"/>
      <c r="N328" s="237"/>
      <c r="O328" s="237"/>
      <c r="P328" s="237"/>
    </row>
    <row r="329" spans="7:16" ht="14.25" customHeight="1">
      <c r="G329" s="237"/>
      <c r="H329" s="237"/>
      <c r="I329" s="237"/>
      <c r="J329" s="237"/>
      <c r="K329" s="237"/>
      <c r="L329" s="237"/>
      <c r="M329" s="237"/>
      <c r="N329" s="237"/>
      <c r="O329" s="237"/>
      <c r="P329" s="237"/>
    </row>
    <row r="330" spans="7:16" ht="14.25" customHeight="1">
      <c r="G330" s="237"/>
      <c r="H330" s="237"/>
      <c r="I330" s="237"/>
      <c r="J330" s="237"/>
      <c r="K330" s="237"/>
      <c r="L330" s="237"/>
      <c r="M330" s="237"/>
      <c r="N330" s="237"/>
      <c r="O330" s="237"/>
      <c r="P330" s="237"/>
    </row>
    <row r="331" spans="7:16" ht="14.25" customHeight="1">
      <c r="G331" s="237"/>
      <c r="H331" s="237"/>
      <c r="I331" s="237"/>
      <c r="J331" s="237"/>
      <c r="K331" s="237"/>
      <c r="L331" s="237"/>
      <c r="M331" s="237"/>
      <c r="N331" s="237"/>
      <c r="O331" s="237"/>
      <c r="P331" s="237"/>
    </row>
    <row r="332" spans="7:16" ht="14.25" customHeight="1">
      <c r="G332" s="237"/>
      <c r="H332" s="237"/>
      <c r="I332" s="237"/>
      <c r="J332" s="237"/>
      <c r="K332" s="237"/>
      <c r="L332" s="237"/>
      <c r="M332" s="237"/>
      <c r="N332" s="237"/>
      <c r="O332" s="237"/>
      <c r="P332" s="237"/>
    </row>
    <row r="333" spans="7:16" ht="14.25" customHeight="1">
      <c r="G333" s="237"/>
      <c r="H333" s="237"/>
      <c r="I333" s="237"/>
      <c r="J333" s="237"/>
      <c r="K333" s="237"/>
      <c r="L333" s="237"/>
      <c r="M333" s="237"/>
      <c r="N333" s="237"/>
      <c r="O333" s="237"/>
      <c r="P333" s="237"/>
    </row>
    <row r="334" spans="7:16" ht="14.25" customHeight="1">
      <c r="G334" s="237"/>
      <c r="H334" s="237"/>
      <c r="I334" s="237"/>
      <c r="J334" s="237"/>
      <c r="K334" s="237"/>
      <c r="L334" s="237"/>
      <c r="M334" s="237"/>
      <c r="N334" s="237"/>
      <c r="O334" s="237"/>
      <c r="P334" s="237"/>
    </row>
    <row r="335" spans="7:16" ht="14.25" customHeight="1">
      <c r="G335" s="237"/>
      <c r="H335" s="237"/>
      <c r="I335" s="237"/>
      <c r="J335" s="237"/>
      <c r="K335" s="237"/>
      <c r="L335" s="237"/>
      <c r="M335" s="237"/>
      <c r="N335" s="237"/>
      <c r="O335" s="237"/>
      <c r="P335" s="237"/>
    </row>
    <row r="336" spans="7:16" ht="14.25" customHeight="1">
      <c r="G336" s="237"/>
      <c r="H336" s="237"/>
      <c r="I336" s="237"/>
      <c r="J336" s="237"/>
      <c r="K336" s="237"/>
      <c r="L336" s="237"/>
      <c r="M336" s="237"/>
      <c r="N336" s="237"/>
      <c r="O336" s="237"/>
      <c r="P336" s="237"/>
    </row>
    <row r="337" spans="7:16" ht="14.25" customHeight="1">
      <c r="G337" s="237"/>
      <c r="H337" s="237"/>
      <c r="I337" s="237"/>
      <c r="J337" s="237"/>
      <c r="K337" s="237"/>
      <c r="L337" s="237"/>
      <c r="M337" s="237"/>
      <c r="N337" s="237"/>
      <c r="O337" s="237"/>
      <c r="P337" s="237"/>
    </row>
    <row r="338" spans="7:16" ht="14.25" customHeight="1">
      <c r="G338" s="237"/>
      <c r="H338" s="237"/>
      <c r="I338" s="237"/>
      <c r="J338" s="237"/>
      <c r="K338" s="237"/>
      <c r="L338" s="237"/>
      <c r="M338" s="237"/>
      <c r="N338" s="237"/>
      <c r="O338" s="237"/>
      <c r="P338" s="237"/>
    </row>
    <row r="339" spans="7:16" ht="14.25" customHeight="1">
      <c r="G339" s="237"/>
      <c r="H339" s="237"/>
      <c r="I339" s="237"/>
      <c r="J339" s="237"/>
      <c r="K339" s="237"/>
      <c r="L339" s="237"/>
      <c r="M339" s="237"/>
      <c r="N339" s="237"/>
      <c r="O339" s="237"/>
      <c r="P339" s="237"/>
    </row>
    <row r="340" spans="7:16" ht="14.25" customHeight="1">
      <c r="G340" s="237"/>
      <c r="H340" s="237"/>
      <c r="I340" s="237"/>
      <c r="J340" s="237"/>
      <c r="K340" s="237"/>
      <c r="L340" s="237"/>
      <c r="M340" s="237"/>
      <c r="N340" s="237"/>
      <c r="O340" s="237"/>
      <c r="P340" s="237"/>
    </row>
    <row r="341" spans="7:16" ht="14.25" customHeight="1">
      <c r="G341" s="237"/>
      <c r="H341" s="237"/>
      <c r="I341" s="237"/>
      <c r="J341" s="237"/>
      <c r="K341" s="237"/>
      <c r="L341" s="237"/>
      <c r="M341" s="237"/>
      <c r="N341" s="237"/>
      <c r="O341" s="237"/>
      <c r="P341" s="237"/>
    </row>
    <row r="342" spans="7:16" ht="14.25" customHeight="1">
      <c r="G342" s="237"/>
      <c r="H342" s="237"/>
      <c r="I342" s="237"/>
      <c r="J342" s="237"/>
      <c r="K342" s="237"/>
      <c r="L342" s="237"/>
      <c r="M342" s="237"/>
      <c r="N342" s="237"/>
      <c r="O342" s="237"/>
      <c r="P342" s="237"/>
    </row>
    <row r="343" spans="7:16" ht="14.25" customHeight="1">
      <c r="G343" s="237"/>
      <c r="H343" s="237"/>
      <c r="I343" s="237"/>
      <c r="J343" s="237"/>
      <c r="K343" s="237"/>
      <c r="L343" s="237"/>
      <c r="M343" s="237"/>
      <c r="N343" s="237"/>
      <c r="O343" s="237"/>
      <c r="P343" s="237"/>
    </row>
    <row r="344" spans="7:16" ht="14.25" customHeight="1">
      <c r="G344" s="237"/>
      <c r="H344" s="237"/>
      <c r="I344" s="237"/>
      <c r="J344" s="237"/>
      <c r="K344" s="237"/>
      <c r="L344" s="237"/>
      <c r="M344" s="237"/>
      <c r="N344" s="237"/>
      <c r="O344" s="237"/>
      <c r="P344" s="237"/>
    </row>
    <row r="345" spans="7:16" ht="14.25" customHeight="1">
      <c r="G345" s="237"/>
      <c r="H345" s="237"/>
      <c r="I345" s="237"/>
      <c r="J345" s="237"/>
      <c r="K345" s="237"/>
      <c r="L345" s="237"/>
      <c r="M345" s="237"/>
      <c r="N345" s="237"/>
      <c r="O345" s="237"/>
      <c r="P345" s="237"/>
    </row>
    <row r="346" spans="7:16" ht="14.25" customHeight="1">
      <c r="G346" s="237"/>
      <c r="H346" s="237"/>
      <c r="I346" s="237"/>
      <c r="J346" s="237"/>
      <c r="K346" s="237"/>
      <c r="L346" s="237"/>
      <c r="M346" s="237"/>
      <c r="N346" s="237"/>
      <c r="O346" s="237"/>
      <c r="P346" s="237"/>
    </row>
    <row r="347" spans="7:16" ht="14.25" customHeight="1">
      <c r="G347" s="237"/>
      <c r="H347" s="237"/>
      <c r="I347" s="237"/>
      <c r="J347" s="237"/>
      <c r="K347" s="237"/>
      <c r="L347" s="237"/>
      <c r="M347" s="237"/>
      <c r="N347" s="237"/>
      <c r="O347" s="237"/>
      <c r="P347" s="237"/>
    </row>
    <row r="348" spans="7:16" ht="14.25" customHeight="1">
      <c r="G348" s="237"/>
      <c r="H348" s="237"/>
      <c r="I348" s="237"/>
      <c r="J348" s="237"/>
      <c r="K348" s="237"/>
      <c r="L348" s="237"/>
      <c r="M348" s="237"/>
      <c r="N348" s="237"/>
      <c r="O348" s="237"/>
      <c r="P348" s="237"/>
    </row>
    <row r="349" spans="7:16" ht="14.25" customHeight="1">
      <c r="G349" s="237"/>
      <c r="H349" s="237"/>
      <c r="I349" s="237"/>
      <c r="J349" s="237"/>
      <c r="K349" s="237"/>
      <c r="L349" s="237"/>
      <c r="M349" s="237"/>
      <c r="N349" s="237"/>
      <c r="O349" s="237"/>
      <c r="P349" s="237"/>
    </row>
    <row r="350" spans="7:16" ht="14.25" customHeight="1">
      <c r="G350" s="237"/>
      <c r="H350" s="237"/>
      <c r="I350" s="237"/>
      <c r="J350" s="237"/>
      <c r="K350" s="237"/>
      <c r="L350" s="237"/>
      <c r="M350" s="237"/>
      <c r="N350" s="237"/>
      <c r="O350" s="237"/>
      <c r="P350" s="237"/>
    </row>
    <row r="351" spans="7:16" ht="14.25" customHeight="1">
      <c r="G351" s="237"/>
      <c r="H351" s="237"/>
      <c r="I351" s="237"/>
      <c r="J351" s="237"/>
      <c r="K351" s="237"/>
      <c r="L351" s="237"/>
      <c r="M351" s="237"/>
      <c r="N351" s="237"/>
      <c r="O351" s="237"/>
      <c r="P351" s="237"/>
    </row>
    <row r="352" spans="7:16" ht="14.25" customHeight="1">
      <c r="G352" s="237"/>
      <c r="H352" s="237"/>
      <c r="I352" s="237"/>
      <c r="J352" s="237"/>
      <c r="K352" s="237"/>
      <c r="L352" s="237"/>
      <c r="M352" s="237"/>
      <c r="N352" s="237"/>
      <c r="O352" s="237"/>
      <c r="P352" s="237"/>
    </row>
    <row r="353" spans="7:16" ht="14.25" customHeight="1">
      <c r="G353" s="237"/>
      <c r="H353" s="237"/>
      <c r="I353" s="237"/>
      <c r="J353" s="237"/>
      <c r="K353" s="237"/>
      <c r="L353" s="237"/>
      <c r="M353" s="237"/>
      <c r="N353" s="237"/>
      <c r="O353" s="237"/>
      <c r="P353" s="237"/>
    </row>
    <row r="354" spans="7:16" ht="14.25" customHeight="1">
      <c r="G354" s="237"/>
      <c r="H354" s="237"/>
      <c r="I354" s="237"/>
      <c r="J354" s="237"/>
      <c r="K354" s="237"/>
      <c r="L354" s="237"/>
      <c r="M354" s="237"/>
      <c r="N354" s="237"/>
      <c r="O354" s="237"/>
      <c r="P354" s="237"/>
    </row>
    <row r="355" spans="7:16" ht="14.25" customHeight="1">
      <c r="G355" s="237"/>
      <c r="H355" s="237"/>
      <c r="I355" s="237"/>
      <c r="J355" s="237"/>
      <c r="K355" s="237"/>
      <c r="L355" s="237"/>
      <c r="M355" s="237"/>
      <c r="N355" s="237"/>
      <c r="O355" s="237"/>
      <c r="P355" s="237"/>
    </row>
    <row r="356" spans="7:16" ht="14.25" customHeight="1">
      <c r="G356" s="237"/>
      <c r="H356" s="237"/>
      <c r="I356" s="237"/>
      <c r="J356" s="237"/>
      <c r="K356" s="237"/>
      <c r="L356" s="237"/>
      <c r="M356" s="237"/>
      <c r="N356" s="237"/>
      <c r="O356" s="237"/>
      <c r="P356" s="237"/>
    </row>
    <row r="357" spans="7:16" ht="14.25" customHeight="1">
      <c r="G357" s="237"/>
      <c r="H357" s="237"/>
      <c r="I357" s="237"/>
      <c r="J357" s="237"/>
      <c r="K357" s="237"/>
      <c r="L357" s="237"/>
      <c r="M357" s="237"/>
      <c r="N357" s="237"/>
      <c r="O357" s="237"/>
      <c r="P357" s="237"/>
    </row>
    <row r="358" spans="7:16" ht="14.25" customHeight="1">
      <c r="G358" s="237"/>
      <c r="H358" s="237"/>
      <c r="I358" s="237"/>
      <c r="J358" s="237"/>
      <c r="K358" s="237"/>
      <c r="L358" s="237"/>
      <c r="M358" s="237"/>
      <c r="N358" s="237"/>
      <c r="O358" s="237"/>
      <c r="P358" s="237"/>
    </row>
    <row r="359" spans="7:16" ht="14.25" customHeight="1">
      <c r="G359" s="237"/>
      <c r="H359" s="237"/>
      <c r="I359" s="237"/>
      <c r="J359" s="237"/>
      <c r="K359" s="237"/>
      <c r="L359" s="237"/>
      <c r="M359" s="237"/>
      <c r="N359" s="237"/>
      <c r="O359" s="237"/>
      <c r="P359" s="237"/>
    </row>
    <row r="360" spans="7:16" ht="14.25" customHeight="1">
      <c r="G360" s="237"/>
      <c r="H360" s="237"/>
      <c r="I360" s="237"/>
      <c r="J360" s="237"/>
      <c r="K360" s="237"/>
      <c r="L360" s="237"/>
      <c r="M360" s="237"/>
      <c r="N360" s="237"/>
      <c r="O360" s="237"/>
      <c r="P360" s="237"/>
    </row>
    <row r="361" spans="7:16" ht="14.25" customHeight="1">
      <c r="G361" s="237"/>
      <c r="H361" s="237"/>
      <c r="I361" s="237"/>
      <c r="J361" s="237"/>
      <c r="K361" s="237"/>
      <c r="L361" s="237"/>
      <c r="M361" s="237"/>
      <c r="N361" s="237"/>
      <c r="O361" s="237"/>
      <c r="P361" s="237"/>
    </row>
    <row r="362" spans="7:16" ht="14.25" customHeight="1">
      <c r="G362" s="237"/>
      <c r="H362" s="237"/>
      <c r="I362" s="237"/>
      <c r="J362" s="237"/>
      <c r="K362" s="237"/>
      <c r="L362" s="237"/>
      <c r="M362" s="237"/>
      <c r="N362" s="237"/>
      <c r="O362" s="237"/>
      <c r="P362" s="237"/>
    </row>
    <row r="363" spans="7:16" ht="14.25" customHeight="1">
      <c r="G363" s="237"/>
      <c r="H363" s="237"/>
      <c r="I363" s="237"/>
      <c r="J363" s="237"/>
      <c r="K363" s="237"/>
      <c r="L363" s="237"/>
      <c r="M363" s="237"/>
      <c r="N363" s="237"/>
      <c r="O363" s="237"/>
      <c r="P363" s="237"/>
    </row>
    <row r="364" spans="7:16" ht="14.25" customHeight="1">
      <c r="G364" s="237"/>
      <c r="H364" s="237"/>
      <c r="I364" s="237"/>
      <c r="J364" s="237"/>
      <c r="K364" s="237"/>
      <c r="L364" s="237"/>
      <c r="M364" s="237"/>
      <c r="N364" s="237"/>
      <c r="O364" s="237"/>
      <c r="P364" s="237"/>
    </row>
    <row r="365" spans="7:16" ht="14.25" customHeight="1">
      <c r="G365" s="237"/>
      <c r="H365" s="237"/>
      <c r="I365" s="237"/>
      <c r="J365" s="237"/>
      <c r="K365" s="237"/>
      <c r="L365" s="237"/>
      <c r="M365" s="237"/>
      <c r="N365" s="237"/>
      <c r="O365" s="237"/>
      <c r="P365" s="237"/>
    </row>
    <row r="366" spans="7:16" ht="14.25" customHeight="1">
      <c r="G366" s="237"/>
      <c r="H366" s="237"/>
      <c r="I366" s="237"/>
      <c r="J366" s="237"/>
      <c r="K366" s="237"/>
      <c r="L366" s="237"/>
      <c r="M366" s="237"/>
      <c r="N366" s="237"/>
      <c r="O366" s="237"/>
      <c r="P366" s="237"/>
    </row>
    <row r="367" spans="7:16" ht="14.25" customHeight="1">
      <c r="G367" s="237"/>
      <c r="H367" s="237"/>
      <c r="I367" s="237"/>
      <c r="J367" s="237"/>
      <c r="K367" s="237"/>
      <c r="L367" s="237"/>
      <c r="M367" s="237"/>
      <c r="N367" s="237"/>
      <c r="O367" s="237"/>
      <c r="P367" s="237"/>
    </row>
    <row r="368" spans="7:16" ht="14.25" customHeight="1">
      <c r="G368" s="237"/>
      <c r="H368" s="237"/>
      <c r="I368" s="237"/>
      <c r="J368" s="237"/>
      <c r="K368" s="237"/>
      <c r="L368" s="237"/>
      <c r="M368" s="237"/>
      <c r="N368" s="237"/>
      <c r="O368" s="237"/>
      <c r="P368" s="237"/>
    </row>
    <row r="369" spans="7:16" ht="14.25" customHeight="1">
      <c r="G369" s="237"/>
      <c r="H369" s="237"/>
      <c r="I369" s="237"/>
      <c r="J369" s="237"/>
      <c r="K369" s="237"/>
      <c r="L369" s="237"/>
      <c r="M369" s="237"/>
      <c r="N369" s="237"/>
      <c r="O369" s="237"/>
      <c r="P369" s="237"/>
    </row>
    <row r="370" spans="7:16" ht="14.25" customHeight="1">
      <c r="G370" s="237"/>
      <c r="H370" s="237"/>
      <c r="I370" s="237"/>
      <c r="J370" s="237"/>
      <c r="K370" s="237"/>
      <c r="L370" s="237"/>
      <c r="M370" s="237"/>
      <c r="N370" s="237"/>
      <c r="O370" s="237"/>
      <c r="P370" s="237"/>
    </row>
    <row r="371" spans="7:16" ht="14.25" customHeight="1">
      <c r="G371" s="237"/>
      <c r="H371" s="237"/>
      <c r="I371" s="237"/>
      <c r="J371" s="237"/>
      <c r="K371" s="237"/>
      <c r="L371" s="237"/>
      <c r="M371" s="237"/>
      <c r="N371" s="237"/>
      <c r="O371" s="237"/>
      <c r="P371" s="237"/>
    </row>
    <row r="372" spans="7:16" ht="14.25" customHeight="1">
      <c r="G372" s="237"/>
      <c r="H372" s="237"/>
      <c r="I372" s="237"/>
      <c r="J372" s="237"/>
      <c r="K372" s="237"/>
      <c r="L372" s="237"/>
      <c r="M372" s="237"/>
      <c r="N372" s="237"/>
      <c r="O372" s="237"/>
      <c r="P372" s="237"/>
    </row>
    <row r="373" spans="7:16" ht="14.25" customHeight="1">
      <c r="G373" s="237"/>
      <c r="H373" s="237"/>
      <c r="I373" s="237"/>
      <c r="J373" s="237"/>
      <c r="K373" s="237"/>
      <c r="L373" s="237"/>
      <c r="M373" s="237"/>
      <c r="N373" s="237"/>
      <c r="O373" s="237"/>
      <c r="P373" s="237"/>
    </row>
    <row r="374" spans="7:16" ht="14.25" customHeight="1">
      <c r="G374" s="237"/>
      <c r="H374" s="237"/>
      <c r="I374" s="237"/>
      <c r="J374" s="237"/>
      <c r="K374" s="237"/>
      <c r="L374" s="237"/>
      <c r="M374" s="237"/>
      <c r="N374" s="237"/>
      <c r="O374" s="237"/>
      <c r="P374" s="237"/>
    </row>
    <row r="375" spans="7:16" ht="14.25" customHeight="1">
      <c r="G375" s="237"/>
      <c r="H375" s="237"/>
      <c r="I375" s="237"/>
      <c r="J375" s="237"/>
      <c r="K375" s="237"/>
      <c r="L375" s="237"/>
      <c r="M375" s="237"/>
      <c r="N375" s="237"/>
      <c r="O375" s="237"/>
      <c r="P375" s="237"/>
    </row>
    <row r="376" spans="7:16" ht="14.25" customHeight="1">
      <c r="G376" s="237"/>
      <c r="H376" s="237"/>
      <c r="I376" s="237"/>
      <c r="J376" s="237"/>
      <c r="K376" s="237"/>
      <c r="L376" s="237"/>
      <c r="M376" s="237"/>
      <c r="N376" s="237"/>
      <c r="O376" s="237"/>
      <c r="P376" s="237"/>
    </row>
    <row r="377" spans="7:16" ht="14.25" customHeight="1">
      <c r="G377" s="237"/>
      <c r="H377" s="237"/>
      <c r="I377" s="237"/>
      <c r="J377" s="237"/>
      <c r="K377" s="237"/>
      <c r="L377" s="237"/>
      <c r="M377" s="237"/>
      <c r="N377" s="237"/>
      <c r="O377" s="237"/>
      <c r="P377" s="237"/>
    </row>
    <row r="378" spans="7:16" ht="14.25" customHeight="1">
      <c r="G378" s="237"/>
      <c r="H378" s="237"/>
      <c r="I378" s="237"/>
      <c r="J378" s="237"/>
      <c r="K378" s="237"/>
      <c r="L378" s="237"/>
      <c r="M378" s="237"/>
      <c r="N378" s="237"/>
      <c r="O378" s="237"/>
      <c r="P378" s="237"/>
    </row>
    <row r="379" spans="7:16" ht="14.25" customHeight="1">
      <c r="G379" s="237"/>
      <c r="H379" s="237"/>
      <c r="I379" s="237"/>
      <c r="J379" s="237"/>
      <c r="K379" s="237"/>
      <c r="L379" s="237"/>
      <c r="M379" s="237"/>
      <c r="N379" s="237"/>
      <c r="O379" s="237"/>
      <c r="P379" s="237"/>
    </row>
    <row r="380" spans="7:16" ht="14.25" customHeight="1">
      <c r="G380" s="237"/>
      <c r="H380" s="237"/>
      <c r="I380" s="237"/>
      <c r="J380" s="237"/>
      <c r="K380" s="237"/>
      <c r="L380" s="237"/>
      <c r="M380" s="237"/>
      <c r="N380" s="237"/>
      <c r="O380" s="237"/>
      <c r="P380" s="237"/>
    </row>
    <row r="381" spans="7:16" ht="14.25" customHeight="1">
      <c r="G381" s="237"/>
      <c r="H381" s="237"/>
      <c r="I381" s="237"/>
      <c r="J381" s="237"/>
      <c r="K381" s="237"/>
      <c r="L381" s="237"/>
      <c r="M381" s="237"/>
      <c r="N381" s="237"/>
      <c r="O381" s="237"/>
      <c r="P381" s="237"/>
    </row>
    <row r="382" spans="7:16" ht="14.25" customHeight="1">
      <c r="G382" s="237"/>
      <c r="H382" s="237"/>
      <c r="I382" s="237"/>
      <c r="J382" s="237"/>
      <c r="K382" s="237"/>
      <c r="L382" s="237"/>
      <c r="M382" s="237"/>
      <c r="N382" s="237"/>
      <c r="O382" s="237"/>
      <c r="P382" s="237"/>
    </row>
    <row r="383" spans="7:16" ht="14.25" customHeight="1">
      <c r="G383" s="237"/>
      <c r="H383" s="237"/>
      <c r="I383" s="237"/>
      <c r="J383" s="237"/>
      <c r="K383" s="237"/>
      <c r="L383" s="237"/>
      <c r="M383" s="237"/>
      <c r="N383" s="237"/>
      <c r="O383" s="237"/>
      <c r="P383" s="237"/>
    </row>
    <row r="384" spans="7:16" ht="14.25" customHeight="1">
      <c r="G384" s="237"/>
      <c r="H384" s="237"/>
      <c r="I384" s="237"/>
      <c r="J384" s="237"/>
      <c r="K384" s="237"/>
      <c r="L384" s="237"/>
      <c r="M384" s="237"/>
      <c r="N384" s="237"/>
      <c r="O384" s="237"/>
      <c r="P384" s="237"/>
    </row>
    <row r="385" spans="7:16" ht="14.25" customHeight="1">
      <c r="G385" s="237"/>
      <c r="H385" s="237"/>
      <c r="I385" s="237"/>
      <c r="J385" s="237"/>
      <c r="K385" s="237"/>
      <c r="L385" s="237"/>
      <c r="M385" s="237"/>
      <c r="N385" s="237"/>
      <c r="O385" s="237"/>
      <c r="P385" s="237"/>
    </row>
    <row r="386" spans="7:16" ht="14.25" customHeight="1">
      <c r="G386" s="237"/>
      <c r="H386" s="237"/>
      <c r="I386" s="237"/>
      <c r="J386" s="237"/>
      <c r="K386" s="237"/>
      <c r="L386" s="237"/>
      <c r="M386" s="237"/>
      <c r="N386" s="237"/>
      <c r="O386" s="237"/>
      <c r="P386" s="237"/>
    </row>
    <row r="387" spans="7:16" ht="14.25" customHeight="1">
      <c r="G387" s="237"/>
      <c r="H387" s="237"/>
      <c r="I387" s="237"/>
      <c r="J387" s="237"/>
      <c r="K387" s="237"/>
      <c r="L387" s="237"/>
      <c r="M387" s="237"/>
      <c r="N387" s="237"/>
      <c r="O387" s="237"/>
      <c r="P387" s="237"/>
    </row>
    <row r="388" spans="7:16" ht="14.25" customHeight="1">
      <c r="G388" s="237"/>
      <c r="H388" s="237"/>
      <c r="I388" s="237"/>
      <c r="J388" s="237"/>
      <c r="K388" s="237"/>
      <c r="L388" s="237"/>
      <c r="M388" s="237"/>
      <c r="N388" s="237"/>
      <c r="O388" s="237"/>
      <c r="P388" s="237"/>
    </row>
    <row r="389" spans="7:16" ht="14.25" customHeight="1">
      <c r="G389" s="237"/>
      <c r="H389" s="237"/>
      <c r="I389" s="237"/>
      <c r="J389" s="237"/>
      <c r="K389" s="237"/>
      <c r="L389" s="237"/>
      <c r="M389" s="237"/>
      <c r="N389" s="237"/>
      <c r="O389" s="237"/>
      <c r="P389" s="237"/>
    </row>
    <row r="390" spans="7:16" ht="14.25" customHeight="1">
      <c r="G390" s="237"/>
      <c r="H390" s="237"/>
      <c r="I390" s="237"/>
      <c r="J390" s="237"/>
      <c r="K390" s="237"/>
      <c r="L390" s="237"/>
      <c r="M390" s="237"/>
      <c r="N390" s="237"/>
      <c r="O390" s="237"/>
      <c r="P390" s="237"/>
    </row>
    <row r="391" spans="7:16" ht="14.25" customHeight="1">
      <c r="G391" s="237"/>
      <c r="H391" s="237"/>
      <c r="I391" s="237"/>
      <c r="J391" s="237"/>
      <c r="K391" s="237"/>
      <c r="L391" s="237"/>
      <c r="M391" s="237"/>
      <c r="N391" s="237"/>
      <c r="O391" s="237"/>
      <c r="P391" s="237"/>
    </row>
    <row r="392" spans="7:16" ht="14.25" customHeight="1">
      <c r="G392" s="237"/>
      <c r="H392" s="237"/>
      <c r="I392" s="237"/>
      <c r="J392" s="237"/>
      <c r="K392" s="237"/>
      <c r="L392" s="237"/>
      <c r="M392" s="237"/>
      <c r="N392" s="237"/>
      <c r="O392" s="237"/>
      <c r="P392" s="237"/>
    </row>
    <row r="393" spans="7:16" ht="14.25" customHeight="1">
      <c r="G393" s="237"/>
      <c r="H393" s="237"/>
      <c r="I393" s="237"/>
      <c r="J393" s="237"/>
      <c r="K393" s="237"/>
      <c r="L393" s="237"/>
      <c r="M393" s="237"/>
      <c r="N393" s="237"/>
      <c r="O393" s="237"/>
      <c r="P393" s="237"/>
    </row>
    <row r="394" spans="7:16" ht="14.25" customHeight="1">
      <c r="G394" s="237"/>
      <c r="H394" s="237"/>
      <c r="I394" s="237"/>
      <c r="J394" s="237"/>
      <c r="K394" s="237"/>
      <c r="L394" s="237"/>
      <c r="M394" s="237"/>
      <c r="N394" s="237"/>
      <c r="O394" s="237"/>
      <c r="P394" s="237"/>
    </row>
    <row r="395" spans="7:16" ht="14.25" customHeight="1">
      <c r="G395" s="237"/>
      <c r="H395" s="237"/>
      <c r="I395" s="237"/>
      <c r="J395" s="237"/>
      <c r="K395" s="237"/>
      <c r="L395" s="237"/>
      <c r="M395" s="237"/>
      <c r="N395" s="237"/>
      <c r="O395" s="237"/>
      <c r="P395" s="237"/>
    </row>
    <row r="396" spans="7:16" ht="14.25" customHeight="1">
      <c r="G396" s="237"/>
      <c r="H396" s="237"/>
      <c r="I396" s="237"/>
      <c r="J396" s="237"/>
      <c r="K396" s="237"/>
      <c r="L396" s="237"/>
      <c r="M396" s="237"/>
      <c r="N396" s="237"/>
      <c r="O396" s="237"/>
      <c r="P396" s="237"/>
    </row>
    <row r="397" spans="7:16" ht="14.25" customHeight="1">
      <c r="G397" s="237"/>
      <c r="H397" s="237"/>
      <c r="I397" s="237"/>
      <c r="J397" s="237"/>
      <c r="K397" s="237"/>
      <c r="L397" s="237"/>
      <c r="M397" s="237"/>
      <c r="N397" s="237"/>
      <c r="O397" s="237"/>
      <c r="P397" s="237"/>
    </row>
    <row r="398" spans="7:16" ht="14.25" customHeight="1">
      <c r="G398" s="237"/>
      <c r="H398" s="237"/>
      <c r="I398" s="237"/>
      <c r="J398" s="237"/>
      <c r="K398" s="237"/>
      <c r="L398" s="237"/>
      <c r="M398" s="237"/>
      <c r="N398" s="237"/>
      <c r="O398" s="237"/>
      <c r="P398" s="237"/>
    </row>
    <row r="399" spans="7:16" ht="14.25" customHeight="1">
      <c r="G399" s="237"/>
      <c r="H399" s="237"/>
      <c r="I399" s="237"/>
      <c r="J399" s="237"/>
      <c r="K399" s="237"/>
      <c r="L399" s="237"/>
      <c r="M399" s="237"/>
      <c r="N399" s="237"/>
      <c r="O399" s="237"/>
      <c r="P399" s="237"/>
    </row>
    <row r="400" spans="7:16" ht="14.25" customHeight="1">
      <c r="G400" s="237"/>
      <c r="H400" s="237"/>
      <c r="I400" s="237"/>
      <c r="J400" s="237"/>
      <c r="K400" s="237"/>
      <c r="L400" s="237"/>
      <c r="M400" s="237"/>
      <c r="N400" s="237"/>
      <c r="O400" s="237"/>
      <c r="P400" s="237"/>
    </row>
    <row r="401" spans="7:16" ht="14.25" customHeight="1">
      <c r="G401" s="237"/>
      <c r="H401" s="237"/>
      <c r="I401" s="237"/>
      <c r="J401" s="237"/>
      <c r="K401" s="237"/>
      <c r="L401" s="237"/>
      <c r="M401" s="237"/>
      <c r="N401" s="237"/>
      <c r="O401" s="237"/>
      <c r="P401" s="237"/>
    </row>
    <row r="402" spans="7:16" ht="14.25" customHeight="1">
      <c r="G402" s="237"/>
      <c r="H402" s="237"/>
      <c r="I402" s="237"/>
      <c r="J402" s="237"/>
      <c r="K402" s="237"/>
      <c r="L402" s="237"/>
      <c r="M402" s="237"/>
      <c r="N402" s="237"/>
      <c r="O402" s="237"/>
      <c r="P402" s="237"/>
    </row>
    <row r="403" spans="7:16" ht="14.25" customHeight="1">
      <c r="G403" s="237"/>
      <c r="H403" s="237"/>
      <c r="I403" s="237"/>
      <c r="J403" s="237"/>
      <c r="K403" s="237"/>
      <c r="L403" s="237"/>
      <c r="M403" s="237"/>
      <c r="N403" s="237"/>
      <c r="O403" s="237"/>
      <c r="P403" s="237"/>
    </row>
    <row r="404" spans="7:16" ht="14.25" customHeight="1">
      <c r="G404" s="237"/>
      <c r="H404" s="237"/>
      <c r="I404" s="237"/>
      <c r="J404" s="237"/>
      <c r="K404" s="237"/>
      <c r="L404" s="237"/>
      <c r="M404" s="237"/>
      <c r="N404" s="237"/>
      <c r="O404" s="237"/>
      <c r="P404" s="237"/>
    </row>
    <row r="405" spans="7:16" ht="14.25" customHeight="1">
      <c r="G405" s="237"/>
      <c r="H405" s="237"/>
      <c r="I405" s="237"/>
      <c r="J405" s="237"/>
      <c r="K405" s="237"/>
      <c r="L405" s="237"/>
      <c r="M405" s="237"/>
      <c r="N405" s="237"/>
      <c r="O405" s="237"/>
      <c r="P405" s="237"/>
    </row>
    <row r="406" spans="7:16" ht="14.25" customHeight="1">
      <c r="G406" s="237"/>
      <c r="H406" s="237"/>
      <c r="I406" s="237"/>
      <c r="J406" s="237"/>
      <c r="K406" s="237"/>
      <c r="L406" s="237"/>
      <c r="M406" s="237"/>
      <c r="N406" s="237"/>
      <c r="O406" s="237"/>
      <c r="P406" s="237"/>
    </row>
    <row r="407" spans="7:16" ht="14.25" customHeight="1">
      <c r="G407" s="237"/>
      <c r="H407" s="237"/>
      <c r="I407" s="237"/>
      <c r="J407" s="237"/>
      <c r="K407" s="237"/>
      <c r="L407" s="237"/>
      <c r="M407" s="237"/>
      <c r="N407" s="237"/>
      <c r="O407" s="237"/>
      <c r="P407" s="237"/>
    </row>
    <row r="408" spans="7:16" ht="14.25" customHeight="1">
      <c r="G408" s="237"/>
      <c r="H408" s="237"/>
      <c r="I408" s="237"/>
      <c r="J408" s="237"/>
      <c r="K408" s="237"/>
      <c r="L408" s="237"/>
      <c r="M408" s="237"/>
      <c r="N408" s="237"/>
      <c r="O408" s="237"/>
      <c r="P408" s="237"/>
    </row>
    <row r="409" spans="7:16" ht="14.25" customHeight="1">
      <c r="G409" s="237"/>
      <c r="H409" s="237"/>
      <c r="I409" s="237"/>
      <c r="J409" s="237"/>
      <c r="K409" s="237"/>
      <c r="L409" s="237"/>
      <c r="M409" s="237"/>
      <c r="N409" s="237"/>
      <c r="O409" s="237"/>
      <c r="P409" s="237"/>
    </row>
    <row r="410" spans="7:16" ht="14.25" customHeight="1">
      <c r="G410" s="237"/>
      <c r="H410" s="237"/>
      <c r="I410" s="237"/>
      <c r="J410" s="237"/>
      <c r="K410" s="237"/>
      <c r="L410" s="237"/>
      <c r="M410" s="237"/>
      <c r="N410" s="237"/>
      <c r="O410" s="237"/>
      <c r="P410" s="237"/>
    </row>
    <row r="411" spans="7:16" ht="14.25" customHeight="1">
      <c r="G411" s="237"/>
      <c r="H411" s="237"/>
      <c r="I411" s="237"/>
      <c r="J411" s="237"/>
      <c r="K411" s="237"/>
      <c r="L411" s="237"/>
      <c r="M411" s="237"/>
      <c r="N411" s="237"/>
      <c r="O411" s="237"/>
      <c r="P411" s="237"/>
    </row>
    <row r="412" spans="7:16" ht="14.25" customHeight="1">
      <c r="G412" s="237"/>
      <c r="H412" s="237"/>
      <c r="I412" s="237"/>
      <c r="J412" s="237"/>
      <c r="K412" s="237"/>
      <c r="L412" s="237"/>
      <c r="M412" s="237"/>
      <c r="N412" s="237"/>
      <c r="O412" s="237"/>
      <c r="P412" s="237"/>
    </row>
    <row r="413" spans="7:16" ht="14.25" customHeight="1">
      <c r="G413" s="237"/>
      <c r="H413" s="237"/>
      <c r="I413" s="237"/>
      <c r="J413" s="237"/>
      <c r="K413" s="237"/>
      <c r="L413" s="237"/>
      <c r="M413" s="237"/>
      <c r="N413" s="237"/>
      <c r="O413" s="237"/>
      <c r="P413" s="237"/>
    </row>
    <row r="414" spans="7:16" ht="14.25" customHeight="1">
      <c r="G414" s="237"/>
      <c r="H414" s="237"/>
      <c r="I414" s="237"/>
      <c r="J414" s="237"/>
      <c r="K414" s="237"/>
      <c r="L414" s="237"/>
      <c r="M414" s="237"/>
      <c r="N414" s="237"/>
      <c r="O414" s="237"/>
      <c r="P414" s="237"/>
    </row>
    <row r="415" spans="7:16" ht="14.25" customHeight="1">
      <c r="G415" s="237"/>
      <c r="H415" s="237"/>
      <c r="I415" s="237"/>
      <c r="J415" s="237"/>
      <c r="K415" s="237"/>
      <c r="L415" s="237"/>
      <c r="M415" s="237"/>
      <c r="N415" s="237"/>
      <c r="O415" s="237"/>
      <c r="P415" s="237"/>
    </row>
    <row r="416" spans="7:16" ht="14.25" customHeight="1">
      <c r="G416" s="237"/>
      <c r="H416" s="237"/>
      <c r="I416" s="237"/>
      <c r="J416" s="237"/>
      <c r="K416" s="237"/>
      <c r="L416" s="237"/>
      <c r="M416" s="237"/>
      <c r="N416" s="237"/>
      <c r="O416" s="237"/>
      <c r="P416" s="237"/>
    </row>
    <row r="417" spans="7:16" ht="14.25" customHeight="1">
      <c r="G417" s="237"/>
      <c r="H417" s="237"/>
      <c r="I417" s="237"/>
      <c r="J417" s="237"/>
      <c r="K417" s="237"/>
      <c r="L417" s="237"/>
      <c r="M417" s="237"/>
      <c r="N417" s="237"/>
      <c r="O417" s="237"/>
      <c r="P417" s="237"/>
    </row>
    <row r="418" spans="7:16" ht="14.25" customHeight="1">
      <c r="G418" s="237"/>
      <c r="H418" s="237"/>
      <c r="I418" s="237"/>
      <c r="J418" s="237"/>
      <c r="K418" s="237"/>
      <c r="L418" s="237"/>
      <c r="M418" s="237"/>
      <c r="N418" s="237"/>
      <c r="O418" s="237"/>
      <c r="P418" s="237"/>
    </row>
    <row r="419" spans="7:16" ht="14.25" customHeight="1">
      <c r="G419" s="237"/>
      <c r="H419" s="237"/>
      <c r="I419" s="237"/>
      <c r="J419" s="237"/>
      <c r="K419" s="237"/>
      <c r="L419" s="237"/>
      <c r="M419" s="237"/>
      <c r="N419" s="237"/>
      <c r="O419" s="237"/>
      <c r="P419" s="237"/>
    </row>
    <row r="420" spans="7:16" ht="14.25" customHeight="1">
      <c r="G420" s="237"/>
      <c r="H420" s="237"/>
      <c r="I420" s="237"/>
      <c r="J420" s="237"/>
      <c r="K420" s="237"/>
      <c r="L420" s="237"/>
      <c r="M420" s="237"/>
      <c r="N420" s="237"/>
      <c r="O420" s="237"/>
      <c r="P420" s="237"/>
    </row>
    <row r="421" spans="7:16" ht="14.25" customHeight="1">
      <c r="G421" s="237"/>
      <c r="H421" s="237"/>
      <c r="I421" s="237"/>
      <c r="J421" s="237"/>
      <c r="K421" s="237"/>
      <c r="L421" s="237"/>
      <c r="M421" s="237"/>
      <c r="N421" s="237"/>
      <c r="O421" s="237"/>
      <c r="P421" s="237"/>
    </row>
    <row r="422" spans="7:16" ht="14.25" customHeight="1">
      <c r="G422" s="237"/>
      <c r="H422" s="237"/>
      <c r="I422" s="237"/>
      <c r="J422" s="237"/>
      <c r="K422" s="237"/>
      <c r="L422" s="237"/>
      <c r="M422" s="237"/>
      <c r="N422" s="237"/>
      <c r="O422" s="237"/>
      <c r="P422" s="237"/>
    </row>
    <row r="423" spans="7:16" ht="14.25" customHeight="1">
      <c r="G423" s="237"/>
      <c r="H423" s="237"/>
      <c r="I423" s="237"/>
      <c r="J423" s="237"/>
      <c r="K423" s="237"/>
      <c r="L423" s="237"/>
      <c r="M423" s="237"/>
      <c r="N423" s="237"/>
      <c r="O423" s="237"/>
      <c r="P423" s="237"/>
    </row>
    <row r="424" spans="7:16" ht="14.25" customHeight="1">
      <c r="G424" s="237"/>
      <c r="H424" s="237"/>
      <c r="I424" s="237"/>
      <c r="J424" s="237"/>
      <c r="K424" s="237"/>
      <c r="L424" s="237"/>
      <c r="M424" s="237"/>
      <c r="N424" s="237"/>
      <c r="O424" s="237"/>
      <c r="P424" s="237"/>
    </row>
    <row r="425" spans="7:16" ht="14.25" customHeight="1">
      <c r="G425" s="237"/>
      <c r="H425" s="237"/>
      <c r="I425" s="237"/>
      <c r="J425" s="237"/>
      <c r="K425" s="237"/>
      <c r="L425" s="237"/>
      <c r="M425" s="237"/>
      <c r="N425" s="237"/>
      <c r="O425" s="237"/>
      <c r="P425" s="237"/>
    </row>
    <row r="426" spans="7:16" ht="14.25" customHeight="1">
      <c r="G426" s="237"/>
      <c r="H426" s="237"/>
      <c r="I426" s="237"/>
      <c r="J426" s="237"/>
      <c r="K426" s="237"/>
      <c r="L426" s="237"/>
      <c r="M426" s="237"/>
      <c r="N426" s="237"/>
      <c r="O426" s="237"/>
      <c r="P426" s="237"/>
    </row>
    <row r="427" spans="7:16" ht="14.25" customHeight="1">
      <c r="G427" s="237"/>
      <c r="H427" s="237"/>
      <c r="I427" s="237"/>
      <c r="J427" s="237"/>
      <c r="K427" s="237"/>
      <c r="L427" s="237"/>
      <c r="M427" s="237"/>
      <c r="N427" s="237"/>
      <c r="O427" s="237"/>
      <c r="P427" s="237"/>
    </row>
    <row r="428" spans="7:16" ht="14.25" customHeight="1">
      <c r="G428" s="237"/>
      <c r="H428" s="237"/>
      <c r="I428" s="237"/>
      <c r="J428" s="237"/>
      <c r="K428" s="237"/>
      <c r="L428" s="237"/>
      <c r="M428" s="237"/>
      <c r="N428" s="237"/>
      <c r="O428" s="237"/>
      <c r="P428" s="237"/>
    </row>
    <row r="429" spans="7:16" ht="14.25" customHeight="1">
      <c r="G429" s="237"/>
      <c r="H429" s="237"/>
      <c r="I429" s="237"/>
      <c r="J429" s="237"/>
      <c r="K429" s="237"/>
      <c r="L429" s="237"/>
      <c r="M429" s="237"/>
      <c r="N429" s="237"/>
      <c r="O429" s="237"/>
      <c r="P429" s="237"/>
    </row>
    <row r="430" spans="7:16" ht="14.25" customHeight="1">
      <c r="G430" s="237"/>
      <c r="H430" s="237"/>
      <c r="I430" s="237"/>
      <c r="J430" s="237"/>
      <c r="K430" s="237"/>
      <c r="L430" s="237"/>
      <c r="M430" s="237"/>
      <c r="N430" s="237"/>
      <c r="O430" s="237"/>
      <c r="P430" s="237"/>
    </row>
    <row r="431" spans="7:16" ht="14.25" customHeight="1">
      <c r="G431" s="237"/>
      <c r="H431" s="237"/>
      <c r="I431" s="237"/>
      <c r="J431" s="237"/>
      <c r="K431" s="237"/>
      <c r="L431" s="237"/>
      <c r="M431" s="237"/>
      <c r="N431" s="237"/>
      <c r="O431" s="237"/>
      <c r="P431" s="237"/>
    </row>
    <row r="432" spans="7:16" ht="14.25" customHeight="1">
      <c r="G432" s="237"/>
      <c r="H432" s="237"/>
      <c r="I432" s="237"/>
      <c r="J432" s="237"/>
      <c r="K432" s="237"/>
      <c r="L432" s="237"/>
      <c r="M432" s="237"/>
      <c r="N432" s="237"/>
      <c r="O432" s="237"/>
      <c r="P432" s="237"/>
    </row>
    <row r="433" spans="7:16" ht="14.25" customHeight="1">
      <c r="G433" s="237"/>
      <c r="H433" s="237"/>
      <c r="I433" s="237"/>
      <c r="J433" s="237"/>
      <c r="K433" s="237"/>
      <c r="L433" s="237"/>
      <c r="M433" s="237"/>
      <c r="N433" s="237"/>
      <c r="O433" s="237"/>
      <c r="P433" s="237"/>
    </row>
    <row r="434" spans="7:16" ht="14.25" customHeight="1">
      <c r="G434" s="237"/>
      <c r="H434" s="237"/>
      <c r="I434" s="237"/>
      <c r="J434" s="237"/>
      <c r="K434" s="237"/>
      <c r="L434" s="237"/>
      <c r="M434" s="237"/>
      <c r="N434" s="237"/>
      <c r="O434" s="237"/>
      <c r="P434" s="237"/>
    </row>
    <row r="435" spans="7:16" ht="14.25" customHeight="1">
      <c r="G435" s="237"/>
      <c r="H435" s="237"/>
      <c r="I435" s="237"/>
      <c r="J435" s="237"/>
      <c r="K435" s="237"/>
      <c r="L435" s="237"/>
      <c r="M435" s="237"/>
      <c r="N435" s="237"/>
      <c r="O435" s="237"/>
      <c r="P435" s="237"/>
    </row>
    <row r="436" spans="7:16" ht="14.25" customHeight="1">
      <c r="G436" s="237"/>
      <c r="H436" s="237"/>
      <c r="I436" s="237"/>
      <c r="J436" s="237"/>
      <c r="K436" s="237"/>
      <c r="L436" s="237"/>
      <c r="M436" s="237"/>
      <c r="N436" s="237"/>
      <c r="O436" s="237"/>
      <c r="P436" s="237"/>
    </row>
    <row r="437" spans="7:16" ht="14.25" customHeight="1">
      <c r="G437" s="237"/>
      <c r="H437" s="237"/>
      <c r="I437" s="237"/>
      <c r="J437" s="237"/>
      <c r="K437" s="237"/>
      <c r="L437" s="237"/>
      <c r="M437" s="237"/>
      <c r="N437" s="237"/>
      <c r="O437" s="237"/>
      <c r="P437" s="237"/>
    </row>
    <row r="438" spans="7:16" ht="14.25" customHeight="1">
      <c r="G438" s="237"/>
      <c r="H438" s="237"/>
      <c r="I438" s="237"/>
      <c r="J438" s="237"/>
      <c r="K438" s="237"/>
      <c r="L438" s="237"/>
      <c r="M438" s="237"/>
      <c r="N438" s="237"/>
      <c r="O438" s="237"/>
      <c r="P438" s="237"/>
    </row>
    <row r="439" spans="7:16" ht="14.25" customHeight="1">
      <c r="G439" s="237"/>
      <c r="H439" s="237"/>
      <c r="I439" s="237"/>
      <c r="J439" s="237"/>
      <c r="K439" s="237"/>
      <c r="L439" s="237"/>
      <c r="M439" s="237"/>
      <c r="N439" s="237"/>
      <c r="O439" s="237"/>
      <c r="P439" s="237"/>
    </row>
    <row r="440" spans="7:16" ht="14.25" customHeight="1">
      <c r="G440" s="237"/>
      <c r="H440" s="237"/>
      <c r="I440" s="237"/>
      <c r="J440" s="237"/>
      <c r="K440" s="237"/>
      <c r="L440" s="237"/>
      <c r="M440" s="237"/>
      <c r="N440" s="237"/>
      <c r="O440" s="237"/>
      <c r="P440" s="237"/>
    </row>
    <row r="441" spans="7:16" ht="14.25" customHeight="1">
      <c r="G441" s="237"/>
      <c r="H441" s="237"/>
      <c r="I441" s="237"/>
      <c r="J441" s="237"/>
      <c r="K441" s="237"/>
      <c r="L441" s="237"/>
      <c r="M441" s="237"/>
      <c r="N441" s="237"/>
      <c r="O441" s="237"/>
      <c r="P441" s="237"/>
    </row>
    <row r="442" spans="7:16" ht="14.25" customHeight="1">
      <c r="G442" s="237"/>
      <c r="H442" s="237"/>
      <c r="I442" s="237"/>
      <c r="J442" s="237"/>
      <c r="K442" s="237"/>
      <c r="L442" s="237"/>
      <c r="M442" s="237"/>
      <c r="N442" s="237"/>
      <c r="O442" s="237"/>
      <c r="P442" s="237"/>
    </row>
    <row r="443" spans="7:16" ht="14.25" customHeight="1">
      <c r="G443" s="237"/>
      <c r="H443" s="237"/>
      <c r="I443" s="237"/>
      <c r="J443" s="237"/>
      <c r="K443" s="237"/>
      <c r="L443" s="237"/>
      <c r="M443" s="237"/>
      <c r="N443" s="237"/>
      <c r="O443" s="237"/>
      <c r="P443" s="237"/>
    </row>
    <row r="444" spans="7:16" ht="14.25" customHeight="1">
      <c r="G444" s="237"/>
      <c r="H444" s="237"/>
      <c r="I444" s="237"/>
      <c r="J444" s="237"/>
      <c r="K444" s="237"/>
      <c r="L444" s="237"/>
      <c r="M444" s="237"/>
      <c r="N444" s="237"/>
      <c r="O444" s="237"/>
      <c r="P444" s="237"/>
    </row>
    <row r="445" spans="7:16" ht="14.25" customHeight="1">
      <c r="G445" s="237"/>
      <c r="H445" s="237"/>
      <c r="I445" s="237"/>
      <c r="J445" s="237"/>
      <c r="K445" s="237"/>
      <c r="L445" s="237"/>
      <c r="M445" s="237"/>
      <c r="N445" s="237"/>
      <c r="O445" s="237"/>
      <c r="P445" s="237"/>
    </row>
    <row r="446" spans="7:16" ht="14.25" customHeight="1">
      <c r="G446" s="237"/>
      <c r="H446" s="237"/>
      <c r="I446" s="237"/>
      <c r="J446" s="237"/>
      <c r="K446" s="237"/>
      <c r="L446" s="237"/>
      <c r="M446" s="237"/>
      <c r="N446" s="237"/>
      <c r="O446" s="237"/>
      <c r="P446" s="237"/>
    </row>
    <row r="447" spans="7:16" ht="14.25" customHeight="1">
      <c r="G447" s="237"/>
      <c r="H447" s="237"/>
      <c r="I447" s="237"/>
      <c r="J447" s="237"/>
      <c r="K447" s="237"/>
      <c r="L447" s="237"/>
      <c r="M447" s="237"/>
      <c r="N447" s="237"/>
      <c r="O447" s="237"/>
      <c r="P447" s="237"/>
    </row>
    <row r="448" spans="7:16" ht="14.25" customHeight="1">
      <c r="G448" s="237"/>
      <c r="H448" s="237"/>
      <c r="I448" s="237"/>
      <c r="J448" s="237"/>
      <c r="K448" s="237"/>
      <c r="L448" s="237"/>
      <c r="M448" s="237"/>
      <c r="N448" s="237"/>
      <c r="O448" s="237"/>
      <c r="P448" s="237"/>
    </row>
    <row r="449" spans="7:16" ht="14.25" customHeight="1">
      <c r="G449" s="237"/>
      <c r="H449" s="237"/>
      <c r="I449" s="237"/>
      <c r="J449" s="237"/>
      <c r="K449" s="237"/>
      <c r="L449" s="237"/>
      <c r="M449" s="237"/>
      <c r="N449" s="237"/>
      <c r="O449" s="237"/>
      <c r="P449" s="237"/>
    </row>
    <row r="450" spans="7:16" ht="14.25" customHeight="1">
      <c r="G450" s="237"/>
      <c r="H450" s="237"/>
      <c r="I450" s="237"/>
      <c r="J450" s="237"/>
      <c r="K450" s="237"/>
      <c r="L450" s="237"/>
      <c r="M450" s="237"/>
      <c r="N450" s="237"/>
      <c r="O450" s="237"/>
      <c r="P450" s="237"/>
    </row>
    <row r="451" spans="7:16" ht="14.25" customHeight="1">
      <c r="G451" s="237"/>
      <c r="H451" s="237"/>
      <c r="I451" s="237"/>
      <c r="J451" s="237"/>
      <c r="K451" s="237"/>
      <c r="L451" s="237"/>
      <c r="M451" s="237"/>
      <c r="N451" s="237"/>
      <c r="O451" s="237"/>
      <c r="P451" s="237"/>
    </row>
    <row r="452" spans="7:16" ht="14.25" customHeight="1">
      <c r="G452" s="237"/>
      <c r="H452" s="237"/>
      <c r="I452" s="237"/>
      <c r="J452" s="237"/>
      <c r="K452" s="237"/>
      <c r="L452" s="237"/>
      <c r="M452" s="237"/>
      <c r="N452" s="237"/>
      <c r="O452" s="237"/>
      <c r="P452" s="237"/>
    </row>
    <row r="453" spans="7:16" ht="14.25" customHeight="1">
      <c r="G453" s="237"/>
      <c r="H453" s="237"/>
      <c r="I453" s="237"/>
      <c r="J453" s="237"/>
      <c r="K453" s="237"/>
      <c r="L453" s="237"/>
      <c r="M453" s="237"/>
      <c r="N453" s="237"/>
      <c r="O453" s="237"/>
      <c r="P453" s="237"/>
    </row>
    <row r="454" spans="7:16" ht="14.25" customHeight="1">
      <c r="G454" s="237"/>
      <c r="H454" s="237"/>
      <c r="I454" s="237"/>
      <c r="J454" s="237"/>
      <c r="K454" s="237"/>
      <c r="L454" s="237"/>
      <c r="M454" s="237"/>
      <c r="N454" s="237"/>
      <c r="O454" s="237"/>
      <c r="P454" s="237"/>
    </row>
    <row r="455" spans="7:16" ht="14.25" customHeight="1">
      <c r="G455" s="237"/>
      <c r="H455" s="237"/>
      <c r="I455" s="237"/>
      <c r="J455" s="237"/>
      <c r="K455" s="237"/>
      <c r="L455" s="237"/>
      <c r="M455" s="237"/>
      <c r="N455" s="237"/>
      <c r="O455" s="237"/>
      <c r="P455" s="237"/>
    </row>
    <row r="456" spans="7:16" ht="14.25" customHeight="1">
      <c r="G456" s="237"/>
      <c r="H456" s="237"/>
      <c r="I456" s="237"/>
      <c r="J456" s="237"/>
      <c r="K456" s="237"/>
      <c r="L456" s="237"/>
      <c r="M456" s="237"/>
      <c r="N456" s="237"/>
      <c r="O456" s="237"/>
      <c r="P456" s="237"/>
    </row>
    <row r="457" spans="7:16" ht="14.25" customHeight="1">
      <c r="G457" s="237"/>
      <c r="H457" s="237"/>
      <c r="I457" s="237"/>
      <c r="J457" s="237"/>
      <c r="K457" s="237"/>
      <c r="L457" s="237"/>
      <c r="M457" s="237"/>
      <c r="N457" s="237"/>
      <c r="O457" s="237"/>
      <c r="P457" s="237"/>
    </row>
    <row r="458" spans="7:16" ht="14.25" customHeight="1">
      <c r="G458" s="237"/>
      <c r="H458" s="237"/>
      <c r="I458" s="237"/>
      <c r="J458" s="237"/>
      <c r="K458" s="237"/>
      <c r="L458" s="237"/>
      <c r="M458" s="237"/>
      <c r="N458" s="237"/>
      <c r="O458" s="237"/>
      <c r="P458" s="237"/>
    </row>
    <row r="459" spans="7:16" ht="14.25" customHeight="1">
      <c r="G459" s="237"/>
      <c r="H459" s="237"/>
      <c r="I459" s="237"/>
      <c r="J459" s="237"/>
      <c r="K459" s="237"/>
      <c r="L459" s="237"/>
      <c r="M459" s="237"/>
      <c r="N459" s="237"/>
      <c r="O459" s="237"/>
      <c r="P459" s="237"/>
    </row>
    <row r="460" spans="7:16" ht="14.25" customHeight="1">
      <c r="G460" s="237"/>
      <c r="H460" s="237"/>
      <c r="I460" s="237"/>
      <c r="J460" s="237"/>
      <c r="K460" s="237"/>
      <c r="L460" s="237"/>
      <c r="M460" s="237"/>
      <c r="N460" s="237"/>
      <c r="O460" s="237"/>
      <c r="P460" s="237"/>
    </row>
    <row r="461" spans="7:16" ht="14.25" customHeight="1">
      <c r="G461" s="237"/>
      <c r="H461" s="237"/>
      <c r="I461" s="237"/>
      <c r="J461" s="237"/>
      <c r="K461" s="237"/>
      <c r="L461" s="237"/>
      <c r="M461" s="237"/>
      <c r="N461" s="237"/>
      <c r="O461" s="237"/>
      <c r="P461" s="237"/>
    </row>
    <row r="462" spans="7:16" ht="14.25" customHeight="1">
      <c r="G462" s="237"/>
      <c r="H462" s="237"/>
      <c r="I462" s="237"/>
      <c r="J462" s="237"/>
      <c r="K462" s="237"/>
      <c r="L462" s="237"/>
      <c r="M462" s="237"/>
      <c r="N462" s="237"/>
      <c r="O462" s="237"/>
      <c r="P462" s="237"/>
    </row>
    <row r="463" spans="7:16" ht="14.25" customHeight="1">
      <c r="G463" s="237"/>
      <c r="H463" s="237"/>
      <c r="I463" s="237"/>
      <c r="J463" s="237"/>
      <c r="K463" s="237"/>
      <c r="L463" s="237"/>
      <c r="M463" s="237"/>
      <c r="N463" s="237"/>
      <c r="O463" s="237"/>
      <c r="P463" s="237"/>
    </row>
    <row r="464" spans="7:16" ht="14.25" customHeight="1">
      <c r="G464" s="237"/>
      <c r="H464" s="237"/>
      <c r="I464" s="237"/>
      <c r="J464" s="237"/>
      <c r="K464" s="237"/>
      <c r="L464" s="237"/>
      <c r="M464" s="237"/>
      <c r="N464" s="237"/>
      <c r="O464" s="237"/>
      <c r="P464" s="237"/>
    </row>
    <row r="465" spans="7:16" ht="14.25" customHeight="1">
      <c r="G465" s="237"/>
      <c r="H465" s="237"/>
      <c r="I465" s="237"/>
      <c r="J465" s="237"/>
      <c r="K465" s="237"/>
      <c r="L465" s="237"/>
      <c r="M465" s="237"/>
      <c r="N465" s="237"/>
      <c r="O465" s="237"/>
      <c r="P465" s="237"/>
    </row>
    <row r="466" spans="7:16" ht="14.25" customHeight="1">
      <c r="G466" s="237"/>
      <c r="H466" s="237"/>
      <c r="I466" s="237"/>
      <c r="J466" s="237"/>
      <c r="K466" s="237"/>
      <c r="L466" s="237"/>
      <c r="M466" s="237"/>
      <c r="N466" s="237"/>
      <c r="O466" s="237"/>
      <c r="P466" s="237"/>
    </row>
    <row r="467" spans="7:16" ht="14.25" customHeight="1">
      <c r="G467" s="237"/>
      <c r="H467" s="237"/>
      <c r="I467" s="237"/>
      <c r="J467" s="237"/>
      <c r="K467" s="237"/>
      <c r="L467" s="237"/>
      <c r="M467" s="237"/>
      <c r="N467" s="237"/>
      <c r="O467" s="237"/>
      <c r="P467" s="237"/>
    </row>
    <row r="468" spans="7:16" ht="14.25" customHeight="1">
      <c r="G468" s="237"/>
      <c r="H468" s="237"/>
      <c r="I468" s="237"/>
      <c r="J468" s="237"/>
      <c r="K468" s="237"/>
      <c r="L468" s="237"/>
      <c r="M468" s="237"/>
      <c r="N468" s="237"/>
      <c r="O468" s="237"/>
      <c r="P468" s="237"/>
    </row>
    <row r="469" spans="7:16" ht="14.25" customHeight="1">
      <c r="G469" s="237"/>
      <c r="H469" s="237"/>
      <c r="I469" s="237"/>
      <c r="J469" s="237"/>
      <c r="K469" s="237"/>
      <c r="L469" s="237"/>
      <c r="M469" s="237"/>
      <c r="N469" s="237"/>
      <c r="O469" s="237"/>
      <c r="P469" s="237"/>
    </row>
    <row r="470" spans="7:16" ht="14.25" customHeight="1">
      <c r="G470" s="237"/>
      <c r="H470" s="237"/>
      <c r="I470" s="237"/>
      <c r="J470" s="237"/>
      <c r="K470" s="237"/>
      <c r="L470" s="237"/>
      <c r="M470" s="237"/>
      <c r="N470" s="237"/>
      <c r="O470" s="237"/>
      <c r="P470" s="237"/>
    </row>
    <row r="471" spans="7:16" ht="14.25" customHeight="1">
      <c r="G471" s="237"/>
      <c r="H471" s="237"/>
      <c r="I471" s="237"/>
      <c r="J471" s="237"/>
      <c r="K471" s="237"/>
      <c r="L471" s="237"/>
      <c r="M471" s="237"/>
      <c r="N471" s="237"/>
      <c r="O471" s="237"/>
      <c r="P471" s="237"/>
    </row>
    <row r="472" spans="7:16" ht="14.25" customHeight="1">
      <c r="G472" s="237"/>
      <c r="H472" s="237"/>
      <c r="I472" s="237"/>
      <c r="J472" s="237"/>
      <c r="K472" s="237"/>
      <c r="L472" s="237"/>
      <c r="M472" s="237"/>
      <c r="N472" s="237"/>
      <c r="O472" s="237"/>
      <c r="P472" s="237"/>
    </row>
    <row r="473" spans="7:16" ht="14.25" customHeight="1">
      <c r="G473" s="237"/>
      <c r="H473" s="237"/>
      <c r="I473" s="237"/>
      <c r="J473" s="237"/>
      <c r="K473" s="237"/>
      <c r="L473" s="237"/>
      <c r="M473" s="237"/>
      <c r="N473" s="237"/>
      <c r="O473" s="237"/>
      <c r="P473" s="237"/>
    </row>
    <row r="474" spans="7:16" ht="14.25" customHeight="1">
      <c r="G474" s="237"/>
      <c r="H474" s="237"/>
      <c r="I474" s="237"/>
      <c r="J474" s="237"/>
      <c r="K474" s="237"/>
      <c r="L474" s="237"/>
      <c r="M474" s="237"/>
      <c r="N474" s="237"/>
      <c r="O474" s="237"/>
      <c r="P474" s="237"/>
    </row>
    <row r="475" spans="7:16" ht="14.25" customHeight="1">
      <c r="G475" s="237"/>
      <c r="H475" s="237"/>
      <c r="I475" s="237"/>
      <c r="J475" s="237"/>
      <c r="K475" s="237"/>
      <c r="L475" s="237"/>
      <c r="M475" s="237"/>
      <c r="N475" s="237"/>
      <c r="O475" s="237"/>
      <c r="P475" s="237"/>
    </row>
    <row r="476" spans="7:16" ht="14.25" customHeight="1">
      <c r="G476" s="237"/>
      <c r="H476" s="237"/>
      <c r="I476" s="237"/>
      <c r="J476" s="237"/>
      <c r="K476" s="237"/>
      <c r="L476" s="237"/>
      <c r="M476" s="237"/>
      <c r="N476" s="237"/>
      <c r="O476" s="237"/>
      <c r="P476" s="237"/>
    </row>
    <row r="477" spans="7:16" ht="14.25" customHeight="1">
      <c r="G477" s="237"/>
      <c r="H477" s="237"/>
      <c r="I477" s="237"/>
      <c r="J477" s="237"/>
      <c r="K477" s="237"/>
      <c r="L477" s="237"/>
      <c r="M477" s="237"/>
      <c r="N477" s="237"/>
      <c r="O477" s="237"/>
      <c r="P477" s="237"/>
    </row>
    <row r="478" spans="7:16" ht="14.25" customHeight="1">
      <c r="G478" s="237"/>
      <c r="H478" s="237"/>
      <c r="I478" s="237"/>
      <c r="J478" s="237"/>
      <c r="K478" s="237"/>
      <c r="L478" s="237"/>
      <c r="M478" s="237"/>
      <c r="N478" s="237"/>
      <c r="O478" s="237"/>
      <c r="P478" s="237"/>
    </row>
    <row r="479" spans="7:16" ht="14.25" customHeight="1">
      <c r="G479" s="237"/>
      <c r="H479" s="237"/>
      <c r="I479" s="237"/>
      <c r="J479" s="237"/>
      <c r="K479" s="237"/>
      <c r="L479" s="237"/>
      <c r="M479" s="237"/>
      <c r="N479" s="237"/>
      <c r="O479" s="237"/>
      <c r="P479" s="237"/>
    </row>
    <row r="480" spans="7:16" ht="14.25" customHeight="1">
      <c r="G480" s="237"/>
      <c r="H480" s="237"/>
      <c r="I480" s="237"/>
      <c r="J480" s="237"/>
      <c r="K480" s="237"/>
      <c r="L480" s="237"/>
      <c r="M480" s="237"/>
      <c r="N480" s="237"/>
      <c r="O480" s="237"/>
      <c r="P480" s="237"/>
    </row>
    <row r="481" spans="7:16" ht="14.25" customHeight="1">
      <c r="G481" s="237"/>
      <c r="H481" s="237"/>
      <c r="I481" s="237"/>
      <c r="J481" s="237"/>
      <c r="K481" s="237"/>
      <c r="L481" s="237"/>
      <c r="M481" s="237"/>
      <c r="N481" s="237"/>
      <c r="O481" s="237"/>
      <c r="P481" s="237"/>
    </row>
    <row r="482" spans="7:16" ht="14.25" customHeight="1">
      <c r="G482" s="237"/>
      <c r="H482" s="237"/>
      <c r="I482" s="237"/>
      <c r="J482" s="237"/>
      <c r="K482" s="237"/>
      <c r="L482" s="237"/>
      <c r="M482" s="237"/>
      <c r="N482" s="237"/>
      <c r="O482" s="237"/>
      <c r="P482" s="237"/>
    </row>
    <row r="483" spans="7:16" ht="14.25" customHeight="1">
      <c r="G483" s="237"/>
      <c r="H483" s="237"/>
      <c r="I483" s="237"/>
      <c r="J483" s="237"/>
      <c r="K483" s="237"/>
      <c r="L483" s="237"/>
      <c r="M483" s="237"/>
      <c r="N483" s="237"/>
      <c r="O483" s="237"/>
      <c r="P483" s="237"/>
    </row>
    <row r="484" spans="7:16" ht="14.25" customHeight="1">
      <c r="G484" s="237"/>
      <c r="H484" s="237"/>
      <c r="I484" s="237"/>
      <c r="J484" s="237"/>
      <c r="K484" s="237"/>
      <c r="L484" s="237"/>
      <c r="M484" s="237"/>
      <c r="N484" s="237"/>
      <c r="O484" s="237"/>
      <c r="P484" s="237"/>
    </row>
    <row r="485" spans="7:16" ht="14.25" customHeight="1">
      <c r="G485" s="237"/>
      <c r="H485" s="237"/>
      <c r="I485" s="237"/>
      <c r="J485" s="237"/>
      <c r="K485" s="237"/>
      <c r="L485" s="237"/>
      <c r="M485" s="237"/>
      <c r="N485" s="237"/>
      <c r="O485" s="237"/>
      <c r="P485" s="237"/>
    </row>
    <row r="486" spans="7:16" ht="14.25" customHeight="1">
      <c r="G486" s="237"/>
      <c r="H486" s="237"/>
      <c r="I486" s="237"/>
      <c r="J486" s="237"/>
      <c r="K486" s="237"/>
      <c r="L486" s="237"/>
      <c r="M486" s="237"/>
      <c r="N486" s="237"/>
      <c r="O486" s="237"/>
      <c r="P486" s="237"/>
    </row>
    <row r="487" spans="7:16" ht="14.25" customHeight="1">
      <c r="G487" s="237"/>
      <c r="H487" s="237"/>
      <c r="I487" s="237"/>
      <c r="J487" s="237"/>
      <c r="K487" s="237"/>
      <c r="L487" s="237"/>
      <c r="M487" s="237"/>
      <c r="N487" s="237"/>
      <c r="O487" s="237"/>
      <c r="P487" s="237"/>
    </row>
    <row r="488" spans="7:16" ht="14.25" customHeight="1">
      <c r="G488" s="237"/>
      <c r="H488" s="237"/>
      <c r="I488" s="237"/>
      <c r="J488" s="237"/>
      <c r="K488" s="237"/>
      <c r="L488" s="237"/>
      <c r="M488" s="237"/>
      <c r="N488" s="237"/>
      <c r="O488" s="237"/>
      <c r="P488" s="237"/>
    </row>
    <row r="489" spans="7:16" ht="14.25" customHeight="1">
      <c r="G489" s="237"/>
      <c r="H489" s="237"/>
      <c r="I489" s="237"/>
      <c r="J489" s="237"/>
      <c r="K489" s="237"/>
      <c r="L489" s="237"/>
      <c r="M489" s="237"/>
      <c r="N489" s="237"/>
      <c r="O489" s="237"/>
      <c r="P489" s="237"/>
    </row>
    <row r="490" spans="7:16" ht="14.25" customHeight="1">
      <c r="G490" s="237"/>
      <c r="H490" s="237"/>
      <c r="I490" s="237"/>
      <c r="J490" s="237"/>
      <c r="K490" s="237"/>
      <c r="L490" s="237"/>
      <c r="M490" s="237"/>
      <c r="N490" s="237"/>
      <c r="O490" s="237"/>
      <c r="P490" s="237"/>
    </row>
    <row r="491" spans="7:16" ht="14.25" customHeight="1">
      <c r="G491" s="237"/>
      <c r="H491" s="237"/>
      <c r="I491" s="237"/>
      <c r="J491" s="237"/>
      <c r="K491" s="237"/>
      <c r="L491" s="237"/>
      <c r="M491" s="237"/>
      <c r="N491" s="237"/>
      <c r="O491" s="237"/>
      <c r="P491" s="237"/>
    </row>
    <row r="492" spans="7:16" ht="14.25" customHeight="1">
      <c r="G492" s="237"/>
      <c r="H492" s="237"/>
      <c r="I492" s="237"/>
      <c r="J492" s="237"/>
      <c r="K492" s="237"/>
      <c r="L492" s="237"/>
      <c r="M492" s="237"/>
      <c r="N492" s="237"/>
      <c r="O492" s="237"/>
      <c r="P492" s="237"/>
    </row>
    <row r="493" spans="7:16" ht="14.25" customHeight="1">
      <c r="G493" s="237"/>
      <c r="H493" s="237"/>
      <c r="I493" s="237"/>
      <c r="J493" s="237"/>
      <c r="K493" s="237"/>
      <c r="L493" s="237"/>
      <c r="M493" s="237"/>
      <c r="N493" s="237"/>
      <c r="O493" s="237"/>
      <c r="P493" s="237"/>
    </row>
    <row r="494" spans="7:16" ht="14.25" customHeight="1">
      <c r="G494" s="237"/>
      <c r="H494" s="237"/>
      <c r="I494" s="237"/>
      <c r="J494" s="237"/>
      <c r="K494" s="237"/>
      <c r="L494" s="237"/>
      <c r="M494" s="237"/>
      <c r="N494" s="237"/>
      <c r="O494" s="237"/>
      <c r="P494" s="237"/>
    </row>
    <row r="495" spans="7:16" ht="14.25" customHeight="1">
      <c r="G495" s="237"/>
      <c r="H495" s="237"/>
      <c r="I495" s="237"/>
      <c r="J495" s="237"/>
      <c r="K495" s="237"/>
      <c r="L495" s="237"/>
      <c r="M495" s="237"/>
      <c r="N495" s="237"/>
      <c r="O495" s="237"/>
      <c r="P495" s="237"/>
    </row>
    <row r="496" spans="7:16" ht="14.25" customHeight="1">
      <c r="G496" s="237"/>
      <c r="H496" s="237"/>
      <c r="I496" s="237"/>
      <c r="J496" s="237"/>
      <c r="K496" s="237"/>
      <c r="L496" s="237"/>
      <c r="M496" s="237"/>
      <c r="N496" s="237"/>
      <c r="O496" s="237"/>
      <c r="P496" s="237"/>
    </row>
    <row r="497" spans="7:16" ht="14.25" customHeight="1">
      <c r="G497" s="237"/>
      <c r="H497" s="237"/>
      <c r="I497" s="237"/>
      <c r="J497" s="237"/>
      <c r="K497" s="237"/>
      <c r="L497" s="237"/>
      <c r="M497" s="237"/>
      <c r="N497" s="237"/>
      <c r="O497" s="237"/>
      <c r="P497" s="237"/>
    </row>
    <row r="498" spans="7:16" ht="14.25" customHeight="1">
      <c r="G498" s="237"/>
      <c r="H498" s="237"/>
      <c r="I498" s="237"/>
      <c r="J498" s="237"/>
      <c r="K498" s="237"/>
      <c r="L498" s="237"/>
      <c r="M498" s="237"/>
      <c r="N498" s="237"/>
      <c r="O498" s="237"/>
      <c r="P498" s="237"/>
    </row>
    <row r="499" spans="7:16" ht="14.25" customHeight="1">
      <c r="G499" s="237"/>
      <c r="H499" s="237"/>
      <c r="I499" s="237"/>
      <c r="J499" s="237"/>
      <c r="K499" s="237"/>
      <c r="L499" s="237"/>
      <c r="M499" s="237"/>
      <c r="N499" s="237"/>
      <c r="O499" s="237"/>
      <c r="P499" s="237"/>
    </row>
    <row r="500" spans="7:16" ht="14.25" customHeight="1">
      <c r="G500" s="237"/>
      <c r="H500" s="237"/>
      <c r="I500" s="237"/>
      <c r="J500" s="237"/>
      <c r="K500" s="237"/>
      <c r="L500" s="237"/>
      <c r="M500" s="237"/>
      <c r="N500" s="237"/>
      <c r="O500" s="237"/>
      <c r="P500" s="237"/>
    </row>
    <row r="501" spans="7:16" ht="14.25" customHeight="1">
      <c r="G501" s="237"/>
      <c r="H501" s="237"/>
      <c r="I501" s="237"/>
      <c r="J501" s="237"/>
      <c r="K501" s="237"/>
      <c r="L501" s="237"/>
      <c r="M501" s="237"/>
      <c r="N501" s="237"/>
      <c r="O501" s="237"/>
      <c r="P501" s="237"/>
    </row>
    <row r="502" spans="7:16" ht="14.25" customHeight="1">
      <c r="G502" s="237"/>
      <c r="H502" s="237"/>
      <c r="I502" s="237"/>
      <c r="J502" s="237"/>
      <c r="K502" s="237"/>
      <c r="L502" s="237"/>
      <c r="M502" s="237"/>
      <c r="N502" s="237"/>
      <c r="O502" s="237"/>
      <c r="P502" s="237"/>
    </row>
    <row r="503" spans="7:16" ht="14.25" customHeight="1">
      <c r="G503" s="237"/>
      <c r="H503" s="237"/>
      <c r="I503" s="237"/>
      <c r="J503" s="237"/>
      <c r="K503" s="237"/>
      <c r="L503" s="237"/>
      <c r="M503" s="237"/>
      <c r="N503" s="237"/>
      <c r="O503" s="237"/>
      <c r="P503" s="237"/>
    </row>
    <row r="504" spans="7:16" ht="14.25" customHeight="1">
      <c r="G504" s="237"/>
      <c r="H504" s="237"/>
      <c r="I504" s="237"/>
      <c r="J504" s="237"/>
      <c r="K504" s="237"/>
      <c r="L504" s="237"/>
      <c r="M504" s="237"/>
      <c r="N504" s="237"/>
      <c r="O504" s="237"/>
      <c r="P504" s="237"/>
    </row>
    <row r="505" spans="7:16" ht="14.25" customHeight="1">
      <c r="G505" s="237"/>
      <c r="H505" s="237"/>
      <c r="I505" s="237"/>
      <c r="J505" s="237"/>
      <c r="K505" s="237"/>
      <c r="L505" s="237"/>
      <c r="M505" s="237"/>
      <c r="N505" s="237"/>
      <c r="O505" s="237"/>
      <c r="P505" s="237"/>
    </row>
    <row r="506" spans="7:16" ht="14.25" customHeight="1">
      <c r="G506" s="237"/>
      <c r="H506" s="237"/>
      <c r="I506" s="237"/>
      <c r="J506" s="237"/>
      <c r="K506" s="237"/>
      <c r="L506" s="237"/>
      <c r="M506" s="237"/>
      <c r="N506" s="237"/>
      <c r="O506" s="237"/>
      <c r="P506" s="237"/>
    </row>
    <row r="507" spans="7:16" ht="14.25" customHeight="1">
      <c r="G507" s="237"/>
      <c r="H507" s="237"/>
      <c r="I507" s="237"/>
      <c r="J507" s="237"/>
      <c r="K507" s="237"/>
      <c r="L507" s="237"/>
      <c r="M507" s="237"/>
      <c r="N507" s="237"/>
      <c r="O507" s="237"/>
      <c r="P507" s="237"/>
    </row>
    <row r="508" spans="7:16" ht="14.25" customHeight="1">
      <c r="G508" s="237"/>
      <c r="H508" s="237"/>
      <c r="I508" s="237"/>
      <c r="J508" s="237"/>
      <c r="K508" s="237"/>
      <c r="L508" s="237"/>
      <c r="M508" s="237"/>
      <c r="N508" s="237"/>
      <c r="O508" s="237"/>
      <c r="P508" s="237"/>
    </row>
    <row r="509" spans="7:16" ht="14.25" customHeight="1">
      <c r="G509" s="237"/>
      <c r="H509" s="237"/>
      <c r="I509" s="237"/>
      <c r="J509" s="237"/>
      <c r="K509" s="237"/>
      <c r="L509" s="237"/>
      <c r="M509" s="237"/>
      <c r="N509" s="237"/>
      <c r="O509" s="237"/>
      <c r="P509" s="237"/>
    </row>
    <row r="510" spans="7:16" ht="14.25" customHeight="1">
      <c r="G510" s="237"/>
      <c r="H510" s="237"/>
      <c r="I510" s="237"/>
      <c r="J510" s="237"/>
      <c r="K510" s="237"/>
      <c r="L510" s="237"/>
      <c r="M510" s="237"/>
      <c r="N510" s="237"/>
      <c r="O510" s="237"/>
      <c r="P510" s="237"/>
    </row>
    <row r="511" spans="7:16" ht="14.25" customHeight="1">
      <c r="G511" s="237"/>
      <c r="H511" s="237"/>
      <c r="I511" s="237"/>
      <c r="J511" s="237"/>
      <c r="K511" s="237"/>
      <c r="L511" s="237"/>
      <c r="M511" s="237"/>
      <c r="N511" s="237"/>
      <c r="O511" s="237"/>
      <c r="P511" s="237"/>
    </row>
    <row r="512" spans="7:16" ht="14.25" customHeight="1">
      <c r="G512" s="237"/>
      <c r="H512" s="237"/>
      <c r="I512" s="237"/>
      <c r="J512" s="237"/>
      <c r="K512" s="237"/>
      <c r="L512" s="237"/>
      <c r="M512" s="237"/>
      <c r="N512" s="237"/>
      <c r="O512" s="237"/>
      <c r="P512" s="237"/>
    </row>
    <row r="513" spans="7:16" ht="14.25" customHeight="1">
      <c r="G513" s="237"/>
      <c r="H513" s="237"/>
      <c r="I513" s="237"/>
      <c r="J513" s="237"/>
      <c r="K513" s="237"/>
      <c r="L513" s="237"/>
      <c r="M513" s="237"/>
      <c r="N513" s="237"/>
      <c r="O513" s="237"/>
      <c r="P513" s="237"/>
    </row>
    <row r="514" spans="7:16" ht="14.25" customHeight="1">
      <c r="G514" s="237"/>
      <c r="H514" s="237"/>
      <c r="I514" s="237"/>
      <c r="J514" s="237"/>
      <c r="K514" s="237"/>
      <c r="L514" s="237"/>
      <c r="M514" s="237"/>
      <c r="N514" s="237"/>
      <c r="O514" s="237"/>
      <c r="P514" s="237"/>
    </row>
    <row r="515" spans="7:16" ht="14.25" customHeight="1">
      <c r="G515" s="237"/>
      <c r="H515" s="237"/>
      <c r="I515" s="237"/>
      <c r="J515" s="237"/>
      <c r="K515" s="237"/>
      <c r="L515" s="237"/>
      <c r="M515" s="237"/>
      <c r="N515" s="237"/>
      <c r="O515" s="237"/>
      <c r="P515" s="237"/>
    </row>
    <row r="516" spans="7:16" ht="14.25" customHeight="1">
      <c r="G516" s="237"/>
      <c r="H516" s="237"/>
      <c r="I516" s="237"/>
      <c r="J516" s="237"/>
      <c r="K516" s="237"/>
      <c r="L516" s="237"/>
      <c r="M516" s="237"/>
      <c r="N516" s="237"/>
      <c r="O516" s="237"/>
      <c r="P516" s="237"/>
    </row>
    <row r="517" spans="7:16" ht="14.25" customHeight="1">
      <c r="G517" s="237"/>
      <c r="H517" s="237"/>
      <c r="I517" s="237"/>
      <c r="J517" s="237"/>
      <c r="K517" s="237"/>
      <c r="L517" s="237"/>
      <c r="M517" s="237"/>
      <c r="N517" s="237"/>
      <c r="O517" s="237"/>
      <c r="P517" s="237"/>
    </row>
    <row r="518" spans="7:16" ht="14.25" customHeight="1">
      <c r="G518" s="237"/>
      <c r="H518" s="237"/>
      <c r="I518" s="237"/>
      <c r="J518" s="237"/>
      <c r="K518" s="237"/>
      <c r="L518" s="237"/>
      <c r="M518" s="237"/>
      <c r="N518" s="237"/>
      <c r="O518" s="237"/>
      <c r="P518" s="237"/>
    </row>
    <row r="519" spans="7:16" ht="14.25" customHeight="1">
      <c r="G519" s="237"/>
      <c r="H519" s="237"/>
      <c r="I519" s="237"/>
      <c r="J519" s="237"/>
      <c r="K519" s="237"/>
      <c r="L519" s="237"/>
      <c r="M519" s="237"/>
      <c r="N519" s="237"/>
      <c r="O519" s="237"/>
      <c r="P519" s="237"/>
    </row>
    <row r="520" spans="7:16" ht="14.25" customHeight="1">
      <c r="G520" s="237"/>
      <c r="H520" s="237"/>
      <c r="I520" s="237"/>
      <c r="J520" s="237"/>
      <c r="K520" s="237"/>
      <c r="L520" s="237"/>
      <c r="M520" s="237"/>
      <c r="N520" s="237"/>
      <c r="O520" s="237"/>
      <c r="P520" s="237"/>
    </row>
    <row r="521" spans="7:16" ht="14.25" customHeight="1">
      <c r="G521" s="237"/>
      <c r="H521" s="237"/>
      <c r="I521" s="237"/>
      <c r="J521" s="237"/>
      <c r="K521" s="237"/>
      <c r="L521" s="237"/>
      <c r="M521" s="237"/>
      <c r="N521" s="237"/>
      <c r="O521" s="237"/>
      <c r="P521" s="237"/>
    </row>
    <row r="522" spans="7:16" ht="14.25" customHeight="1">
      <c r="G522" s="237"/>
      <c r="H522" s="237"/>
      <c r="I522" s="237"/>
      <c r="J522" s="237"/>
      <c r="K522" s="237"/>
      <c r="L522" s="237"/>
      <c r="M522" s="237"/>
      <c r="N522" s="237"/>
      <c r="O522" s="237"/>
      <c r="P522" s="237"/>
    </row>
    <row r="523" spans="7:16" ht="14.25" customHeight="1">
      <c r="G523" s="237"/>
      <c r="H523" s="237"/>
      <c r="I523" s="237"/>
      <c r="J523" s="237"/>
      <c r="K523" s="237"/>
      <c r="L523" s="237"/>
      <c r="M523" s="237"/>
      <c r="N523" s="237"/>
      <c r="O523" s="237"/>
      <c r="P523" s="237"/>
    </row>
    <row r="524" spans="7:16" ht="14.25" customHeight="1">
      <c r="G524" s="237"/>
      <c r="H524" s="237"/>
      <c r="I524" s="237"/>
      <c r="J524" s="237"/>
      <c r="K524" s="237"/>
      <c r="L524" s="237"/>
      <c r="M524" s="237"/>
      <c r="N524" s="237"/>
      <c r="O524" s="237"/>
      <c r="P524" s="237"/>
    </row>
    <row r="525" spans="7:16" ht="14.25" customHeight="1">
      <c r="G525" s="237"/>
      <c r="H525" s="237"/>
      <c r="I525" s="237"/>
      <c r="J525" s="237"/>
      <c r="K525" s="237"/>
      <c r="L525" s="237"/>
      <c r="M525" s="237"/>
      <c r="N525" s="237"/>
      <c r="O525" s="237"/>
      <c r="P525" s="237"/>
    </row>
    <row r="526" spans="7:16" ht="14.25" customHeight="1">
      <c r="G526" s="237"/>
      <c r="H526" s="237"/>
      <c r="I526" s="237"/>
      <c r="J526" s="237"/>
      <c r="K526" s="237"/>
      <c r="L526" s="237"/>
      <c r="M526" s="237"/>
      <c r="N526" s="237"/>
      <c r="O526" s="237"/>
      <c r="P526" s="237"/>
    </row>
    <row r="527" spans="7:16" ht="14.25" customHeight="1">
      <c r="G527" s="237"/>
      <c r="H527" s="237"/>
      <c r="I527" s="237"/>
      <c r="J527" s="237"/>
      <c r="K527" s="237"/>
      <c r="L527" s="237"/>
      <c r="M527" s="237"/>
      <c r="N527" s="237"/>
      <c r="O527" s="237"/>
      <c r="P527" s="237"/>
    </row>
    <row r="528" spans="7:16" ht="14.25" customHeight="1">
      <c r="G528" s="237"/>
      <c r="H528" s="237"/>
      <c r="I528" s="237"/>
      <c r="J528" s="237"/>
      <c r="K528" s="237"/>
      <c r="L528" s="237"/>
      <c r="M528" s="237"/>
      <c r="N528" s="237"/>
      <c r="O528" s="237"/>
      <c r="P528" s="237"/>
    </row>
    <row r="529" spans="7:16" ht="14.25" customHeight="1">
      <c r="G529" s="237"/>
      <c r="H529" s="237"/>
      <c r="I529" s="237"/>
      <c r="J529" s="237"/>
      <c r="K529" s="237"/>
      <c r="L529" s="237"/>
      <c r="M529" s="237"/>
      <c r="N529" s="237"/>
      <c r="O529" s="237"/>
      <c r="P529" s="237"/>
    </row>
    <row r="530" spans="7:16" ht="14.25" customHeight="1">
      <c r="G530" s="237"/>
      <c r="H530" s="237"/>
      <c r="I530" s="237"/>
      <c r="J530" s="237"/>
      <c r="K530" s="237"/>
      <c r="L530" s="237"/>
      <c r="M530" s="237"/>
      <c r="N530" s="237"/>
      <c r="O530" s="237"/>
      <c r="P530" s="237"/>
    </row>
    <row r="531" spans="7:16" ht="14.25" customHeight="1">
      <c r="G531" s="237"/>
      <c r="H531" s="237"/>
      <c r="I531" s="237"/>
      <c r="J531" s="237"/>
      <c r="K531" s="237"/>
      <c r="L531" s="237"/>
      <c r="M531" s="237"/>
      <c r="N531" s="237"/>
      <c r="O531" s="237"/>
      <c r="P531" s="237"/>
    </row>
    <row r="532" spans="7:16" ht="14.25" customHeight="1">
      <c r="G532" s="237"/>
      <c r="H532" s="237"/>
      <c r="I532" s="237"/>
      <c r="J532" s="237"/>
      <c r="K532" s="237"/>
      <c r="L532" s="237"/>
      <c r="M532" s="237"/>
      <c r="N532" s="237"/>
      <c r="O532" s="237"/>
      <c r="P532" s="237"/>
    </row>
    <row r="533" spans="7:16" ht="14.25" customHeight="1">
      <c r="G533" s="237"/>
      <c r="H533" s="237"/>
      <c r="I533" s="237"/>
      <c r="J533" s="237"/>
      <c r="K533" s="237"/>
      <c r="L533" s="237"/>
      <c r="M533" s="237"/>
      <c r="N533" s="237"/>
      <c r="O533" s="237"/>
      <c r="P533" s="237"/>
    </row>
    <row r="534" spans="7:16" ht="14.25" customHeight="1">
      <c r="G534" s="237"/>
      <c r="H534" s="237"/>
      <c r="I534" s="237"/>
      <c r="J534" s="237"/>
      <c r="K534" s="237"/>
      <c r="L534" s="237"/>
      <c r="M534" s="237"/>
      <c r="N534" s="237"/>
      <c r="O534" s="237"/>
      <c r="P534" s="237"/>
    </row>
    <row r="535" spans="7:16" ht="14.25" customHeight="1">
      <c r="G535" s="237"/>
      <c r="H535" s="237"/>
      <c r="I535" s="237"/>
      <c r="J535" s="237"/>
      <c r="K535" s="237"/>
      <c r="L535" s="237"/>
      <c r="M535" s="237"/>
      <c r="N535" s="237"/>
      <c r="O535" s="237"/>
      <c r="P535" s="237"/>
    </row>
    <row r="536" spans="7:16" ht="14.25" customHeight="1">
      <c r="G536" s="237"/>
      <c r="H536" s="237"/>
      <c r="I536" s="237"/>
      <c r="J536" s="237"/>
      <c r="K536" s="237"/>
      <c r="L536" s="237"/>
      <c r="M536" s="237"/>
      <c r="N536" s="237"/>
      <c r="O536" s="237"/>
      <c r="P536" s="237"/>
    </row>
    <row r="537" spans="7:16" ht="14.25" customHeight="1">
      <c r="G537" s="237"/>
      <c r="H537" s="237"/>
      <c r="I537" s="237"/>
      <c r="J537" s="237"/>
      <c r="K537" s="237"/>
      <c r="L537" s="237"/>
      <c r="M537" s="237"/>
      <c r="N537" s="237"/>
      <c r="O537" s="237"/>
      <c r="P537" s="237"/>
    </row>
    <row r="538" spans="7:16" ht="14.25" customHeight="1">
      <c r="G538" s="237"/>
      <c r="H538" s="237"/>
      <c r="I538" s="237"/>
      <c r="J538" s="237"/>
      <c r="K538" s="237"/>
      <c r="L538" s="237"/>
      <c r="M538" s="237"/>
      <c r="N538" s="237"/>
      <c r="O538" s="237"/>
      <c r="P538" s="237"/>
    </row>
    <row r="539" spans="7:16" ht="14.25" customHeight="1">
      <c r="G539" s="237"/>
      <c r="H539" s="237"/>
      <c r="I539" s="237"/>
      <c r="J539" s="237"/>
      <c r="K539" s="237"/>
      <c r="L539" s="237"/>
      <c r="M539" s="237"/>
      <c r="N539" s="237"/>
      <c r="O539" s="237"/>
      <c r="P539" s="237"/>
    </row>
    <row r="540" spans="7:16" ht="14.25" customHeight="1">
      <c r="G540" s="237"/>
      <c r="H540" s="237"/>
      <c r="I540" s="237"/>
      <c r="J540" s="237"/>
      <c r="K540" s="237"/>
      <c r="L540" s="237"/>
      <c r="M540" s="237"/>
      <c r="N540" s="237"/>
      <c r="O540" s="237"/>
      <c r="P540" s="237"/>
    </row>
    <row r="541" spans="7:16" ht="14.25" customHeight="1">
      <c r="G541" s="237"/>
      <c r="H541" s="237"/>
      <c r="I541" s="237"/>
      <c r="J541" s="237"/>
      <c r="K541" s="237"/>
      <c r="L541" s="237"/>
      <c r="M541" s="237"/>
      <c r="N541" s="237"/>
      <c r="O541" s="237"/>
      <c r="P541" s="237"/>
    </row>
    <row r="542" spans="7:16" ht="14.25" customHeight="1">
      <c r="G542" s="237"/>
      <c r="H542" s="237"/>
      <c r="I542" s="237"/>
      <c r="J542" s="237"/>
      <c r="K542" s="237"/>
      <c r="L542" s="237"/>
      <c r="M542" s="237"/>
      <c r="N542" s="237"/>
      <c r="O542" s="237"/>
      <c r="P542" s="237"/>
    </row>
    <row r="543" spans="7:16" ht="14.25" customHeight="1">
      <c r="G543" s="237"/>
      <c r="H543" s="237"/>
      <c r="I543" s="237"/>
      <c r="J543" s="237"/>
      <c r="K543" s="237"/>
      <c r="L543" s="237"/>
      <c r="M543" s="237"/>
      <c r="N543" s="237"/>
      <c r="O543" s="237"/>
      <c r="P543" s="237"/>
    </row>
    <row r="544" spans="7:16" ht="14.25" customHeight="1">
      <c r="G544" s="237"/>
      <c r="H544" s="237"/>
      <c r="I544" s="237"/>
      <c r="J544" s="237"/>
      <c r="K544" s="237"/>
      <c r="L544" s="237"/>
      <c r="M544" s="237"/>
      <c r="N544" s="237"/>
      <c r="O544" s="237"/>
      <c r="P544" s="237"/>
    </row>
    <row r="545" spans="7:16" ht="14.25" customHeight="1">
      <c r="G545" s="237"/>
      <c r="H545" s="237"/>
      <c r="I545" s="237"/>
      <c r="J545" s="237"/>
      <c r="K545" s="237"/>
      <c r="L545" s="237"/>
      <c r="M545" s="237"/>
      <c r="N545" s="237"/>
      <c r="O545" s="237"/>
      <c r="P545" s="237"/>
    </row>
    <row r="546" spans="7:16" ht="14.25" customHeight="1">
      <c r="G546" s="237"/>
      <c r="H546" s="237"/>
      <c r="I546" s="237"/>
      <c r="J546" s="237"/>
      <c r="K546" s="237"/>
      <c r="L546" s="237"/>
      <c r="M546" s="237"/>
      <c r="N546" s="237"/>
      <c r="O546" s="237"/>
      <c r="P546" s="237"/>
    </row>
    <row r="547" spans="7:16" ht="14.25" customHeight="1">
      <c r="G547" s="237"/>
      <c r="H547" s="237"/>
      <c r="I547" s="237"/>
      <c r="J547" s="237"/>
      <c r="K547" s="237"/>
      <c r="L547" s="237"/>
      <c r="M547" s="237"/>
      <c r="N547" s="237"/>
      <c r="O547" s="237"/>
      <c r="P547" s="237"/>
    </row>
    <row r="548" spans="7:16" ht="14.25" customHeight="1">
      <c r="G548" s="237"/>
      <c r="H548" s="237"/>
      <c r="I548" s="237"/>
      <c r="J548" s="237"/>
      <c r="K548" s="237"/>
      <c r="L548" s="237"/>
      <c r="M548" s="237"/>
      <c r="N548" s="237"/>
      <c r="O548" s="237"/>
      <c r="P548" s="237"/>
    </row>
    <row r="549" spans="7:16" ht="14.25" customHeight="1">
      <c r="G549" s="237"/>
      <c r="H549" s="237"/>
      <c r="I549" s="237"/>
      <c r="J549" s="237"/>
      <c r="K549" s="237"/>
      <c r="L549" s="237"/>
      <c r="M549" s="237"/>
      <c r="N549" s="237"/>
      <c r="O549" s="237"/>
      <c r="P549" s="237"/>
    </row>
    <row r="550" spans="7:16" ht="14.25" customHeight="1">
      <c r="G550" s="237"/>
      <c r="H550" s="237"/>
      <c r="I550" s="237"/>
      <c r="J550" s="237"/>
      <c r="K550" s="237"/>
      <c r="L550" s="237"/>
      <c r="M550" s="237"/>
      <c r="N550" s="237"/>
      <c r="O550" s="237"/>
      <c r="P550" s="237"/>
    </row>
    <row r="551" spans="7:16" ht="14.25" customHeight="1">
      <c r="G551" s="237"/>
      <c r="H551" s="237"/>
      <c r="I551" s="237"/>
      <c r="J551" s="237"/>
      <c r="K551" s="237"/>
      <c r="L551" s="237"/>
      <c r="M551" s="237"/>
      <c r="N551" s="237"/>
      <c r="O551" s="237"/>
      <c r="P551" s="237"/>
    </row>
    <row r="552" spans="7:16" ht="14.25" customHeight="1">
      <c r="G552" s="237"/>
      <c r="H552" s="237"/>
      <c r="I552" s="237"/>
      <c r="J552" s="237"/>
      <c r="K552" s="237"/>
      <c r="L552" s="237"/>
      <c r="M552" s="237"/>
      <c r="N552" s="237"/>
      <c r="O552" s="237"/>
      <c r="P552" s="237"/>
    </row>
    <row r="553" spans="7:16" ht="14.25" customHeight="1">
      <c r="G553" s="237"/>
      <c r="H553" s="237"/>
      <c r="I553" s="237"/>
      <c r="J553" s="237"/>
      <c r="K553" s="237"/>
      <c r="L553" s="237"/>
      <c r="M553" s="237"/>
      <c r="N553" s="237"/>
      <c r="O553" s="237"/>
      <c r="P553" s="237"/>
    </row>
    <row r="554" spans="7:16" ht="14.25" customHeight="1">
      <c r="G554" s="237"/>
      <c r="H554" s="237"/>
      <c r="I554" s="237"/>
      <c r="J554" s="237"/>
      <c r="K554" s="237"/>
      <c r="L554" s="237"/>
      <c r="M554" s="237"/>
      <c r="N554" s="237"/>
      <c r="O554" s="237"/>
      <c r="P554" s="237"/>
    </row>
    <row r="555" spans="7:16" ht="14.25" customHeight="1">
      <c r="G555" s="237"/>
      <c r="H555" s="237"/>
      <c r="I555" s="237"/>
      <c r="J555" s="237"/>
      <c r="K555" s="237"/>
      <c r="L555" s="237"/>
      <c r="M555" s="237"/>
      <c r="N555" s="237"/>
      <c r="O555" s="237"/>
      <c r="P555" s="237"/>
    </row>
    <row r="556" spans="7:16" ht="14.25" customHeight="1">
      <c r="G556" s="237"/>
      <c r="H556" s="237"/>
      <c r="I556" s="237"/>
      <c r="J556" s="237"/>
      <c r="K556" s="237"/>
      <c r="L556" s="237"/>
      <c r="M556" s="237"/>
      <c r="N556" s="237"/>
      <c r="O556" s="237"/>
      <c r="P556" s="237"/>
    </row>
    <row r="557" spans="7:16" ht="14.25" customHeight="1">
      <c r="G557" s="237"/>
      <c r="H557" s="237"/>
      <c r="I557" s="237"/>
      <c r="J557" s="237"/>
      <c r="K557" s="237"/>
      <c r="L557" s="237"/>
      <c r="M557" s="237"/>
      <c r="N557" s="237"/>
      <c r="O557" s="237"/>
      <c r="P557" s="237"/>
    </row>
    <row r="558" spans="7:16" ht="14.25" customHeight="1">
      <c r="G558" s="237"/>
      <c r="H558" s="237"/>
      <c r="I558" s="237"/>
      <c r="J558" s="237"/>
      <c r="K558" s="237"/>
      <c r="L558" s="237"/>
      <c r="M558" s="237"/>
      <c r="N558" s="237"/>
      <c r="O558" s="237"/>
      <c r="P558" s="237"/>
    </row>
    <row r="559" spans="7:16" ht="14.25" customHeight="1">
      <c r="G559" s="237"/>
      <c r="H559" s="237"/>
      <c r="I559" s="237"/>
      <c r="J559" s="237"/>
      <c r="K559" s="237"/>
      <c r="L559" s="237"/>
      <c r="M559" s="237"/>
      <c r="N559" s="237"/>
      <c r="O559" s="237"/>
      <c r="P559" s="237"/>
    </row>
    <row r="560" spans="7:16" ht="14.25" customHeight="1">
      <c r="G560" s="237"/>
      <c r="H560" s="237"/>
      <c r="I560" s="237"/>
      <c r="J560" s="237"/>
      <c r="K560" s="237"/>
      <c r="L560" s="237"/>
      <c r="M560" s="237"/>
      <c r="N560" s="237"/>
      <c r="O560" s="237"/>
      <c r="P560" s="237"/>
    </row>
    <row r="561" spans="7:16" ht="14.25" customHeight="1">
      <c r="G561" s="237"/>
      <c r="H561" s="237"/>
      <c r="I561" s="237"/>
      <c r="J561" s="237"/>
      <c r="K561" s="237"/>
      <c r="L561" s="237"/>
      <c r="M561" s="237"/>
      <c r="N561" s="237"/>
      <c r="O561" s="237"/>
      <c r="P561" s="237"/>
    </row>
    <row r="562" spans="7:16" ht="14.25" customHeight="1">
      <c r="G562" s="237"/>
      <c r="H562" s="237"/>
      <c r="I562" s="237"/>
      <c r="J562" s="237"/>
      <c r="K562" s="237"/>
      <c r="L562" s="237"/>
      <c r="M562" s="237"/>
      <c r="N562" s="237"/>
      <c r="O562" s="237"/>
      <c r="P562" s="237"/>
    </row>
    <row r="563" spans="7:16" ht="14.25" customHeight="1">
      <c r="G563" s="237"/>
      <c r="H563" s="237"/>
      <c r="I563" s="237"/>
      <c r="J563" s="237"/>
      <c r="K563" s="237"/>
      <c r="L563" s="237"/>
      <c r="M563" s="237"/>
      <c r="N563" s="237"/>
      <c r="O563" s="237"/>
      <c r="P563" s="237"/>
    </row>
    <row r="564" spans="7:16" ht="14.25" customHeight="1">
      <c r="G564" s="237"/>
      <c r="H564" s="237"/>
      <c r="I564" s="237"/>
      <c r="J564" s="237"/>
      <c r="K564" s="237"/>
      <c r="L564" s="237"/>
      <c r="M564" s="237"/>
      <c r="N564" s="237"/>
      <c r="O564" s="237"/>
      <c r="P564" s="237"/>
    </row>
    <row r="565" spans="7:16" ht="14.25" customHeight="1">
      <c r="G565" s="237"/>
      <c r="H565" s="237"/>
      <c r="I565" s="237"/>
      <c r="J565" s="237"/>
      <c r="K565" s="237"/>
      <c r="L565" s="237"/>
      <c r="M565" s="237"/>
      <c r="N565" s="237"/>
      <c r="O565" s="237"/>
      <c r="P565" s="237"/>
    </row>
    <row r="566" spans="7:16" ht="14.25" customHeight="1">
      <c r="G566" s="237"/>
      <c r="H566" s="237"/>
      <c r="I566" s="237"/>
      <c r="J566" s="237"/>
      <c r="K566" s="237"/>
      <c r="L566" s="237"/>
      <c r="M566" s="237"/>
      <c r="N566" s="237"/>
      <c r="O566" s="237"/>
      <c r="P566" s="237"/>
    </row>
    <row r="567" spans="7:16" ht="14.25" customHeight="1">
      <c r="G567" s="237"/>
      <c r="H567" s="237"/>
      <c r="I567" s="237"/>
      <c r="J567" s="237"/>
      <c r="K567" s="237"/>
      <c r="L567" s="237"/>
      <c r="M567" s="237"/>
      <c r="N567" s="237"/>
      <c r="O567" s="237"/>
      <c r="P567" s="237"/>
    </row>
    <row r="568" spans="7:16" ht="14.25" customHeight="1">
      <c r="G568" s="237"/>
      <c r="H568" s="237"/>
      <c r="I568" s="237"/>
      <c r="J568" s="237"/>
      <c r="K568" s="237"/>
      <c r="L568" s="237"/>
      <c r="M568" s="237"/>
      <c r="N568" s="237"/>
      <c r="O568" s="237"/>
      <c r="P568" s="237"/>
    </row>
    <row r="569" spans="7:16" ht="14.25" customHeight="1">
      <c r="G569" s="237"/>
      <c r="H569" s="237"/>
      <c r="I569" s="237"/>
      <c r="J569" s="237"/>
      <c r="K569" s="237"/>
      <c r="L569" s="237"/>
      <c r="M569" s="237"/>
      <c r="N569" s="237"/>
      <c r="O569" s="237"/>
      <c r="P569" s="237"/>
    </row>
    <row r="570" spans="7:16" ht="14.25" customHeight="1">
      <c r="G570" s="237"/>
      <c r="H570" s="237"/>
      <c r="I570" s="237"/>
      <c r="J570" s="237"/>
      <c r="K570" s="237"/>
      <c r="L570" s="237"/>
      <c r="M570" s="237"/>
      <c r="N570" s="237"/>
      <c r="O570" s="237"/>
      <c r="P570" s="237"/>
    </row>
    <row r="571" spans="7:16" ht="14.25" customHeight="1">
      <c r="G571" s="237"/>
      <c r="H571" s="237"/>
      <c r="I571" s="237"/>
      <c r="J571" s="237"/>
      <c r="K571" s="237"/>
      <c r="L571" s="237"/>
      <c r="M571" s="237"/>
      <c r="N571" s="237"/>
      <c r="O571" s="237"/>
      <c r="P571" s="237"/>
    </row>
    <row r="572" spans="7:16" ht="14.25" customHeight="1">
      <c r="G572" s="237"/>
      <c r="H572" s="237"/>
      <c r="I572" s="237"/>
      <c r="J572" s="237"/>
      <c r="K572" s="237"/>
      <c r="L572" s="237"/>
      <c r="M572" s="237"/>
      <c r="N572" s="237"/>
      <c r="O572" s="237"/>
      <c r="P572" s="237"/>
    </row>
    <row r="573" spans="7:16" ht="14.25" customHeight="1">
      <c r="G573" s="237"/>
      <c r="H573" s="237"/>
      <c r="I573" s="237"/>
      <c r="J573" s="237"/>
      <c r="K573" s="237"/>
      <c r="L573" s="237"/>
      <c r="M573" s="237"/>
      <c r="N573" s="237"/>
      <c r="O573" s="237"/>
      <c r="P573" s="237"/>
    </row>
    <row r="574" spans="7:16" ht="14.25" customHeight="1">
      <c r="G574" s="237"/>
      <c r="H574" s="237"/>
      <c r="I574" s="237"/>
      <c r="J574" s="237"/>
      <c r="K574" s="237"/>
      <c r="L574" s="237"/>
      <c r="M574" s="237"/>
      <c r="N574" s="237"/>
      <c r="O574" s="237"/>
      <c r="P574" s="237"/>
    </row>
    <row r="575" spans="7:16" ht="14.25" customHeight="1">
      <c r="G575" s="237"/>
      <c r="H575" s="237"/>
      <c r="I575" s="237"/>
      <c r="J575" s="237"/>
      <c r="K575" s="237"/>
      <c r="L575" s="237"/>
      <c r="M575" s="237"/>
      <c r="N575" s="237"/>
      <c r="O575" s="237"/>
      <c r="P575" s="237"/>
    </row>
    <row r="576" spans="7:16" ht="14.25" customHeight="1">
      <c r="G576" s="237"/>
      <c r="H576" s="237"/>
      <c r="I576" s="237"/>
      <c r="J576" s="237"/>
      <c r="K576" s="237"/>
      <c r="L576" s="237"/>
      <c r="M576" s="237"/>
      <c r="N576" s="237"/>
      <c r="O576" s="237"/>
      <c r="P576" s="237"/>
    </row>
    <row r="577" spans="7:16" ht="14.25" customHeight="1">
      <c r="G577" s="237"/>
      <c r="H577" s="237"/>
      <c r="I577" s="237"/>
      <c r="J577" s="237"/>
      <c r="K577" s="237"/>
      <c r="L577" s="237"/>
      <c r="M577" s="237"/>
      <c r="N577" s="237"/>
      <c r="O577" s="237"/>
      <c r="P577" s="237"/>
    </row>
    <row r="578" spans="7:16" ht="14.25" customHeight="1">
      <c r="G578" s="237"/>
      <c r="H578" s="237"/>
      <c r="I578" s="237"/>
      <c r="J578" s="237"/>
      <c r="K578" s="237"/>
      <c r="L578" s="237"/>
      <c r="M578" s="237"/>
      <c r="N578" s="237"/>
      <c r="O578" s="237"/>
      <c r="P578" s="237"/>
    </row>
    <row r="579" spans="7:16" ht="14.25" customHeight="1">
      <c r="G579" s="237"/>
      <c r="H579" s="237"/>
      <c r="I579" s="237"/>
      <c r="J579" s="237"/>
      <c r="K579" s="237"/>
      <c r="L579" s="237"/>
      <c r="M579" s="237"/>
      <c r="N579" s="237"/>
      <c r="O579" s="237"/>
      <c r="P579" s="237"/>
    </row>
    <row r="580" spans="7:16" ht="14.25" customHeight="1">
      <c r="G580" s="237"/>
      <c r="H580" s="237"/>
      <c r="I580" s="237"/>
      <c r="J580" s="237"/>
      <c r="K580" s="237"/>
      <c r="L580" s="237"/>
      <c r="M580" s="237"/>
      <c r="N580" s="237"/>
      <c r="O580" s="237"/>
      <c r="P580" s="237"/>
    </row>
    <row r="581" spans="7:16" ht="14.25" customHeight="1">
      <c r="G581" s="237"/>
      <c r="H581" s="237"/>
      <c r="I581" s="237"/>
      <c r="J581" s="237"/>
      <c r="K581" s="237"/>
      <c r="L581" s="237"/>
      <c r="M581" s="237"/>
      <c r="N581" s="237"/>
      <c r="O581" s="237"/>
      <c r="P581" s="237"/>
    </row>
    <row r="582" spans="7:16" ht="14.25" customHeight="1">
      <c r="G582" s="237"/>
      <c r="H582" s="237"/>
      <c r="I582" s="237"/>
      <c r="J582" s="237"/>
      <c r="K582" s="237"/>
      <c r="L582" s="237"/>
      <c r="M582" s="237"/>
      <c r="N582" s="237"/>
      <c r="O582" s="237"/>
      <c r="P582" s="237"/>
    </row>
    <row r="583" spans="7:16" ht="14.25" customHeight="1">
      <c r="G583" s="237"/>
      <c r="H583" s="237"/>
      <c r="I583" s="237"/>
      <c r="J583" s="237"/>
      <c r="K583" s="237"/>
      <c r="L583" s="237"/>
      <c r="M583" s="237"/>
      <c r="N583" s="237"/>
      <c r="O583" s="237"/>
      <c r="P583" s="237"/>
    </row>
    <row r="584" spans="7:16" ht="14.25" customHeight="1">
      <c r="G584" s="237"/>
      <c r="H584" s="237"/>
      <c r="I584" s="237"/>
      <c r="J584" s="237"/>
      <c r="K584" s="237"/>
      <c r="L584" s="237"/>
      <c r="M584" s="237"/>
      <c r="N584" s="237"/>
      <c r="O584" s="237"/>
      <c r="P584" s="237"/>
    </row>
    <row r="585" spans="7:16" ht="14.25" customHeight="1">
      <c r="G585" s="237"/>
      <c r="H585" s="237"/>
      <c r="I585" s="237"/>
      <c r="J585" s="237"/>
      <c r="K585" s="237"/>
      <c r="L585" s="237"/>
      <c r="M585" s="237"/>
      <c r="N585" s="237"/>
      <c r="O585" s="237"/>
      <c r="P585" s="237"/>
    </row>
    <row r="586" spans="7:16" ht="14.25" customHeight="1">
      <c r="G586" s="237"/>
      <c r="H586" s="237"/>
      <c r="I586" s="237"/>
      <c r="J586" s="237"/>
      <c r="K586" s="237"/>
      <c r="L586" s="237"/>
      <c r="M586" s="237"/>
      <c r="N586" s="237"/>
      <c r="O586" s="237"/>
      <c r="P586" s="237"/>
    </row>
    <row r="587" spans="7:16" ht="14.25" customHeight="1">
      <c r="G587" s="237"/>
      <c r="H587" s="237"/>
      <c r="I587" s="237"/>
      <c r="J587" s="237"/>
      <c r="K587" s="237"/>
      <c r="L587" s="237"/>
      <c r="M587" s="237"/>
      <c r="N587" s="237"/>
      <c r="O587" s="237"/>
      <c r="P587" s="237"/>
    </row>
    <row r="588" spans="7:16" ht="14.25" customHeight="1">
      <c r="G588" s="237"/>
      <c r="H588" s="237"/>
      <c r="I588" s="237"/>
      <c r="J588" s="237"/>
      <c r="K588" s="237"/>
      <c r="L588" s="237"/>
      <c r="M588" s="237"/>
      <c r="N588" s="237"/>
      <c r="O588" s="237"/>
      <c r="P588" s="237"/>
    </row>
    <row r="589" spans="7:16" ht="14.25" customHeight="1">
      <c r="G589" s="237"/>
      <c r="H589" s="237"/>
      <c r="I589" s="237"/>
      <c r="J589" s="237"/>
      <c r="K589" s="237"/>
      <c r="L589" s="237"/>
      <c r="M589" s="237"/>
      <c r="N589" s="237"/>
      <c r="O589" s="237"/>
      <c r="P589" s="237"/>
    </row>
    <row r="590" spans="7:16" ht="14.25" customHeight="1">
      <c r="G590" s="237"/>
      <c r="H590" s="237"/>
      <c r="I590" s="237"/>
      <c r="J590" s="237"/>
      <c r="K590" s="237"/>
      <c r="L590" s="237"/>
      <c r="M590" s="237"/>
      <c r="N590" s="237"/>
      <c r="O590" s="237"/>
      <c r="P590" s="237"/>
    </row>
    <row r="591" spans="7:16" ht="14.25" customHeight="1">
      <c r="G591" s="237"/>
      <c r="H591" s="237"/>
      <c r="I591" s="237"/>
      <c r="J591" s="237"/>
      <c r="K591" s="237"/>
      <c r="L591" s="237"/>
      <c r="M591" s="237"/>
      <c r="N591" s="237"/>
      <c r="O591" s="237"/>
      <c r="P591" s="237"/>
    </row>
    <row r="592" spans="7:16" ht="14.25" customHeight="1">
      <c r="G592" s="237"/>
      <c r="H592" s="237"/>
      <c r="I592" s="237"/>
      <c r="J592" s="237"/>
      <c r="K592" s="237"/>
      <c r="L592" s="237"/>
      <c r="M592" s="237"/>
      <c r="N592" s="237"/>
      <c r="O592" s="237"/>
      <c r="P592" s="237"/>
    </row>
    <row r="593" spans="7:16" ht="14.25" customHeight="1">
      <c r="G593" s="237"/>
      <c r="H593" s="237"/>
      <c r="I593" s="237"/>
      <c r="J593" s="237"/>
      <c r="K593" s="237"/>
      <c r="L593" s="237"/>
      <c r="M593" s="237"/>
      <c r="N593" s="237"/>
      <c r="O593" s="237"/>
      <c r="P593" s="237"/>
    </row>
    <row r="594" spans="7:16" ht="14.25" customHeight="1">
      <c r="G594" s="237"/>
      <c r="H594" s="237"/>
      <c r="I594" s="237"/>
      <c r="J594" s="237"/>
      <c r="K594" s="237"/>
      <c r="L594" s="237"/>
      <c r="M594" s="237"/>
      <c r="N594" s="237"/>
      <c r="O594" s="237"/>
      <c r="P594" s="237"/>
    </row>
    <row r="595" spans="7:16" ht="14.25" customHeight="1">
      <c r="G595" s="237"/>
      <c r="H595" s="237"/>
      <c r="I595" s="237"/>
      <c r="J595" s="237"/>
      <c r="K595" s="237"/>
      <c r="L595" s="237"/>
      <c r="M595" s="237"/>
      <c r="N595" s="237"/>
      <c r="O595" s="237"/>
      <c r="P595" s="237"/>
    </row>
    <row r="596" spans="7:16" ht="14.25" customHeight="1">
      <c r="G596" s="237"/>
      <c r="H596" s="237"/>
      <c r="I596" s="237"/>
      <c r="J596" s="237"/>
      <c r="K596" s="237"/>
      <c r="L596" s="237"/>
      <c r="M596" s="237"/>
      <c r="N596" s="237"/>
      <c r="O596" s="237"/>
      <c r="P596" s="237"/>
    </row>
    <row r="597" spans="7:16" ht="14.25" customHeight="1">
      <c r="G597" s="237"/>
      <c r="H597" s="237"/>
      <c r="I597" s="237"/>
      <c r="J597" s="237"/>
      <c r="K597" s="237"/>
      <c r="L597" s="237"/>
      <c r="M597" s="237"/>
      <c r="N597" s="237"/>
      <c r="O597" s="237"/>
      <c r="P597" s="237"/>
    </row>
    <row r="598" spans="7:16" ht="14.25" customHeight="1">
      <c r="G598" s="237"/>
      <c r="H598" s="237"/>
      <c r="I598" s="237"/>
      <c r="J598" s="237"/>
      <c r="K598" s="237"/>
      <c r="L598" s="237"/>
      <c r="M598" s="237"/>
      <c r="N598" s="237"/>
      <c r="O598" s="237"/>
      <c r="P598" s="237"/>
    </row>
    <row r="599" spans="7:16" ht="14.25" customHeight="1">
      <c r="G599" s="237"/>
      <c r="H599" s="237"/>
      <c r="I599" s="237"/>
      <c r="J599" s="237"/>
      <c r="K599" s="237"/>
      <c r="L599" s="237"/>
      <c r="M599" s="237"/>
      <c r="N599" s="237"/>
      <c r="O599" s="237"/>
      <c r="P599" s="237"/>
    </row>
    <row r="600" spans="7:16" ht="14.25" customHeight="1">
      <c r="G600" s="237"/>
      <c r="H600" s="237"/>
      <c r="I600" s="237"/>
      <c r="J600" s="237"/>
      <c r="K600" s="237"/>
      <c r="L600" s="237"/>
      <c r="M600" s="237"/>
      <c r="N600" s="237"/>
      <c r="O600" s="237"/>
      <c r="P600" s="237"/>
    </row>
    <row r="601" spans="7:16" ht="14.25" customHeight="1">
      <c r="G601" s="237"/>
      <c r="H601" s="237"/>
      <c r="I601" s="237"/>
      <c r="J601" s="237"/>
      <c r="K601" s="237"/>
      <c r="L601" s="237"/>
      <c r="M601" s="237"/>
      <c r="N601" s="237"/>
      <c r="O601" s="237"/>
      <c r="P601" s="237"/>
    </row>
    <row r="602" spans="7:16" ht="14.25" customHeight="1">
      <c r="G602" s="237"/>
      <c r="H602" s="237"/>
      <c r="I602" s="237"/>
      <c r="J602" s="237"/>
      <c r="K602" s="237"/>
      <c r="L602" s="237"/>
      <c r="M602" s="237"/>
      <c r="N602" s="237"/>
      <c r="O602" s="237"/>
      <c r="P602" s="237"/>
    </row>
    <row r="603" spans="7:16" ht="14.25" customHeight="1">
      <c r="G603" s="237"/>
      <c r="H603" s="237"/>
      <c r="I603" s="237"/>
      <c r="J603" s="237"/>
      <c r="K603" s="237"/>
      <c r="L603" s="237"/>
      <c r="M603" s="237"/>
      <c r="N603" s="237"/>
      <c r="O603" s="237"/>
      <c r="P603" s="237"/>
    </row>
    <row r="604" spans="7:16" ht="14.25" customHeight="1">
      <c r="G604" s="237"/>
      <c r="H604" s="237"/>
      <c r="I604" s="237"/>
      <c r="J604" s="237"/>
      <c r="K604" s="237"/>
      <c r="L604" s="237"/>
      <c r="M604" s="237"/>
      <c r="N604" s="237"/>
      <c r="O604" s="237"/>
      <c r="P604" s="237"/>
    </row>
    <row r="605" spans="7:16" ht="14.25" customHeight="1">
      <c r="G605" s="237"/>
      <c r="H605" s="237"/>
      <c r="I605" s="237"/>
      <c r="J605" s="237"/>
      <c r="K605" s="237"/>
      <c r="L605" s="237"/>
      <c r="M605" s="237"/>
      <c r="N605" s="237"/>
      <c r="O605" s="237"/>
      <c r="P605" s="237"/>
    </row>
    <row r="606" spans="7:16" ht="14.25" customHeight="1">
      <c r="G606" s="237"/>
      <c r="H606" s="237"/>
      <c r="I606" s="237"/>
      <c r="J606" s="237"/>
      <c r="K606" s="237"/>
      <c r="L606" s="237"/>
      <c r="M606" s="237"/>
      <c r="N606" s="237"/>
      <c r="O606" s="237"/>
      <c r="P606" s="237"/>
    </row>
    <row r="607" spans="7:16" ht="14.25" customHeight="1">
      <c r="G607" s="237"/>
      <c r="H607" s="237"/>
      <c r="I607" s="237"/>
      <c r="J607" s="237"/>
      <c r="K607" s="237"/>
      <c r="L607" s="237"/>
      <c r="M607" s="237"/>
      <c r="N607" s="237"/>
      <c r="O607" s="237"/>
      <c r="P607" s="237"/>
    </row>
    <row r="608" spans="7:16" ht="14.25" customHeight="1">
      <c r="G608" s="237"/>
      <c r="H608" s="237"/>
      <c r="I608" s="237"/>
      <c r="J608" s="237"/>
      <c r="K608" s="237"/>
      <c r="L608" s="237"/>
      <c r="M608" s="237"/>
      <c r="N608" s="237"/>
      <c r="O608" s="237"/>
      <c r="P608" s="237"/>
    </row>
    <row r="609" spans="7:16" ht="14.25" customHeight="1">
      <c r="G609" s="237"/>
      <c r="H609" s="237"/>
      <c r="I609" s="237"/>
      <c r="J609" s="237"/>
      <c r="K609" s="237"/>
      <c r="L609" s="237"/>
      <c r="M609" s="237"/>
      <c r="N609" s="237"/>
      <c r="O609" s="237"/>
      <c r="P609" s="237"/>
    </row>
    <row r="610" spans="7:16" ht="14.25" customHeight="1">
      <c r="G610" s="237"/>
      <c r="H610" s="237"/>
      <c r="I610" s="237"/>
      <c r="J610" s="237"/>
      <c r="K610" s="237"/>
      <c r="L610" s="237"/>
      <c r="M610" s="237"/>
      <c r="N610" s="237"/>
      <c r="O610" s="237"/>
      <c r="P610" s="237"/>
    </row>
    <row r="611" spans="7:16" ht="14.25" customHeight="1">
      <c r="G611" s="237"/>
      <c r="H611" s="237"/>
      <c r="I611" s="237"/>
      <c r="J611" s="237"/>
      <c r="K611" s="237"/>
      <c r="L611" s="237"/>
      <c r="M611" s="237"/>
      <c r="N611" s="237"/>
      <c r="O611" s="237"/>
      <c r="P611" s="237"/>
    </row>
    <row r="612" spans="7:16" ht="14.25" customHeight="1">
      <c r="G612" s="237"/>
      <c r="H612" s="237"/>
      <c r="I612" s="237"/>
      <c r="J612" s="237"/>
      <c r="K612" s="237"/>
      <c r="L612" s="237"/>
      <c r="M612" s="237"/>
      <c r="N612" s="237"/>
      <c r="O612" s="237"/>
      <c r="P612" s="237"/>
    </row>
    <row r="613" spans="7:16" ht="14.25" customHeight="1">
      <c r="G613" s="237"/>
      <c r="H613" s="237"/>
      <c r="I613" s="237"/>
      <c r="J613" s="237"/>
      <c r="K613" s="237"/>
      <c r="L613" s="237"/>
      <c r="M613" s="237"/>
      <c r="N613" s="237"/>
      <c r="O613" s="237"/>
      <c r="P613" s="237"/>
    </row>
    <row r="614" spans="7:16" ht="14.25" customHeight="1">
      <c r="G614" s="237"/>
      <c r="H614" s="237"/>
      <c r="I614" s="237"/>
      <c r="J614" s="237"/>
      <c r="K614" s="237"/>
      <c r="L614" s="237"/>
      <c r="M614" s="237"/>
      <c r="N614" s="237"/>
      <c r="O614" s="237"/>
      <c r="P614" s="237"/>
    </row>
    <row r="615" spans="7:16" ht="14.25" customHeight="1">
      <c r="G615" s="237"/>
      <c r="H615" s="237"/>
      <c r="I615" s="237"/>
      <c r="J615" s="237"/>
      <c r="K615" s="237"/>
      <c r="L615" s="237"/>
      <c r="M615" s="237"/>
      <c r="N615" s="237"/>
      <c r="O615" s="237"/>
      <c r="P615" s="237"/>
    </row>
    <row r="616" spans="7:16" ht="14.25" customHeight="1">
      <c r="G616" s="237"/>
      <c r="H616" s="237"/>
      <c r="I616" s="237"/>
      <c r="J616" s="237"/>
      <c r="K616" s="237"/>
      <c r="L616" s="237"/>
      <c r="M616" s="237"/>
      <c r="N616" s="237"/>
      <c r="O616" s="237"/>
      <c r="P616" s="237"/>
    </row>
    <row r="617" spans="7:16" ht="14.25" customHeight="1">
      <c r="G617" s="237"/>
      <c r="H617" s="237"/>
      <c r="I617" s="237"/>
      <c r="J617" s="237"/>
      <c r="K617" s="237"/>
      <c r="L617" s="237"/>
      <c r="M617" s="237"/>
      <c r="N617" s="237"/>
      <c r="O617" s="237"/>
      <c r="P617" s="237"/>
    </row>
    <row r="618" spans="7:16" ht="14.25" customHeight="1">
      <c r="G618" s="237"/>
      <c r="H618" s="237"/>
      <c r="I618" s="237"/>
      <c r="J618" s="237"/>
      <c r="K618" s="237"/>
      <c r="L618" s="237"/>
      <c r="M618" s="237"/>
      <c r="N618" s="237"/>
      <c r="O618" s="237"/>
      <c r="P618" s="237"/>
    </row>
    <row r="619" spans="7:16" ht="14.25" customHeight="1">
      <c r="G619" s="237"/>
      <c r="H619" s="237"/>
      <c r="I619" s="237"/>
      <c r="J619" s="237"/>
      <c r="K619" s="237"/>
      <c r="L619" s="237"/>
      <c r="M619" s="237"/>
      <c r="N619" s="237"/>
      <c r="O619" s="237"/>
      <c r="P619" s="237"/>
    </row>
    <row r="620" spans="7:16" ht="14.25" customHeight="1">
      <c r="G620" s="237"/>
      <c r="H620" s="237"/>
      <c r="I620" s="237"/>
      <c r="J620" s="237"/>
      <c r="K620" s="237"/>
      <c r="L620" s="237"/>
      <c r="M620" s="237"/>
      <c r="N620" s="237"/>
      <c r="O620" s="237"/>
      <c r="P620" s="237"/>
    </row>
    <row r="621" spans="7:16" ht="14.25" customHeight="1">
      <c r="G621" s="237"/>
      <c r="H621" s="237"/>
      <c r="I621" s="237"/>
      <c r="J621" s="237"/>
      <c r="K621" s="237"/>
      <c r="L621" s="237"/>
      <c r="M621" s="237"/>
      <c r="N621" s="237"/>
      <c r="O621" s="237"/>
      <c r="P621" s="237"/>
    </row>
    <row r="622" spans="7:16" ht="14.25" customHeight="1">
      <c r="G622" s="237"/>
      <c r="H622" s="237"/>
      <c r="I622" s="237"/>
      <c r="J622" s="237"/>
      <c r="K622" s="237"/>
      <c r="L622" s="237"/>
      <c r="M622" s="237"/>
      <c r="N622" s="237"/>
      <c r="O622" s="237"/>
      <c r="P622" s="237"/>
    </row>
    <row r="623" spans="7:16" ht="14.25" customHeight="1">
      <c r="G623" s="237"/>
      <c r="H623" s="237"/>
      <c r="I623" s="237"/>
      <c r="J623" s="237"/>
      <c r="K623" s="237"/>
      <c r="L623" s="237"/>
      <c r="M623" s="237"/>
      <c r="N623" s="237"/>
      <c r="O623" s="237"/>
      <c r="P623" s="237"/>
    </row>
    <row r="624" spans="7:16" ht="14.25" customHeight="1">
      <c r="G624" s="237"/>
      <c r="H624" s="237"/>
      <c r="I624" s="237"/>
      <c r="J624" s="237"/>
      <c r="K624" s="237"/>
      <c r="L624" s="237"/>
      <c r="M624" s="237"/>
      <c r="N624" s="237"/>
      <c r="O624" s="237"/>
      <c r="P624" s="237"/>
    </row>
    <row r="625" spans="7:16" ht="14.25" customHeight="1">
      <c r="G625" s="237"/>
      <c r="H625" s="237"/>
      <c r="I625" s="237"/>
      <c r="J625" s="237"/>
      <c r="K625" s="237"/>
      <c r="L625" s="237"/>
      <c r="M625" s="237"/>
      <c r="N625" s="237"/>
      <c r="O625" s="237"/>
      <c r="P625" s="237"/>
    </row>
    <row r="626" spans="7:16" ht="14.25" customHeight="1">
      <c r="G626" s="237"/>
      <c r="H626" s="237"/>
      <c r="I626" s="237"/>
      <c r="J626" s="237"/>
      <c r="K626" s="237"/>
      <c r="L626" s="237"/>
      <c r="M626" s="237"/>
      <c r="N626" s="237"/>
      <c r="O626" s="237"/>
      <c r="P626" s="237"/>
    </row>
    <row r="627" spans="7:16" ht="14.25" customHeight="1">
      <c r="G627" s="237"/>
      <c r="H627" s="237"/>
      <c r="I627" s="237"/>
      <c r="J627" s="237"/>
      <c r="K627" s="237"/>
      <c r="L627" s="237"/>
      <c r="M627" s="237"/>
      <c r="N627" s="237"/>
      <c r="O627" s="237"/>
      <c r="P627" s="237"/>
    </row>
    <row r="628" spans="7:16" ht="14.25" customHeight="1">
      <c r="G628" s="237"/>
      <c r="H628" s="237"/>
      <c r="I628" s="237"/>
      <c r="J628" s="237"/>
      <c r="K628" s="237"/>
      <c r="L628" s="237"/>
      <c r="M628" s="237"/>
      <c r="N628" s="237"/>
      <c r="O628" s="237"/>
      <c r="P628" s="237"/>
    </row>
    <row r="629" spans="7:16" ht="14.25" customHeight="1">
      <c r="G629" s="237"/>
      <c r="H629" s="237"/>
      <c r="I629" s="237"/>
      <c r="J629" s="237"/>
      <c r="K629" s="237"/>
      <c r="L629" s="237"/>
      <c r="M629" s="237"/>
      <c r="N629" s="237"/>
      <c r="O629" s="237"/>
      <c r="P629" s="237"/>
    </row>
    <row r="630" spans="7:16" ht="14.25" customHeight="1">
      <c r="G630" s="237"/>
      <c r="H630" s="237"/>
      <c r="I630" s="237"/>
      <c r="J630" s="237"/>
      <c r="K630" s="237"/>
      <c r="L630" s="237"/>
      <c r="M630" s="237"/>
      <c r="N630" s="237"/>
      <c r="O630" s="237"/>
      <c r="P630" s="237"/>
    </row>
    <row r="631" spans="7:16" ht="14.25" customHeight="1">
      <c r="G631" s="237"/>
      <c r="H631" s="237"/>
      <c r="I631" s="237"/>
      <c r="J631" s="237"/>
      <c r="K631" s="237"/>
      <c r="L631" s="237"/>
      <c r="M631" s="237"/>
      <c r="N631" s="237"/>
      <c r="O631" s="237"/>
      <c r="P631" s="237"/>
    </row>
    <row r="632" spans="7:16" ht="14.25" customHeight="1">
      <c r="G632" s="237"/>
      <c r="H632" s="237"/>
      <c r="I632" s="237"/>
      <c r="J632" s="237"/>
      <c r="K632" s="237"/>
      <c r="L632" s="237"/>
      <c r="M632" s="237"/>
      <c r="N632" s="237"/>
      <c r="O632" s="237"/>
      <c r="P632" s="237"/>
    </row>
    <row r="633" spans="7:16" ht="14.25" customHeight="1">
      <c r="G633" s="237"/>
      <c r="H633" s="237"/>
      <c r="I633" s="237"/>
      <c r="J633" s="237"/>
      <c r="K633" s="237"/>
      <c r="L633" s="237"/>
      <c r="M633" s="237"/>
      <c r="N633" s="237"/>
      <c r="O633" s="237"/>
      <c r="P633" s="237"/>
    </row>
    <row r="634" spans="7:16" ht="14.25" customHeight="1">
      <c r="G634" s="237"/>
      <c r="H634" s="237"/>
      <c r="I634" s="237"/>
      <c r="J634" s="237"/>
      <c r="K634" s="237"/>
      <c r="L634" s="237"/>
      <c r="M634" s="237"/>
      <c r="N634" s="237"/>
      <c r="O634" s="237"/>
      <c r="P634" s="237"/>
    </row>
    <row r="635" spans="7:16" ht="14.25" customHeight="1">
      <c r="G635" s="237"/>
      <c r="H635" s="237"/>
      <c r="I635" s="237"/>
      <c r="J635" s="237"/>
      <c r="K635" s="237"/>
      <c r="L635" s="237"/>
      <c r="M635" s="237"/>
      <c r="N635" s="237"/>
      <c r="O635" s="237"/>
      <c r="P635" s="237"/>
    </row>
    <row r="636" spans="7:16" ht="14.25" customHeight="1">
      <c r="G636" s="237"/>
      <c r="H636" s="237"/>
      <c r="I636" s="237"/>
      <c r="J636" s="237"/>
      <c r="K636" s="237"/>
      <c r="L636" s="237"/>
      <c r="M636" s="237"/>
      <c r="N636" s="237"/>
      <c r="O636" s="237"/>
      <c r="P636" s="237"/>
    </row>
    <row r="637" spans="7:16" ht="14.25" customHeight="1">
      <c r="G637" s="237"/>
      <c r="H637" s="237"/>
      <c r="I637" s="237"/>
      <c r="J637" s="237"/>
      <c r="K637" s="237"/>
      <c r="L637" s="237"/>
      <c r="M637" s="237"/>
      <c r="N637" s="237"/>
      <c r="O637" s="237"/>
      <c r="P637" s="237"/>
    </row>
    <row r="638" spans="7:16" ht="14.25" customHeight="1">
      <c r="G638" s="237"/>
      <c r="H638" s="237"/>
      <c r="I638" s="237"/>
      <c r="J638" s="237"/>
      <c r="K638" s="237"/>
      <c r="L638" s="237"/>
      <c r="M638" s="237"/>
      <c r="N638" s="237"/>
      <c r="O638" s="237"/>
      <c r="P638" s="237"/>
    </row>
    <row r="639" spans="7:16" ht="14.25" customHeight="1">
      <c r="G639" s="237"/>
      <c r="H639" s="237"/>
      <c r="I639" s="237"/>
      <c r="J639" s="237"/>
      <c r="K639" s="237"/>
      <c r="L639" s="237"/>
      <c r="M639" s="237"/>
      <c r="N639" s="237"/>
      <c r="O639" s="237"/>
      <c r="P639" s="237"/>
    </row>
    <row r="640" spans="7:16" ht="14.25" customHeight="1">
      <c r="G640" s="237"/>
      <c r="H640" s="237"/>
      <c r="I640" s="237"/>
      <c r="J640" s="237"/>
      <c r="K640" s="237"/>
      <c r="L640" s="237"/>
      <c r="M640" s="237"/>
      <c r="N640" s="237"/>
      <c r="O640" s="237"/>
      <c r="P640" s="237"/>
    </row>
    <row r="641" spans="7:16" ht="14.25" customHeight="1">
      <c r="G641" s="237"/>
      <c r="H641" s="237"/>
      <c r="I641" s="237"/>
      <c r="J641" s="237"/>
      <c r="K641" s="237"/>
      <c r="L641" s="237"/>
      <c r="M641" s="237"/>
      <c r="N641" s="237"/>
      <c r="O641" s="237"/>
      <c r="P641" s="237"/>
    </row>
    <row r="642" spans="7:16" ht="14.25" customHeight="1">
      <c r="G642" s="237"/>
      <c r="H642" s="237"/>
      <c r="I642" s="237"/>
      <c r="J642" s="237"/>
      <c r="K642" s="237"/>
      <c r="L642" s="237"/>
      <c r="M642" s="237"/>
      <c r="N642" s="237"/>
      <c r="O642" s="237"/>
      <c r="P642" s="237"/>
    </row>
    <row r="643" spans="7:16" ht="14.25" customHeight="1">
      <c r="G643" s="237"/>
      <c r="H643" s="237"/>
      <c r="I643" s="237"/>
      <c r="J643" s="237"/>
      <c r="K643" s="237"/>
      <c r="L643" s="237"/>
      <c r="M643" s="237"/>
      <c r="N643" s="237"/>
      <c r="O643" s="237"/>
      <c r="P643" s="237"/>
    </row>
    <row r="644" spans="7:16" ht="14.25" customHeight="1">
      <c r="G644" s="237"/>
      <c r="H644" s="237"/>
      <c r="I644" s="237"/>
      <c r="J644" s="237"/>
      <c r="K644" s="237"/>
      <c r="L644" s="237"/>
      <c r="M644" s="237"/>
      <c r="N644" s="237"/>
      <c r="O644" s="237"/>
      <c r="P644" s="237"/>
    </row>
    <row r="645" spans="7:16" ht="14.25" customHeight="1">
      <c r="G645" s="237"/>
      <c r="H645" s="237"/>
      <c r="I645" s="237"/>
      <c r="J645" s="237"/>
      <c r="K645" s="237"/>
      <c r="L645" s="237"/>
      <c r="M645" s="237"/>
      <c r="N645" s="237"/>
      <c r="O645" s="237"/>
      <c r="P645" s="237"/>
    </row>
    <row r="646" spans="7:16" ht="14.25" customHeight="1">
      <c r="G646" s="237"/>
      <c r="H646" s="237"/>
      <c r="I646" s="237"/>
      <c r="J646" s="237"/>
      <c r="K646" s="237"/>
      <c r="L646" s="237"/>
      <c r="M646" s="237"/>
      <c r="N646" s="237"/>
      <c r="O646" s="237"/>
      <c r="P646" s="237"/>
    </row>
    <row r="647" spans="7:16" ht="14.25" customHeight="1">
      <c r="G647" s="237"/>
      <c r="H647" s="237"/>
      <c r="I647" s="237"/>
      <c r="J647" s="237"/>
      <c r="K647" s="237"/>
      <c r="L647" s="237"/>
      <c r="M647" s="237"/>
      <c r="N647" s="237"/>
      <c r="O647" s="237"/>
      <c r="P647" s="237"/>
    </row>
    <row r="648" spans="7:16" ht="14.25" customHeight="1">
      <c r="G648" s="237"/>
      <c r="H648" s="237"/>
      <c r="I648" s="237"/>
      <c r="J648" s="237"/>
      <c r="K648" s="237"/>
      <c r="L648" s="237"/>
      <c r="M648" s="237"/>
      <c r="N648" s="237"/>
      <c r="O648" s="237"/>
      <c r="P648" s="237"/>
    </row>
    <row r="649" spans="7:16" ht="14.25" customHeight="1">
      <c r="G649" s="237"/>
      <c r="H649" s="237"/>
      <c r="I649" s="237"/>
      <c r="J649" s="237"/>
      <c r="K649" s="237"/>
      <c r="L649" s="237"/>
      <c r="M649" s="237"/>
      <c r="N649" s="237"/>
      <c r="O649" s="237"/>
      <c r="P649" s="237"/>
    </row>
    <row r="650" spans="7:16" ht="14.25" customHeight="1">
      <c r="G650" s="237"/>
      <c r="H650" s="237"/>
      <c r="I650" s="237"/>
      <c r="J650" s="237"/>
      <c r="K650" s="237"/>
      <c r="L650" s="237"/>
      <c r="M650" s="237"/>
      <c r="N650" s="237"/>
      <c r="O650" s="237"/>
      <c r="P650" s="237"/>
    </row>
    <row r="651" spans="7:16" ht="14.25" customHeight="1">
      <c r="G651" s="237"/>
      <c r="H651" s="237"/>
      <c r="I651" s="237"/>
      <c r="J651" s="237"/>
      <c r="K651" s="237"/>
      <c r="L651" s="237"/>
      <c r="M651" s="237"/>
      <c r="N651" s="237"/>
      <c r="O651" s="237"/>
      <c r="P651" s="237"/>
    </row>
    <row r="652" spans="7:16" ht="14.25" customHeight="1">
      <c r="G652" s="237"/>
      <c r="H652" s="237"/>
      <c r="I652" s="237"/>
      <c r="J652" s="237"/>
      <c r="K652" s="237"/>
      <c r="L652" s="237"/>
      <c r="M652" s="237"/>
      <c r="N652" s="237"/>
      <c r="O652" s="237"/>
      <c r="P652" s="237"/>
    </row>
    <row r="653" spans="7:16" ht="14.25" customHeight="1">
      <c r="G653" s="237"/>
      <c r="H653" s="237"/>
      <c r="I653" s="237"/>
      <c r="J653" s="237"/>
      <c r="K653" s="237"/>
      <c r="L653" s="237"/>
      <c r="M653" s="237"/>
      <c r="N653" s="237"/>
      <c r="O653" s="237"/>
      <c r="P653" s="237"/>
    </row>
    <row r="654" spans="7:16" ht="14.25" customHeight="1">
      <c r="G654" s="237"/>
      <c r="H654" s="237"/>
      <c r="I654" s="237"/>
      <c r="J654" s="237"/>
      <c r="K654" s="237"/>
      <c r="L654" s="237"/>
      <c r="M654" s="237"/>
      <c r="N654" s="237"/>
      <c r="O654" s="237"/>
      <c r="P654" s="237"/>
    </row>
    <row r="655" spans="7:16" ht="14.25" customHeight="1">
      <c r="G655" s="237"/>
      <c r="H655" s="237"/>
      <c r="I655" s="237"/>
      <c r="J655" s="237"/>
      <c r="K655" s="237"/>
      <c r="L655" s="237"/>
      <c r="M655" s="237"/>
      <c r="N655" s="237"/>
      <c r="O655" s="237"/>
      <c r="P655" s="237"/>
    </row>
    <row r="656" spans="7:16" ht="14.25" customHeight="1">
      <c r="G656" s="237"/>
      <c r="H656" s="237"/>
      <c r="I656" s="237"/>
      <c r="J656" s="237"/>
      <c r="K656" s="237"/>
      <c r="L656" s="237"/>
      <c r="M656" s="237"/>
      <c r="N656" s="237"/>
      <c r="O656" s="237"/>
      <c r="P656" s="237"/>
    </row>
    <row r="657" spans="7:16" ht="14.25" customHeight="1">
      <c r="G657" s="237"/>
      <c r="H657" s="237"/>
      <c r="I657" s="237"/>
      <c r="J657" s="237"/>
      <c r="K657" s="237"/>
      <c r="L657" s="237"/>
      <c r="M657" s="237"/>
      <c r="N657" s="237"/>
      <c r="O657" s="237"/>
      <c r="P657" s="237"/>
    </row>
    <row r="658" spans="7:16" ht="14.25" customHeight="1">
      <c r="G658" s="237"/>
      <c r="H658" s="237"/>
      <c r="I658" s="237"/>
      <c r="J658" s="237"/>
      <c r="K658" s="237"/>
      <c r="L658" s="237"/>
      <c r="M658" s="237"/>
      <c r="N658" s="237"/>
      <c r="O658" s="237"/>
      <c r="P658" s="237"/>
    </row>
    <row r="659" spans="7:16" ht="14.25" customHeight="1">
      <c r="G659" s="237"/>
      <c r="H659" s="237"/>
      <c r="I659" s="237"/>
      <c r="J659" s="237"/>
      <c r="K659" s="237"/>
      <c r="L659" s="237"/>
      <c r="M659" s="237"/>
      <c r="N659" s="237"/>
      <c r="O659" s="237"/>
      <c r="P659" s="237"/>
    </row>
    <row r="660" spans="7:16" ht="14.25" customHeight="1">
      <c r="G660" s="237"/>
      <c r="H660" s="237"/>
      <c r="I660" s="237"/>
      <c r="J660" s="237"/>
      <c r="K660" s="237"/>
      <c r="L660" s="237"/>
      <c r="M660" s="237"/>
      <c r="N660" s="237"/>
      <c r="O660" s="237"/>
      <c r="P660" s="237"/>
    </row>
    <row r="661" spans="7:16" ht="14.25" customHeight="1">
      <c r="G661" s="237"/>
      <c r="H661" s="237"/>
      <c r="I661" s="237"/>
      <c r="J661" s="237"/>
      <c r="K661" s="237"/>
      <c r="L661" s="237"/>
      <c r="M661" s="237"/>
      <c r="N661" s="237"/>
      <c r="O661" s="237"/>
      <c r="P661" s="237"/>
    </row>
    <row r="662" spans="7:16" ht="14.25" customHeight="1">
      <c r="G662" s="237"/>
      <c r="H662" s="237"/>
      <c r="I662" s="237"/>
      <c r="J662" s="237"/>
      <c r="K662" s="237"/>
      <c r="L662" s="237"/>
      <c r="M662" s="237"/>
      <c r="N662" s="237"/>
      <c r="O662" s="237"/>
      <c r="P662" s="237"/>
    </row>
    <row r="663" spans="7:16" ht="14.25" customHeight="1">
      <c r="G663" s="237"/>
      <c r="H663" s="237"/>
      <c r="I663" s="237"/>
      <c r="J663" s="237"/>
      <c r="K663" s="237"/>
      <c r="L663" s="237"/>
      <c r="M663" s="237"/>
      <c r="N663" s="237"/>
      <c r="O663" s="237"/>
      <c r="P663" s="237"/>
    </row>
    <row r="664" spans="7:16" ht="14.25" customHeight="1">
      <c r="G664" s="237"/>
      <c r="H664" s="237"/>
      <c r="I664" s="237"/>
      <c r="J664" s="237"/>
      <c r="K664" s="237"/>
      <c r="L664" s="237"/>
      <c r="M664" s="237"/>
      <c r="N664" s="237"/>
      <c r="O664" s="237"/>
      <c r="P664" s="237"/>
    </row>
    <row r="665" spans="7:16" ht="14.25" customHeight="1">
      <c r="G665" s="237"/>
      <c r="H665" s="237"/>
      <c r="I665" s="237"/>
      <c r="J665" s="237"/>
      <c r="K665" s="237"/>
      <c r="L665" s="237"/>
      <c r="M665" s="237"/>
      <c r="N665" s="237"/>
      <c r="O665" s="237"/>
      <c r="P665" s="237"/>
    </row>
    <row r="666" spans="7:16" ht="14.25" customHeight="1">
      <c r="G666" s="237"/>
      <c r="H666" s="237"/>
      <c r="I666" s="237"/>
      <c r="J666" s="237"/>
      <c r="K666" s="237"/>
      <c r="L666" s="237"/>
      <c r="M666" s="237"/>
      <c r="N666" s="237"/>
      <c r="O666" s="237"/>
      <c r="P666" s="237"/>
    </row>
    <row r="667" spans="7:16" ht="14.25" customHeight="1">
      <c r="G667" s="237"/>
      <c r="H667" s="237"/>
      <c r="I667" s="237"/>
      <c r="J667" s="237"/>
      <c r="K667" s="237"/>
      <c r="L667" s="237"/>
      <c r="M667" s="237"/>
      <c r="N667" s="237"/>
      <c r="O667" s="237"/>
      <c r="P667" s="237"/>
    </row>
    <row r="668" spans="7:16" ht="14.25" customHeight="1">
      <c r="G668" s="237"/>
      <c r="H668" s="237"/>
      <c r="I668" s="237"/>
      <c r="J668" s="237"/>
      <c r="K668" s="237"/>
      <c r="L668" s="237"/>
      <c r="M668" s="237"/>
      <c r="N668" s="237"/>
      <c r="O668" s="237"/>
      <c r="P668" s="237"/>
    </row>
    <row r="669" spans="7:16" ht="14.25" customHeight="1">
      <c r="G669" s="237"/>
      <c r="H669" s="237"/>
      <c r="I669" s="237"/>
      <c r="J669" s="237"/>
      <c r="K669" s="237"/>
      <c r="L669" s="237"/>
      <c r="M669" s="237"/>
      <c r="N669" s="237"/>
      <c r="O669" s="237"/>
      <c r="P669" s="237"/>
    </row>
    <row r="670" spans="7:16" ht="14.25" customHeight="1">
      <c r="G670" s="237"/>
      <c r="H670" s="237"/>
      <c r="I670" s="237"/>
      <c r="J670" s="237"/>
      <c r="K670" s="237"/>
      <c r="L670" s="237"/>
      <c r="M670" s="237"/>
      <c r="N670" s="237"/>
      <c r="O670" s="237"/>
      <c r="P670" s="237"/>
    </row>
    <row r="671" spans="7:16" ht="14.25" customHeight="1">
      <c r="G671" s="237"/>
      <c r="H671" s="237"/>
      <c r="I671" s="237"/>
      <c r="J671" s="237"/>
      <c r="K671" s="237"/>
      <c r="L671" s="237"/>
      <c r="M671" s="237"/>
      <c r="N671" s="237"/>
      <c r="O671" s="237"/>
      <c r="P671" s="237"/>
    </row>
    <row r="672" spans="7:16" ht="14.25" customHeight="1">
      <c r="G672" s="237"/>
      <c r="H672" s="237"/>
      <c r="I672" s="237"/>
      <c r="J672" s="237"/>
      <c r="K672" s="237"/>
      <c r="L672" s="237"/>
      <c r="M672" s="237"/>
      <c r="N672" s="237"/>
      <c r="O672" s="237"/>
      <c r="P672" s="237"/>
    </row>
    <row r="673" spans="7:16" ht="14.25" customHeight="1">
      <c r="G673" s="237"/>
      <c r="H673" s="237"/>
      <c r="I673" s="237"/>
      <c r="J673" s="237"/>
      <c r="K673" s="237"/>
      <c r="L673" s="237"/>
      <c r="M673" s="237"/>
      <c r="N673" s="237"/>
      <c r="O673" s="237"/>
      <c r="P673" s="237"/>
    </row>
    <row r="674" spans="7:16" ht="14.25" customHeight="1">
      <c r="G674" s="237"/>
      <c r="H674" s="237"/>
      <c r="I674" s="237"/>
      <c r="J674" s="237"/>
      <c r="K674" s="237"/>
      <c r="L674" s="237"/>
      <c r="M674" s="237"/>
      <c r="N674" s="237"/>
      <c r="O674" s="237"/>
      <c r="P674" s="237"/>
    </row>
    <row r="675" spans="7:16" ht="14.25" customHeight="1">
      <c r="G675" s="237"/>
      <c r="H675" s="237"/>
      <c r="I675" s="237"/>
      <c r="J675" s="237"/>
      <c r="K675" s="237"/>
      <c r="L675" s="237"/>
      <c r="M675" s="237"/>
      <c r="N675" s="237"/>
      <c r="O675" s="237"/>
      <c r="P675" s="237"/>
    </row>
    <row r="676" spans="7:16" ht="14.25" customHeight="1">
      <c r="G676" s="237"/>
      <c r="H676" s="237"/>
      <c r="I676" s="237"/>
      <c r="J676" s="237"/>
      <c r="K676" s="237"/>
      <c r="L676" s="237"/>
      <c r="M676" s="237"/>
      <c r="N676" s="237"/>
      <c r="O676" s="237"/>
      <c r="P676" s="237"/>
    </row>
    <row r="677" spans="7:16" ht="14.25" customHeight="1">
      <c r="G677" s="237"/>
      <c r="H677" s="237"/>
      <c r="I677" s="237"/>
      <c r="J677" s="237"/>
      <c r="K677" s="237"/>
      <c r="L677" s="237"/>
      <c r="M677" s="237"/>
      <c r="N677" s="237"/>
      <c r="O677" s="237"/>
      <c r="P677" s="237"/>
    </row>
    <row r="678" spans="7:16" ht="14.25" customHeight="1">
      <c r="G678" s="237"/>
      <c r="H678" s="237"/>
      <c r="I678" s="237"/>
      <c r="J678" s="237"/>
      <c r="K678" s="237"/>
      <c r="L678" s="237"/>
      <c r="M678" s="237"/>
      <c r="N678" s="237"/>
      <c r="O678" s="237"/>
      <c r="P678" s="237"/>
    </row>
    <row r="679" spans="7:16" ht="14.25" customHeight="1">
      <c r="G679" s="237"/>
      <c r="H679" s="237"/>
      <c r="I679" s="237"/>
      <c r="J679" s="237"/>
      <c r="K679" s="237"/>
      <c r="L679" s="237"/>
      <c r="M679" s="237"/>
      <c r="N679" s="237"/>
      <c r="O679" s="237"/>
      <c r="P679" s="237"/>
    </row>
    <row r="680" spans="7:16" ht="14.25" customHeight="1">
      <c r="G680" s="237"/>
      <c r="H680" s="237"/>
      <c r="I680" s="237"/>
      <c r="J680" s="237"/>
      <c r="K680" s="237"/>
      <c r="L680" s="237"/>
      <c r="M680" s="237"/>
      <c r="N680" s="237"/>
      <c r="O680" s="237"/>
      <c r="P680" s="237"/>
    </row>
    <row r="681" spans="7:16" ht="14.25" customHeight="1">
      <c r="G681" s="237"/>
      <c r="H681" s="237"/>
      <c r="I681" s="237"/>
      <c r="J681" s="237"/>
      <c r="K681" s="237"/>
      <c r="L681" s="237"/>
      <c r="M681" s="237"/>
      <c r="N681" s="237"/>
      <c r="O681" s="237"/>
      <c r="P681" s="237"/>
    </row>
    <row r="682" spans="7:16" ht="14.25" customHeight="1">
      <c r="G682" s="237"/>
      <c r="H682" s="237"/>
      <c r="I682" s="237"/>
      <c r="J682" s="237"/>
      <c r="K682" s="237"/>
      <c r="L682" s="237"/>
      <c r="M682" s="237"/>
      <c r="N682" s="237"/>
      <c r="O682" s="237"/>
      <c r="P682" s="237"/>
    </row>
    <row r="683" spans="7:16" ht="14.25" customHeight="1">
      <c r="G683" s="237"/>
      <c r="H683" s="237"/>
      <c r="I683" s="237"/>
      <c r="J683" s="237"/>
      <c r="K683" s="237"/>
      <c r="L683" s="237"/>
      <c r="M683" s="237"/>
      <c r="N683" s="237"/>
      <c r="O683" s="237"/>
      <c r="P683" s="237"/>
    </row>
    <row r="684" spans="7:16" ht="14.25" customHeight="1">
      <c r="G684" s="237"/>
      <c r="H684" s="237"/>
      <c r="I684" s="237"/>
      <c r="J684" s="237"/>
      <c r="K684" s="237"/>
      <c r="L684" s="237"/>
      <c r="M684" s="237"/>
      <c r="N684" s="237"/>
      <c r="O684" s="237"/>
      <c r="P684" s="237"/>
    </row>
    <row r="685" spans="7:16" ht="14.25" customHeight="1">
      <c r="G685" s="237"/>
      <c r="H685" s="237"/>
      <c r="I685" s="237"/>
      <c r="J685" s="237"/>
      <c r="K685" s="237"/>
      <c r="L685" s="237"/>
      <c r="M685" s="237"/>
      <c r="N685" s="237"/>
      <c r="O685" s="237"/>
      <c r="P685" s="237"/>
    </row>
    <row r="686" spans="7:16" ht="14.25" customHeight="1">
      <c r="G686" s="237"/>
      <c r="H686" s="237"/>
      <c r="I686" s="237"/>
      <c r="J686" s="237"/>
      <c r="K686" s="237"/>
      <c r="L686" s="237"/>
      <c r="M686" s="237"/>
      <c r="N686" s="237"/>
      <c r="O686" s="237"/>
      <c r="P686" s="237"/>
    </row>
    <row r="687" spans="7:16" ht="14.25" customHeight="1">
      <c r="G687" s="237"/>
      <c r="H687" s="237"/>
      <c r="I687" s="237"/>
      <c r="J687" s="237"/>
      <c r="K687" s="237"/>
      <c r="L687" s="237"/>
      <c r="M687" s="237"/>
      <c r="N687" s="237"/>
      <c r="O687" s="237"/>
      <c r="P687" s="237"/>
    </row>
    <row r="688" spans="7:16" ht="14.25" customHeight="1">
      <c r="G688" s="237"/>
      <c r="H688" s="237"/>
      <c r="I688" s="237"/>
      <c r="J688" s="237"/>
      <c r="K688" s="237"/>
      <c r="L688" s="237"/>
      <c r="M688" s="237"/>
      <c r="N688" s="237"/>
      <c r="O688" s="237"/>
      <c r="P688" s="237"/>
    </row>
    <row r="689" spans="7:16" ht="14.25" customHeight="1">
      <c r="G689" s="237"/>
      <c r="H689" s="237"/>
      <c r="I689" s="237"/>
      <c r="J689" s="237"/>
      <c r="K689" s="237"/>
      <c r="L689" s="237"/>
      <c r="M689" s="237"/>
      <c r="N689" s="237"/>
      <c r="O689" s="237"/>
      <c r="P689" s="237"/>
    </row>
    <row r="690" spans="7:16" ht="14.25" customHeight="1">
      <c r="G690" s="237"/>
      <c r="H690" s="237"/>
      <c r="I690" s="237"/>
      <c r="J690" s="237"/>
      <c r="K690" s="237"/>
      <c r="L690" s="237"/>
      <c r="M690" s="237"/>
      <c r="N690" s="237"/>
      <c r="O690" s="237"/>
      <c r="P690" s="237"/>
    </row>
    <row r="691" spans="7:16" ht="14.25" customHeight="1">
      <c r="G691" s="237"/>
      <c r="H691" s="237"/>
      <c r="I691" s="237"/>
      <c r="J691" s="237"/>
      <c r="K691" s="237"/>
      <c r="L691" s="237"/>
      <c r="M691" s="237"/>
      <c r="N691" s="237"/>
      <c r="O691" s="237"/>
      <c r="P691" s="237"/>
    </row>
    <row r="692" spans="7:16" ht="14.25" customHeight="1">
      <c r="G692" s="237"/>
      <c r="H692" s="237"/>
      <c r="I692" s="237"/>
      <c r="J692" s="237"/>
      <c r="K692" s="237"/>
      <c r="L692" s="237"/>
      <c r="M692" s="237"/>
      <c r="N692" s="237"/>
      <c r="O692" s="237"/>
      <c r="P692" s="237"/>
    </row>
    <row r="693" spans="7:16" ht="14.25" customHeight="1">
      <c r="G693" s="237"/>
      <c r="H693" s="237"/>
      <c r="I693" s="237"/>
      <c r="J693" s="237"/>
      <c r="K693" s="237"/>
      <c r="L693" s="237"/>
      <c r="M693" s="237"/>
      <c r="N693" s="237"/>
      <c r="O693" s="237"/>
      <c r="P693" s="237"/>
    </row>
    <row r="694" spans="7:16" ht="14.25" customHeight="1">
      <c r="G694" s="237"/>
      <c r="H694" s="237"/>
      <c r="I694" s="237"/>
      <c r="J694" s="237"/>
      <c r="K694" s="237"/>
      <c r="L694" s="237"/>
      <c r="M694" s="237"/>
      <c r="N694" s="237"/>
      <c r="O694" s="237"/>
      <c r="P694" s="237"/>
    </row>
    <row r="695" spans="7:16" ht="14.25" customHeight="1">
      <c r="G695" s="237"/>
      <c r="H695" s="237"/>
      <c r="I695" s="237"/>
      <c r="J695" s="237"/>
      <c r="K695" s="237"/>
      <c r="L695" s="237"/>
      <c r="M695" s="237"/>
      <c r="N695" s="237"/>
      <c r="O695" s="237"/>
      <c r="P695" s="237"/>
    </row>
    <row r="696" spans="7:16" ht="14.25" customHeight="1">
      <c r="G696" s="237"/>
      <c r="H696" s="237"/>
      <c r="I696" s="237"/>
      <c r="J696" s="237"/>
      <c r="K696" s="237"/>
      <c r="L696" s="237"/>
      <c r="M696" s="237"/>
      <c r="N696" s="237"/>
      <c r="O696" s="237"/>
      <c r="P696" s="237"/>
    </row>
    <row r="697" spans="7:16" ht="14.25" customHeight="1">
      <c r="G697" s="237"/>
      <c r="H697" s="237"/>
      <c r="I697" s="237"/>
      <c r="J697" s="237"/>
      <c r="K697" s="237"/>
      <c r="L697" s="237"/>
      <c r="M697" s="237"/>
      <c r="N697" s="237"/>
      <c r="O697" s="237"/>
      <c r="P697" s="237"/>
    </row>
    <row r="698" spans="7:16" ht="14.25" customHeight="1">
      <c r="G698" s="237"/>
      <c r="H698" s="237"/>
      <c r="I698" s="237"/>
      <c r="J698" s="237"/>
      <c r="K698" s="237"/>
      <c r="L698" s="237"/>
      <c r="M698" s="237"/>
      <c r="N698" s="237"/>
      <c r="O698" s="237"/>
      <c r="P698" s="237"/>
    </row>
    <row r="699" spans="7:16" ht="14.25" customHeight="1">
      <c r="G699" s="237"/>
      <c r="H699" s="237"/>
      <c r="I699" s="237"/>
      <c r="J699" s="237"/>
      <c r="K699" s="237"/>
      <c r="L699" s="237"/>
      <c r="M699" s="237"/>
      <c r="N699" s="237"/>
      <c r="O699" s="237"/>
      <c r="P699" s="237"/>
    </row>
    <row r="700" spans="7:16" ht="14.25" customHeight="1">
      <c r="G700" s="237"/>
      <c r="H700" s="237"/>
      <c r="I700" s="237"/>
      <c r="J700" s="237"/>
      <c r="K700" s="237"/>
      <c r="L700" s="237"/>
      <c r="M700" s="237"/>
      <c r="N700" s="237"/>
      <c r="O700" s="237"/>
      <c r="P700" s="237"/>
    </row>
    <row r="701" spans="7:16" ht="14.25" customHeight="1">
      <c r="G701" s="237"/>
      <c r="H701" s="237"/>
      <c r="I701" s="237"/>
      <c r="J701" s="237"/>
      <c r="K701" s="237"/>
      <c r="L701" s="237"/>
      <c r="M701" s="237"/>
      <c r="N701" s="237"/>
      <c r="O701" s="237"/>
      <c r="P701" s="237"/>
    </row>
    <row r="702" spans="7:16" ht="14.25" customHeight="1">
      <c r="G702" s="237"/>
      <c r="H702" s="237"/>
      <c r="I702" s="237"/>
      <c r="J702" s="237"/>
      <c r="K702" s="237"/>
      <c r="L702" s="237"/>
      <c r="M702" s="237"/>
      <c r="N702" s="237"/>
      <c r="O702" s="237"/>
      <c r="P702" s="237"/>
    </row>
    <row r="703" spans="7:16" ht="14.25" customHeight="1">
      <c r="G703" s="237"/>
      <c r="H703" s="237"/>
      <c r="I703" s="237"/>
      <c r="J703" s="237"/>
      <c r="K703" s="237"/>
      <c r="L703" s="237"/>
      <c r="M703" s="237"/>
      <c r="N703" s="237"/>
      <c r="O703" s="237"/>
      <c r="P703" s="237"/>
    </row>
    <row r="704" spans="7:16" ht="14.25" customHeight="1">
      <c r="G704" s="237"/>
      <c r="H704" s="237"/>
      <c r="I704" s="237"/>
      <c r="J704" s="237"/>
      <c r="K704" s="237"/>
      <c r="L704" s="237"/>
      <c r="M704" s="237"/>
      <c r="N704" s="237"/>
      <c r="O704" s="237"/>
      <c r="P704" s="237"/>
    </row>
    <row r="705" spans="7:16" ht="14.25" customHeight="1">
      <c r="G705" s="237"/>
      <c r="H705" s="237"/>
      <c r="I705" s="237"/>
      <c r="J705" s="237"/>
      <c r="K705" s="237"/>
      <c r="L705" s="237"/>
      <c r="M705" s="237"/>
      <c r="N705" s="237"/>
      <c r="O705" s="237"/>
      <c r="P705" s="237"/>
    </row>
    <row r="706" spans="7:16" ht="14.25" customHeight="1">
      <c r="G706" s="237"/>
      <c r="H706" s="237"/>
      <c r="I706" s="237"/>
      <c r="J706" s="237"/>
      <c r="K706" s="237"/>
      <c r="L706" s="237"/>
      <c r="M706" s="237"/>
      <c r="N706" s="237"/>
      <c r="O706" s="237"/>
      <c r="P706" s="237"/>
    </row>
    <row r="707" spans="7:16" ht="14.25" customHeight="1">
      <c r="G707" s="237"/>
      <c r="H707" s="237"/>
      <c r="I707" s="237"/>
      <c r="J707" s="237"/>
      <c r="K707" s="237"/>
      <c r="L707" s="237"/>
      <c r="M707" s="237"/>
      <c r="N707" s="237"/>
      <c r="O707" s="237"/>
      <c r="P707" s="237"/>
    </row>
    <row r="708" spans="7:16" ht="14.25" customHeight="1">
      <c r="G708" s="237"/>
      <c r="H708" s="237"/>
      <c r="I708" s="237"/>
      <c r="J708" s="237"/>
      <c r="K708" s="237"/>
      <c r="L708" s="237"/>
      <c r="M708" s="237"/>
      <c r="N708" s="237"/>
      <c r="O708" s="237"/>
      <c r="P708" s="237"/>
    </row>
    <row r="709" spans="7:16" ht="14.25" customHeight="1">
      <c r="G709" s="237"/>
      <c r="H709" s="237"/>
      <c r="I709" s="237"/>
      <c r="J709" s="237"/>
      <c r="K709" s="237"/>
      <c r="L709" s="237"/>
      <c r="M709" s="237"/>
      <c r="N709" s="237"/>
      <c r="O709" s="237"/>
      <c r="P709" s="237"/>
    </row>
    <row r="710" spans="7:16" ht="14.25" customHeight="1">
      <c r="G710" s="237"/>
      <c r="H710" s="237"/>
      <c r="I710" s="237"/>
      <c r="J710" s="237"/>
      <c r="K710" s="237"/>
      <c r="L710" s="237"/>
      <c r="M710" s="237"/>
      <c r="N710" s="237"/>
      <c r="O710" s="237"/>
      <c r="P710" s="237"/>
    </row>
    <row r="711" spans="7:16" ht="14.25" customHeight="1">
      <c r="G711" s="237"/>
      <c r="H711" s="237"/>
      <c r="I711" s="237"/>
      <c r="J711" s="237"/>
      <c r="K711" s="237"/>
      <c r="L711" s="237"/>
      <c r="M711" s="237"/>
      <c r="N711" s="237"/>
      <c r="O711" s="237"/>
      <c r="P711" s="237"/>
    </row>
    <row r="712" spans="7:16" ht="14.25" customHeight="1">
      <c r="G712" s="237"/>
      <c r="H712" s="237"/>
      <c r="I712" s="237"/>
      <c r="J712" s="237"/>
      <c r="K712" s="237"/>
      <c r="L712" s="237"/>
      <c r="M712" s="237"/>
      <c r="N712" s="237"/>
      <c r="O712" s="237"/>
      <c r="P712" s="237"/>
    </row>
    <row r="713" spans="7:16" ht="14.25" customHeight="1">
      <c r="G713" s="237"/>
      <c r="H713" s="237"/>
      <c r="I713" s="237"/>
      <c r="J713" s="237"/>
      <c r="K713" s="237"/>
      <c r="L713" s="237"/>
      <c r="M713" s="237"/>
      <c r="N713" s="237"/>
      <c r="O713" s="237"/>
      <c r="P713" s="237"/>
    </row>
    <row r="714" spans="7:16" ht="14.25" customHeight="1">
      <c r="G714" s="237"/>
      <c r="H714" s="237"/>
      <c r="I714" s="237"/>
      <c r="J714" s="237"/>
      <c r="K714" s="237"/>
      <c r="L714" s="237"/>
      <c r="M714" s="237"/>
      <c r="N714" s="237"/>
      <c r="O714" s="237"/>
      <c r="P714" s="237"/>
    </row>
    <row r="715" spans="7:16" ht="14.25" customHeight="1">
      <c r="G715" s="237"/>
      <c r="H715" s="237"/>
      <c r="I715" s="237"/>
      <c r="J715" s="237"/>
      <c r="K715" s="237"/>
      <c r="L715" s="237"/>
      <c r="M715" s="237"/>
      <c r="N715" s="237"/>
      <c r="O715" s="237"/>
      <c r="P715" s="237"/>
    </row>
    <row r="716" spans="7:16" ht="14.25" customHeight="1">
      <c r="G716" s="237"/>
      <c r="H716" s="237"/>
      <c r="I716" s="237"/>
      <c r="J716" s="237"/>
      <c r="K716" s="237"/>
      <c r="L716" s="237"/>
      <c r="M716" s="237"/>
      <c r="N716" s="237"/>
      <c r="O716" s="237"/>
      <c r="P716" s="237"/>
    </row>
    <row r="717" spans="7:16" ht="14.25" customHeight="1">
      <c r="G717" s="237"/>
      <c r="H717" s="237"/>
      <c r="I717" s="237"/>
      <c r="J717" s="237"/>
      <c r="K717" s="237"/>
      <c r="L717" s="237"/>
      <c r="M717" s="237"/>
      <c r="N717" s="237"/>
      <c r="O717" s="237"/>
      <c r="P717" s="237"/>
    </row>
    <row r="718" spans="7:16" ht="14.25" customHeight="1">
      <c r="G718" s="237"/>
      <c r="H718" s="237"/>
      <c r="I718" s="237"/>
      <c r="J718" s="237"/>
      <c r="K718" s="237"/>
      <c r="L718" s="237"/>
      <c r="M718" s="237"/>
      <c r="N718" s="237"/>
      <c r="O718" s="237"/>
      <c r="P718" s="237"/>
    </row>
    <row r="719" spans="7:16" ht="14.25" customHeight="1">
      <c r="G719" s="237"/>
      <c r="H719" s="237"/>
      <c r="I719" s="237"/>
      <c r="J719" s="237"/>
      <c r="K719" s="237"/>
      <c r="L719" s="237"/>
      <c r="M719" s="237"/>
      <c r="N719" s="237"/>
      <c r="O719" s="237"/>
      <c r="P719" s="237"/>
    </row>
    <row r="720" spans="7:16" ht="14.25" customHeight="1">
      <c r="G720" s="237"/>
      <c r="H720" s="237"/>
      <c r="I720" s="237"/>
      <c r="J720" s="237"/>
      <c r="K720" s="237"/>
      <c r="L720" s="237"/>
      <c r="M720" s="237"/>
      <c r="N720" s="237"/>
      <c r="O720" s="237"/>
      <c r="P720" s="237"/>
    </row>
    <row r="721" spans="7:16" ht="14.25" customHeight="1">
      <c r="G721" s="237"/>
      <c r="H721" s="237"/>
      <c r="I721" s="237"/>
      <c r="J721" s="237"/>
      <c r="K721" s="237"/>
      <c r="L721" s="237"/>
      <c r="M721" s="237"/>
      <c r="N721" s="237"/>
      <c r="O721" s="237"/>
      <c r="P721" s="237"/>
    </row>
    <row r="722" spans="7:16" ht="14.25" customHeight="1">
      <c r="G722" s="237"/>
      <c r="H722" s="237"/>
      <c r="I722" s="237"/>
      <c r="J722" s="237"/>
      <c r="K722" s="237"/>
      <c r="L722" s="237"/>
      <c r="M722" s="237"/>
      <c r="N722" s="237"/>
      <c r="O722" s="237"/>
      <c r="P722" s="237"/>
    </row>
    <row r="723" spans="7:16" ht="14.25" customHeight="1">
      <c r="G723" s="237"/>
      <c r="H723" s="237"/>
      <c r="I723" s="237"/>
      <c r="J723" s="237"/>
      <c r="K723" s="237"/>
      <c r="L723" s="237"/>
      <c r="M723" s="237"/>
      <c r="N723" s="237"/>
      <c r="O723" s="237"/>
      <c r="P723" s="237"/>
    </row>
    <row r="724" spans="7:16" ht="14.25" customHeight="1">
      <c r="G724" s="237"/>
      <c r="H724" s="237"/>
      <c r="I724" s="237"/>
      <c r="J724" s="237"/>
      <c r="K724" s="237"/>
      <c r="L724" s="237"/>
      <c r="M724" s="237"/>
      <c r="N724" s="237"/>
      <c r="O724" s="237"/>
      <c r="P724" s="237"/>
    </row>
    <row r="725" spans="7:16" ht="14.25" customHeight="1">
      <c r="G725" s="237"/>
      <c r="H725" s="237"/>
      <c r="I725" s="237"/>
      <c r="J725" s="237"/>
      <c r="K725" s="237"/>
      <c r="L725" s="237"/>
      <c r="M725" s="237"/>
      <c r="N725" s="237"/>
      <c r="O725" s="237"/>
      <c r="P725" s="237"/>
    </row>
    <row r="726" spans="7:16" ht="14.25" customHeight="1">
      <c r="G726" s="237"/>
      <c r="H726" s="237"/>
      <c r="I726" s="237"/>
      <c r="J726" s="237"/>
      <c r="K726" s="237"/>
      <c r="L726" s="237"/>
      <c r="M726" s="237"/>
      <c r="N726" s="237"/>
      <c r="O726" s="237"/>
      <c r="P726" s="237"/>
    </row>
    <row r="727" spans="7:16" ht="14.25" customHeight="1">
      <c r="G727" s="237"/>
      <c r="H727" s="237"/>
      <c r="I727" s="237"/>
      <c r="J727" s="237"/>
      <c r="K727" s="237"/>
      <c r="L727" s="237"/>
      <c r="M727" s="237"/>
      <c r="N727" s="237"/>
      <c r="O727" s="237"/>
      <c r="P727" s="237"/>
    </row>
    <row r="728" spans="7:16" ht="14.25" customHeight="1">
      <c r="G728" s="237"/>
      <c r="H728" s="237"/>
      <c r="I728" s="237"/>
      <c r="J728" s="237"/>
      <c r="K728" s="237"/>
      <c r="L728" s="237"/>
      <c r="M728" s="237"/>
      <c r="N728" s="237"/>
      <c r="O728" s="237"/>
      <c r="P728" s="237"/>
    </row>
    <row r="729" spans="7:16" ht="14.25" customHeight="1">
      <c r="G729" s="237"/>
      <c r="H729" s="237"/>
      <c r="I729" s="237"/>
      <c r="J729" s="237"/>
      <c r="K729" s="237"/>
      <c r="L729" s="237"/>
      <c r="M729" s="237"/>
      <c r="N729" s="237"/>
      <c r="O729" s="237"/>
      <c r="P729" s="237"/>
    </row>
    <row r="730" spans="7:16" ht="14.25" customHeight="1">
      <c r="G730" s="237"/>
      <c r="H730" s="237"/>
      <c r="I730" s="237"/>
      <c r="J730" s="237"/>
      <c r="K730" s="237"/>
      <c r="L730" s="237"/>
      <c r="M730" s="237"/>
      <c r="N730" s="237"/>
      <c r="O730" s="237"/>
      <c r="P730" s="237"/>
    </row>
    <row r="731" spans="7:16" ht="14.25" customHeight="1">
      <c r="G731" s="237"/>
      <c r="H731" s="237"/>
      <c r="I731" s="237"/>
      <c r="J731" s="237"/>
      <c r="K731" s="237"/>
      <c r="L731" s="237"/>
      <c r="M731" s="237"/>
      <c r="N731" s="237"/>
      <c r="O731" s="237"/>
      <c r="P731" s="237"/>
    </row>
    <row r="732" spans="7:16" ht="14.25" customHeight="1">
      <c r="G732" s="237"/>
      <c r="H732" s="237"/>
      <c r="I732" s="237"/>
      <c r="J732" s="237"/>
      <c r="K732" s="237"/>
      <c r="L732" s="237"/>
      <c r="M732" s="237"/>
      <c r="N732" s="237"/>
      <c r="O732" s="237"/>
      <c r="P732" s="237"/>
    </row>
    <row r="733" spans="7:16" ht="14.25" customHeight="1">
      <c r="G733" s="237"/>
      <c r="H733" s="237"/>
      <c r="I733" s="237"/>
      <c r="J733" s="237"/>
      <c r="K733" s="237"/>
      <c r="L733" s="237"/>
      <c r="M733" s="237"/>
      <c r="N733" s="237"/>
      <c r="O733" s="237"/>
      <c r="P733" s="237"/>
    </row>
    <row r="734" spans="7:16" ht="14.25" customHeight="1">
      <c r="G734" s="237"/>
      <c r="H734" s="237"/>
      <c r="I734" s="237"/>
      <c r="J734" s="237"/>
      <c r="K734" s="237"/>
      <c r="L734" s="237"/>
      <c r="M734" s="237"/>
      <c r="N734" s="237"/>
      <c r="O734" s="237"/>
      <c r="P734" s="237"/>
    </row>
    <row r="735" spans="7:16" ht="14.25" customHeight="1">
      <c r="G735" s="237"/>
      <c r="H735" s="237"/>
      <c r="I735" s="237"/>
      <c r="J735" s="237"/>
      <c r="K735" s="237"/>
      <c r="L735" s="237"/>
      <c r="M735" s="237"/>
      <c r="N735" s="237"/>
      <c r="O735" s="237"/>
      <c r="P735" s="237"/>
    </row>
    <row r="736" spans="7:16" ht="14.25" customHeight="1">
      <c r="G736" s="237"/>
      <c r="H736" s="237"/>
      <c r="I736" s="237"/>
      <c r="J736" s="237"/>
      <c r="K736" s="237"/>
      <c r="L736" s="237"/>
      <c r="M736" s="237"/>
      <c r="N736" s="237"/>
      <c r="O736" s="237"/>
      <c r="P736" s="237"/>
    </row>
    <row r="737" spans="7:16" ht="14.25" customHeight="1">
      <c r="G737" s="237"/>
      <c r="H737" s="237"/>
      <c r="I737" s="237"/>
      <c r="J737" s="237"/>
      <c r="K737" s="237"/>
      <c r="L737" s="237"/>
      <c r="M737" s="237"/>
      <c r="N737" s="237"/>
      <c r="O737" s="237"/>
      <c r="P737" s="237"/>
    </row>
    <row r="738" spans="7:16" ht="14.25" customHeight="1">
      <c r="G738" s="237"/>
      <c r="H738" s="237"/>
      <c r="I738" s="237"/>
      <c r="J738" s="237"/>
      <c r="K738" s="237"/>
      <c r="L738" s="237"/>
      <c r="M738" s="237"/>
      <c r="N738" s="237"/>
      <c r="O738" s="237"/>
      <c r="P738" s="237"/>
    </row>
    <row r="739" spans="7:16" ht="14.25" customHeight="1">
      <c r="G739" s="237"/>
      <c r="H739" s="237"/>
      <c r="I739" s="237"/>
      <c r="J739" s="237"/>
      <c r="K739" s="237"/>
      <c r="L739" s="237"/>
      <c r="M739" s="237"/>
      <c r="N739" s="237"/>
      <c r="O739" s="237"/>
      <c r="P739" s="237"/>
    </row>
    <row r="740" spans="7:16" ht="14.25" customHeight="1">
      <c r="G740" s="237"/>
      <c r="H740" s="237"/>
      <c r="I740" s="237"/>
      <c r="J740" s="237"/>
      <c r="K740" s="237"/>
      <c r="L740" s="237"/>
      <c r="M740" s="237"/>
      <c r="N740" s="237"/>
      <c r="O740" s="237"/>
      <c r="P740" s="237"/>
    </row>
    <row r="741" spans="7:16" ht="14.25" customHeight="1">
      <c r="G741" s="237"/>
      <c r="H741" s="237"/>
      <c r="I741" s="237"/>
      <c r="J741" s="237"/>
      <c r="K741" s="237"/>
      <c r="L741" s="237"/>
      <c r="M741" s="237"/>
      <c r="N741" s="237"/>
      <c r="O741" s="237"/>
      <c r="P741" s="237"/>
    </row>
    <row r="742" spans="7:16" ht="14.25" customHeight="1">
      <c r="G742" s="237"/>
      <c r="H742" s="237"/>
      <c r="I742" s="237"/>
      <c r="J742" s="237"/>
      <c r="K742" s="237"/>
      <c r="L742" s="237"/>
      <c r="M742" s="237"/>
      <c r="N742" s="237"/>
      <c r="O742" s="237"/>
      <c r="P742" s="237"/>
    </row>
    <row r="743" spans="7:16" ht="14.25" customHeight="1">
      <c r="G743" s="237"/>
      <c r="H743" s="237"/>
      <c r="I743" s="237"/>
      <c r="J743" s="237"/>
      <c r="K743" s="237"/>
      <c r="L743" s="237"/>
      <c r="M743" s="237"/>
      <c r="N743" s="237"/>
      <c r="O743" s="237"/>
      <c r="P743" s="237"/>
    </row>
    <row r="744" spans="7:16" ht="14.25" customHeight="1">
      <c r="G744" s="237"/>
      <c r="H744" s="237"/>
      <c r="I744" s="237"/>
      <c r="J744" s="237"/>
      <c r="K744" s="237"/>
      <c r="L744" s="237"/>
      <c r="M744" s="237"/>
      <c r="N744" s="237"/>
      <c r="O744" s="237"/>
      <c r="P744" s="237"/>
    </row>
    <row r="745" spans="7:16" ht="14.25" customHeight="1">
      <c r="G745" s="237"/>
      <c r="H745" s="237"/>
      <c r="I745" s="237"/>
      <c r="J745" s="237"/>
      <c r="K745" s="237"/>
      <c r="L745" s="237"/>
      <c r="M745" s="237"/>
      <c r="N745" s="237"/>
      <c r="O745" s="237"/>
      <c r="P745" s="237"/>
    </row>
    <row r="746" spans="7:16" ht="14.25" customHeight="1">
      <c r="G746" s="237"/>
      <c r="H746" s="237"/>
      <c r="I746" s="237"/>
      <c r="J746" s="237"/>
      <c r="K746" s="237"/>
      <c r="L746" s="237"/>
      <c r="M746" s="237"/>
      <c r="N746" s="237"/>
      <c r="O746" s="237"/>
      <c r="P746" s="237"/>
    </row>
    <row r="747" spans="7:16" ht="14.25" customHeight="1">
      <c r="G747" s="237"/>
      <c r="H747" s="237"/>
      <c r="I747" s="237"/>
      <c r="J747" s="237"/>
      <c r="K747" s="237"/>
      <c r="L747" s="237"/>
      <c r="M747" s="237"/>
      <c r="N747" s="237"/>
      <c r="O747" s="237"/>
      <c r="P747" s="237"/>
    </row>
    <row r="748" spans="7:16" ht="14.25" customHeight="1">
      <c r="G748" s="237"/>
      <c r="H748" s="237"/>
      <c r="I748" s="237"/>
      <c r="J748" s="237"/>
      <c r="K748" s="237"/>
      <c r="L748" s="237"/>
      <c r="M748" s="237"/>
      <c r="N748" s="237"/>
      <c r="O748" s="237"/>
      <c r="P748" s="237"/>
    </row>
    <row r="749" spans="7:16" ht="14.25" customHeight="1">
      <c r="G749" s="237"/>
      <c r="H749" s="237"/>
      <c r="I749" s="237"/>
      <c r="J749" s="237"/>
      <c r="K749" s="237"/>
      <c r="L749" s="237"/>
      <c r="M749" s="237"/>
      <c r="N749" s="237"/>
      <c r="O749" s="237"/>
      <c r="P749" s="237"/>
    </row>
    <row r="750" spans="7:16" ht="14.25" customHeight="1">
      <c r="G750" s="237"/>
      <c r="H750" s="237"/>
      <c r="I750" s="237"/>
      <c r="J750" s="237"/>
      <c r="K750" s="237"/>
      <c r="L750" s="237"/>
      <c r="M750" s="237"/>
      <c r="N750" s="237"/>
      <c r="O750" s="237"/>
      <c r="P750" s="237"/>
    </row>
    <row r="751" spans="7:16" ht="14.25" customHeight="1">
      <c r="G751" s="237"/>
      <c r="H751" s="237"/>
      <c r="I751" s="237"/>
      <c r="J751" s="237"/>
      <c r="K751" s="237"/>
      <c r="L751" s="237"/>
      <c r="M751" s="237"/>
      <c r="N751" s="237"/>
      <c r="O751" s="237"/>
      <c r="P751" s="237"/>
    </row>
    <row r="752" spans="7:16" ht="14.25" customHeight="1">
      <c r="G752" s="237"/>
      <c r="H752" s="237"/>
      <c r="I752" s="237"/>
      <c r="J752" s="237"/>
      <c r="K752" s="237"/>
      <c r="L752" s="237"/>
      <c r="M752" s="237"/>
      <c r="N752" s="237"/>
      <c r="O752" s="237"/>
      <c r="P752" s="237"/>
    </row>
    <row r="753" spans="7:16" ht="14.25" customHeight="1">
      <c r="G753" s="237"/>
      <c r="H753" s="237"/>
      <c r="I753" s="237"/>
      <c r="J753" s="237"/>
      <c r="K753" s="237"/>
      <c r="L753" s="237"/>
      <c r="M753" s="237"/>
      <c r="N753" s="237"/>
      <c r="O753" s="237"/>
      <c r="P753" s="237"/>
    </row>
    <row r="754" spans="7:16" ht="14.25" customHeight="1">
      <c r="G754" s="237"/>
      <c r="H754" s="237"/>
      <c r="I754" s="237"/>
      <c r="J754" s="237"/>
      <c r="K754" s="237"/>
      <c r="L754" s="237"/>
      <c r="M754" s="237"/>
      <c r="N754" s="237"/>
      <c r="O754" s="237"/>
      <c r="P754" s="237"/>
    </row>
    <row r="755" spans="7:16" ht="14.25" customHeight="1">
      <c r="G755" s="237"/>
      <c r="H755" s="237"/>
      <c r="I755" s="237"/>
      <c r="J755" s="237"/>
      <c r="K755" s="237"/>
      <c r="L755" s="237"/>
      <c r="M755" s="237"/>
      <c r="N755" s="237"/>
      <c r="O755" s="237"/>
      <c r="P755" s="237"/>
    </row>
    <row r="756" spans="7:16" ht="14.25" customHeight="1">
      <c r="G756" s="237"/>
      <c r="H756" s="237"/>
      <c r="I756" s="237"/>
      <c r="J756" s="237"/>
      <c r="K756" s="237"/>
      <c r="L756" s="237"/>
      <c r="M756" s="237"/>
      <c r="N756" s="237"/>
      <c r="O756" s="237"/>
      <c r="P756" s="237"/>
    </row>
    <row r="757" spans="7:16" ht="14.25" customHeight="1">
      <c r="G757" s="237"/>
      <c r="H757" s="237"/>
      <c r="I757" s="237"/>
      <c r="J757" s="237"/>
      <c r="K757" s="237"/>
      <c r="L757" s="237"/>
      <c r="M757" s="237"/>
      <c r="N757" s="237"/>
      <c r="O757" s="237"/>
      <c r="P757" s="237"/>
    </row>
    <row r="758" spans="7:16" ht="14.25" customHeight="1">
      <c r="G758" s="237"/>
      <c r="H758" s="237"/>
      <c r="I758" s="237"/>
      <c r="J758" s="237"/>
      <c r="K758" s="237"/>
      <c r="L758" s="237"/>
      <c r="M758" s="237"/>
      <c r="N758" s="237"/>
      <c r="O758" s="237"/>
      <c r="P758" s="237"/>
    </row>
    <row r="759" spans="7:16" ht="14.25" customHeight="1">
      <c r="G759" s="237"/>
      <c r="H759" s="237"/>
      <c r="I759" s="237"/>
      <c r="J759" s="237"/>
      <c r="K759" s="237"/>
      <c r="L759" s="237"/>
      <c r="M759" s="237"/>
      <c r="N759" s="237"/>
      <c r="O759" s="237"/>
      <c r="P759" s="237"/>
    </row>
    <row r="760" spans="7:16" ht="14.25" customHeight="1">
      <c r="G760" s="237"/>
      <c r="H760" s="237"/>
      <c r="I760" s="237"/>
      <c r="J760" s="237"/>
      <c r="K760" s="237"/>
      <c r="L760" s="237"/>
      <c r="M760" s="237"/>
      <c r="N760" s="237"/>
      <c r="O760" s="237"/>
      <c r="P760" s="237"/>
    </row>
    <row r="761" spans="7:16" ht="14.25" customHeight="1">
      <c r="G761" s="237"/>
      <c r="H761" s="237"/>
      <c r="I761" s="237"/>
      <c r="J761" s="237"/>
      <c r="K761" s="237"/>
      <c r="L761" s="237"/>
      <c r="M761" s="237"/>
      <c r="N761" s="237"/>
      <c r="O761" s="237"/>
      <c r="P761" s="237"/>
    </row>
    <row r="762" spans="7:16" ht="14.25" customHeight="1">
      <c r="G762" s="237"/>
      <c r="H762" s="237"/>
      <c r="I762" s="237"/>
      <c r="J762" s="237"/>
      <c r="K762" s="237"/>
      <c r="L762" s="237"/>
      <c r="M762" s="237"/>
      <c r="N762" s="237"/>
      <c r="O762" s="237"/>
      <c r="P762" s="237"/>
    </row>
    <row r="763" spans="7:16" ht="14.25" customHeight="1">
      <c r="G763" s="237"/>
      <c r="H763" s="237"/>
      <c r="I763" s="237"/>
      <c r="J763" s="237"/>
      <c r="K763" s="237"/>
      <c r="L763" s="237"/>
      <c r="M763" s="237"/>
      <c r="N763" s="237"/>
      <c r="O763" s="237"/>
      <c r="P763" s="237"/>
    </row>
    <row r="764" spans="7:16" ht="14.25" customHeight="1">
      <c r="G764" s="237"/>
      <c r="H764" s="237"/>
      <c r="I764" s="237"/>
      <c r="J764" s="237"/>
      <c r="K764" s="237"/>
      <c r="L764" s="237"/>
      <c r="M764" s="237"/>
      <c r="N764" s="237"/>
      <c r="O764" s="237"/>
      <c r="P764" s="237"/>
    </row>
    <row r="765" spans="7:16" ht="14.25" customHeight="1">
      <c r="G765" s="237"/>
      <c r="H765" s="237"/>
      <c r="I765" s="237"/>
      <c r="J765" s="237"/>
      <c r="K765" s="237"/>
      <c r="L765" s="237"/>
      <c r="M765" s="237"/>
      <c r="N765" s="237"/>
      <c r="O765" s="237"/>
      <c r="P765" s="237"/>
    </row>
    <row r="766" spans="7:16" ht="14.25" customHeight="1">
      <c r="G766" s="237"/>
      <c r="H766" s="237"/>
      <c r="I766" s="237"/>
      <c r="J766" s="237"/>
      <c r="K766" s="237"/>
      <c r="L766" s="237"/>
      <c r="M766" s="237"/>
      <c r="N766" s="237"/>
      <c r="O766" s="237"/>
      <c r="P766" s="237"/>
    </row>
    <row r="767" spans="7:16" ht="14.25" customHeight="1">
      <c r="G767" s="237"/>
      <c r="H767" s="237"/>
      <c r="I767" s="237"/>
      <c r="J767" s="237"/>
      <c r="K767" s="237"/>
      <c r="L767" s="237"/>
      <c r="M767" s="237"/>
      <c r="N767" s="237"/>
      <c r="O767" s="237"/>
      <c r="P767" s="237"/>
    </row>
    <row r="768" spans="7:16" ht="14.25" customHeight="1">
      <c r="G768" s="237"/>
      <c r="H768" s="237"/>
      <c r="I768" s="237"/>
      <c r="J768" s="237"/>
      <c r="K768" s="237"/>
      <c r="L768" s="237"/>
      <c r="M768" s="237"/>
      <c r="N768" s="237"/>
      <c r="O768" s="237"/>
      <c r="P768" s="237"/>
    </row>
    <row r="769" spans="7:16" ht="14.25" customHeight="1">
      <c r="G769" s="237"/>
      <c r="H769" s="237"/>
      <c r="I769" s="237"/>
      <c r="J769" s="237"/>
      <c r="K769" s="237"/>
      <c r="L769" s="237"/>
      <c r="M769" s="237"/>
      <c r="N769" s="237"/>
      <c r="O769" s="237"/>
      <c r="P769" s="237"/>
    </row>
    <row r="770" spans="7:16" ht="14.25" customHeight="1">
      <c r="G770" s="237"/>
      <c r="H770" s="237"/>
      <c r="I770" s="237"/>
      <c r="J770" s="237"/>
      <c r="K770" s="237"/>
      <c r="L770" s="237"/>
      <c r="M770" s="237"/>
      <c r="N770" s="237"/>
      <c r="O770" s="237"/>
      <c r="P770" s="237"/>
    </row>
    <row r="771" spans="7:16" ht="14.25" customHeight="1">
      <c r="G771" s="237"/>
      <c r="H771" s="237"/>
      <c r="I771" s="237"/>
      <c r="J771" s="237"/>
      <c r="K771" s="237"/>
      <c r="L771" s="237"/>
      <c r="M771" s="237"/>
      <c r="N771" s="237"/>
      <c r="O771" s="237"/>
      <c r="P771" s="237"/>
    </row>
    <row r="772" spans="7:16" ht="14.25" customHeight="1">
      <c r="G772" s="237"/>
      <c r="H772" s="237"/>
      <c r="I772" s="237"/>
      <c r="J772" s="237"/>
      <c r="K772" s="237"/>
      <c r="L772" s="237"/>
      <c r="M772" s="237"/>
      <c r="N772" s="237"/>
      <c r="O772" s="237"/>
      <c r="P772" s="237"/>
    </row>
    <row r="773" spans="7:16" ht="14.25" customHeight="1">
      <c r="G773" s="237"/>
      <c r="H773" s="237"/>
      <c r="I773" s="237"/>
      <c r="J773" s="237"/>
      <c r="K773" s="237"/>
      <c r="L773" s="237"/>
      <c r="M773" s="237"/>
      <c r="N773" s="237"/>
      <c r="O773" s="237"/>
      <c r="P773" s="237"/>
    </row>
    <row r="774" spans="7:16" ht="14.25" customHeight="1">
      <c r="G774" s="237"/>
      <c r="H774" s="237"/>
      <c r="I774" s="237"/>
      <c r="J774" s="237"/>
      <c r="K774" s="237"/>
      <c r="L774" s="237"/>
      <c r="M774" s="237"/>
      <c r="N774" s="237"/>
      <c r="O774" s="237"/>
      <c r="P774" s="237"/>
    </row>
    <row r="775" spans="7:16" ht="14.25" customHeight="1">
      <c r="G775" s="237"/>
      <c r="H775" s="237"/>
      <c r="I775" s="237"/>
      <c r="J775" s="237"/>
      <c r="K775" s="237"/>
      <c r="L775" s="237"/>
      <c r="M775" s="237"/>
      <c r="N775" s="237"/>
      <c r="O775" s="237"/>
      <c r="P775" s="237"/>
    </row>
    <row r="776" spans="7:16" ht="14.25" customHeight="1">
      <c r="G776" s="237"/>
      <c r="H776" s="237"/>
      <c r="I776" s="237"/>
      <c r="J776" s="237"/>
      <c r="K776" s="237"/>
      <c r="L776" s="237"/>
      <c r="M776" s="237"/>
      <c r="N776" s="237"/>
      <c r="O776" s="237"/>
      <c r="P776" s="237"/>
    </row>
    <row r="777" spans="7:16" ht="14.25" customHeight="1">
      <c r="G777" s="237"/>
      <c r="H777" s="237"/>
      <c r="I777" s="237"/>
      <c r="J777" s="237"/>
      <c r="K777" s="237"/>
      <c r="L777" s="237"/>
      <c r="M777" s="237"/>
      <c r="N777" s="237"/>
      <c r="O777" s="237"/>
      <c r="P777" s="237"/>
    </row>
    <row r="778" spans="7:16" ht="14.25" customHeight="1">
      <c r="G778" s="237"/>
      <c r="H778" s="237"/>
      <c r="I778" s="237"/>
      <c r="J778" s="237"/>
      <c r="K778" s="237"/>
      <c r="L778" s="237"/>
      <c r="M778" s="237"/>
      <c r="N778" s="237"/>
      <c r="O778" s="237"/>
      <c r="P778" s="237"/>
    </row>
    <row r="779" spans="7:16" ht="14.25" customHeight="1">
      <c r="G779" s="237"/>
      <c r="H779" s="237"/>
      <c r="I779" s="237"/>
      <c r="J779" s="237"/>
      <c r="K779" s="237"/>
      <c r="L779" s="237"/>
      <c r="M779" s="237"/>
      <c r="N779" s="237"/>
      <c r="O779" s="237"/>
      <c r="P779" s="237"/>
    </row>
    <row r="780" spans="7:16" ht="14.25" customHeight="1">
      <c r="G780" s="237"/>
      <c r="H780" s="237"/>
      <c r="I780" s="237"/>
      <c r="J780" s="237"/>
      <c r="K780" s="237"/>
      <c r="L780" s="237"/>
      <c r="M780" s="237"/>
      <c r="N780" s="237"/>
      <c r="O780" s="237"/>
      <c r="P780" s="237"/>
    </row>
    <row r="781" spans="7:16" ht="14.25" customHeight="1">
      <c r="G781" s="237"/>
      <c r="H781" s="237"/>
      <c r="I781" s="237"/>
      <c r="J781" s="237"/>
      <c r="K781" s="237"/>
      <c r="L781" s="237"/>
      <c r="M781" s="237"/>
      <c r="N781" s="237"/>
      <c r="O781" s="237"/>
      <c r="P781" s="237"/>
    </row>
    <row r="782" spans="7:16" ht="14.25" customHeight="1">
      <c r="G782" s="237"/>
      <c r="H782" s="237"/>
      <c r="I782" s="237"/>
      <c r="J782" s="237"/>
      <c r="K782" s="237"/>
      <c r="L782" s="237"/>
      <c r="M782" s="237"/>
      <c r="N782" s="237"/>
      <c r="O782" s="237"/>
      <c r="P782" s="237"/>
    </row>
    <row r="783" spans="7:16" ht="14.25" customHeight="1">
      <c r="G783" s="237"/>
      <c r="H783" s="237"/>
      <c r="I783" s="237"/>
      <c r="J783" s="237"/>
      <c r="K783" s="237"/>
      <c r="L783" s="237"/>
      <c r="M783" s="237"/>
      <c r="N783" s="237"/>
      <c r="O783" s="237"/>
      <c r="P783" s="237"/>
    </row>
    <row r="784" spans="7:16" ht="14.25" customHeight="1">
      <c r="G784" s="237"/>
      <c r="H784" s="237"/>
      <c r="I784" s="237"/>
      <c r="J784" s="237"/>
      <c r="K784" s="237"/>
      <c r="L784" s="237"/>
      <c r="M784" s="237"/>
      <c r="N784" s="237"/>
      <c r="O784" s="237"/>
      <c r="P784" s="237"/>
    </row>
    <row r="785" spans="7:16" ht="14.25" customHeight="1">
      <c r="G785" s="237"/>
      <c r="H785" s="237"/>
      <c r="I785" s="237"/>
      <c r="J785" s="237"/>
      <c r="K785" s="237"/>
      <c r="L785" s="237"/>
      <c r="M785" s="237"/>
      <c r="N785" s="237"/>
      <c r="O785" s="237"/>
      <c r="P785" s="237"/>
    </row>
    <row r="786" spans="7:16" ht="14.25" customHeight="1">
      <c r="G786" s="237"/>
      <c r="H786" s="237"/>
      <c r="I786" s="237"/>
      <c r="J786" s="237"/>
      <c r="K786" s="237"/>
      <c r="L786" s="237"/>
      <c r="M786" s="237"/>
      <c r="N786" s="237"/>
      <c r="O786" s="237"/>
      <c r="P786" s="237"/>
    </row>
    <row r="787" spans="7:16" ht="14.25" customHeight="1">
      <c r="G787" s="237"/>
      <c r="H787" s="237"/>
      <c r="I787" s="237"/>
      <c r="J787" s="237"/>
      <c r="K787" s="237"/>
      <c r="L787" s="237"/>
      <c r="M787" s="237"/>
      <c r="N787" s="237"/>
      <c r="O787" s="237"/>
      <c r="P787" s="237"/>
    </row>
    <row r="788" spans="7:16" ht="14.25" customHeight="1">
      <c r="G788" s="237"/>
      <c r="H788" s="237"/>
      <c r="I788" s="237"/>
      <c r="J788" s="237"/>
      <c r="K788" s="237"/>
      <c r="L788" s="237"/>
      <c r="M788" s="237"/>
      <c r="N788" s="237"/>
      <c r="O788" s="237"/>
      <c r="P788" s="237"/>
    </row>
    <row r="789" spans="7:16" ht="14.25" customHeight="1">
      <c r="G789" s="237"/>
      <c r="H789" s="237"/>
      <c r="I789" s="237"/>
      <c r="J789" s="237"/>
      <c r="K789" s="237"/>
      <c r="L789" s="237"/>
      <c r="M789" s="237"/>
      <c r="N789" s="237"/>
      <c r="O789" s="237"/>
      <c r="P789" s="237"/>
    </row>
    <row r="790" spans="7:16" ht="14.25" customHeight="1">
      <c r="G790" s="237"/>
      <c r="H790" s="237"/>
      <c r="I790" s="237"/>
      <c r="J790" s="237"/>
      <c r="K790" s="237"/>
      <c r="L790" s="237"/>
      <c r="M790" s="237"/>
      <c r="N790" s="237"/>
      <c r="O790" s="237"/>
      <c r="P790" s="237"/>
    </row>
    <row r="791" spans="7:16" ht="14.25" customHeight="1">
      <c r="G791" s="237"/>
      <c r="H791" s="237"/>
      <c r="I791" s="237"/>
      <c r="J791" s="237"/>
      <c r="K791" s="237"/>
      <c r="L791" s="237"/>
      <c r="M791" s="237"/>
      <c r="N791" s="237"/>
      <c r="O791" s="237"/>
      <c r="P791" s="237"/>
    </row>
    <row r="792" spans="7:16" ht="14.25" customHeight="1">
      <c r="G792" s="237"/>
      <c r="H792" s="237"/>
      <c r="I792" s="237"/>
      <c r="J792" s="237"/>
      <c r="K792" s="237"/>
      <c r="L792" s="237"/>
      <c r="M792" s="237"/>
      <c r="N792" s="237"/>
      <c r="O792" s="237"/>
      <c r="P792" s="237"/>
    </row>
    <row r="793" spans="7:16" ht="14.25" customHeight="1">
      <c r="G793" s="237"/>
      <c r="H793" s="237"/>
      <c r="I793" s="237"/>
      <c r="J793" s="237"/>
      <c r="K793" s="237"/>
      <c r="L793" s="237"/>
      <c r="M793" s="237"/>
      <c r="N793" s="237"/>
      <c r="O793" s="237"/>
      <c r="P793" s="237"/>
    </row>
    <row r="794" spans="7:16" ht="14.25" customHeight="1">
      <c r="G794" s="237"/>
      <c r="H794" s="237"/>
      <c r="I794" s="237"/>
      <c r="J794" s="237"/>
      <c r="K794" s="237"/>
      <c r="L794" s="237"/>
      <c r="M794" s="237"/>
      <c r="N794" s="237"/>
      <c r="O794" s="237"/>
      <c r="P794" s="237"/>
    </row>
    <row r="795" spans="7:16" ht="14.25" customHeight="1">
      <c r="G795" s="237"/>
      <c r="H795" s="237"/>
      <c r="I795" s="237"/>
      <c r="J795" s="237"/>
      <c r="K795" s="237"/>
      <c r="L795" s="237"/>
      <c r="M795" s="237"/>
      <c r="N795" s="237"/>
      <c r="O795" s="237"/>
      <c r="P795" s="237"/>
    </row>
    <row r="796" spans="7:16" ht="14.25" customHeight="1">
      <c r="G796" s="237"/>
      <c r="H796" s="237"/>
      <c r="I796" s="237"/>
      <c r="J796" s="237"/>
      <c r="K796" s="237"/>
      <c r="L796" s="237"/>
      <c r="M796" s="237"/>
      <c r="N796" s="237"/>
      <c r="O796" s="237"/>
      <c r="P796" s="237"/>
    </row>
    <row r="797" spans="7:16" ht="14.25" customHeight="1">
      <c r="G797" s="237"/>
      <c r="H797" s="237"/>
      <c r="I797" s="237"/>
      <c r="J797" s="237"/>
      <c r="K797" s="237"/>
      <c r="L797" s="237"/>
      <c r="M797" s="237"/>
      <c r="N797" s="237"/>
      <c r="O797" s="237"/>
      <c r="P797" s="237"/>
    </row>
    <row r="798" spans="7:16" ht="14.25" customHeight="1">
      <c r="G798" s="237"/>
      <c r="H798" s="237"/>
      <c r="I798" s="237"/>
      <c r="J798" s="237"/>
      <c r="K798" s="237"/>
      <c r="L798" s="237"/>
      <c r="M798" s="237"/>
      <c r="N798" s="237"/>
      <c r="O798" s="237"/>
      <c r="P798" s="237"/>
    </row>
    <row r="799" spans="7:16" ht="14.25" customHeight="1">
      <c r="G799" s="237"/>
      <c r="H799" s="237"/>
      <c r="I799" s="237"/>
      <c r="J799" s="237"/>
      <c r="K799" s="237"/>
      <c r="L799" s="237"/>
      <c r="M799" s="237"/>
      <c r="N799" s="237"/>
      <c r="O799" s="237"/>
      <c r="P799" s="237"/>
    </row>
    <row r="800" spans="7:16" ht="14.25" customHeight="1">
      <c r="G800" s="237"/>
      <c r="H800" s="237"/>
      <c r="I800" s="237"/>
      <c r="J800" s="237"/>
      <c r="K800" s="237"/>
      <c r="L800" s="237"/>
      <c r="M800" s="237"/>
      <c r="N800" s="237"/>
      <c r="O800" s="237"/>
      <c r="P800" s="237"/>
    </row>
    <row r="801" spans="7:16" ht="14.25" customHeight="1">
      <c r="G801" s="237"/>
      <c r="H801" s="237"/>
      <c r="I801" s="237"/>
      <c r="J801" s="237"/>
      <c r="K801" s="237"/>
      <c r="L801" s="237"/>
      <c r="M801" s="237"/>
      <c r="N801" s="237"/>
      <c r="O801" s="237"/>
      <c r="P801" s="237"/>
    </row>
    <row r="802" spans="7:16" ht="14.25" customHeight="1">
      <c r="G802" s="237"/>
      <c r="H802" s="237"/>
      <c r="I802" s="237"/>
      <c r="J802" s="237"/>
      <c r="K802" s="237"/>
      <c r="L802" s="237"/>
      <c r="M802" s="237"/>
      <c r="N802" s="237"/>
      <c r="O802" s="237"/>
      <c r="P802" s="237"/>
    </row>
    <row r="803" spans="7:16" ht="14.25" customHeight="1">
      <c r="G803" s="237"/>
      <c r="H803" s="237"/>
      <c r="I803" s="237"/>
      <c r="J803" s="237"/>
      <c r="K803" s="237"/>
      <c r="L803" s="237"/>
      <c r="M803" s="237"/>
      <c r="N803" s="237"/>
      <c r="O803" s="237"/>
      <c r="P803" s="237"/>
    </row>
    <row r="804" spans="7:16" ht="14.25" customHeight="1">
      <c r="G804" s="237"/>
      <c r="H804" s="237"/>
      <c r="I804" s="237"/>
      <c r="J804" s="237"/>
      <c r="K804" s="237"/>
      <c r="L804" s="237"/>
      <c r="M804" s="237"/>
      <c r="N804" s="237"/>
      <c r="O804" s="237"/>
      <c r="P804" s="237"/>
    </row>
    <row r="805" spans="7:16" ht="14.25" customHeight="1">
      <c r="G805" s="237"/>
      <c r="H805" s="237"/>
      <c r="I805" s="237"/>
      <c r="J805" s="237"/>
      <c r="K805" s="237"/>
      <c r="L805" s="237"/>
      <c r="M805" s="237"/>
      <c r="N805" s="237"/>
      <c r="O805" s="237"/>
      <c r="P805" s="237"/>
    </row>
    <row r="806" spans="7:16" ht="14.25" customHeight="1">
      <c r="G806" s="237"/>
      <c r="H806" s="237"/>
      <c r="I806" s="237"/>
      <c r="J806" s="237"/>
      <c r="K806" s="237"/>
      <c r="L806" s="237"/>
      <c r="M806" s="237"/>
      <c r="N806" s="237"/>
      <c r="O806" s="237"/>
      <c r="P806" s="237"/>
    </row>
    <row r="807" spans="7:16" ht="14.25" customHeight="1">
      <c r="G807" s="237"/>
      <c r="H807" s="237"/>
      <c r="I807" s="237"/>
      <c r="J807" s="237"/>
      <c r="K807" s="237"/>
      <c r="L807" s="237"/>
      <c r="M807" s="237"/>
      <c r="N807" s="237"/>
      <c r="O807" s="237"/>
      <c r="P807" s="237"/>
    </row>
    <row r="808" spans="7:16" ht="14.25" customHeight="1">
      <c r="G808" s="237"/>
      <c r="H808" s="237"/>
      <c r="I808" s="237"/>
      <c r="J808" s="237"/>
      <c r="K808" s="237"/>
      <c r="L808" s="237"/>
      <c r="M808" s="237"/>
      <c r="N808" s="237"/>
      <c r="O808" s="237"/>
      <c r="P808" s="237"/>
    </row>
    <row r="809" spans="7:16" ht="14.25" customHeight="1">
      <c r="G809" s="237"/>
      <c r="H809" s="237"/>
      <c r="I809" s="237"/>
      <c r="J809" s="237"/>
      <c r="K809" s="237"/>
      <c r="L809" s="237"/>
      <c r="M809" s="237"/>
      <c r="N809" s="237"/>
      <c r="O809" s="237"/>
      <c r="P809" s="237"/>
    </row>
    <row r="810" spans="7:16" ht="14.25" customHeight="1">
      <c r="G810" s="237"/>
      <c r="H810" s="237"/>
      <c r="I810" s="237"/>
      <c r="J810" s="237"/>
      <c r="K810" s="237"/>
      <c r="L810" s="237"/>
      <c r="M810" s="237"/>
      <c r="N810" s="237"/>
      <c r="O810" s="237"/>
      <c r="P810" s="237"/>
    </row>
    <row r="811" spans="7:16" ht="14.25" customHeight="1">
      <c r="G811" s="237"/>
      <c r="H811" s="237"/>
      <c r="I811" s="237"/>
      <c r="J811" s="237"/>
      <c r="K811" s="237"/>
      <c r="L811" s="237"/>
      <c r="M811" s="237"/>
      <c r="N811" s="237"/>
      <c r="O811" s="237"/>
      <c r="P811" s="237"/>
    </row>
    <row r="812" spans="7:16" ht="14.25" customHeight="1">
      <c r="G812" s="237"/>
      <c r="H812" s="237"/>
      <c r="I812" s="237"/>
      <c r="J812" s="237"/>
      <c r="K812" s="237"/>
      <c r="L812" s="237"/>
      <c r="M812" s="237"/>
      <c r="N812" s="237"/>
      <c r="O812" s="237"/>
      <c r="P812" s="237"/>
    </row>
    <row r="813" spans="7:16" ht="14.25" customHeight="1">
      <c r="G813" s="237"/>
      <c r="H813" s="237"/>
      <c r="I813" s="237"/>
      <c r="J813" s="237"/>
      <c r="K813" s="237"/>
      <c r="L813" s="237"/>
      <c r="M813" s="237"/>
      <c r="N813" s="237"/>
      <c r="O813" s="237"/>
      <c r="P813" s="237"/>
    </row>
    <row r="814" spans="7:16" ht="14.25" customHeight="1">
      <c r="G814" s="237"/>
      <c r="H814" s="237"/>
      <c r="I814" s="237"/>
      <c r="J814" s="237"/>
      <c r="K814" s="237"/>
      <c r="L814" s="237"/>
      <c r="M814" s="237"/>
      <c r="N814" s="237"/>
      <c r="O814" s="237"/>
      <c r="P814" s="237"/>
    </row>
    <row r="815" spans="7:16" ht="14.25" customHeight="1">
      <c r="G815" s="237"/>
      <c r="H815" s="237"/>
      <c r="I815" s="237"/>
      <c r="J815" s="237"/>
      <c r="K815" s="237"/>
      <c r="L815" s="237"/>
      <c r="M815" s="237"/>
      <c r="N815" s="237"/>
      <c r="O815" s="237"/>
      <c r="P815" s="237"/>
    </row>
    <row r="816" spans="7:16" ht="14.25" customHeight="1">
      <c r="G816" s="237"/>
      <c r="H816" s="237"/>
      <c r="I816" s="237"/>
      <c r="J816" s="237"/>
      <c r="K816" s="237"/>
      <c r="L816" s="237"/>
      <c r="M816" s="237"/>
      <c r="N816" s="237"/>
      <c r="O816" s="237"/>
      <c r="P816" s="237"/>
    </row>
    <row r="817" spans="7:16" ht="14.25" customHeight="1">
      <c r="G817" s="237"/>
      <c r="H817" s="237"/>
      <c r="I817" s="237"/>
      <c r="J817" s="237"/>
      <c r="K817" s="237"/>
      <c r="L817" s="237"/>
      <c r="M817" s="237"/>
      <c r="N817" s="237"/>
      <c r="O817" s="237"/>
      <c r="P817" s="237"/>
    </row>
    <row r="818" spans="7:16" ht="14.25" customHeight="1">
      <c r="G818" s="237"/>
      <c r="H818" s="237"/>
      <c r="I818" s="237"/>
      <c r="J818" s="237"/>
      <c r="K818" s="237"/>
      <c r="L818" s="237"/>
      <c r="M818" s="237"/>
      <c r="N818" s="237"/>
      <c r="O818" s="237"/>
      <c r="P818" s="237"/>
    </row>
    <row r="819" spans="7:16" ht="14.25" customHeight="1">
      <c r="G819" s="237"/>
      <c r="H819" s="237"/>
      <c r="I819" s="237"/>
      <c r="J819" s="237"/>
      <c r="K819" s="237"/>
      <c r="L819" s="237"/>
      <c r="M819" s="237"/>
      <c r="N819" s="237"/>
      <c r="O819" s="237"/>
      <c r="P819" s="237"/>
    </row>
    <row r="820" spans="7:16" ht="14.25" customHeight="1">
      <c r="G820" s="237"/>
      <c r="H820" s="237"/>
      <c r="I820" s="237"/>
      <c r="J820" s="237"/>
      <c r="K820" s="237"/>
      <c r="L820" s="237"/>
      <c r="M820" s="237"/>
      <c r="N820" s="237"/>
      <c r="O820" s="237"/>
      <c r="P820" s="237"/>
    </row>
    <row r="821" spans="7:16" ht="14.25" customHeight="1">
      <c r="G821" s="237"/>
      <c r="H821" s="237"/>
      <c r="I821" s="237"/>
      <c r="J821" s="237"/>
      <c r="K821" s="237"/>
      <c r="L821" s="237"/>
      <c r="M821" s="237"/>
      <c r="N821" s="237"/>
      <c r="O821" s="237"/>
      <c r="P821" s="237"/>
    </row>
    <row r="822" spans="7:16" ht="14.25" customHeight="1">
      <c r="G822" s="237"/>
      <c r="H822" s="237"/>
      <c r="I822" s="237"/>
      <c r="J822" s="237"/>
      <c r="K822" s="237"/>
      <c r="L822" s="237"/>
      <c r="M822" s="237"/>
      <c r="N822" s="237"/>
      <c r="O822" s="237"/>
      <c r="P822" s="237"/>
    </row>
    <row r="823" spans="7:16" ht="14.25" customHeight="1">
      <c r="G823" s="237"/>
      <c r="H823" s="237"/>
      <c r="I823" s="237"/>
      <c r="J823" s="237"/>
      <c r="K823" s="237"/>
      <c r="L823" s="237"/>
      <c r="M823" s="237"/>
      <c r="N823" s="237"/>
      <c r="O823" s="237"/>
      <c r="P823" s="237"/>
    </row>
    <row r="824" spans="7:16" ht="14.25" customHeight="1">
      <c r="G824" s="237"/>
      <c r="H824" s="237"/>
      <c r="I824" s="237"/>
      <c r="J824" s="237"/>
      <c r="K824" s="237"/>
      <c r="L824" s="237"/>
      <c r="M824" s="237"/>
      <c r="N824" s="237"/>
      <c r="O824" s="237"/>
      <c r="P824" s="237"/>
    </row>
    <row r="825" spans="7:16" ht="14.25" customHeight="1">
      <c r="G825" s="237"/>
      <c r="H825" s="237"/>
      <c r="I825" s="237"/>
      <c r="J825" s="237"/>
      <c r="K825" s="237"/>
      <c r="L825" s="237"/>
      <c r="M825" s="237"/>
      <c r="N825" s="237"/>
      <c r="O825" s="237"/>
      <c r="P825" s="237"/>
    </row>
    <row r="826" spans="7:16" ht="14.25" customHeight="1">
      <c r="G826" s="237"/>
      <c r="H826" s="237"/>
      <c r="I826" s="237"/>
      <c r="J826" s="237"/>
      <c r="K826" s="237"/>
      <c r="L826" s="237"/>
      <c r="M826" s="237"/>
      <c r="N826" s="237"/>
      <c r="O826" s="237"/>
      <c r="P826" s="237"/>
    </row>
    <row r="827" spans="7:16" ht="14.25" customHeight="1">
      <c r="G827" s="237"/>
      <c r="H827" s="237"/>
      <c r="I827" s="237"/>
      <c r="J827" s="237"/>
      <c r="K827" s="237"/>
      <c r="L827" s="237"/>
      <c r="M827" s="237"/>
      <c r="N827" s="237"/>
      <c r="O827" s="237"/>
      <c r="P827" s="237"/>
    </row>
    <row r="828" spans="7:16" ht="14.25" customHeight="1">
      <c r="G828" s="237"/>
      <c r="H828" s="237"/>
      <c r="I828" s="237"/>
      <c r="J828" s="237"/>
      <c r="K828" s="237"/>
      <c r="L828" s="237"/>
      <c r="M828" s="237"/>
      <c r="N828" s="237"/>
      <c r="O828" s="237"/>
      <c r="P828" s="237"/>
    </row>
    <row r="829" spans="7:16" ht="14.25" customHeight="1">
      <c r="G829" s="237"/>
      <c r="H829" s="237"/>
      <c r="I829" s="237"/>
      <c r="J829" s="237"/>
      <c r="K829" s="237"/>
      <c r="L829" s="237"/>
      <c r="M829" s="237"/>
      <c r="N829" s="237"/>
      <c r="O829" s="237"/>
      <c r="P829" s="237"/>
    </row>
    <row r="830" spans="7:16" ht="14.25" customHeight="1">
      <c r="G830" s="237"/>
      <c r="H830" s="237"/>
      <c r="I830" s="237"/>
      <c r="J830" s="237"/>
      <c r="K830" s="237"/>
      <c r="L830" s="237"/>
      <c r="M830" s="237"/>
      <c r="N830" s="237"/>
      <c r="O830" s="237"/>
      <c r="P830" s="237"/>
    </row>
    <row r="831" spans="7:16" ht="14.25" customHeight="1">
      <c r="G831" s="237"/>
      <c r="H831" s="237"/>
      <c r="I831" s="237"/>
      <c r="J831" s="237"/>
      <c r="K831" s="237"/>
      <c r="L831" s="237"/>
      <c r="M831" s="237"/>
      <c r="N831" s="237"/>
      <c r="O831" s="237"/>
      <c r="P831" s="237"/>
    </row>
    <row r="832" spans="7:16" ht="14.25" customHeight="1">
      <c r="G832" s="237"/>
      <c r="H832" s="237"/>
      <c r="I832" s="237"/>
      <c r="J832" s="237"/>
      <c r="K832" s="237"/>
      <c r="L832" s="237"/>
      <c r="M832" s="237"/>
      <c r="N832" s="237"/>
      <c r="O832" s="237"/>
      <c r="P832" s="237"/>
    </row>
    <row r="833" spans="7:16" ht="14.25" customHeight="1">
      <c r="G833" s="237"/>
      <c r="H833" s="237"/>
      <c r="I833" s="237"/>
      <c r="J833" s="237"/>
      <c r="K833" s="237"/>
      <c r="L833" s="237"/>
      <c r="M833" s="237"/>
      <c r="N833" s="237"/>
      <c r="O833" s="237"/>
      <c r="P833" s="237"/>
    </row>
    <row r="834" spans="7:16" ht="14.25" customHeight="1">
      <c r="G834" s="237"/>
      <c r="H834" s="237"/>
      <c r="I834" s="237"/>
      <c r="J834" s="237"/>
      <c r="K834" s="237"/>
      <c r="L834" s="237"/>
      <c r="M834" s="237"/>
      <c r="N834" s="237"/>
      <c r="O834" s="237"/>
      <c r="P834" s="237"/>
    </row>
    <row r="835" spans="7:16" ht="14.25" customHeight="1">
      <c r="G835" s="237"/>
      <c r="H835" s="237"/>
      <c r="I835" s="237"/>
      <c r="J835" s="237"/>
      <c r="K835" s="237"/>
      <c r="L835" s="237"/>
      <c r="M835" s="237"/>
      <c r="N835" s="237"/>
      <c r="O835" s="237"/>
      <c r="P835" s="237"/>
    </row>
    <row r="836" spans="7:16" ht="14.25" customHeight="1">
      <c r="G836" s="237"/>
      <c r="H836" s="237"/>
      <c r="I836" s="237"/>
      <c r="J836" s="237"/>
      <c r="K836" s="237"/>
      <c r="L836" s="237"/>
      <c r="M836" s="237"/>
      <c r="N836" s="237"/>
      <c r="O836" s="237"/>
      <c r="P836" s="237"/>
    </row>
    <row r="837" spans="7:16" ht="14.25" customHeight="1">
      <c r="G837" s="237"/>
      <c r="H837" s="237"/>
      <c r="I837" s="237"/>
      <c r="J837" s="237"/>
      <c r="K837" s="237"/>
      <c r="L837" s="237"/>
      <c r="M837" s="237"/>
      <c r="N837" s="237"/>
      <c r="O837" s="237"/>
      <c r="P837" s="237"/>
    </row>
    <row r="838" spans="7:16" ht="14.25" customHeight="1">
      <c r="G838" s="237"/>
      <c r="H838" s="237"/>
      <c r="I838" s="237"/>
      <c r="J838" s="237"/>
      <c r="K838" s="237"/>
      <c r="L838" s="237"/>
      <c r="M838" s="237"/>
      <c r="N838" s="237"/>
      <c r="O838" s="237"/>
      <c r="P838" s="237"/>
    </row>
    <row r="839" spans="7:16" ht="14.25" customHeight="1">
      <c r="G839" s="237"/>
      <c r="H839" s="237"/>
      <c r="I839" s="237"/>
      <c r="J839" s="237"/>
      <c r="K839" s="237"/>
      <c r="L839" s="237"/>
      <c r="M839" s="237"/>
      <c r="N839" s="237"/>
      <c r="O839" s="237"/>
      <c r="P839" s="237"/>
    </row>
    <row r="840" spans="7:16" ht="14.25" customHeight="1">
      <c r="G840" s="237"/>
      <c r="H840" s="237"/>
      <c r="I840" s="237"/>
      <c r="J840" s="237"/>
      <c r="K840" s="237"/>
      <c r="L840" s="237"/>
      <c r="M840" s="237"/>
      <c r="N840" s="237"/>
      <c r="O840" s="237"/>
      <c r="P840" s="237"/>
    </row>
    <row r="841" spans="7:16" ht="14.25" customHeight="1">
      <c r="G841" s="237"/>
      <c r="H841" s="237"/>
      <c r="I841" s="237"/>
      <c r="J841" s="237"/>
      <c r="K841" s="237"/>
      <c r="L841" s="237"/>
      <c r="M841" s="237"/>
      <c r="N841" s="237"/>
      <c r="O841" s="237"/>
      <c r="P841" s="237"/>
    </row>
    <row r="842" spans="7:16" ht="14.25" customHeight="1">
      <c r="G842" s="237"/>
      <c r="H842" s="237"/>
      <c r="I842" s="237"/>
      <c r="J842" s="237"/>
      <c r="K842" s="237"/>
      <c r="L842" s="237"/>
      <c r="M842" s="237"/>
      <c r="N842" s="237"/>
      <c r="O842" s="237"/>
      <c r="P842" s="237"/>
    </row>
    <row r="843" spans="7:16" ht="14.25" customHeight="1">
      <c r="G843" s="237"/>
      <c r="H843" s="237"/>
      <c r="I843" s="237"/>
      <c r="J843" s="237"/>
      <c r="K843" s="237"/>
      <c r="L843" s="237"/>
      <c r="M843" s="237"/>
      <c r="N843" s="237"/>
      <c r="O843" s="237"/>
      <c r="P843" s="237"/>
    </row>
    <row r="844" spans="7:16" ht="14.25" customHeight="1">
      <c r="G844" s="237"/>
      <c r="H844" s="237"/>
      <c r="I844" s="237"/>
      <c r="J844" s="237"/>
      <c r="K844" s="237"/>
      <c r="L844" s="237"/>
      <c r="M844" s="237"/>
      <c r="N844" s="237"/>
      <c r="O844" s="237"/>
      <c r="P844" s="237"/>
    </row>
    <row r="845" spans="7:16" ht="14.25" customHeight="1">
      <c r="G845" s="237"/>
      <c r="H845" s="237"/>
      <c r="I845" s="237"/>
      <c r="J845" s="237"/>
      <c r="K845" s="237"/>
      <c r="L845" s="237"/>
      <c r="M845" s="237"/>
      <c r="N845" s="237"/>
      <c r="O845" s="237"/>
      <c r="P845" s="237"/>
    </row>
    <row r="846" spans="7:16" ht="14.25" customHeight="1">
      <c r="G846" s="237"/>
      <c r="H846" s="237"/>
      <c r="I846" s="237"/>
      <c r="J846" s="237"/>
      <c r="K846" s="237"/>
      <c r="L846" s="237"/>
      <c r="M846" s="237"/>
      <c r="N846" s="237"/>
      <c r="O846" s="237"/>
      <c r="P846" s="237"/>
    </row>
    <row r="847" spans="7:16" ht="14.25" customHeight="1">
      <c r="G847" s="237"/>
      <c r="H847" s="237"/>
      <c r="I847" s="237"/>
      <c r="J847" s="237"/>
      <c r="K847" s="237"/>
      <c r="L847" s="237"/>
      <c r="M847" s="237"/>
      <c r="N847" s="237"/>
      <c r="O847" s="237"/>
      <c r="P847" s="237"/>
    </row>
    <row r="848" spans="7:16" ht="14.25" customHeight="1">
      <c r="G848" s="237"/>
      <c r="H848" s="237"/>
      <c r="I848" s="237"/>
      <c r="J848" s="237"/>
      <c r="K848" s="237"/>
      <c r="L848" s="237"/>
      <c r="M848" s="237"/>
      <c r="N848" s="237"/>
      <c r="O848" s="237"/>
      <c r="P848" s="237"/>
    </row>
    <row r="849" spans="7:16" ht="14.25" customHeight="1">
      <c r="G849" s="237"/>
      <c r="H849" s="237"/>
      <c r="I849" s="237"/>
      <c r="J849" s="237"/>
      <c r="K849" s="237"/>
      <c r="L849" s="237"/>
      <c r="M849" s="237"/>
      <c r="N849" s="237"/>
      <c r="O849" s="237"/>
      <c r="P849" s="237"/>
    </row>
    <row r="850" spans="7:16" ht="14.25" customHeight="1">
      <c r="G850" s="237"/>
      <c r="H850" s="237"/>
      <c r="I850" s="237"/>
      <c r="J850" s="237"/>
      <c r="K850" s="237"/>
      <c r="L850" s="237"/>
      <c r="M850" s="237"/>
      <c r="N850" s="237"/>
      <c r="O850" s="237"/>
      <c r="P850" s="237"/>
    </row>
    <row r="851" spans="7:16" ht="14.25" customHeight="1">
      <c r="G851" s="237"/>
      <c r="H851" s="237"/>
      <c r="I851" s="237"/>
      <c r="J851" s="237"/>
      <c r="K851" s="237"/>
      <c r="L851" s="237"/>
      <c r="M851" s="237"/>
      <c r="N851" s="237"/>
      <c r="O851" s="237"/>
      <c r="P851" s="237"/>
    </row>
    <row r="852" spans="7:16" ht="14.25" customHeight="1">
      <c r="G852" s="237"/>
      <c r="H852" s="237"/>
      <c r="I852" s="237"/>
      <c r="J852" s="237"/>
      <c r="K852" s="237"/>
      <c r="L852" s="237"/>
      <c r="M852" s="237"/>
      <c r="N852" s="237"/>
      <c r="O852" s="237"/>
      <c r="P852" s="237"/>
    </row>
    <row r="853" spans="7:16" ht="14.25" customHeight="1">
      <c r="G853" s="237"/>
      <c r="H853" s="237"/>
      <c r="I853" s="237"/>
      <c r="J853" s="237"/>
      <c r="K853" s="237"/>
      <c r="L853" s="237"/>
      <c r="M853" s="237"/>
      <c r="N853" s="237"/>
      <c r="O853" s="237"/>
      <c r="P853" s="237"/>
    </row>
    <row r="854" spans="7:16" ht="14.25" customHeight="1">
      <c r="G854" s="237"/>
      <c r="H854" s="237"/>
      <c r="I854" s="237"/>
      <c r="J854" s="237"/>
      <c r="K854" s="237"/>
      <c r="L854" s="237"/>
      <c r="M854" s="237"/>
      <c r="N854" s="237"/>
      <c r="O854" s="237"/>
      <c r="P854" s="237"/>
    </row>
    <row r="855" spans="7:16" ht="14.25" customHeight="1">
      <c r="G855" s="237"/>
      <c r="H855" s="237"/>
      <c r="I855" s="237"/>
      <c r="J855" s="237"/>
      <c r="K855" s="237"/>
      <c r="L855" s="237"/>
      <c r="M855" s="237"/>
      <c r="N855" s="237"/>
      <c r="O855" s="237"/>
      <c r="P855" s="237"/>
    </row>
    <row r="856" spans="7:16" ht="14.25" customHeight="1">
      <c r="G856" s="237"/>
      <c r="H856" s="237"/>
      <c r="I856" s="237"/>
      <c r="J856" s="237"/>
      <c r="K856" s="237"/>
      <c r="L856" s="237"/>
      <c r="M856" s="237"/>
      <c r="N856" s="237"/>
      <c r="O856" s="237"/>
      <c r="P856" s="237"/>
    </row>
    <row r="857" spans="7:16" ht="14.25" customHeight="1">
      <c r="G857" s="237"/>
      <c r="H857" s="237"/>
      <c r="I857" s="237"/>
      <c r="J857" s="237"/>
      <c r="K857" s="237"/>
      <c r="L857" s="237"/>
      <c r="M857" s="237"/>
      <c r="N857" s="237"/>
      <c r="O857" s="237"/>
      <c r="P857" s="237"/>
    </row>
    <row r="858" spans="7:16" ht="14.25" customHeight="1">
      <c r="G858" s="237"/>
      <c r="H858" s="237"/>
      <c r="I858" s="237"/>
      <c r="J858" s="237"/>
      <c r="K858" s="237"/>
      <c r="L858" s="237"/>
      <c r="M858" s="237"/>
      <c r="N858" s="237"/>
      <c r="O858" s="237"/>
      <c r="P858" s="237"/>
    </row>
    <row r="859" spans="7:16" ht="14.25" customHeight="1">
      <c r="G859" s="237"/>
      <c r="H859" s="237"/>
      <c r="I859" s="237"/>
      <c r="J859" s="237"/>
      <c r="K859" s="237"/>
      <c r="L859" s="237"/>
      <c r="M859" s="237"/>
      <c r="N859" s="237"/>
      <c r="O859" s="237"/>
      <c r="P859" s="237"/>
    </row>
    <row r="860" spans="7:16" ht="14.25" customHeight="1">
      <c r="G860" s="237"/>
      <c r="H860" s="237"/>
      <c r="I860" s="237"/>
      <c r="J860" s="237"/>
      <c r="K860" s="237"/>
      <c r="L860" s="237"/>
      <c r="M860" s="237"/>
      <c r="N860" s="237"/>
      <c r="O860" s="237"/>
      <c r="P860" s="237"/>
    </row>
    <row r="861" spans="7:16" ht="14.25" customHeight="1">
      <c r="G861" s="237"/>
      <c r="H861" s="237"/>
      <c r="I861" s="237"/>
      <c r="J861" s="237"/>
      <c r="K861" s="237"/>
      <c r="L861" s="237"/>
      <c r="M861" s="237"/>
      <c r="N861" s="237"/>
      <c r="O861" s="237"/>
      <c r="P861" s="237"/>
    </row>
    <row r="862" spans="7:16" ht="14.25" customHeight="1">
      <c r="G862" s="237"/>
      <c r="H862" s="237"/>
      <c r="I862" s="237"/>
      <c r="J862" s="237"/>
      <c r="K862" s="237"/>
      <c r="L862" s="237"/>
      <c r="M862" s="237"/>
      <c r="N862" s="237"/>
      <c r="O862" s="237"/>
      <c r="P862" s="237"/>
    </row>
    <row r="863" spans="7:16" ht="14.25" customHeight="1">
      <c r="G863" s="237"/>
      <c r="H863" s="237"/>
      <c r="I863" s="237"/>
      <c r="J863" s="237"/>
      <c r="K863" s="237"/>
      <c r="L863" s="237"/>
      <c r="M863" s="237"/>
      <c r="N863" s="237"/>
      <c r="O863" s="237"/>
      <c r="P863" s="237"/>
    </row>
    <row r="864" spans="7:16" ht="14.25" customHeight="1">
      <c r="G864" s="237"/>
      <c r="H864" s="237"/>
      <c r="I864" s="237"/>
      <c r="J864" s="237"/>
      <c r="K864" s="237"/>
      <c r="L864" s="237"/>
      <c r="M864" s="237"/>
      <c r="N864" s="237"/>
      <c r="O864" s="237"/>
      <c r="P864" s="237"/>
    </row>
    <row r="865" spans="7:16" ht="14.25" customHeight="1">
      <c r="G865" s="237"/>
      <c r="H865" s="237"/>
      <c r="I865" s="237"/>
      <c r="J865" s="237"/>
      <c r="K865" s="237"/>
      <c r="L865" s="237"/>
      <c r="M865" s="237"/>
      <c r="N865" s="237"/>
      <c r="O865" s="237"/>
      <c r="P865" s="237"/>
    </row>
    <row r="866" spans="7:16" ht="14.25" customHeight="1">
      <c r="G866" s="237"/>
      <c r="H866" s="237"/>
      <c r="I866" s="237"/>
      <c r="J866" s="237"/>
      <c r="K866" s="237"/>
      <c r="L866" s="237"/>
      <c r="M866" s="237"/>
      <c r="N866" s="237"/>
      <c r="O866" s="237"/>
      <c r="P866" s="237"/>
    </row>
    <row r="867" spans="7:16" ht="14.25" customHeight="1">
      <c r="G867" s="237"/>
      <c r="H867" s="237"/>
      <c r="I867" s="237"/>
      <c r="J867" s="237"/>
      <c r="K867" s="237"/>
      <c r="L867" s="237"/>
      <c r="M867" s="237"/>
      <c r="N867" s="237"/>
      <c r="O867" s="237"/>
      <c r="P867" s="237"/>
    </row>
    <row r="868" spans="7:16" ht="14.25" customHeight="1">
      <c r="G868" s="237"/>
      <c r="H868" s="237"/>
      <c r="I868" s="237"/>
      <c r="J868" s="237"/>
      <c r="K868" s="237"/>
      <c r="L868" s="237"/>
      <c r="M868" s="237"/>
      <c r="N868" s="237"/>
      <c r="O868" s="237"/>
      <c r="P868" s="237"/>
    </row>
    <row r="869" spans="7:16" ht="14.25" customHeight="1">
      <c r="G869" s="237"/>
      <c r="H869" s="237"/>
      <c r="I869" s="237"/>
      <c r="J869" s="237"/>
      <c r="K869" s="237"/>
      <c r="L869" s="237"/>
      <c r="M869" s="237"/>
      <c r="N869" s="237"/>
      <c r="O869" s="237"/>
      <c r="P869" s="237"/>
    </row>
    <row r="870" spans="7:16" ht="14.25" customHeight="1">
      <c r="G870" s="237"/>
      <c r="H870" s="237"/>
      <c r="I870" s="237"/>
      <c r="J870" s="237"/>
      <c r="K870" s="237"/>
      <c r="L870" s="237"/>
      <c r="M870" s="237"/>
      <c r="N870" s="237"/>
      <c r="O870" s="237"/>
      <c r="P870" s="237"/>
    </row>
    <row r="871" spans="7:16" ht="14.25" customHeight="1">
      <c r="G871" s="237"/>
      <c r="H871" s="237"/>
      <c r="I871" s="237"/>
      <c r="J871" s="237"/>
      <c r="K871" s="237"/>
      <c r="L871" s="237"/>
      <c r="M871" s="237"/>
      <c r="N871" s="237"/>
      <c r="O871" s="237"/>
      <c r="P871" s="237"/>
    </row>
    <row r="872" spans="7:16" ht="14.25" customHeight="1">
      <c r="G872" s="237"/>
      <c r="H872" s="237"/>
      <c r="I872" s="237"/>
      <c r="J872" s="237"/>
      <c r="K872" s="237"/>
      <c r="L872" s="237"/>
      <c r="M872" s="237"/>
      <c r="N872" s="237"/>
      <c r="O872" s="237"/>
      <c r="P872" s="237"/>
    </row>
    <row r="873" spans="7:16" ht="14.25" customHeight="1">
      <c r="G873" s="237"/>
      <c r="H873" s="237"/>
      <c r="I873" s="237"/>
      <c r="J873" s="237"/>
      <c r="K873" s="237"/>
      <c r="L873" s="237"/>
      <c r="M873" s="237"/>
      <c r="N873" s="237"/>
      <c r="O873" s="237"/>
      <c r="P873" s="237"/>
    </row>
    <row r="874" spans="7:16" ht="14.25" customHeight="1">
      <c r="G874" s="237"/>
      <c r="H874" s="237"/>
      <c r="I874" s="237"/>
      <c r="J874" s="237"/>
      <c r="K874" s="237"/>
      <c r="L874" s="237"/>
      <c r="M874" s="237"/>
      <c r="N874" s="237"/>
      <c r="O874" s="237"/>
      <c r="P874" s="237"/>
    </row>
    <row r="875" spans="7:16" ht="14.25" customHeight="1">
      <c r="G875" s="237"/>
      <c r="H875" s="237"/>
      <c r="I875" s="237"/>
      <c r="J875" s="237"/>
      <c r="K875" s="237"/>
      <c r="L875" s="237"/>
      <c r="M875" s="237"/>
      <c r="N875" s="237"/>
      <c r="O875" s="237"/>
      <c r="P875" s="237"/>
    </row>
    <row r="876" spans="7:16" ht="14.25" customHeight="1">
      <c r="G876" s="237"/>
      <c r="H876" s="237"/>
      <c r="I876" s="237"/>
      <c r="J876" s="237"/>
      <c r="K876" s="237"/>
      <c r="L876" s="237"/>
      <c r="M876" s="237"/>
      <c r="N876" s="237"/>
      <c r="O876" s="237"/>
      <c r="P876" s="237"/>
    </row>
    <row r="877" spans="7:16" ht="14.25" customHeight="1">
      <c r="G877" s="237"/>
      <c r="H877" s="237"/>
      <c r="I877" s="237"/>
      <c r="J877" s="237"/>
      <c r="K877" s="237"/>
      <c r="L877" s="237"/>
      <c r="M877" s="237"/>
      <c r="N877" s="237"/>
      <c r="O877" s="237"/>
      <c r="P877" s="237"/>
    </row>
    <row r="878" spans="7:16" ht="14.25" customHeight="1">
      <c r="G878" s="237"/>
      <c r="H878" s="237"/>
      <c r="I878" s="237"/>
      <c r="J878" s="237"/>
      <c r="K878" s="237"/>
      <c r="L878" s="237"/>
      <c r="M878" s="237"/>
      <c r="N878" s="237"/>
      <c r="O878" s="237"/>
      <c r="P878" s="237"/>
    </row>
    <row r="879" spans="7:16" ht="14.25" customHeight="1">
      <c r="G879" s="237"/>
      <c r="H879" s="237"/>
      <c r="I879" s="237"/>
      <c r="J879" s="237"/>
      <c r="K879" s="237"/>
      <c r="L879" s="237"/>
      <c r="M879" s="237"/>
      <c r="N879" s="237"/>
      <c r="O879" s="237"/>
      <c r="P879" s="237"/>
    </row>
    <row r="880" spans="7:16" ht="14.25" customHeight="1">
      <c r="G880" s="237"/>
      <c r="H880" s="237"/>
      <c r="I880" s="237"/>
      <c r="J880" s="237"/>
      <c r="K880" s="237"/>
      <c r="L880" s="237"/>
      <c r="M880" s="237"/>
      <c r="N880" s="237"/>
      <c r="O880" s="237"/>
      <c r="P880" s="237"/>
    </row>
    <row r="881" spans="7:16" ht="14.25" customHeight="1">
      <c r="G881" s="237"/>
      <c r="H881" s="237"/>
      <c r="I881" s="237"/>
      <c r="J881" s="237"/>
      <c r="K881" s="237"/>
      <c r="L881" s="237"/>
      <c r="M881" s="237"/>
      <c r="N881" s="237"/>
      <c r="O881" s="237"/>
      <c r="P881" s="237"/>
    </row>
    <row r="882" spans="7:16" ht="14.25" customHeight="1">
      <c r="G882" s="237"/>
      <c r="H882" s="237"/>
      <c r="I882" s="237"/>
      <c r="J882" s="237"/>
      <c r="K882" s="237"/>
      <c r="L882" s="237"/>
      <c r="M882" s="237"/>
      <c r="N882" s="237"/>
      <c r="O882" s="237"/>
      <c r="P882" s="237"/>
    </row>
    <row r="883" spans="7:16" ht="14.25" customHeight="1">
      <c r="G883" s="237"/>
      <c r="H883" s="237"/>
      <c r="I883" s="237"/>
      <c r="J883" s="237"/>
      <c r="K883" s="237"/>
      <c r="L883" s="237"/>
      <c r="M883" s="237"/>
      <c r="N883" s="237"/>
      <c r="O883" s="237"/>
      <c r="P883" s="237"/>
    </row>
    <row r="884" spans="7:16" ht="14.25" customHeight="1">
      <c r="G884" s="237"/>
      <c r="H884" s="237"/>
      <c r="I884" s="237"/>
      <c r="J884" s="237"/>
      <c r="K884" s="237"/>
      <c r="L884" s="237"/>
      <c r="M884" s="237"/>
      <c r="N884" s="237"/>
      <c r="O884" s="237"/>
      <c r="P884" s="237"/>
    </row>
    <row r="885" spans="7:16" ht="14.25" customHeight="1">
      <c r="G885" s="237"/>
      <c r="H885" s="237"/>
      <c r="I885" s="237"/>
      <c r="J885" s="237"/>
      <c r="K885" s="237"/>
      <c r="L885" s="237"/>
      <c r="M885" s="237"/>
      <c r="N885" s="237"/>
      <c r="O885" s="237"/>
      <c r="P885" s="237"/>
    </row>
    <row r="886" spans="7:16" ht="14.25" customHeight="1">
      <c r="G886" s="237"/>
      <c r="H886" s="237"/>
      <c r="I886" s="237"/>
      <c r="J886" s="237"/>
      <c r="K886" s="237"/>
      <c r="L886" s="237"/>
      <c r="M886" s="237"/>
      <c r="N886" s="237"/>
      <c r="O886" s="237"/>
      <c r="P886" s="237"/>
    </row>
    <row r="887" spans="7:16" ht="14.25" customHeight="1">
      <c r="G887" s="237"/>
      <c r="H887" s="237"/>
      <c r="I887" s="237"/>
      <c r="J887" s="237"/>
      <c r="K887" s="237"/>
      <c r="L887" s="237"/>
      <c r="M887" s="237"/>
      <c r="N887" s="237"/>
      <c r="O887" s="237"/>
      <c r="P887" s="237"/>
    </row>
    <row r="888" spans="7:16" ht="14.25" customHeight="1">
      <c r="G888" s="237"/>
      <c r="H888" s="237"/>
      <c r="I888" s="237"/>
      <c r="J888" s="237"/>
      <c r="K888" s="237"/>
      <c r="L888" s="237"/>
      <c r="M888" s="237"/>
      <c r="N888" s="237"/>
      <c r="O888" s="237"/>
      <c r="P888" s="237"/>
    </row>
    <row r="889" spans="7:16" ht="14.25" customHeight="1">
      <c r="G889" s="237"/>
      <c r="H889" s="237"/>
      <c r="I889" s="237"/>
      <c r="J889" s="237"/>
      <c r="K889" s="237"/>
      <c r="L889" s="237"/>
      <c r="M889" s="237"/>
      <c r="N889" s="237"/>
      <c r="O889" s="237"/>
      <c r="P889" s="237"/>
    </row>
    <row r="890" spans="7:16" ht="14.25" customHeight="1">
      <c r="G890" s="237"/>
      <c r="H890" s="237"/>
      <c r="I890" s="237"/>
      <c r="J890" s="237"/>
      <c r="K890" s="237"/>
      <c r="L890" s="237"/>
      <c r="M890" s="237"/>
      <c r="N890" s="237"/>
      <c r="O890" s="237"/>
      <c r="P890" s="237"/>
    </row>
    <row r="891" spans="7:16" ht="14.25" customHeight="1">
      <c r="G891" s="237"/>
      <c r="H891" s="237"/>
      <c r="I891" s="237"/>
      <c r="J891" s="237"/>
      <c r="K891" s="237"/>
      <c r="L891" s="237"/>
      <c r="M891" s="237"/>
      <c r="N891" s="237"/>
      <c r="O891" s="237"/>
      <c r="P891" s="237"/>
    </row>
    <row r="892" spans="7:16" ht="14.25" customHeight="1">
      <c r="G892" s="237"/>
      <c r="H892" s="237"/>
      <c r="I892" s="237"/>
      <c r="J892" s="237"/>
      <c r="K892" s="237"/>
      <c r="L892" s="237"/>
      <c r="M892" s="237"/>
      <c r="N892" s="237"/>
      <c r="O892" s="237"/>
      <c r="P892" s="237"/>
    </row>
    <row r="893" spans="7:16" ht="14.25" customHeight="1">
      <c r="G893" s="237"/>
      <c r="H893" s="237"/>
      <c r="I893" s="237"/>
      <c r="J893" s="237"/>
      <c r="K893" s="237"/>
      <c r="L893" s="237"/>
      <c r="M893" s="237"/>
      <c r="N893" s="237"/>
      <c r="O893" s="237"/>
      <c r="P893" s="237"/>
    </row>
    <row r="894" spans="7:16" ht="14.25" customHeight="1">
      <c r="G894" s="237"/>
      <c r="H894" s="237"/>
      <c r="I894" s="237"/>
      <c r="J894" s="237"/>
      <c r="K894" s="237"/>
      <c r="L894" s="237"/>
      <c r="M894" s="237"/>
      <c r="N894" s="237"/>
      <c r="O894" s="237"/>
      <c r="P894" s="237"/>
    </row>
    <row r="895" spans="7:16" ht="14.25" customHeight="1">
      <c r="G895" s="237"/>
      <c r="H895" s="237"/>
      <c r="I895" s="237"/>
      <c r="J895" s="237"/>
      <c r="K895" s="237"/>
      <c r="L895" s="237"/>
      <c r="M895" s="237"/>
      <c r="N895" s="237"/>
      <c r="O895" s="237"/>
      <c r="P895" s="237"/>
    </row>
    <row r="896" spans="7:16" ht="14.25" customHeight="1">
      <c r="G896" s="237"/>
      <c r="H896" s="237"/>
      <c r="I896" s="237"/>
      <c r="J896" s="237"/>
      <c r="K896" s="237"/>
      <c r="L896" s="237"/>
      <c r="M896" s="237"/>
      <c r="N896" s="237"/>
      <c r="O896" s="237"/>
      <c r="P896" s="237"/>
    </row>
    <row r="897" spans="7:16" ht="14.25" customHeight="1">
      <c r="G897" s="237"/>
      <c r="H897" s="237"/>
      <c r="I897" s="237"/>
      <c r="J897" s="237"/>
      <c r="K897" s="237"/>
      <c r="L897" s="237"/>
      <c r="M897" s="237"/>
      <c r="N897" s="237"/>
      <c r="O897" s="237"/>
      <c r="P897" s="237"/>
    </row>
    <row r="898" spans="7:16" ht="14.25" customHeight="1">
      <c r="G898" s="237"/>
      <c r="H898" s="237"/>
      <c r="I898" s="237"/>
      <c r="J898" s="237"/>
      <c r="K898" s="237"/>
      <c r="L898" s="237"/>
      <c r="M898" s="237"/>
      <c r="N898" s="237"/>
      <c r="O898" s="237"/>
      <c r="P898" s="237"/>
    </row>
    <row r="899" spans="7:16" ht="14.25" customHeight="1">
      <c r="G899" s="237"/>
      <c r="H899" s="237"/>
      <c r="I899" s="237"/>
      <c r="J899" s="237"/>
      <c r="K899" s="237"/>
      <c r="L899" s="237"/>
      <c r="M899" s="237"/>
      <c r="N899" s="237"/>
      <c r="O899" s="237"/>
      <c r="P899" s="237"/>
    </row>
    <row r="900" spans="7:16" ht="14.25" customHeight="1">
      <c r="G900" s="237"/>
      <c r="H900" s="237"/>
      <c r="I900" s="237"/>
      <c r="J900" s="237"/>
      <c r="K900" s="237"/>
      <c r="L900" s="237"/>
      <c r="M900" s="237"/>
      <c r="N900" s="237"/>
      <c r="O900" s="237"/>
      <c r="P900" s="237"/>
    </row>
    <row r="901" spans="7:16" ht="14.25" customHeight="1">
      <c r="G901" s="237"/>
      <c r="H901" s="237"/>
      <c r="I901" s="237"/>
      <c r="J901" s="237"/>
      <c r="K901" s="237"/>
      <c r="L901" s="237"/>
      <c r="M901" s="237"/>
      <c r="N901" s="237"/>
      <c r="O901" s="237"/>
      <c r="P901" s="237"/>
    </row>
    <row r="902" spans="7:16" ht="14.25" customHeight="1">
      <c r="G902" s="237"/>
      <c r="H902" s="237"/>
      <c r="I902" s="237"/>
      <c r="J902" s="237"/>
      <c r="K902" s="237"/>
      <c r="L902" s="237"/>
      <c r="M902" s="237"/>
      <c r="N902" s="237"/>
      <c r="O902" s="237"/>
      <c r="P902" s="237"/>
    </row>
    <row r="903" spans="7:16" ht="14.25" customHeight="1">
      <c r="G903" s="237"/>
      <c r="H903" s="237"/>
      <c r="I903" s="237"/>
      <c r="J903" s="237"/>
      <c r="K903" s="237"/>
      <c r="L903" s="237"/>
      <c r="M903" s="237"/>
      <c r="N903" s="237"/>
      <c r="O903" s="237"/>
      <c r="P903" s="237"/>
    </row>
    <row r="904" spans="7:16" ht="14.25" customHeight="1">
      <c r="G904" s="237"/>
      <c r="H904" s="237"/>
      <c r="I904" s="237"/>
      <c r="J904" s="237"/>
      <c r="K904" s="237"/>
      <c r="L904" s="237"/>
      <c r="M904" s="237"/>
      <c r="N904" s="237"/>
      <c r="O904" s="237"/>
      <c r="P904" s="237"/>
    </row>
    <row r="905" spans="7:16" ht="14.25" customHeight="1">
      <c r="G905" s="237"/>
      <c r="H905" s="237"/>
      <c r="I905" s="237"/>
      <c r="J905" s="237"/>
      <c r="K905" s="237"/>
      <c r="L905" s="237"/>
      <c r="M905" s="237"/>
      <c r="N905" s="237"/>
      <c r="O905" s="237"/>
      <c r="P905" s="237"/>
    </row>
    <row r="906" spans="7:16" ht="14.25" customHeight="1">
      <c r="G906" s="237"/>
      <c r="H906" s="237"/>
      <c r="I906" s="237"/>
      <c r="J906" s="237"/>
      <c r="K906" s="237"/>
      <c r="L906" s="237"/>
      <c r="M906" s="237"/>
      <c r="N906" s="237"/>
      <c r="O906" s="237"/>
      <c r="P906" s="237"/>
    </row>
    <row r="907" spans="7:16" ht="14.25" customHeight="1">
      <c r="G907" s="237"/>
      <c r="H907" s="237"/>
      <c r="I907" s="237"/>
      <c r="J907" s="237"/>
      <c r="K907" s="237"/>
      <c r="L907" s="237"/>
      <c r="M907" s="237"/>
      <c r="N907" s="237"/>
      <c r="O907" s="237"/>
      <c r="P907" s="237"/>
    </row>
    <row r="908" spans="7:16" ht="14.25" customHeight="1">
      <c r="G908" s="237"/>
      <c r="H908" s="237"/>
      <c r="I908" s="237"/>
      <c r="J908" s="237"/>
      <c r="K908" s="237"/>
      <c r="L908" s="237"/>
      <c r="M908" s="237"/>
      <c r="N908" s="237"/>
      <c r="O908" s="237"/>
      <c r="P908" s="237"/>
    </row>
    <row r="909" spans="7:16" ht="14.25" customHeight="1">
      <c r="G909" s="237"/>
      <c r="H909" s="237"/>
      <c r="I909" s="237"/>
      <c r="J909" s="237"/>
      <c r="K909" s="237"/>
      <c r="L909" s="237"/>
      <c r="M909" s="237"/>
      <c r="N909" s="237"/>
      <c r="O909" s="237"/>
      <c r="P909" s="237"/>
    </row>
    <row r="910" spans="7:16" ht="14.25" customHeight="1">
      <c r="G910" s="237"/>
      <c r="H910" s="237"/>
      <c r="I910" s="237"/>
      <c r="J910" s="237"/>
      <c r="K910" s="237"/>
      <c r="L910" s="237"/>
      <c r="M910" s="237"/>
      <c r="N910" s="237"/>
      <c r="O910" s="237"/>
      <c r="P910" s="237"/>
    </row>
    <row r="911" spans="7:16" ht="14.25" customHeight="1">
      <c r="G911" s="237"/>
      <c r="H911" s="237"/>
      <c r="I911" s="237"/>
      <c r="J911" s="237"/>
      <c r="K911" s="237"/>
      <c r="L911" s="237"/>
      <c r="M911" s="237"/>
      <c r="N911" s="237"/>
      <c r="O911" s="237"/>
      <c r="P911" s="237"/>
    </row>
    <row r="912" spans="7:16" ht="14.25" customHeight="1">
      <c r="G912" s="237"/>
      <c r="H912" s="237"/>
      <c r="I912" s="237"/>
      <c r="J912" s="237"/>
      <c r="K912" s="237"/>
      <c r="L912" s="237"/>
      <c r="M912" s="237"/>
      <c r="N912" s="237"/>
      <c r="O912" s="237"/>
      <c r="P912" s="237"/>
    </row>
    <row r="913" spans="7:16" ht="14.25" customHeight="1">
      <c r="G913" s="237"/>
      <c r="H913" s="237"/>
      <c r="I913" s="237"/>
      <c r="J913" s="237"/>
      <c r="K913" s="237"/>
      <c r="L913" s="237"/>
      <c r="M913" s="237"/>
      <c r="N913" s="237"/>
      <c r="O913" s="237"/>
      <c r="P913" s="237"/>
    </row>
    <row r="914" spans="7:16" ht="14.25" customHeight="1">
      <c r="G914" s="237"/>
      <c r="H914" s="237"/>
      <c r="I914" s="237"/>
      <c r="J914" s="237"/>
      <c r="K914" s="237"/>
      <c r="L914" s="237"/>
      <c r="M914" s="237"/>
      <c r="N914" s="237"/>
      <c r="O914" s="237"/>
      <c r="P914" s="237"/>
    </row>
    <row r="915" spans="7:16" ht="14.25" customHeight="1">
      <c r="G915" s="237"/>
      <c r="H915" s="237"/>
      <c r="I915" s="237"/>
      <c r="J915" s="237"/>
      <c r="K915" s="237"/>
      <c r="L915" s="237"/>
      <c r="M915" s="237"/>
      <c r="N915" s="237"/>
      <c r="O915" s="237"/>
      <c r="P915" s="237"/>
    </row>
    <row r="916" spans="7:16" ht="14.25" customHeight="1">
      <c r="G916" s="237"/>
      <c r="H916" s="237"/>
      <c r="I916" s="237"/>
      <c r="J916" s="237"/>
      <c r="K916" s="237"/>
      <c r="L916" s="237"/>
      <c r="M916" s="237"/>
      <c r="N916" s="237"/>
      <c r="O916" s="237"/>
      <c r="P916" s="237"/>
    </row>
    <row r="917" spans="7:16" ht="14.25" customHeight="1">
      <c r="G917" s="237"/>
      <c r="H917" s="237"/>
      <c r="I917" s="237"/>
      <c r="J917" s="237"/>
      <c r="K917" s="237"/>
      <c r="L917" s="237"/>
      <c r="M917" s="237"/>
      <c r="N917" s="237"/>
      <c r="O917" s="237"/>
      <c r="P917" s="237"/>
    </row>
    <row r="918" spans="7:16" ht="14.25" customHeight="1">
      <c r="G918" s="237"/>
      <c r="H918" s="237"/>
      <c r="I918" s="237"/>
      <c r="J918" s="237"/>
      <c r="K918" s="237"/>
      <c r="L918" s="237"/>
      <c r="M918" s="237"/>
      <c r="N918" s="237"/>
      <c r="O918" s="237"/>
      <c r="P918" s="237"/>
    </row>
    <row r="919" spans="7:16" ht="14.25" customHeight="1">
      <c r="G919" s="237"/>
      <c r="H919" s="237"/>
      <c r="I919" s="237"/>
      <c r="J919" s="237"/>
      <c r="K919" s="237"/>
      <c r="L919" s="237"/>
      <c r="M919" s="237"/>
      <c r="N919" s="237"/>
      <c r="O919" s="237"/>
      <c r="P919" s="237"/>
    </row>
    <row r="920" spans="7:16" ht="14.25" customHeight="1">
      <c r="G920" s="237"/>
      <c r="H920" s="237"/>
      <c r="I920" s="237"/>
      <c r="J920" s="237"/>
      <c r="K920" s="237"/>
      <c r="L920" s="237"/>
      <c r="M920" s="237"/>
      <c r="N920" s="237"/>
      <c r="O920" s="237"/>
      <c r="P920" s="237"/>
    </row>
    <row r="921" spans="7:16" ht="14.25" customHeight="1">
      <c r="G921" s="237"/>
      <c r="H921" s="237"/>
      <c r="I921" s="237"/>
      <c r="J921" s="237"/>
      <c r="K921" s="237"/>
      <c r="L921" s="237"/>
      <c r="M921" s="237"/>
      <c r="N921" s="237"/>
      <c r="O921" s="237"/>
      <c r="P921" s="237"/>
    </row>
    <row r="922" spans="7:16" ht="14.25" customHeight="1">
      <c r="G922" s="237"/>
      <c r="H922" s="237"/>
      <c r="I922" s="237"/>
      <c r="J922" s="237"/>
      <c r="K922" s="237"/>
      <c r="L922" s="237"/>
      <c r="M922" s="237"/>
      <c r="N922" s="237"/>
      <c r="O922" s="237"/>
      <c r="P922" s="237"/>
    </row>
    <row r="923" spans="7:16" ht="14.25" customHeight="1">
      <c r="G923" s="237"/>
      <c r="H923" s="237"/>
      <c r="I923" s="237"/>
      <c r="J923" s="237"/>
      <c r="K923" s="237"/>
      <c r="L923" s="237"/>
      <c r="M923" s="237"/>
      <c r="N923" s="237"/>
      <c r="O923" s="237"/>
      <c r="P923" s="237"/>
    </row>
    <row r="924" spans="7:16" ht="14.25" customHeight="1">
      <c r="G924" s="237"/>
      <c r="H924" s="237"/>
      <c r="I924" s="237"/>
      <c r="J924" s="237"/>
      <c r="K924" s="237"/>
      <c r="L924" s="237"/>
      <c r="M924" s="237"/>
      <c r="N924" s="237"/>
      <c r="O924" s="237"/>
      <c r="P924" s="237"/>
    </row>
    <row r="925" spans="7:16" ht="14.25" customHeight="1">
      <c r="G925" s="237"/>
      <c r="H925" s="237"/>
      <c r="I925" s="237"/>
      <c r="J925" s="237"/>
      <c r="K925" s="237"/>
      <c r="L925" s="237"/>
      <c r="M925" s="237"/>
      <c r="N925" s="237"/>
      <c r="O925" s="237"/>
      <c r="P925" s="237"/>
    </row>
    <row r="926" spans="7:16" ht="14.25" customHeight="1">
      <c r="G926" s="237"/>
      <c r="H926" s="237"/>
      <c r="I926" s="237"/>
      <c r="J926" s="237"/>
      <c r="K926" s="237"/>
      <c r="L926" s="237"/>
      <c r="M926" s="237"/>
      <c r="N926" s="237"/>
      <c r="O926" s="237"/>
      <c r="P926" s="237"/>
    </row>
    <row r="927" spans="7:16" ht="14.25" customHeight="1">
      <c r="G927" s="237"/>
      <c r="H927" s="237"/>
      <c r="I927" s="237"/>
      <c r="J927" s="237"/>
      <c r="K927" s="237"/>
      <c r="L927" s="237"/>
      <c r="M927" s="237"/>
      <c r="N927" s="237"/>
      <c r="O927" s="237"/>
      <c r="P927" s="237"/>
    </row>
    <row r="928" spans="7:16" ht="14.25" customHeight="1">
      <c r="G928" s="237"/>
      <c r="H928" s="237"/>
      <c r="I928" s="237"/>
      <c r="J928" s="237"/>
      <c r="K928" s="237"/>
      <c r="L928" s="237"/>
      <c r="M928" s="237"/>
      <c r="N928" s="237"/>
      <c r="O928" s="237"/>
      <c r="P928" s="237"/>
    </row>
    <row r="929" spans="7:16" ht="14.25" customHeight="1">
      <c r="G929" s="237"/>
      <c r="H929" s="237"/>
      <c r="I929" s="237"/>
      <c r="J929" s="237"/>
      <c r="K929" s="237"/>
      <c r="L929" s="237"/>
      <c r="M929" s="237"/>
      <c r="N929" s="237"/>
      <c r="O929" s="237"/>
      <c r="P929" s="237"/>
    </row>
    <row r="930" spans="7:16" ht="14.25" customHeight="1">
      <c r="G930" s="237"/>
      <c r="H930" s="237"/>
      <c r="I930" s="237"/>
      <c r="J930" s="237"/>
      <c r="K930" s="237"/>
      <c r="L930" s="237"/>
      <c r="M930" s="237"/>
      <c r="N930" s="237"/>
      <c r="O930" s="237"/>
      <c r="P930" s="237"/>
    </row>
    <row r="931" spans="7:16" ht="14.25" customHeight="1">
      <c r="G931" s="237"/>
      <c r="H931" s="237"/>
      <c r="I931" s="237"/>
      <c r="J931" s="237"/>
      <c r="K931" s="237"/>
      <c r="L931" s="237"/>
      <c r="M931" s="237"/>
      <c r="N931" s="237"/>
      <c r="O931" s="237"/>
      <c r="P931" s="237"/>
    </row>
    <row r="932" spans="7:16" ht="14.25" customHeight="1">
      <c r="G932" s="237"/>
      <c r="H932" s="237"/>
      <c r="I932" s="237"/>
      <c r="J932" s="237"/>
      <c r="K932" s="237"/>
      <c r="L932" s="237"/>
      <c r="M932" s="237"/>
      <c r="N932" s="237"/>
      <c r="O932" s="237"/>
      <c r="P932" s="237"/>
    </row>
    <row r="933" spans="7:16" ht="14.25" customHeight="1">
      <c r="G933" s="237"/>
      <c r="H933" s="237"/>
      <c r="I933" s="237"/>
      <c r="J933" s="237"/>
      <c r="K933" s="237"/>
      <c r="L933" s="237"/>
      <c r="M933" s="237"/>
      <c r="N933" s="237"/>
      <c r="O933" s="237"/>
      <c r="P933" s="237"/>
    </row>
    <row r="934" spans="7:16" ht="14.25" customHeight="1">
      <c r="G934" s="237"/>
      <c r="H934" s="237"/>
      <c r="I934" s="237"/>
      <c r="J934" s="237"/>
      <c r="K934" s="237"/>
      <c r="L934" s="237"/>
      <c r="M934" s="237"/>
      <c r="N934" s="237"/>
      <c r="O934" s="237"/>
      <c r="P934" s="237"/>
    </row>
    <row r="935" spans="7:16" ht="14.25" customHeight="1">
      <c r="G935" s="237"/>
      <c r="H935" s="237"/>
      <c r="I935" s="237"/>
      <c r="J935" s="237"/>
      <c r="K935" s="237"/>
      <c r="L935" s="237"/>
      <c r="M935" s="237"/>
      <c r="N935" s="237"/>
      <c r="O935" s="237"/>
      <c r="P935" s="237"/>
    </row>
    <row r="936" spans="7:16" ht="14.25" customHeight="1">
      <c r="G936" s="237"/>
      <c r="H936" s="237"/>
      <c r="I936" s="237"/>
      <c r="J936" s="237"/>
      <c r="K936" s="237"/>
      <c r="L936" s="237"/>
      <c r="M936" s="237"/>
      <c r="N936" s="237"/>
      <c r="O936" s="237"/>
      <c r="P936" s="237"/>
    </row>
    <row r="937" spans="7:16" ht="14.25" customHeight="1">
      <c r="G937" s="237"/>
      <c r="H937" s="237"/>
      <c r="I937" s="237"/>
      <c r="J937" s="237"/>
      <c r="K937" s="237"/>
      <c r="L937" s="237"/>
      <c r="M937" s="237"/>
      <c r="N937" s="237"/>
      <c r="O937" s="237"/>
      <c r="P937" s="237"/>
    </row>
    <row r="938" spans="7:16" ht="14.25" customHeight="1">
      <c r="G938" s="237"/>
      <c r="H938" s="237"/>
      <c r="I938" s="237"/>
      <c r="J938" s="237"/>
      <c r="K938" s="237"/>
      <c r="L938" s="237"/>
      <c r="M938" s="237"/>
      <c r="N938" s="237"/>
      <c r="O938" s="237"/>
      <c r="P938" s="237"/>
    </row>
    <row r="939" spans="7:16" ht="14.25" customHeight="1">
      <c r="G939" s="237"/>
      <c r="H939" s="237"/>
      <c r="I939" s="237"/>
      <c r="J939" s="237"/>
      <c r="K939" s="237"/>
      <c r="L939" s="237"/>
      <c r="M939" s="237"/>
      <c r="N939" s="237"/>
      <c r="O939" s="237"/>
      <c r="P939" s="237"/>
    </row>
    <row r="940" spans="7:16" ht="14.25" customHeight="1">
      <c r="G940" s="237"/>
      <c r="H940" s="237"/>
      <c r="I940" s="237"/>
      <c r="J940" s="237"/>
      <c r="K940" s="237"/>
      <c r="L940" s="237"/>
      <c r="M940" s="237"/>
      <c r="N940" s="237"/>
      <c r="O940" s="237"/>
      <c r="P940" s="237"/>
    </row>
    <row r="941" spans="7:16" ht="14.25" customHeight="1">
      <c r="G941" s="237"/>
      <c r="H941" s="237"/>
      <c r="I941" s="237"/>
      <c r="J941" s="237"/>
      <c r="K941" s="237"/>
      <c r="L941" s="237"/>
      <c r="M941" s="237"/>
      <c r="N941" s="237"/>
      <c r="O941" s="237"/>
      <c r="P941" s="237"/>
    </row>
    <row r="942" spans="7:16" ht="14.25" customHeight="1">
      <c r="G942" s="237"/>
      <c r="H942" s="237"/>
      <c r="I942" s="237"/>
      <c r="J942" s="237"/>
      <c r="K942" s="237"/>
      <c r="L942" s="237"/>
      <c r="M942" s="237"/>
      <c r="N942" s="237"/>
      <c r="O942" s="237"/>
      <c r="P942" s="237"/>
    </row>
    <row r="943" spans="7:16" ht="14.25" customHeight="1">
      <c r="G943" s="237"/>
      <c r="H943" s="237"/>
      <c r="I943" s="237"/>
      <c r="J943" s="237"/>
      <c r="K943" s="237"/>
      <c r="L943" s="237"/>
      <c r="M943" s="237"/>
      <c r="N943" s="237"/>
      <c r="O943" s="237"/>
      <c r="P943" s="237"/>
    </row>
    <row r="944" spans="7:16" ht="14.25" customHeight="1">
      <c r="G944" s="237"/>
      <c r="H944" s="237"/>
      <c r="I944" s="237"/>
      <c r="J944" s="237"/>
      <c r="K944" s="237"/>
      <c r="L944" s="237"/>
      <c r="M944" s="237"/>
      <c r="N944" s="237"/>
      <c r="O944" s="237"/>
      <c r="P944" s="237"/>
    </row>
    <row r="945" spans="7:16" ht="14.25" customHeight="1">
      <c r="G945" s="237"/>
      <c r="H945" s="237"/>
      <c r="I945" s="237"/>
      <c r="J945" s="237"/>
      <c r="K945" s="237"/>
      <c r="L945" s="237"/>
      <c r="M945" s="237"/>
      <c r="N945" s="237"/>
      <c r="O945" s="237"/>
      <c r="P945" s="237"/>
    </row>
    <row r="946" spans="7:16" ht="14.25" customHeight="1">
      <c r="G946" s="237"/>
      <c r="H946" s="237"/>
      <c r="I946" s="237"/>
      <c r="J946" s="237"/>
      <c r="K946" s="237"/>
      <c r="L946" s="237"/>
      <c r="M946" s="237"/>
      <c r="N946" s="237"/>
      <c r="O946" s="237"/>
      <c r="P946" s="237"/>
    </row>
    <row r="947" spans="7:16" ht="14.25" customHeight="1">
      <c r="G947" s="237"/>
      <c r="H947" s="237"/>
      <c r="I947" s="237"/>
      <c r="J947" s="237"/>
      <c r="K947" s="237"/>
      <c r="L947" s="237"/>
      <c r="M947" s="237"/>
      <c r="N947" s="237"/>
      <c r="O947" s="237"/>
      <c r="P947" s="237"/>
    </row>
    <row r="948" spans="7:16" ht="14.25" customHeight="1">
      <c r="G948" s="237"/>
      <c r="H948" s="237"/>
      <c r="I948" s="237"/>
      <c r="J948" s="237"/>
      <c r="K948" s="237"/>
      <c r="L948" s="237"/>
      <c r="M948" s="237"/>
      <c r="N948" s="237"/>
      <c r="O948" s="237"/>
      <c r="P948" s="237"/>
    </row>
    <row r="949" spans="7:16" ht="14.25" customHeight="1">
      <c r="G949" s="237"/>
      <c r="H949" s="237"/>
      <c r="I949" s="237"/>
      <c r="J949" s="237"/>
      <c r="K949" s="237"/>
      <c r="L949" s="237"/>
      <c r="M949" s="237"/>
      <c r="N949" s="237"/>
      <c r="O949" s="237"/>
      <c r="P949" s="237"/>
    </row>
    <row r="950" spans="7:16" ht="14.25" customHeight="1">
      <c r="G950" s="237"/>
      <c r="H950" s="237"/>
      <c r="I950" s="237"/>
      <c r="J950" s="237"/>
      <c r="K950" s="237"/>
      <c r="L950" s="237"/>
      <c r="M950" s="237"/>
      <c r="N950" s="237"/>
      <c r="O950" s="237"/>
      <c r="P950" s="237"/>
    </row>
    <row r="951" spans="7:16" ht="14.25" customHeight="1">
      <c r="G951" s="237"/>
      <c r="H951" s="237"/>
      <c r="I951" s="237"/>
      <c r="J951" s="237"/>
      <c r="K951" s="237"/>
      <c r="L951" s="237"/>
      <c r="M951" s="237"/>
      <c r="N951" s="237"/>
      <c r="O951" s="237"/>
      <c r="P951" s="237"/>
    </row>
    <row r="952" spans="7:16" ht="14.25" customHeight="1">
      <c r="G952" s="237"/>
      <c r="H952" s="237"/>
      <c r="I952" s="237"/>
      <c r="J952" s="237"/>
      <c r="K952" s="237"/>
      <c r="L952" s="237"/>
      <c r="M952" s="237"/>
      <c r="N952" s="237"/>
      <c r="O952" s="237"/>
      <c r="P952" s="237"/>
    </row>
    <row r="953" spans="7:16" ht="14.25" customHeight="1">
      <c r="G953" s="237"/>
      <c r="H953" s="237"/>
      <c r="I953" s="237"/>
      <c r="J953" s="237"/>
      <c r="K953" s="237"/>
      <c r="L953" s="237"/>
      <c r="M953" s="237"/>
      <c r="N953" s="237"/>
      <c r="O953" s="237"/>
      <c r="P953" s="237"/>
    </row>
    <row r="954" spans="7:16" ht="14.25" customHeight="1">
      <c r="G954" s="237"/>
      <c r="H954" s="237"/>
      <c r="I954" s="237"/>
      <c r="J954" s="237"/>
      <c r="K954" s="237"/>
      <c r="L954" s="237"/>
      <c r="M954" s="237"/>
      <c r="N954" s="237"/>
      <c r="O954" s="237"/>
      <c r="P954" s="237"/>
    </row>
    <row r="955" spans="7:16" ht="14.25" customHeight="1">
      <c r="G955" s="237"/>
      <c r="H955" s="237"/>
      <c r="I955" s="237"/>
      <c r="J955" s="237"/>
      <c r="K955" s="237"/>
      <c r="L955" s="237"/>
      <c r="M955" s="237"/>
      <c r="N955" s="237"/>
      <c r="O955" s="237"/>
      <c r="P955" s="237"/>
    </row>
    <row r="956" spans="7:16" ht="14.25" customHeight="1">
      <c r="G956" s="237"/>
      <c r="H956" s="237"/>
      <c r="I956" s="237"/>
      <c r="J956" s="237"/>
      <c r="K956" s="237"/>
      <c r="L956" s="237"/>
      <c r="M956" s="237"/>
      <c r="N956" s="237"/>
      <c r="O956" s="237"/>
      <c r="P956" s="237"/>
    </row>
    <row r="957" spans="7:16" ht="14.25" customHeight="1">
      <c r="G957" s="237"/>
      <c r="H957" s="237"/>
      <c r="I957" s="237"/>
      <c r="J957" s="237"/>
      <c r="K957" s="237"/>
      <c r="L957" s="237"/>
      <c r="M957" s="237"/>
      <c r="N957" s="237"/>
      <c r="O957" s="237"/>
      <c r="P957" s="237"/>
    </row>
    <row r="958" spans="7:16" ht="14.25" customHeight="1">
      <c r="G958" s="237"/>
      <c r="H958" s="237"/>
      <c r="I958" s="237"/>
      <c r="J958" s="237"/>
      <c r="K958" s="237"/>
      <c r="L958" s="237"/>
      <c r="M958" s="237"/>
      <c r="N958" s="237"/>
      <c r="O958" s="237"/>
      <c r="P958" s="237"/>
    </row>
    <row r="959" spans="7:16" ht="14.25" customHeight="1">
      <c r="G959" s="237"/>
      <c r="H959" s="237"/>
      <c r="I959" s="237"/>
      <c r="J959" s="237"/>
      <c r="K959" s="237"/>
      <c r="L959" s="237"/>
      <c r="M959" s="237"/>
      <c r="N959" s="237"/>
      <c r="O959" s="237"/>
      <c r="P959" s="237"/>
    </row>
    <row r="960" spans="7:16" ht="14.25" customHeight="1">
      <c r="G960" s="237"/>
      <c r="H960" s="237"/>
      <c r="I960" s="237"/>
      <c r="J960" s="237"/>
      <c r="K960" s="237"/>
      <c r="L960" s="237"/>
      <c r="M960" s="237"/>
      <c r="N960" s="237"/>
      <c r="O960" s="237"/>
      <c r="P960" s="237"/>
    </row>
    <row r="961" spans="7:16" ht="14.25" customHeight="1">
      <c r="G961" s="237"/>
      <c r="H961" s="237"/>
      <c r="I961" s="237"/>
      <c r="J961" s="237"/>
      <c r="K961" s="237"/>
      <c r="L961" s="237"/>
      <c r="M961" s="237"/>
      <c r="N961" s="237"/>
      <c r="O961" s="237"/>
      <c r="P961" s="237"/>
    </row>
    <row r="962" spans="7:16" ht="14.25" customHeight="1">
      <c r="G962" s="237"/>
      <c r="H962" s="237"/>
      <c r="I962" s="237"/>
      <c r="J962" s="237"/>
      <c r="K962" s="237"/>
      <c r="L962" s="237"/>
      <c r="M962" s="237"/>
      <c r="N962" s="237"/>
      <c r="O962" s="237"/>
      <c r="P962" s="237"/>
    </row>
    <row r="963" spans="7:16" ht="14.25" customHeight="1">
      <c r="G963" s="237"/>
      <c r="H963" s="237"/>
      <c r="I963" s="237"/>
      <c r="J963" s="237"/>
      <c r="K963" s="237"/>
      <c r="L963" s="237"/>
      <c r="M963" s="237"/>
      <c r="N963" s="237"/>
      <c r="O963" s="237"/>
      <c r="P963" s="237"/>
    </row>
    <row r="964" spans="7:16" ht="14.25" customHeight="1">
      <c r="G964" s="237"/>
      <c r="H964" s="237"/>
      <c r="I964" s="237"/>
      <c r="J964" s="237"/>
      <c r="K964" s="237"/>
      <c r="L964" s="237"/>
      <c r="M964" s="237"/>
      <c r="N964" s="237"/>
      <c r="O964" s="237"/>
      <c r="P964" s="237"/>
    </row>
    <row r="965" spans="7:16" ht="14.25" customHeight="1">
      <c r="G965" s="237"/>
      <c r="H965" s="237"/>
      <c r="I965" s="237"/>
      <c r="J965" s="237"/>
      <c r="K965" s="237"/>
      <c r="L965" s="237"/>
      <c r="M965" s="237"/>
      <c r="N965" s="237"/>
      <c r="O965" s="237"/>
      <c r="P965" s="237"/>
    </row>
    <row r="966" spans="7:16" ht="14.25" customHeight="1">
      <c r="G966" s="237"/>
      <c r="H966" s="237"/>
      <c r="I966" s="237"/>
      <c r="J966" s="237"/>
      <c r="K966" s="237"/>
      <c r="L966" s="237"/>
      <c r="M966" s="237"/>
      <c r="N966" s="237"/>
      <c r="O966" s="237"/>
      <c r="P966" s="237"/>
    </row>
    <row r="967" spans="7:16" ht="14.25" customHeight="1">
      <c r="G967" s="237"/>
      <c r="H967" s="237"/>
      <c r="I967" s="237"/>
      <c r="J967" s="237"/>
      <c r="K967" s="237"/>
      <c r="L967" s="237"/>
      <c r="M967" s="237"/>
      <c r="N967" s="237"/>
      <c r="O967" s="237"/>
      <c r="P967" s="237"/>
    </row>
    <row r="968" spans="7:16" ht="14.25" customHeight="1">
      <c r="G968" s="237"/>
      <c r="H968" s="237"/>
      <c r="I968" s="237"/>
      <c r="J968" s="237"/>
      <c r="K968" s="237"/>
      <c r="L968" s="237"/>
      <c r="M968" s="237"/>
      <c r="N968" s="237"/>
      <c r="O968" s="237"/>
      <c r="P968" s="237"/>
    </row>
    <row r="969" spans="7:16" ht="14.25" customHeight="1">
      <c r="G969" s="237"/>
      <c r="H969" s="237"/>
      <c r="I969" s="237"/>
      <c r="J969" s="237"/>
      <c r="K969" s="237"/>
      <c r="L969" s="237"/>
      <c r="M969" s="237"/>
      <c r="N969" s="237"/>
      <c r="O969" s="237"/>
      <c r="P969" s="237"/>
    </row>
    <row r="970" spans="7:16" ht="14.25" customHeight="1">
      <c r="G970" s="237"/>
      <c r="H970" s="237"/>
      <c r="I970" s="237"/>
      <c r="J970" s="237"/>
      <c r="K970" s="237"/>
      <c r="L970" s="237"/>
      <c r="M970" s="237"/>
      <c r="N970" s="237"/>
      <c r="O970" s="237"/>
      <c r="P970" s="237"/>
    </row>
    <row r="971" spans="7:16" ht="14.25" customHeight="1">
      <c r="G971" s="237"/>
      <c r="H971" s="237"/>
      <c r="I971" s="237"/>
      <c r="J971" s="237"/>
      <c r="K971" s="237"/>
      <c r="L971" s="237"/>
      <c r="M971" s="237"/>
      <c r="N971" s="237"/>
      <c r="O971" s="237"/>
      <c r="P971" s="237"/>
    </row>
    <row r="972" spans="7:16" ht="14.25" customHeight="1">
      <c r="G972" s="237"/>
      <c r="H972" s="237"/>
      <c r="I972" s="237"/>
      <c r="J972" s="237"/>
      <c r="K972" s="237"/>
      <c r="L972" s="237"/>
      <c r="M972" s="237"/>
      <c r="N972" s="237"/>
      <c r="O972" s="237"/>
      <c r="P972" s="237"/>
    </row>
    <row r="973" spans="7:16" ht="14.25" customHeight="1">
      <c r="G973" s="237"/>
      <c r="H973" s="237"/>
      <c r="I973" s="237"/>
      <c r="J973" s="237"/>
      <c r="K973" s="237"/>
      <c r="L973" s="237"/>
      <c r="M973" s="237"/>
      <c r="N973" s="237"/>
      <c r="O973" s="237"/>
      <c r="P973" s="237"/>
    </row>
    <row r="974" spans="7:16" ht="14.25" customHeight="1">
      <c r="G974" s="237"/>
      <c r="H974" s="237"/>
      <c r="I974" s="237"/>
      <c r="J974" s="237"/>
      <c r="K974" s="237"/>
      <c r="L974" s="237"/>
      <c r="M974" s="237"/>
      <c r="N974" s="237"/>
      <c r="O974" s="237"/>
      <c r="P974" s="237"/>
    </row>
    <row r="975" spans="7:16" ht="14.25" customHeight="1">
      <c r="G975" s="237"/>
      <c r="H975" s="237"/>
      <c r="I975" s="237"/>
      <c r="J975" s="237"/>
      <c r="K975" s="237"/>
      <c r="L975" s="237"/>
      <c r="M975" s="237"/>
      <c r="N975" s="237"/>
      <c r="O975" s="237"/>
      <c r="P975" s="237"/>
    </row>
    <row r="976" spans="7:16" ht="14.25" customHeight="1">
      <c r="G976" s="237"/>
      <c r="H976" s="237"/>
      <c r="I976" s="237"/>
      <c r="J976" s="237"/>
      <c r="K976" s="237"/>
      <c r="L976" s="237"/>
      <c r="M976" s="237"/>
      <c r="N976" s="237"/>
      <c r="O976" s="237"/>
      <c r="P976" s="237"/>
    </row>
    <row r="977" spans="7:16" ht="14.25" customHeight="1">
      <c r="G977" s="237"/>
      <c r="H977" s="237"/>
      <c r="I977" s="237"/>
      <c r="J977" s="237"/>
      <c r="K977" s="237"/>
      <c r="L977" s="237"/>
      <c r="M977" s="237"/>
      <c r="N977" s="237"/>
      <c r="O977" s="237"/>
      <c r="P977" s="237"/>
    </row>
    <row r="978" spans="7:16" ht="14.25" customHeight="1">
      <c r="G978" s="237"/>
      <c r="H978" s="237"/>
      <c r="I978" s="237"/>
      <c r="J978" s="237"/>
      <c r="K978" s="237"/>
      <c r="L978" s="237"/>
      <c r="M978" s="237"/>
      <c r="N978" s="237"/>
      <c r="O978" s="237"/>
      <c r="P978" s="237"/>
    </row>
    <row r="979" spans="7:16" ht="14.25" customHeight="1">
      <c r="G979" s="237"/>
      <c r="H979" s="237"/>
      <c r="I979" s="237"/>
      <c r="J979" s="237"/>
      <c r="K979" s="237"/>
      <c r="L979" s="237"/>
      <c r="M979" s="237"/>
      <c r="N979" s="237"/>
      <c r="O979" s="237"/>
      <c r="P979" s="237"/>
    </row>
    <row r="980" spans="7:16" ht="14.25" customHeight="1">
      <c r="G980" s="237"/>
      <c r="H980" s="237"/>
      <c r="I980" s="237"/>
      <c r="J980" s="237"/>
      <c r="K980" s="237"/>
      <c r="L980" s="237"/>
      <c r="M980" s="237"/>
      <c r="N980" s="237"/>
      <c r="O980" s="237"/>
      <c r="P980" s="237"/>
    </row>
    <row r="981" spans="7:16" ht="14.25" customHeight="1">
      <c r="G981" s="237"/>
      <c r="H981" s="237"/>
      <c r="I981" s="237"/>
      <c r="J981" s="237"/>
      <c r="K981" s="237"/>
      <c r="L981" s="237"/>
      <c r="M981" s="237"/>
      <c r="N981" s="237"/>
      <c r="O981" s="237"/>
      <c r="P981" s="237"/>
    </row>
    <row r="982" spans="7:16" ht="14.25" customHeight="1">
      <c r="G982" s="237"/>
      <c r="H982" s="237"/>
      <c r="I982" s="237"/>
      <c r="J982" s="237"/>
      <c r="K982" s="237"/>
      <c r="L982" s="237"/>
      <c r="M982" s="237"/>
      <c r="N982" s="237"/>
      <c r="O982" s="237"/>
      <c r="P982" s="237"/>
    </row>
    <row r="983" spans="7:16" ht="14.25" customHeight="1">
      <c r="G983" s="237"/>
      <c r="H983" s="237"/>
      <c r="I983" s="237"/>
      <c r="J983" s="237"/>
      <c r="K983" s="237"/>
      <c r="L983" s="237"/>
      <c r="M983" s="237"/>
      <c r="N983" s="237"/>
      <c r="O983" s="237"/>
      <c r="P983" s="237"/>
    </row>
    <row r="984" spans="7:16" ht="14.25" customHeight="1">
      <c r="G984" s="237"/>
      <c r="H984" s="237"/>
      <c r="I984" s="237"/>
      <c r="J984" s="237"/>
      <c r="K984" s="237"/>
      <c r="L984" s="237"/>
      <c r="M984" s="237"/>
      <c r="N984" s="237"/>
      <c r="O984" s="237"/>
      <c r="P984" s="237"/>
    </row>
    <row r="985" spans="7:16" ht="14.25" customHeight="1">
      <c r="G985" s="237"/>
      <c r="H985" s="237"/>
      <c r="I985" s="237"/>
      <c r="J985" s="237"/>
      <c r="K985" s="237"/>
      <c r="L985" s="237"/>
      <c r="M985" s="237"/>
      <c r="N985" s="237"/>
      <c r="O985" s="237"/>
      <c r="P985" s="237"/>
    </row>
    <row r="986" spans="7:16" ht="14.25" customHeight="1">
      <c r="G986" s="237"/>
      <c r="H986" s="237"/>
      <c r="I986" s="237"/>
      <c r="J986" s="237"/>
      <c r="K986" s="237"/>
      <c r="L986" s="237"/>
      <c r="M986" s="237"/>
      <c r="N986" s="237"/>
      <c r="O986" s="237"/>
      <c r="P986" s="237"/>
    </row>
    <row r="987" spans="7:16" ht="14.25" customHeight="1">
      <c r="G987" s="237"/>
      <c r="H987" s="237"/>
      <c r="I987" s="237"/>
      <c r="J987" s="237"/>
      <c r="K987" s="237"/>
      <c r="L987" s="237"/>
      <c r="M987" s="237"/>
      <c r="N987" s="237"/>
      <c r="O987" s="237"/>
      <c r="P987" s="237"/>
    </row>
    <row r="988" spans="7:16" ht="14.25" customHeight="1">
      <c r="G988" s="237"/>
      <c r="H988" s="237"/>
      <c r="I988" s="237"/>
      <c r="J988" s="237"/>
      <c r="K988" s="237"/>
      <c r="L988" s="237"/>
      <c r="M988" s="237"/>
      <c r="N988" s="237"/>
      <c r="O988" s="237"/>
      <c r="P988" s="237"/>
    </row>
    <row r="989" spans="7:16" ht="14.25" customHeight="1">
      <c r="G989" s="237"/>
      <c r="H989" s="237"/>
      <c r="I989" s="237"/>
      <c r="J989" s="237"/>
      <c r="K989" s="237"/>
      <c r="L989" s="237"/>
      <c r="M989" s="237"/>
      <c r="N989" s="237"/>
      <c r="O989" s="237"/>
      <c r="P989" s="237"/>
    </row>
    <row r="990" spans="7:16" ht="14.25" customHeight="1">
      <c r="G990" s="237"/>
      <c r="H990" s="237"/>
      <c r="I990" s="237"/>
      <c r="J990" s="237"/>
      <c r="K990" s="237"/>
      <c r="L990" s="237"/>
      <c r="M990" s="237"/>
      <c r="N990" s="237"/>
      <c r="O990" s="237"/>
      <c r="P990" s="237"/>
    </row>
    <row r="991" spans="7:16" ht="14.25" customHeight="1">
      <c r="G991" s="237"/>
      <c r="H991" s="237"/>
      <c r="I991" s="237"/>
      <c r="J991" s="237"/>
      <c r="K991" s="237"/>
      <c r="L991" s="237"/>
      <c r="M991" s="237"/>
      <c r="N991" s="237"/>
      <c r="O991" s="237"/>
      <c r="P991" s="237"/>
    </row>
    <row r="992" spans="7:16" ht="14.25" customHeight="1">
      <c r="G992" s="237"/>
      <c r="H992" s="237"/>
      <c r="I992" s="237"/>
      <c r="J992" s="237"/>
      <c r="K992" s="237"/>
      <c r="L992" s="237"/>
      <c r="M992" s="237"/>
      <c r="N992" s="237"/>
      <c r="O992" s="237"/>
      <c r="P992" s="237"/>
    </row>
    <row r="993" spans="7:16" ht="14.25" customHeight="1">
      <c r="G993" s="237"/>
      <c r="H993" s="237"/>
      <c r="I993" s="237"/>
      <c r="J993" s="237"/>
      <c r="K993" s="237"/>
      <c r="L993" s="237"/>
      <c r="M993" s="237"/>
      <c r="N993" s="237"/>
      <c r="O993" s="237"/>
      <c r="P993" s="237"/>
    </row>
    <row r="994" spans="7:16" ht="14.25" customHeight="1">
      <c r="G994" s="237"/>
      <c r="H994" s="237"/>
      <c r="I994" s="237"/>
      <c r="J994" s="237"/>
      <c r="K994" s="237"/>
      <c r="L994" s="237"/>
      <c r="M994" s="237"/>
      <c r="N994" s="237"/>
      <c r="O994" s="237"/>
      <c r="P994" s="237"/>
    </row>
    <row r="995" spans="7:16" ht="14.25" customHeight="1">
      <c r="G995" s="237"/>
      <c r="H995" s="237"/>
      <c r="I995" s="237"/>
      <c r="J995" s="237"/>
      <c r="K995" s="237"/>
      <c r="L995" s="237"/>
      <c r="M995" s="237"/>
      <c r="N995" s="237"/>
      <c r="O995" s="237"/>
      <c r="P995" s="237"/>
    </row>
    <row r="996" spans="7:16" ht="14.25" customHeight="1">
      <c r="G996" s="237"/>
      <c r="H996" s="237"/>
      <c r="I996" s="237"/>
      <c r="J996" s="237"/>
      <c r="K996" s="237"/>
      <c r="L996" s="237"/>
      <c r="M996" s="237"/>
      <c r="N996" s="237"/>
      <c r="O996" s="237"/>
      <c r="P996" s="237"/>
    </row>
    <row r="997" spans="7:16" ht="14.25" customHeight="1">
      <c r="G997" s="237"/>
      <c r="H997" s="237"/>
      <c r="I997" s="237"/>
      <c r="J997" s="237"/>
      <c r="K997" s="237"/>
      <c r="L997" s="237"/>
      <c r="M997" s="237"/>
      <c r="N997" s="237"/>
      <c r="O997" s="237"/>
      <c r="P997" s="237"/>
    </row>
    <row r="998" spans="7:16" ht="14.25" customHeight="1">
      <c r="G998" s="237"/>
      <c r="H998" s="237"/>
      <c r="I998" s="237"/>
      <c r="J998" s="237"/>
      <c r="K998" s="237"/>
      <c r="L998" s="237"/>
      <c r="M998" s="237"/>
      <c r="N998" s="237"/>
      <c r="O998" s="237"/>
      <c r="P998" s="237"/>
    </row>
    <row r="999" spans="7:16" ht="14.25" customHeight="1">
      <c r="G999" s="237"/>
      <c r="H999" s="237"/>
      <c r="I999" s="237"/>
      <c r="J999" s="237"/>
      <c r="K999" s="237"/>
      <c r="L999" s="237"/>
      <c r="M999" s="237"/>
      <c r="N999" s="237"/>
      <c r="O999" s="237"/>
      <c r="P999" s="237"/>
    </row>
    <row r="1000" spans="7:16" ht="14.25" customHeight="1">
      <c r="G1000" s="237"/>
      <c r="H1000" s="237"/>
      <c r="I1000" s="237"/>
      <c r="J1000" s="237"/>
      <c r="K1000" s="237"/>
      <c r="L1000" s="237"/>
      <c r="M1000" s="237"/>
      <c r="N1000" s="237"/>
      <c r="O1000" s="237"/>
      <c r="P1000" s="237"/>
    </row>
  </sheetData>
  <mergeCells count="1">
    <mergeCell ref="A1:F2"/>
  </mergeCells>
  <printOptions horizontalCentered="1" verticalCentered="1"/>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81D319"/>
  </sheetPr>
  <dimension ref="A1:H1000"/>
  <sheetViews>
    <sheetView showGridLines="0" zoomScale="70" zoomScaleNormal="70" workbookViewId="0">
      <selection activeCell="U31" sqref="U31"/>
    </sheetView>
  </sheetViews>
  <sheetFormatPr defaultColWidth="14.453125" defaultRowHeight="15" customHeight="1"/>
  <cols>
    <col min="1" max="1" width="37.453125" customWidth="1"/>
    <col min="2" max="5" width="12.453125" customWidth="1"/>
    <col min="6" max="6" width="13.81640625" customWidth="1"/>
    <col min="7" max="26" width="8.81640625" customWidth="1"/>
  </cols>
  <sheetData>
    <row r="1" spans="1:8" ht="14.25" customHeight="1">
      <c r="A1" s="481" t="str">
        <f>CONCATENATE('Input - Assumptions'!$D$8," Statement of Cash Flows")</f>
        <v>CHAD LOVE MEDIA AI Statement of Cash Flows</v>
      </c>
      <c r="B1" s="482"/>
      <c r="C1" s="482"/>
      <c r="D1" s="482"/>
      <c r="E1" s="482"/>
      <c r="F1" s="482"/>
    </row>
    <row r="2" spans="1:8" ht="14.25" customHeight="1">
      <c r="A2" s="483"/>
      <c r="B2" s="446"/>
      <c r="C2" s="446"/>
      <c r="D2" s="446"/>
      <c r="E2" s="446"/>
      <c r="F2" s="446"/>
    </row>
    <row r="3" spans="1:8" ht="14.25" customHeight="1">
      <c r="A3" s="17" t="str">
        <f>CONCATENATE("For the Year Ended ",TEXT('Income Stmt'!$N$6,"MMMM dd"),",")</f>
        <v>For the Year Ended May 31,</v>
      </c>
      <c r="B3" s="282">
        <f>'Income Stmt'!$N$6</f>
        <v>46538</v>
      </c>
      <c r="C3" s="282">
        <f t="shared" ref="C3:F3" si="0">EOMONTH(B3,12)</f>
        <v>46904</v>
      </c>
      <c r="D3" s="282">
        <f t="shared" si="0"/>
        <v>47269</v>
      </c>
      <c r="E3" s="282">
        <f t="shared" si="0"/>
        <v>47634</v>
      </c>
      <c r="F3" s="282">
        <f t="shared" si="0"/>
        <v>47999</v>
      </c>
    </row>
    <row r="4" spans="1:8" ht="14.25" customHeight="1">
      <c r="A4" s="17"/>
      <c r="B4" s="17"/>
      <c r="C4" s="17"/>
      <c r="D4" s="17"/>
      <c r="E4" s="17"/>
      <c r="F4" s="17"/>
    </row>
    <row r="5" spans="1:8" ht="14.25" customHeight="1">
      <c r="A5" s="162" t="s">
        <v>320</v>
      </c>
      <c r="B5" s="105">
        <f>'Cash Flows Stmt'!O8</f>
        <v>5000</v>
      </c>
      <c r="C5" s="105">
        <f ca="1">Calc!B331</f>
        <v>-1995842.7906459495</v>
      </c>
      <c r="D5" s="105">
        <f ca="1">Calc!C331</f>
        <v>-6458893.9788027424</v>
      </c>
      <c r="E5" s="105">
        <f ca="1">Calc!D331</f>
        <v>-10376555.063412331</v>
      </c>
      <c r="F5" s="105">
        <f ca="1">Calc!E331</f>
        <v>-10744891.217604263</v>
      </c>
      <c r="H5" s="151"/>
    </row>
    <row r="6" spans="1:8" ht="14.25" customHeight="1">
      <c r="A6" s="162"/>
      <c r="B6" s="176"/>
      <c r="C6" s="176"/>
      <c r="D6" s="176"/>
      <c r="E6" s="176"/>
      <c r="F6" s="176"/>
    </row>
    <row r="7" spans="1:8" ht="14.25" customHeight="1">
      <c r="A7" s="162" t="s">
        <v>321</v>
      </c>
    </row>
    <row r="8" spans="1:8" ht="14.25" customHeight="1">
      <c r="A8" s="181" t="s">
        <v>322</v>
      </c>
      <c r="B8" s="94">
        <f ca="1">Calc!B291</f>
        <v>338848.89544487203</v>
      </c>
      <c r="C8" s="94">
        <f ca="1">Calc!C291</f>
        <v>1104543.5176569684</v>
      </c>
      <c r="D8" s="94">
        <f ca="1">Calc!D291</f>
        <v>2231194.849410777</v>
      </c>
      <c r="E8" s="94">
        <f ca="1">Calc!E291</f>
        <v>7843605.4019304765</v>
      </c>
      <c r="F8" s="94">
        <f ca="1">Calc!F291</f>
        <v>34813648.2501816</v>
      </c>
    </row>
    <row r="9" spans="1:8" ht="14.25" customHeight="1">
      <c r="A9" s="162" t="s">
        <v>323</v>
      </c>
      <c r="B9" s="94"/>
      <c r="C9" s="94"/>
      <c r="D9" s="94"/>
      <c r="E9" s="94"/>
      <c r="F9" s="94"/>
    </row>
    <row r="10" spans="1:8" ht="14.25" customHeight="1">
      <c r="A10" s="181" t="str">
        <f>Calc!A293</f>
        <v>Cash paid for Direct Expenses</v>
      </c>
      <c r="B10" s="94">
        <f ca="1">Calc!B293</f>
        <v>-19010.200672268893</v>
      </c>
      <c r="C10" s="94">
        <f ca="1">Calc!C293</f>
        <v>-86791.718563612987</v>
      </c>
      <c r="D10" s="94">
        <f ca="1">Calc!D293</f>
        <v>-175215.68617164216</v>
      </c>
      <c r="E10" s="94">
        <f ca="1">Calc!E293</f>
        <v>-597836.32259721635</v>
      </c>
      <c r="F10" s="94">
        <f ca="1">Calc!F293</f>
        <v>-2714877.9768157317</v>
      </c>
    </row>
    <row r="11" spans="1:8" ht="14.25" hidden="1" customHeight="1">
      <c r="A11" s="181" t="str">
        <f>Calc!A294</f>
        <v>Cash paid for Direct Labor</v>
      </c>
      <c r="B11" s="94">
        <f>Calc!B294</f>
        <v>0</v>
      </c>
      <c r="C11" s="94">
        <f>Calc!C294</f>
        <v>0</v>
      </c>
      <c r="D11" s="94">
        <f>Calc!D294</f>
        <v>0</v>
      </c>
      <c r="E11" s="94">
        <f>Calc!E294</f>
        <v>0</v>
      </c>
      <c r="F11" s="94">
        <f>Calc!F294</f>
        <v>0</v>
      </c>
    </row>
    <row r="12" spans="1:8" ht="14.25" customHeight="1">
      <c r="A12" s="181" t="str">
        <f>Calc!A295</f>
        <v>Cash paid for Sales and Marketing</v>
      </c>
      <c r="B12" s="94">
        <f ca="1">Calc!B295</f>
        <v>-667709.10528976738</v>
      </c>
      <c r="C12" s="94">
        <f ca="1">Calc!C295</f>
        <v>-230381.01040394884</v>
      </c>
      <c r="D12" s="94">
        <f ca="1">Calc!D295</f>
        <v>-395941.11947219307</v>
      </c>
      <c r="E12" s="94">
        <f ca="1">Calc!E295</f>
        <v>-1250206.1413270556</v>
      </c>
      <c r="F12" s="94">
        <f ca="1">Calc!F295</f>
        <v>-5474591.7336158603</v>
      </c>
    </row>
    <row r="13" spans="1:8" ht="14.25" customHeight="1">
      <c r="A13" s="181" t="str">
        <f>Calc!A296</f>
        <v>Cash paid for General and Administrative</v>
      </c>
      <c r="B13" s="94">
        <f ca="1">Calc!B296</f>
        <v>-501237.38012878556</v>
      </c>
      <c r="C13" s="94">
        <f ca="1">Calc!C296</f>
        <v>-673642.2268461996</v>
      </c>
      <c r="D13" s="94">
        <f ca="1">Calc!D296</f>
        <v>-772327.35087653017</v>
      </c>
      <c r="E13" s="94">
        <f ca="1">Calc!E296</f>
        <v>-1190434.5671231356</v>
      </c>
      <c r="F13" s="94">
        <f ca="1">Calc!F296</f>
        <v>-3180360.7896610489</v>
      </c>
    </row>
    <row r="14" spans="1:8" ht="14.25" customHeight="1">
      <c r="A14" s="181" t="str">
        <f>Calc!A297</f>
        <v>Cash paid for Development &amp; Maintenance</v>
      </c>
      <c r="B14" s="94">
        <f ca="1">Calc!B297</f>
        <v>-160100</v>
      </c>
      <c r="C14" s="94">
        <f ca="1">Calc!C297</f>
        <v>-12348</v>
      </c>
      <c r="D14" s="94">
        <f ca="1">Calc!D297</f>
        <v>-12718.439999999997</v>
      </c>
      <c r="E14" s="94">
        <f ca="1">Calc!E297</f>
        <v>-13099.993200000003</v>
      </c>
      <c r="F14" s="94">
        <f ca="1">Calc!F297</f>
        <v>-13492.992995999999</v>
      </c>
    </row>
    <row r="15" spans="1:8" ht="14.25" hidden="1" customHeight="1">
      <c r="A15" s="181">
        <f>Calc!A298</f>
        <v>0</v>
      </c>
      <c r="B15" s="94">
        <f ca="1">Calc!B298</f>
        <v>0</v>
      </c>
      <c r="C15" s="94">
        <f ca="1">Calc!C298</f>
        <v>0</v>
      </c>
      <c r="D15" s="94">
        <f ca="1">Calc!D298</f>
        <v>0</v>
      </c>
      <c r="E15" s="94">
        <f ca="1">Calc!E298</f>
        <v>0</v>
      </c>
      <c r="F15" s="94">
        <f ca="1">Calc!F298</f>
        <v>0</v>
      </c>
    </row>
    <row r="16" spans="1:8" ht="14.25" hidden="1" customHeight="1">
      <c r="A16" s="181">
        <f>Calc!A299</f>
        <v>0</v>
      </c>
      <c r="B16" s="94">
        <f ca="1">Calc!B299</f>
        <v>0</v>
      </c>
      <c r="C16" s="94">
        <f ca="1">Calc!C299</f>
        <v>0</v>
      </c>
      <c r="D16" s="94">
        <f ca="1">Calc!D299</f>
        <v>0</v>
      </c>
      <c r="E16" s="94">
        <f ca="1">Calc!E299</f>
        <v>0</v>
      </c>
      <c r="F16" s="94">
        <f ca="1">Calc!F299</f>
        <v>0</v>
      </c>
    </row>
    <row r="17" spans="1:6" ht="14.25" hidden="1" customHeight="1">
      <c r="A17" s="181">
        <f>Calc!A300</f>
        <v>0</v>
      </c>
      <c r="B17" s="94">
        <f ca="1">Calc!B300</f>
        <v>0</v>
      </c>
      <c r="C17" s="94">
        <f ca="1">Calc!C300</f>
        <v>0</v>
      </c>
      <c r="D17" s="94">
        <f ca="1">Calc!D300</f>
        <v>0</v>
      </c>
      <c r="E17" s="94">
        <f ca="1">Calc!E300</f>
        <v>0</v>
      </c>
      <c r="F17" s="94">
        <f ca="1">Calc!F300</f>
        <v>0</v>
      </c>
    </row>
    <row r="18" spans="1:6" ht="14.25" hidden="1" customHeight="1">
      <c r="A18" s="181">
        <f>Calc!A301</f>
        <v>0</v>
      </c>
      <c r="B18" s="94">
        <f ca="1">Calc!B301</f>
        <v>0</v>
      </c>
      <c r="C18" s="94">
        <f ca="1">Calc!C301</f>
        <v>0</v>
      </c>
      <c r="D18" s="94">
        <f ca="1">Calc!D301</f>
        <v>0</v>
      </c>
      <c r="E18" s="94">
        <f ca="1">Calc!E301</f>
        <v>0</v>
      </c>
      <c r="F18" s="94">
        <f ca="1">Calc!F301</f>
        <v>0</v>
      </c>
    </row>
    <row r="19" spans="1:6" ht="14.25" hidden="1" customHeight="1">
      <c r="A19" s="181">
        <f>Calc!A302</f>
        <v>0</v>
      </c>
      <c r="B19" s="94">
        <f ca="1">Calc!B302</f>
        <v>0</v>
      </c>
      <c r="C19" s="94">
        <f ca="1">Calc!C302</f>
        <v>0</v>
      </c>
      <c r="D19" s="94">
        <f ca="1">Calc!D302</f>
        <v>0</v>
      </c>
      <c r="E19" s="94">
        <f ca="1">Calc!E302</f>
        <v>0</v>
      </c>
      <c r="F19" s="94">
        <f ca="1">Calc!F302</f>
        <v>0</v>
      </c>
    </row>
    <row r="20" spans="1:6" ht="14.25" hidden="1" customHeight="1">
      <c r="A20" s="181">
        <f>Calc!A303</f>
        <v>0</v>
      </c>
      <c r="B20" s="94">
        <f ca="1">Calc!B303</f>
        <v>0</v>
      </c>
      <c r="C20" s="94">
        <f ca="1">Calc!C303</f>
        <v>0</v>
      </c>
      <c r="D20" s="94">
        <f ca="1">Calc!D303</f>
        <v>0</v>
      </c>
      <c r="E20" s="94">
        <f ca="1">Calc!E303</f>
        <v>0</v>
      </c>
      <c r="F20" s="94">
        <f ca="1">Calc!F303</f>
        <v>0</v>
      </c>
    </row>
    <row r="21" spans="1:6" ht="14.25" hidden="1" customHeight="1">
      <c r="A21" s="181">
        <f>Calc!A304</f>
        <v>0</v>
      </c>
      <c r="B21" s="94">
        <f ca="1">Calc!B304</f>
        <v>0</v>
      </c>
      <c r="C21" s="94">
        <f ca="1">Calc!C304</f>
        <v>0</v>
      </c>
      <c r="D21" s="94">
        <f ca="1">Calc!D304</f>
        <v>0</v>
      </c>
      <c r="E21" s="94">
        <f ca="1">Calc!E304</f>
        <v>0</v>
      </c>
      <c r="F21" s="94">
        <f ca="1">Calc!F304</f>
        <v>0</v>
      </c>
    </row>
    <row r="22" spans="1:6" ht="14.25" hidden="1" customHeight="1">
      <c r="A22" s="181">
        <f>Calc!A305</f>
        <v>0</v>
      </c>
      <c r="B22" s="94">
        <f>Calc!B305</f>
        <v>0</v>
      </c>
      <c r="C22" s="94">
        <f>Calc!C305</f>
        <v>0</v>
      </c>
      <c r="D22" s="94">
        <f>Calc!D305</f>
        <v>0</v>
      </c>
      <c r="E22" s="94">
        <f>Calc!E305</f>
        <v>0</v>
      </c>
      <c r="F22" s="94">
        <f>Calc!F305</f>
        <v>0</v>
      </c>
    </row>
    <row r="23" spans="1:6" ht="14.25" hidden="1" customHeight="1">
      <c r="A23" s="181">
        <f>Calc!A306</f>
        <v>0</v>
      </c>
      <c r="B23" s="94">
        <f>Calc!B306</f>
        <v>0</v>
      </c>
      <c r="C23" s="94">
        <f>Calc!C306</f>
        <v>0</v>
      </c>
      <c r="D23" s="94">
        <f>Calc!D306</f>
        <v>0</v>
      </c>
      <c r="E23" s="94">
        <f>Calc!E306</f>
        <v>0</v>
      </c>
      <c r="F23" s="94">
        <f>Calc!F306</f>
        <v>0</v>
      </c>
    </row>
    <row r="24" spans="1:6" ht="14.25" hidden="1" customHeight="1">
      <c r="A24" s="181">
        <f>Calc!A307</f>
        <v>0</v>
      </c>
      <c r="B24" s="94">
        <f>Calc!B307</f>
        <v>0</v>
      </c>
      <c r="C24" s="94">
        <f>Calc!C307</f>
        <v>0</v>
      </c>
      <c r="D24" s="94">
        <f>Calc!D307</f>
        <v>0</v>
      </c>
      <c r="E24" s="94">
        <f>Calc!E307</f>
        <v>0</v>
      </c>
      <c r="F24" s="94">
        <f>Calc!F307</f>
        <v>0</v>
      </c>
    </row>
    <row r="25" spans="1:6" ht="14.25" hidden="1" customHeight="1">
      <c r="A25" s="181">
        <f>Calc!A308</f>
        <v>0</v>
      </c>
      <c r="B25" s="94">
        <f>Calc!B308</f>
        <v>0</v>
      </c>
      <c r="C25" s="94">
        <f>Calc!C308</f>
        <v>0</v>
      </c>
      <c r="D25" s="94">
        <f>Calc!D308</f>
        <v>0</v>
      </c>
      <c r="E25" s="94">
        <f>Calc!E308</f>
        <v>0</v>
      </c>
      <c r="F25" s="94">
        <f>Calc!F308</f>
        <v>0</v>
      </c>
    </row>
    <row r="26" spans="1:6" ht="14.25" hidden="1" customHeight="1">
      <c r="A26" s="181">
        <f>Calc!A309</f>
        <v>0</v>
      </c>
      <c r="B26" s="94">
        <f>Calc!B309</f>
        <v>0</v>
      </c>
      <c r="C26" s="94">
        <f>Calc!C309</f>
        <v>0</v>
      </c>
      <c r="D26" s="94">
        <f>Calc!D309</f>
        <v>0</v>
      </c>
      <c r="E26" s="94">
        <f>Calc!E309</f>
        <v>0</v>
      </c>
      <c r="F26" s="94">
        <f>Calc!F309</f>
        <v>0</v>
      </c>
    </row>
    <row r="27" spans="1:6" ht="14.25" hidden="1" customHeight="1">
      <c r="A27" s="181">
        <f>Calc!A310</f>
        <v>0</v>
      </c>
      <c r="B27" s="94">
        <f>Calc!B310</f>
        <v>0</v>
      </c>
      <c r="C27" s="94">
        <f>Calc!C310</f>
        <v>0</v>
      </c>
      <c r="D27" s="94">
        <f>Calc!D310</f>
        <v>0</v>
      </c>
      <c r="E27" s="94">
        <f>Calc!E310</f>
        <v>0</v>
      </c>
      <c r="F27" s="94">
        <f>Calc!F310</f>
        <v>0</v>
      </c>
    </row>
    <row r="28" spans="1:6" ht="14.25" customHeight="1">
      <c r="A28" s="181" t="str">
        <f>Calc!A311</f>
        <v>Cash paid for General and Administrative Salaries</v>
      </c>
      <c r="B28" s="94">
        <f ca="1">Calc!B311</f>
        <v>-1827426.6666666667</v>
      </c>
      <c r="C28" s="94">
        <f ca="1">Calc!C311</f>
        <v>-2321571.3333333335</v>
      </c>
      <c r="D28" s="94">
        <f ca="1">Calc!D311</f>
        <v>-2437649.9</v>
      </c>
      <c r="E28" s="94">
        <f ca="1">Calc!E311</f>
        <v>-2623734.2775000003</v>
      </c>
      <c r="F28" s="94">
        <f ca="1">Calc!F311</f>
        <v>-3052332.7970624999</v>
      </c>
    </row>
    <row r="29" spans="1:6" ht="14.25" customHeight="1">
      <c r="A29" s="181" t="str">
        <f>Calc!A312</f>
        <v>Cash paid for Sales and Marketing Salaries</v>
      </c>
      <c r="B29" s="94">
        <f ca="1">Calc!B312</f>
        <v>-1787208.3333333328</v>
      </c>
      <c r="C29" s="94">
        <f ca="1">Calc!C312</f>
        <v>-2242860.416666667</v>
      </c>
      <c r="D29" s="94">
        <f ca="1">Calc!D312</f>
        <v>-2355003.4375</v>
      </c>
      <c r="E29" s="94">
        <f ca="1">Calc!E312</f>
        <v>-2536630.2543750005</v>
      </c>
      <c r="F29" s="94">
        <f ca="1">Calc!F312</f>
        <v>-2959849.07465625</v>
      </c>
    </row>
    <row r="30" spans="1:6" ht="14.25" hidden="1" customHeight="1">
      <c r="A30" s="181">
        <f>Calc!A313</f>
        <v>0</v>
      </c>
      <c r="B30" s="94">
        <f ca="1">Calc!B313</f>
        <v>0</v>
      </c>
      <c r="C30" s="94">
        <f ca="1">Calc!C313</f>
        <v>0</v>
      </c>
      <c r="D30" s="94">
        <f ca="1">Calc!D313</f>
        <v>0</v>
      </c>
      <c r="E30" s="94">
        <f ca="1">Calc!E313</f>
        <v>0</v>
      </c>
      <c r="F30" s="94">
        <f ca="1">Calc!F313</f>
        <v>0</v>
      </c>
    </row>
    <row r="31" spans="1:6" ht="14.25" hidden="1" customHeight="1">
      <c r="A31" s="181">
        <f>Calc!A314</f>
        <v>0</v>
      </c>
      <c r="B31" s="94">
        <f ca="1">Calc!B314</f>
        <v>0</v>
      </c>
      <c r="C31" s="94">
        <f ca="1">Calc!C314</f>
        <v>0</v>
      </c>
      <c r="D31" s="94">
        <f ca="1">Calc!D314</f>
        <v>0</v>
      </c>
      <c r="E31" s="94">
        <f ca="1">Calc!E314</f>
        <v>0</v>
      </c>
      <c r="F31" s="94">
        <f ca="1">Calc!F314</f>
        <v>0</v>
      </c>
    </row>
    <row r="32" spans="1:6" ht="14.25" hidden="1" customHeight="1">
      <c r="A32" s="181">
        <f>Calc!A315</f>
        <v>0</v>
      </c>
      <c r="B32" s="94">
        <f ca="1">Calc!B315</f>
        <v>0</v>
      </c>
      <c r="C32" s="94">
        <f ca="1">Calc!C315</f>
        <v>0</v>
      </c>
      <c r="D32" s="94">
        <f ca="1">Calc!D315</f>
        <v>0</v>
      </c>
      <c r="E32" s="94">
        <f ca="1">Calc!E315</f>
        <v>0</v>
      </c>
      <c r="F32" s="94">
        <f ca="1">Calc!F315</f>
        <v>0</v>
      </c>
    </row>
    <row r="33" spans="1:6" ht="14.25" customHeight="1">
      <c r="A33" s="181" t="str">
        <f>Calc!A316</f>
        <v>Cash paid for Loan Interest Expense</v>
      </c>
      <c r="B33" s="94">
        <f>Calc!B316</f>
        <v>0</v>
      </c>
      <c r="C33" s="94">
        <f>Calc!C316</f>
        <v>0</v>
      </c>
      <c r="D33" s="94">
        <f>Calc!D316</f>
        <v>0</v>
      </c>
      <c r="E33" s="94">
        <f>Calc!E316</f>
        <v>0</v>
      </c>
      <c r="F33" s="94">
        <f>Calc!F316</f>
        <v>0</v>
      </c>
    </row>
    <row r="34" spans="1:6" ht="14.25" customHeight="1">
      <c r="A34" s="181" t="str">
        <f>Calc!A317</f>
        <v>Cash paid for Income Tax</v>
      </c>
      <c r="B34" s="94">
        <f ca="1">Calc!B317</f>
        <v>0</v>
      </c>
      <c r="C34" s="94">
        <f ca="1">Calc!C317</f>
        <v>0</v>
      </c>
      <c r="D34" s="94">
        <f ca="1">Calc!D317</f>
        <v>0</v>
      </c>
      <c r="E34" s="94">
        <f ca="1">Calc!E317</f>
        <v>0</v>
      </c>
      <c r="F34" s="94">
        <f ca="1">Calc!F317</f>
        <v>-1871494.4411567501</v>
      </c>
    </row>
    <row r="35" spans="1:6" ht="14.25" customHeight="1">
      <c r="A35" s="162" t="s">
        <v>217</v>
      </c>
      <c r="B35" s="177">
        <f t="shared" ref="B35:F35" ca="1" si="1">SUM(B8:B34)</f>
        <v>-4623842.7906459495</v>
      </c>
      <c r="C35" s="177">
        <f t="shared" ca="1" si="1"/>
        <v>-4463051.1881567929</v>
      </c>
      <c r="D35" s="177">
        <f t="shared" ca="1" si="1"/>
        <v>-3917661.0846095881</v>
      </c>
      <c r="E35" s="177">
        <f t="shared" ca="1" si="1"/>
        <v>-368336.15419193124</v>
      </c>
      <c r="F35" s="177">
        <f t="shared" ca="1" si="1"/>
        <v>15546648.44421746</v>
      </c>
    </row>
    <row r="36" spans="1:6" ht="14.25" customHeight="1">
      <c r="A36" s="181"/>
    </row>
    <row r="37" spans="1:6" ht="14.25" customHeight="1">
      <c r="A37" s="17" t="str">
        <f>IF(COUNTIF(A38:A41,"&lt;&gt;0")=0,0,"Cash from Financing and Investing")</f>
        <v>Cash from Financing and Investing</v>
      </c>
    </row>
    <row r="38" spans="1:6" ht="14.25" customHeight="1">
      <c r="A38" s="181" t="str">
        <f>Calc!A321</f>
        <v>Cash from New Loans</v>
      </c>
      <c r="B38" s="94">
        <f>Calc!B321</f>
        <v>0</v>
      </c>
      <c r="C38" s="94">
        <f>Calc!C321</f>
        <v>0</v>
      </c>
      <c r="D38" s="94">
        <f>Calc!D321</f>
        <v>0</v>
      </c>
      <c r="E38" s="94">
        <f>Calc!E321</f>
        <v>0</v>
      </c>
      <c r="F38" s="94">
        <f>Calc!F321</f>
        <v>0</v>
      </c>
    </row>
    <row r="39" spans="1:6" ht="14.25" customHeight="1">
      <c r="A39" s="181" t="str">
        <f>Calc!A322</f>
        <v>Cash from New Investments</v>
      </c>
      <c r="B39" s="94">
        <f>Calc!B322</f>
        <v>2678000</v>
      </c>
      <c r="C39" s="94">
        <f>Calc!C322</f>
        <v>0</v>
      </c>
      <c r="D39" s="94">
        <f>Calc!D322</f>
        <v>0</v>
      </c>
      <c r="E39" s="94">
        <f>Calc!E322</f>
        <v>0</v>
      </c>
      <c r="F39" s="94">
        <f>Calc!F322</f>
        <v>0</v>
      </c>
    </row>
    <row r="40" spans="1:6" ht="14.25" customHeight="1">
      <c r="A40" s="181" t="str">
        <f>Calc!A323</f>
        <v>Cash paid on Loan Principal</v>
      </c>
      <c r="B40" s="94">
        <f>Calc!B323</f>
        <v>0</v>
      </c>
      <c r="C40" s="94">
        <f>Calc!C323</f>
        <v>0</v>
      </c>
      <c r="D40" s="94">
        <f>Calc!D323</f>
        <v>0</v>
      </c>
      <c r="E40" s="94">
        <f>Calc!E323</f>
        <v>0</v>
      </c>
      <c r="F40" s="94">
        <f>Calc!F323</f>
        <v>0</v>
      </c>
    </row>
    <row r="41" spans="1:6" ht="14.25" customHeight="1">
      <c r="A41" s="181" t="str">
        <f>Calc!A324</f>
        <v>Cash paid for Fixed Assets</v>
      </c>
      <c r="B41" s="94">
        <f>Calc!B324</f>
        <v>-55000</v>
      </c>
      <c r="C41" s="94">
        <f>Calc!C324</f>
        <v>0</v>
      </c>
      <c r="D41" s="94">
        <f>Calc!D324</f>
        <v>0</v>
      </c>
      <c r="E41" s="94">
        <f>Calc!E324</f>
        <v>0</v>
      </c>
      <c r="F41" s="94">
        <f>Calc!F324</f>
        <v>0</v>
      </c>
    </row>
    <row r="42" spans="1:6" ht="14.25" customHeight="1">
      <c r="A42" s="162" t="str">
        <f>IF(COUNTIF(A38:A41,"&lt;&gt;0")=0,0,"Net Cash from Financing and Investing")</f>
        <v>Net Cash from Financing and Investing</v>
      </c>
      <c r="B42" s="177">
        <f t="shared" ref="B42:F42" si="2">SUM(B38:B41)</f>
        <v>2623000</v>
      </c>
      <c r="C42" s="177">
        <f t="shared" si="2"/>
        <v>0</v>
      </c>
      <c r="D42" s="177">
        <f t="shared" si="2"/>
        <v>0</v>
      </c>
      <c r="E42" s="177">
        <f t="shared" si="2"/>
        <v>0</v>
      </c>
      <c r="F42" s="177">
        <f t="shared" si="2"/>
        <v>0</v>
      </c>
    </row>
    <row r="43" spans="1:6" ht="14.25" customHeight="1">
      <c r="A43" s="162"/>
      <c r="B43" s="176"/>
      <c r="C43" s="176"/>
      <c r="D43" s="176"/>
      <c r="E43" s="176"/>
      <c r="F43" s="176"/>
    </row>
    <row r="44" spans="1:6" ht="14.25" customHeight="1">
      <c r="A44" s="17" t="str">
        <f>IF(COUNTIF(A45,"&lt;&gt;0")=0,0,"Cash Before Dividends")</f>
        <v>Cash Before Dividends</v>
      </c>
      <c r="B44" s="94">
        <f t="shared" ref="B44:F44" ca="1" si="3">B35+B42+B5</f>
        <v>-1995842.7906459495</v>
      </c>
      <c r="C44" s="94">
        <f t="shared" ca="1" si="3"/>
        <v>-6458893.9788027424</v>
      </c>
      <c r="D44" s="94">
        <f t="shared" ca="1" si="3"/>
        <v>-10376555.063412331</v>
      </c>
      <c r="E44" s="94">
        <f t="shared" ca="1" si="3"/>
        <v>-10744891.217604263</v>
      </c>
      <c r="F44" s="94">
        <f t="shared" ca="1" si="3"/>
        <v>4801757.2266131975</v>
      </c>
    </row>
    <row r="45" spans="1:6" ht="14.25" customHeight="1">
      <c r="A45" s="181" t="str">
        <f>Calc!A328</f>
        <v>Cash paid for Dividends</v>
      </c>
      <c r="B45" s="94">
        <f>Calc!B328</f>
        <v>0</v>
      </c>
      <c r="C45" s="94">
        <f>Calc!C328</f>
        <v>0</v>
      </c>
      <c r="D45" s="94">
        <f>Calc!D328</f>
        <v>0</v>
      </c>
      <c r="E45" s="94">
        <f>Calc!E328</f>
        <v>0</v>
      </c>
      <c r="F45" s="94">
        <f>Calc!F328</f>
        <v>0</v>
      </c>
    </row>
    <row r="46" spans="1:6" ht="14.25" customHeight="1">
      <c r="A46" s="162" t="s">
        <v>223</v>
      </c>
      <c r="B46" s="177">
        <f t="shared" ref="B46:F46" ca="1" si="4">B35+B42+B45</f>
        <v>-2000842.7906459495</v>
      </c>
      <c r="C46" s="177">
        <f t="shared" ca="1" si="4"/>
        <v>-4463051.1881567929</v>
      </c>
      <c r="D46" s="177">
        <f t="shared" ca="1" si="4"/>
        <v>-3917661.0846095881</v>
      </c>
      <c r="E46" s="177">
        <f t="shared" ca="1" si="4"/>
        <v>-368336.15419193124</v>
      </c>
      <c r="F46" s="177">
        <f t="shared" ca="1" si="4"/>
        <v>15546648.44421746</v>
      </c>
    </row>
    <row r="47" spans="1:6" ht="14.25" customHeight="1">
      <c r="A47" s="181"/>
    </row>
    <row r="48" spans="1:6" ht="14.25" customHeight="1">
      <c r="A48" s="162" t="s">
        <v>224</v>
      </c>
      <c r="B48" s="103">
        <f ca="1">B46+B5</f>
        <v>-1995842.7906459495</v>
      </c>
      <c r="C48" s="103">
        <f t="shared" ref="C48:F48" ca="1" si="5">B48+C46</f>
        <v>-6458893.9788027424</v>
      </c>
      <c r="D48" s="103">
        <f t="shared" ca="1" si="5"/>
        <v>-10376555.063412331</v>
      </c>
      <c r="E48" s="103">
        <f t="shared" ca="1" si="5"/>
        <v>-10744891.217604263</v>
      </c>
      <c r="F48" s="103">
        <f t="shared" ca="1" si="5"/>
        <v>4801757.2266131975</v>
      </c>
    </row>
    <row r="49" spans="1:1" ht="14.25" customHeight="1">
      <c r="A49" s="162"/>
    </row>
    <row r="50" spans="1:1" ht="14.25" customHeight="1"/>
    <row r="51" spans="1:1" ht="14.25" customHeight="1"/>
    <row r="52" spans="1:1" ht="14.25" customHeight="1"/>
    <row r="53" spans="1:1" ht="14.25" customHeight="1"/>
    <row r="54" spans="1:1" ht="14.25" customHeight="1"/>
    <row r="55" spans="1:1" ht="14.25" customHeight="1"/>
    <row r="56" spans="1:1" ht="14.25" customHeight="1"/>
    <row r="57" spans="1:1" ht="14.25" customHeight="1"/>
    <row r="58" spans="1:1" ht="14.25" customHeight="1"/>
    <row r="59" spans="1:1" ht="14.25" customHeight="1"/>
    <row r="60" spans="1:1" ht="14.25" customHeight="1"/>
    <row r="61" spans="1:1" ht="14.25" customHeight="1"/>
    <row r="62" spans="1:1" ht="14.25" customHeight="1"/>
    <row r="63" spans="1:1" ht="14.25" customHeight="1"/>
    <row r="64" spans="1:1"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A1:F2"/>
  </mergeCells>
  <printOptions horizontalCentered="1" verticalCentered="1"/>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81D319"/>
  </sheetPr>
  <dimension ref="A1:Z1000"/>
  <sheetViews>
    <sheetView showGridLines="0" zoomScale="70" zoomScaleNormal="70" workbookViewId="0">
      <selection activeCell="U31" sqref="U31"/>
    </sheetView>
  </sheetViews>
  <sheetFormatPr defaultColWidth="14.453125" defaultRowHeight="15" customHeight="1"/>
  <cols>
    <col min="1" max="1" width="34.1796875" customWidth="1"/>
    <col min="2" max="2" width="13.453125" customWidth="1"/>
    <col min="3" max="5" width="12.453125" customWidth="1"/>
    <col min="6" max="6" width="14.1796875" customWidth="1"/>
    <col min="7" max="7" width="8.81640625" customWidth="1"/>
    <col min="8" max="8" width="8.81640625" hidden="1" customWidth="1"/>
    <col min="9" max="26" width="8.81640625" customWidth="1"/>
  </cols>
  <sheetData>
    <row r="1" spans="1:8" ht="14.25" customHeight="1">
      <c r="A1" s="481" t="str">
        <f>CONCATENATE('Input - Assumptions'!$D$8," Balance Sheet")</f>
        <v>CHAD LOVE MEDIA AI Balance Sheet</v>
      </c>
      <c r="B1" s="482"/>
      <c r="C1" s="482"/>
      <c r="D1" s="482"/>
      <c r="E1" s="482"/>
      <c r="F1" s="482"/>
    </row>
    <row r="2" spans="1:8" ht="14.25" customHeight="1">
      <c r="A2" s="483"/>
      <c r="B2" s="446"/>
      <c r="C2" s="446"/>
      <c r="D2" s="446"/>
      <c r="E2" s="446"/>
      <c r="F2" s="446"/>
    </row>
    <row r="3" spans="1:8" ht="14.25" customHeight="1">
      <c r="A3" s="17" t="str">
        <f>CONCATENATE("For the Year Ended ",TEXT('Income Stmt'!$N$6,"MMMM dd"),",")</f>
        <v>For the Year Ended May 31,</v>
      </c>
      <c r="B3" s="282">
        <f>'Income Stmt'!$N$6</f>
        <v>46538</v>
      </c>
      <c r="C3" s="282">
        <f t="shared" ref="C3:F3" si="0">EOMONTH(B3,12)</f>
        <v>46904</v>
      </c>
      <c r="D3" s="282">
        <f t="shared" si="0"/>
        <v>47269</v>
      </c>
      <c r="E3" s="282">
        <f t="shared" si="0"/>
        <v>47634</v>
      </c>
      <c r="F3" s="282">
        <f t="shared" si="0"/>
        <v>47999</v>
      </c>
      <c r="G3" s="282"/>
    </row>
    <row r="4" spans="1:8" ht="14.25" customHeight="1">
      <c r="A4" s="17" t="s">
        <v>324</v>
      </c>
      <c r="B4" s="25"/>
      <c r="C4" s="25"/>
      <c r="D4" s="25"/>
      <c r="E4" s="25"/>
      <c r="F4" s="25"/>
    </row>
    <row r="5" spans="1:8" ht="14.25" customHeight="1">
      <c r="A5" s="2" t="s">
        <v>245</v>
      </c>
      <c r="B5" s="25"/>
      <c r="C5" s="25"/>
      <c r="D5" s="25"/>
      <c r="E5" s="25"/>
      <c r="F5" s="25"/>
    </row>
    <row r="6" spans="1:8" ht="14.25" customHeight="1">
      <c r="A6" s="181" t="str">
        <f ca="1">IF(SUM(B6:F6)=0,0,Calc!$A$404)</f>
        <v>Cash</v>
      </c>
      <c r="B6" s="94">
        <f ca="1">Calc!B445</f>
        <v>-1995842.7906459495</v>
      </c>
      <c r="C6" s="94">
        <f ca="1">Calc!C445</f>
        <v>-6458893.9788027443</v>
      </c>
      <c r="D6" s="94">
        <f ca="1">Calc!D445</f>
        <v>-10376555.063412337</v>
      </c>
      <c r="E6" s="94">
        <f ca="1">Calc!E445</f>
        <v>-10744891.217604268</v>
      </c>
      <c r="F6" s="94">
        <f ca="1">Calc!F445</f>
        <v>4801757.2266131975</v>
      </c>
    </row>
    <row r="7" spans="1:8" ht="14.25" hidden="1" customHeight="1">
      <c r="A7" s="181">
        <f ca="1">IF(SUM(B7:F7)=0,0,Calc!$A$405)</f>
        <v>0</v>
      </c>
      <c r="B7" s="94">
        <f ca="1">Calc!B446</f>
        <v>0</v>
      </c>
      <c r="C7" s="94">
        <f ca="1">Calc!C446</f>
        <v>0</v>
      </c>
      <c r="D7" s="94">
        <f ca="1">Calc!D446</f>
        <v>0</v>
      </c>
      <c r="E7" s="94">
        <f ca="1">Calc!E446</f>
        <v>0</v>
      </c>
      <c r="F7" s="94">
        <f ca="1">Calc!F446</f>
        <v>0</v>
      </c>
    </row>
    <row r="8" spans="1:8" ht="14.25" hidden="1" customHeight="1">
      <c r="A8" s="181">
        <f ca="1">IF(SUM(B8:F8)=0,0,Calc!$A$406)</f>
        <v>0</v>
      </c>
      <c r="B8" s="94">
        <f ca="1">Calc!B447</f>
        <v>0</v>
      </c>
      <c r="C8" s="94">
        <f ca="1">Calc!C447</f>
        <v>0</v>
      </c>
      <c r="D8" s="94">
        <f ca="1">Calc!D447</f>
        <v>0</v>
      </c>
      <c r="E8" s="94">
        <f ca="1">Calc!E447</f>
        <v>0</v>
      </c>
      <c r="F8" s="94">
        <f ca="1">Calc!F447</f>
        <v>0</v>
      </c>
    </row>
    <row r="9" spans="1:8" ht="14.25" customHeight="1">
      <c r="A9" s="2" t="s">
        <v>247</v>
      </c>
      <c r="B9" s="230">
        <f t="shared" ref="B9:F9" ca="1" si="1">SUM(B6:B8)</f>
        <v>-1995842.7906459495</v>
      </c>
      <c r="C9" s="230">
        <f t="shared" ca="1" si="1"/>
        <v>-6458893.9788027443</v>
      </c>
      <c r="D9" s="230">
        <f t="shared" ca="1" si="1"/>
        <v>-10376555.063412337</v>
      </c>
      <c r="E9" s="230">
        <f t="shared" ca="1" si="1"/>
        <v>-10744891.217604268</v>
      </c>
      <c r="F9" s="230">
        <f t="shared" ca="1" si="1"/>
        <v>4801757.2266131975</v>
      </c>
    </row>
    <row r="10" spans="1:8" ht="14.25" customHeight="1">
      <c r="B10" s="25"/>
      <c r="C10" s="25"/>
      <c r="D10" s="25"/>
      <c r="E10" s="25"/>
      <c r="F10" s="25"/>
    </row>
    <row r="11" spans="1:8" ht="14.25" customHeight="1">
      <c r="A11" s="2" t="s">
        <v>13</v>
      </c>
      <c r="B11" s="25"/>
      <c r="C11" s="25"/>
      <c r="D11" s="25"/>
      <c r="E11" s="25"/>
      <c r="F11" s="25"/>
    </row>
    <row r="12" spans="1:8" ht="14.25" customHeight="1">
      <c r="A12" s="181" t="str">
        <f>IF(SUM(B12:F12)=0,0,Calc!$A$410)</f>
        <v>Intangibles</v>
      </c>
      <c r="B12" s="94">
        <f>Calc!B451</f>
        <v>25000</v>
      </c>
      <c r="C12" s="94">
        <f>Calc!C451</f>
        <v>25000</v>
      </c>
      <c r="D12" s="94">
        <f>Calc!D451</f>
        <v>25000</v>
      </c>
      <c r="E12" s="94">
        <f>Calc!E451</f>
        <v>25000</v>
      </c>
      <c r="F12" s="94">
        <f>Calc!F451</f>
        <v>25000</v>
      </c>
      <c r="H12" s="152" t="s">
        <v>275</v>
      </c>
    </row>
    <row r="13" spans="1:8" ht="14.25" customHeight="1">
      <c r="A13" s="181" t="str">
        <f>IF(SUM(B13:F13)=0,0,Calc!$A$411)</f>
        <v>Equipment</v>
      </c>
      <c r="B13" s="94">
        <f>Calc!B452</f>
        <v>30000</v>
      </c>
      <c r="C13" s="94">
        <f>Calc!C452</f>
        <v>30000</v>
      </c>
      <c r="D13" s="94">
        <f>Calc!D452</f>
        <v>30000</v>
      </c>
      <c r="E13" s="94">
        <f>Calc!E452</f>
        <v>30000</v>
      </c>
      <c r="F13" s="94">
        <f>Calc!F452</f>
        <v>30000</v>
      </c>
      <c r="H13" s="152" t="s">
        <v>274</v>
      </c>
    </row>
    <row r="14" spans="1:8" ht="14.25" hidden="1" customHeight="1">
      <c r="A14" s="181">
        <f>IF(SUM(B14:F14)=0,0,Calc!$A$412)</f>
        <v>0</v>
      </c>
      <c r="B14" s="94">
        <f>Calc!B453</f>
        <v>0</v>
      </c>
      <c r="C14" s="94">
        <f>Calc!C453</f>
        <v>0</v>
      </c>
      <c r="D14" s="94">
        <f>Calc!D453</f>
        <v>0</v>
      </c>
      <c r="E14" s="94">
        <f>Calc!E453</f>
        <v>0</v>
      </c>
      <c r="F14" s="94">
        <f>Calc!F453</f>
        <v>0</v>
      </c>
      <c r="H14" s="152" t="s">
        <v>274</v>
      </c>
    </row>
    <row r="15" spans="1:8" ht="14.25" hidden="1" customHeight="1">
      <c r="A15" s="181">
        <f>IF(SUM(B15:F15)=0,0,Calc!$A$413)</f>
        <v>0</v>
      </c>
      <c r="B15" s="94">
        <f>Calc!B454</f>
        <v>0</v>
      </c>
      <c r="C15" s="94">
        <f>Calc!C454</f>
        <v>0</v>
      </c>
      <c r="D15" s="94">
        <f>Calc!D454</f>
        <v>0</v>
      </c>
      <c r="E15" s="94">
        <f>Calc!E454</f>
        <v>0</v>
      </c>
      <c r="F15" s="94">
        <f>Calc!F454</f>
        <v>0</v>
      </c>
      <c r="H15" s="152" t="s">
        <v>274</v>
      </c>
    </row>
    <row r="16" spans="1:8" ht="14.25" hidden="1" customHeight="1">
      <c r="A16" s="181">
        <f>IF(SUM(B16:F16)=0,0,Calc!$A$414)</f>
        <v>0</v>
      </c>
      <c r="B16" s="94">
        <f>Calc!B455</f>
        <v>0</v>
      </c>
      <c r="C16" s="94">
        <f>Calc!C455</f>
        <v>0</v>
      </c>
      <c r="D16" s="94">
        <f>Calc!D455</f>
        <v>0</v>
      </c>
      <c r="E16" s="94">
        <f>Calc!E455</f>
        <v>0</v>
      </c>
      <c r="F16" s="94">
        <f>Calc!F455</f>
        <v>0</v>
      </c>
      <c r="H16" s="152" t="s">
        <v>274</v>
      </c>
    </row>
    <row r="17" spans="1:26" ht="14.25" hidden="1" customHeight="1">
      <c r="A17" s="181">
        <f>IF(SUM(B17:F17)=0,0,Calc!$A$415)</f>
        <v>0</v>
      </c>
      <c r="B17" s="94">
        <f>Calc!B456</f>
        <v>0</v>
      </c>
      <c r="C17" s="94">
        <f>Calc!C456</f>
        <v>0</v>
      </c>
      <c r="D17" s="94">
        <f>Calc!D456</f>
        <v>0</v>
      </c>
      <c r="E17" s="94">
        <f>Calc!E456</f>
        <v>0</v>
      </c>
      <c r="F17" s="94">
        <f>Calc!F456</f>
        <v>0</v>
      </c>
      <c r="H17" s="152" t="s">
        <v>274</v>
      </c>
    </row>
    <row r="18" spans="1:26" ht="14.25" customHeight="1">
      <c r="A18" s="181" t="str">
        <f>IF(SUM(B18:F18)=0,0,Calc!$A$416)</f>
        <v>Accumulated Depreciation</v>
      </c>
      <c r="B18" s="94">
        <f>Calc!B457</f>
        <v>-4150</v>
      </c>
      <c r="C18" s="94">
        <f>Calc!C457</f>
        <v>-9550</v>
      </c>
      <c r="D18" s="94">
        <f>Calc!D457</f>
        <v>-14950</v>
      </c>
      <c r="E18" s="94">
        <f>Calc!E457</f>
        <v>-20350</v>
      </c>
      <c r="F18" s="94">
        <f>Calc!F457</f>
        <v>-25750</v>
      </c>
    </row>
    <row r="19" spans="1:26" ht="14.25" customHeight="1">
      <c r="A19" s="2" t="str">
        <f>IF(COUNTIF(A12:A17,"&lt;&gt;0")=0,0,"Total Fixed Assets Net")</f>
        <v>Total Fixed Assets Net</v>
      </c>
      <c r="B19" s="230">
        <f t="shared" ref="B19:F19" si="2">SUM(B12:B18)</f>
        <v>50850</v>
      </c>
      <c r="C19" s="230">
        <f t="shared" si="2"/>
        <v>45450</v>
      </c>
      <c r="D19" s="230">
        <f t="shared" si="2"/>
        <v>40050</v>
      </c>
      <c r="E19" s="230">
        <f t="shared" si="2"/>
        <v>34650</v>
      </c>
      <c r="F19" s="230">
        <f t="shared" si="2"/>
        <v>29250</v>
      </c>
    </row>
    <row r="20" spans="1:26" ht="14.25" customHeight="1">
      <c r="A20" s="152" t="str">
        <f>IF(COUNTIF(A12:A17,"&lt;&gt;0")=0,0,"")</f>
        <v/>
      </c>
      <c r="B20" s="25"/>
      <c r="C20" s="25"/>
      <c r="D20" s="25"/>
      <c r="E20" s="25"/>
      <c r="F20" s="25"/>
    </row>
    <row r="21" spans="1:26" ht="14.25" customHeight="1">
      <c r="A21" s="17" t="s">
        <v>248</v>
      </c>
      <c r="B21" s="103">
        <f t="shared" ref="B21:F21" ca="1" si="3">B9+B19</f>
        <v>-1944992.7906459495</v>
      </c>
      <c r="C21" s="103">
        <f t="shared" ca="1" si="3"/>
        <v>-6413443.9788027443</v>
      </c>
      <c r="D21" s="103">
        <f t="shared" ca="1" si="3"/>
        <v>-10336505.063412337</v>
      </c>
      <c r="E21" s="103">
        <f t="shared" ca="1" si="3"/>
        <v>-10710241.217604268</v>
      </c>
      <c r="F21" s="103">
        <f t="shared" ca="1" si="3"/>
        <v>4831007.2266131975</v>
      </c>
      <c r="G21" s="17"/>
      <c r="H21" s="17"/>
      <c r="I21" s="17"/>
      <c r="J21" s="17"/>
      <c r="K21" s="17"/>
      <c r="L21" s="17"/>
      <c r="M21" s="17"/>
      <c r="N21" s="17"/>
      <c r="O21" s="17"/>
      <c r="P21" s="17"/>
      <c r="Q21" s="17"/>
      <c r="R21" s="17"/>
      <c r="S21" s="17"/>
      <c r="T21" s="17"/>
      <c r="U21" s="17"/>
      <c r="V21" s="17"/>
      <c r="W21" s="17"/>
      <c r="X21" s="17"/>
      <c r="Y21" s="17"/>
      <c r="Z21" s="17"/>
    </row>
    <row r="22" spans="1:26" ht="14.25" customHeight="1">
      <c r="B22" s="25"/>
      <c r="C22" s="25"/>
      <c r="D22" s="25"/>
      <c r="E22" s="25"/>
      <c r="F22" s="25"/>
    </row>
    <row r="23" spans="1:26" ht="14.25" customHeight="1">
      <c r="A23" s="17" t="s">
        <v>249</v>
      </c>
      <c r="B23" s="25"/>
      <c r="C23" s="25"/>
      <c r="D23" s="25"/>
      <c r="E23" s="25"/>
      <c r="F23" s="25"/>
    </row>
    <row r="24" spans="1:26" ht="14.25" customHeight="1">
      <c r="A24" s="2" t="str">
        <f ca="1">IF(COUNTIF(A25:A26,"&lt;&gt;0")=0,0,"Current Liabilities")</f>
        <v>Current Liabilities</v>
      </c>
      <c r="B24" s="25"/>
      <c r="C24" s="25"/>
      <c r="D24" s="25"/>
      <c r="E24" s="25"/>
      <c r="F24" s="25"/>
    </row>
    <row r="25" spans="1:26" ht="14.25" customHeight="1">
      <c r="A25" s="181" t="str">
        <f ca="1">IF(SUM(B25:F25)=0,0,Calc!$A$423)</f>
        <v>Accounts Payable</v>
      </c>
      <c r="B25" s="94">
        <f ca="1">Calc!B464</f>
        <v>191004.84001420732</v>
      </c>
      <c r="C25" s="94">
        <f ca="1">Calc!C464</f>
        <v>189742.45105750833</v>
      </c>
      <c r="D25" s="94">
        <f ca="1">Calc!D464</f>
        <v>218910.97666271584</v>
      </c>
      <c r="E25" s="94">
        <f ca="1">Calc!E464</f>
        <v>344744.15281297808</v>
      </c>
      <c r="F25" s="94">
        <f ca="1">Calc!F464</f>
        <v>1095608.64421889</v>
      </c>
    </row>
    <row r="26" spans="1:26" ht="14.25" customHeight="1">
      <c r="A26" s="181" t="str">
        <f ca="1">IF(SUM(B26:F26)=0,0,Calc!$A$424)</f>
        <v>Deferred Revenue</v>
      </c>
      <c r="B26" s="94">
        <f ca="1">Calc!B465</f>
        <v>107354.92380510207</v>
      </c>
      <c r="C26" s="94">
        <f ca="1">Calc!C465</f>
        <v>206576.22116314681</v>
      </c>
      <c r="D26" s="94">
        <f ca="1">Calc!D465</f>
        <v>474672.24731394835</v>
      </c>
      <c r="E26" s="94">
        <f ca="1">Calc!E465</f>
        <v>1847665.2506493866</v>
      </c>
      <c r="F26" s="94">
        <f ca="1">Calc!F465</f>
        <v>8471528.0056860242</v>
      </c>
    </row>
    <row r="27" spans="1:26" ht="14.25" customHeight="1">
      <c r="A27" s="2" t="str">
        <f ca="1">IF(COUNTIF(A25:A26,"&lt;&gt;0")=0,0,"Total Current Liabilities")</f>
        <v>Total Current Liabilities</v>
      </c>
      <c r="B27" s="230">
        <f t="shared" ref="B27:F27" ca="1" si="4">SUM(B25:B26)</f>
        <v>298359.76381930942</v>
      </c>
      <c r="C27" s="230">
        <f t="shared" ca="1" si="4"/>
        <v>396318.67222065513</v>
      </c>
      <c r="D27" s="230">
        <f t="shared" ca="1" si="4"/>
        <v>693583.22397666425</v>
      </c>
      <c r="E27" s="230">
        <f t="shared" ca="1" si="4"/>
        <v>2192409.4034623648</v>
      </c>
      <c r="F27" s="230">
        <f t="shared" ca="1" si="4"/>
        <v>9567136.6499049142</v>
      </c>
    </row>
    <row r="28" spans="1:26" ht="14.25" customHeight="1">
      <c r="A28" s="152" t="str">
        <f ca="1">IF(COUNTIF(A25:A26,"&lt;&gt;0")=0,0,"")</f>
        <v/>
      </c>
      <c r="B28" s="25"/>
      <c r="C28" s="25"/>
      <c r="D28" s="25"/>
      <c r="E28" s="25"/>
      <c r="F28" s="25"/>
    </row>
    <row r="29" spans="1:26" ht="14.25" customHeight="1">
      <c r="A29" s="2">
        <f>IF(COUNTIF(A30,"&lt;&gt;0")=0,0,"Long-Term Liabilities")</f>
        <v>0</v>
      </c>
      <c r="B29" s="25"/>
      <c r="C29" s="25"/>
      <c r="D29" s="25"/>
      <c r="E29" s="25"/>
      <c r="F29" s="25"/>
    </row>
    <row r="30" spans="1:26" ht="14.25" customHeight="1">
      <c r="A30" s="181">
        <f>IF(SUM(B30:F30)=0,0,Calc!$A$428)</f>
        <v>0</v>
      </c>
      <c r="B30" s="94">
        <f>Calc!B469</f>
        <v>0</v>
      </c>
      <c r="C30" s="94">
        <f>Calc!C469</f>
        <v>0</v>
      </c>
      <c r="D30" s="94">
        <f>Calc!D469</f>
        <v>0</v>
      </c>
      <c r="E30" s="94">
        <f>Calc!E469</f>
        <v>0</v>
      </c>
      <c r="F30" s="94">
        <f>Calc!F469</f>
        <v>0</v>
      </c>
    </row>
    <row r="31" spans="1:26" ht="14.25" customHeight="1">
      <c r="A31" s="2">
        <f>IF(COUNTIF(A30,"&lt;&gt;0")=0,0,"Total Long-Term Liabilities")</f>
        <v>0</v>
      </c>
      <c r="B31" s="230">
        <f t="shared" ref="B31:F31" si="5">SUM(B30)</f>
        <v>0</v>
      </c>
      <c r="C31" s="230">
        <f t="shared" si="5"/>
        <v>0</v>
      </c>
      <c r="D31" s="230">
        <f t="shared" si="5"/>
        <v>0</v>
      </c>
      <c r="E31" s="230">
        <f t="shared" si="5"/>
        <v>0</v>
      </c>
      <c r="F31" s="230">
        <f t="shared" si="5"/>
        <v>0</v>
      </c>
    </row>
    <row r="32" spans="1:26" ht="14.25" customHeight="1">
      <c r="A32" s="2">
        <f>IF(COUNTIF(A30,"&lt;&gt;0")=0,0,"")</f>
        <v>0</v>
      </c>
      <c r="B32" s="25"/>
      <c r="C32" s="25"/>
      <c r="D32" s="25"/>
      <c r="E32" s="25"/>
      <c r="F32" s="25"/>
    </row>
    <row r="33" spans="1:26" ht="14.25" customHeight="1">
      <c r="A33" s="2" t="s">
        <v>250</v>
      </c>
      <c r="B33" s="292">
        <f t="shared" ref="B33:F33" ca="1" si="6">B31+B27</f>
        <v>298359.76381930942</v>
      </c>
      <c r="C33" s="292">
        <f t="shared" ca="1" si="6"/>
        <v>396318.67222065513</v>
      </c>
      <c r="D33" s="292">
        <f t="shared" ca="1" si="6"/>
        <v>693583.22397666425</v>
      </c>
      <c r="E33" s="292">
        <f t="shared" ca="1" si="6"/>
        <v>2192409.4034623648</v>
      </c>
      <c r="F33" s="292">
        <f t="shared" ca="1" si="6"/>
        <v>9567136.6499049142</v>
      </c>
    </row>
    <row r="34" spans="1:26" ht="14.25" customHeight="1">
      <c r="B34" s="25"/>
      <c r="C34" s="25"/>
      <c r="D34" s="25"/>
      <c r="E34" s="25"/>
      <c r="F34" s="25"/>
    </row>
    <row r="35" spans="1:26" ht="14.25" customHeight="1">
      <c r="A35" s="2" t="s">
        <v>251</v>
      </c>
      <c r="B35" s="25"/>
      <c r="C35" s="25"/>
      <c r="D35" s="25"/>
      <c r="E35" s="25"/>
      <c r="F35" s="25"/>
    </row>
    <row r="36" spans="1:26" ht="14.25" customHeight="1">
      <c r="A36" s="181" t="str">
        <f>IF(SUM(B36:F36)=0,0,Calc!$A$434)</f>
        <v xml:space="preserve">Paid In Capital </v>
      </c>
      <c r="B36" s="94">
        <f>Calc!B475</f>
        <v>2678000</v>
      </c>
      <c r="C36" s="94">
        <f>Calc!C475</f>
        <v>2678000</v>
      </c>
      <c r="D36" s="94">
        <f>Calc!D475</f>
        <v>2678000</v>
      </c>
      <c r="E36" s="94">
        <f>Calc!E475</f>
        <v>2678000</v>
      </c>
      <c r="F36" s="94">
        <f>Calc!F475</f>
        <v>2678000</v>
      </c>
    </row>
    <row r="37" spans="1:26" ht="14.25" hidden="1" customHeight="1">
      <c r="A37" s="181">
        <f>IF(SUM(B37:F37)=0,0,Calc!$A$435)</f>
        <v>0</v>
      </c>
      <c r="B37" s="94">
        <f>Calc!B476</f>
        <v>0</v>
      </c>
      <c r="C37" s="94">
        <f>Calc!C476</f>
        <v>0</v>
      </c>
      <c r="D37" s="94">
        <f>Calc!D476</f>
        <v>0</v>
      </c>
      <c r="E37" s="94">
        <f>Calc!E476</f>
        <v>0</v>
      </c>
      <c r="F37" s="94">
        <f>Calc!F476</f>
        <v>0</v>
      </c>
    </row>
    <row r="38" spans="1:26" ht="14.25" hidden="1" customHeight="1">
      <c r="A38" s="181">
        <f>IF(SUM(B38:F38)=0,0,Calc!$A$436)</f>
        <v>0</v>
      </c>
      <c r="B38" s="94">
        <f>Calc!B477</f>
        <v>0</v>
      </c>
      <c r="C38" s="94">
        <f>Calc!C477</f>
        <v>0</v>
      </c>
      <c r="D38" s="94">
        <f>Calc!D477</f>
        <v>0</v>
      </c>
      <c r="E38" s="94">
        <f>Calc!E477</f>
        <v>0</v>
      </c>
      <c r="F38" s="94">
        <f>Calc!F477</f>
        <v>0</v>
      </c>
    </row>
    <row r="39" spans="1:26" ht="14.25" customHeight="1">
      <c r="A39" s="181" t="str">
        <f ca="1">IF(SUM(B39:F39)=0,0,Calc!$A$437)</f>
        <v>Retained Earnings</v>
      </c>
      <c r="B39" s="94">
        <f ca="1">Calc!B478</f>
        <v>-4921352.5544652594</v>
      </c>
      <c r="C39" s="94">
        <f ca="1">Calc!C478</f>
        <v>-9487762.6510233991</v>
      </c>
      <c r="D39" s="94">
        <f ca="1">Calc!D478</f>
        <v>-13708088.287388997</v>
      </c>
      <c r="E39" s="94">
        <f ca="1">Calc!E478</f>
        <v>-15580650.621066628</v>
      </c>
      <c r="F39" s="94">
        <f ca="1">Calc!F478</f>
        <v>-7414129.423291713</v>
      </c>
    </row>
    <row r="40" spans="1:26" ht="14.25" customHeight="1">
      <c r="A40" s="2" t="s">
        <v>252</v>
      </c>
      <c r="B40" s="292">
        <f ca="1">SUM(B36:B39)</f>
        <v>-2243352.5544652594</v>
      </c>
      <c r="C40" s="292">
        <f ca="1">SUM(C36:C39)</f>
        <v>-6809762.6510233991</v>
      </c>
      <c r="D40" s="292">
        <f t="shared" ref="D40:F40" ca="1" si="7">SUM(D36:D39)</f>
        <v>-11030088.287388997</v>
      </c>
      <c r="E40" s="292">
        <f t="shared" ca="1" si="7"/>
        <v>-12902650.621066628</v>
      </c>
      <c r="F40" s="292">
        <f t="shared" ca="1" si="7"/>
        <v>-4736129.423291713</v>
      </c>
    </row>
    <row r="41" spans="1:26" ht="14.25" customHeight="1">
      <c r="B41" s="25"/>
      <c r="C41" s="25"/>
      <c r="D41" s="25"/>
      <c r="E41" s="25"/>
      <c r="F41" s="25"/>
    </row>
    <row r="42" spans="1:26" ht="14.25" customHeight="1">
      <c r="A42" s="17" t="s">
        <v>253</v>
      </c>
      <c r="B42" s="103">
        <f t="shared" ref="B42:F42" ca="1" si="8">B40+B33</f>
        <v>-1944992.79064595</v>
      </c>
      <c r="C42" s="103">
        <f t="shared" ca="1" si="8"/>
        <v>-6413443.9788027443</v>
      </c>
      <c r="D42" s="103">
        <f t="shared" ca="1" si="8"/>
        <v>-10336505.063412333</v>
      </c>
      <c r="E42" s="103">
        <f t="shared" ca="1" si="8"/>
        <v>-10710241.217604263</v>
      </c>
      <c r="F42" s="103">
        <f t="shared" ca="1" si="8"/>
        <v>4831007.2266132012</v>
      </c>
      <c r="G42" s="17"/>
      <c r="H42" s="17"/>
      <c r="I42" s="17"/>
      <c r="J42" s="17"/>
      <c r="K42" s="17"/>
      <c r="L42" s="17"/>
      <c r="M42" s="17"/>
      <c r="N42" s="17"/>
      <c r="O42" s="17"/>
      <c r="P42" s="17"/>
      <c r="Q42" s="17"/>
      <c r="R42" s="17"/>
      <c r="S42" s="17"/>
      <c r="T42" s="17"/>
      <c r="U42" s="17"/>
      <c r="V42" s="17"/>
      <c r="W42" s="17"/>
      <c r="X42" s="17"/>
      <c r="Y42" s="17"/>
      <c r="Z42" s="17"/>
    </row>
    <row r="43" spans="1:26" ht="14.25" customHeight="1"/>
    <row r="44" spans="1:26" ht="14.25" customHeight="1"/>
    <row r="45" spans="1:26" ht="14.25" customHeight="1">
      <c r="B45" s="384"/>
      <c r="C45" s="384"/>
      <c r="D45" s="384"/>
      <c r="E45" s="384"/>
      <c r="F45" s="384"/>
      <c r="G45" s="384"/>
    </row>
    <row r="46" spans="1:26" ht="14.25" customHeight="1"/>
    <row r="47" spans="1:26" ht="14.25" customHeight="1"/>
    <row r="48" spans="1:26"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A1:F2"/>
  </mergeCells>
  <printOptions horizontalCentered="1" verticalCentered="1"/>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1D319"/>
  </sheetPr>
  <dimension ref="A1:O1000"/>
  <sheetViews>
    <sheetView showGridLines="0" zoomScale="70" zoomScaleNormal="70" workbookViewId="0">
      <selection activeCell="U31" sqref="U31"/>
    </sheetView>
  </sheetViews>
  <sheetFormatPr defaultColWidth="14.453125" defaultRowHeight="15" customHeight="1"/>
  <cols>
    <col min="1" max="1" width="37.453125" customWidth="1"/>
    <col min="2" max="13" width="12.1796875" bestFit="1" customWidth="1"/>
    <col min="14" max="14" width="13.36328125" bestFit="1" customWidth="1"/>
    <col min="15" max="15" width="8.81640625" hidden="1" customWidth="1"/>
    <col min="16" max="26" width="8.81640625" customWidth="1"/>
  </cols>
  <sheetData>
    <row r="1" spans="1:15" ht="14.25" customHeight="1">
      <c r="A1" s="484" t="str">
        <f>'Input - Assumptions'!$D$8</f>
        <v>CHAD LOVE MEDIA AI</v>
      </c>
      <c r="B1" s="485"/>
      <c r="C1" s="485"/>
      <c r="D1" s="485"/>
      <c r="E1" s="485"/>
      <c r="F1" s="485"/>
      <c r="G1" s="485"/>
      <c r="H1" s="485"/>
      <c r="I1" s="485"/>
      <c r="J1" s="485"/>
      <c r="K1" s="485"/>
      <c r="L1" s="485"/>
      <c r="M1" s="485"/>
      <c r="N1" s="485"/>
      <c r="O1" s="113"/>
    </row>
    <row r="2" spans="1:15" ht="14.25" customHeight="1">
      <c r="A2" s="484" t="s">
        <v>325</v>
      </c>
      <c r="B2" s="485"/>
      <c r="C2" s="485"/>
      <c r="D2" s="485"/>
      <c r="E2" s="485"/>
      <c r="F2" s="485"/>
      <c r="G2" s="485"/>
      <c r="H2" s="485"/>
      <c r="I2" s="485"/>
      <c r="J2" s="485"/>
      <c r="K2" s="485"/>
      <c r="L2" s="485"/>
      <c r="M2" s="485"/>
      <c r="N2" s="485"/>
      <c r="O2" s="113"/>
    </row>
    <row r="3" spans="1:15" ht="14.25" customHeight="1">
      <c r="A3" s="484" t="s">
        <v>145</v>
      </c>
      <c r="B3" s="485"/>
      <c r="C3" s="485"/>
      <c r="D3" s="485"/>
      <c r="E3" s="485"/>
      <c r="F3" s="485"/>
      <c r="G3" s="485"/>
      <c r="H3" s="485"/>
      <c r="I3" s="485"/>
      <c r="J3" s="485"/>
      <c r="K3" s="485"/>
      <c r="L3" s="485"/>
      <c r="M3" s="485"/>
      <c r="N3" s="485"/>
      <c r="O3" s="113"/>
    </row>
    <row r="4" spans="1:15" ht="14.25" customHeight="1">
      <c r="A4" s="181"/>
      <c r="N4" s="124" t="s">
        <v>326</v>
      </c>
      <c r="O4" s="113"/>
    </row>
    <row r="5" spans="1:15" ht="14.25" customHeight="1">
      <c r="A5" s="181" t="s">
        <v>40</v>
      </c>
      <c r="B5" s="152">
        <f>(((VALUE(RIGHT(A3,1)))-1)*12)+1</f>
        <v>1</v>
      </c>
      <c r="C5" s="152">
        <f t="shared" ref="C5:M5" si="0">B5+1</f>
        <v>2</v>
      </c>
      <c r="D5" s="152">
        <f t="shared" si="0"/>
        <v>3</v>
      </c>
      <c r="E5" s="152">
        <f t="shared" si="0"/>
        <v>4</v>
      </c>
      <c r="F5" s="152">
        <f t="shared" si="0"/>
        <v>5</v>
      </c>
      <c r="G5" s="152">
        <f t="shared" si="0"/>
        <v>6</v>
      </c>
      <c r="H5" s="152">
        <f t="shared" si="0"/>
        <v>7</v>
      </c>
      <c r="I5" s="152">
        <f t="shared" si="0"/>
        <v>8</v>
      </c>
      <c r="J5" s="152">
        <f t="shared" si="0"/>
        <v>9</v>
      </c>
      <c r="K5" s="152">
        <f t="shared" si="0"/>
        <v>10</v>
      </c>
      <c r="L5" s="152">
        <f t="shared" si="0"/>
        <v>11</v>
      </c>
      <c r="M5" s="152">
        <f t="shared" si="0"/>
        <v>12</v>
      </c>
      <c r="N5" s="124" t="s">
        <v>327</v>
      </c>
      <c r="O5" s="113"/>
    </row>
    <row r="6" spans="1:15" ht="14.25" customHeight="1">
      <c r="A6" s="181" t="s">
        <v>328</v>
      </c>
      <c r="B6" s="47">
        <f>EOMONTH('Input - Assumptions'!$D$9,'Balance Sheet'!C5-1)</f>
        <v>46203</v>
      </c>
      <c r="C6" s="47">
        <f>EOMONTH('Input - Assumptions'!$D$9,'Balance Sheet'!D5-1)</f>
        <v>46234</v>
      </c>
      <c r="D6" s="47">
        <f>EOMONTH('Input - Assumptions'!$D$9,'Balance Sheet'!E5-1)</f>
        <v>46265</v>
      </c>
      <c r="E6" s="47">
        <f>EOMONTH('Input - Assumptions'!$D$9,'Balance Sheet'!F5-1)</f>
        <v>46295</v>
      </c>
      <c r="F6" s="47">
        <f>EOMONTH('Input - Assumptions'!$D$9,'Balance Sheet'!G5-1)</f>
        <v>46326</v>
      </c>
      <c r="G6" s="47">
        <f>EOMONTH('Input - Assumptions'!$D$9,'Balance Sheet'!H5-1)</f>
        <v>46356</v>
      </c>
      <c r="H6" s="47">
        <f>EOMONTH('Input - Assumptions'!$D$9,'Balance Sheet'!I5-1)</f>
        <v>46387</v>
      </c>
      <c r="I6" s="47">
        <f>EOMONTH('Input - Assumptions'!$D$9,'Balance Sheet'!J5-1)</f>
        <v>46418</v>
      </c>
      <c r="J6" s="47">
        <f>EOMONTH('Input - Assumptions'!$D$9,'Balance Sheet'!K5-1)</f>
        <v>46446</v>
      </c>
      <c r="K6" s="47">
        <f>EOMONTH('Input - Assumptions'!$D$9,'Balance Sheet'!L5-1)</f>
        <v>46477</v>
      </c>
      <c r="L6" s="47">
        <f>EOMONTH('Input - Assumptions'!$D$9,'Balance Sheet'!M5-1)</f>
        <v>46507</v>
      </c>
      <c r="M6" s="47">
        <f>EOMONTH('Input - Assumptions'!$D$9,'Balance Sheet'!N5-1)</f>
        <v>46538</v>
      </c>
      <c r="N6" s="293">
        <f>M6</f>
        <v>46538</v>
      </c>
      <c r="O6" s="113"/>
    </row>
    <row r="7" spans="1:15" ht="14.25" customHeight="1">
      <c r="A7" s="162" t="s">
        <v>317</v>
      </c>
      <c r="O7" s="113"/>
    </row>
    <row r="8" spans="1:15" ht="14.25" customHeight="1">
      <c r="A8" s="294" t="str">
        <f ca="1">IF(N8&lt;&gt;0,Calc!$A$140,0)</f>
        <v>Subscription Revenue</v>
      </c>
      <c r="B8" s="94">
        <f t="array" aca="1" ref="B8" ca="1">INDEX(Calc!$C$140:$BJ$184,'Income Stmt'!$O8,'Income Stmt'!B$5)</f>
        <v>0</v>
      </c>
      <c r="C8" s="94">
        <f t="array" aca="1" ref="C8" ca="1">INDEX(Calc!$C$140:$BJ$184,'Income Stmt'!$O8,'Income Stmt'!C$5)</f>
        <v>0</v>
      </c>
      <c r="D8" s="94">
        <f t="array" aca="1" ref="D8" ca="1">INDEX(Calc!$C$140:$BJ$184,'Income Stmt'!$O8,'Income Stmt'!D$5)</f>
        <v>0</v>
      </c>
      <c r="E8" s="94">
        <f t="array" aca="1" ref="E8" ca="1">INDEX(Calc!$C$140:$BJ$184,'Income Stmt'!$O8,'Income Stmt'!E$5)</f>
        <v>0</v>
      </c>
      <c r="F8" s="94">
        <f t="array" aca="1" ref="F8" ca="1">INDEX(Calc!$C$140:$BJ$184,'Income Stmt'!$O8,'Income Stmt'!F$5)</f>
        <v>3650.4</v>
      </c>
      <c r="G8" s="94">
        <f t="array" aca="1" ref="G8" ca="1">INDEX(Calc!$C$140:$BJ$184,'Income Stmt'!$O8,'Income Stmt'!G$5)</f>
        <v>7257.1865572916677</v>
      </c>
      <c r="H8" s="94">
        <f t="array" aca="1" ref="H8" ca="1">INDEX(Calc!$C$140:$BJ$184,'Income Stmt'!$O8,'Income Stmt'!H$5)</f>
        <v>10823.775823641528</v>
      </c>
      <c r="I8" s="94">
        <f t="array" aca="1" ref="I8" ca="1">INDEX(Calc!$C$140:$BJ$184,'Income Stmt'!$O8,'Income Stmt'!I$5)</f>
        <v>14353.8408665027</v>
      </c>
      <c r="J8" s="94">
        <f t="array" aca="1" ref="J8" ca="1">INDEX(Calc!$C$140:$BJ$184,'Income Stmt'!$O8,'Income Stmt'!J$5)</f>
        <v>16586.649803835593</v>
      </c>
      <c r="K8" s="94">
        <f t="array" aca="1" ref="K8" ca="1">INDEX(Calc!$C$140:$BJ$184,'Income Stmt'!$O8,'Income Stmt'!K$5)</f>
        <v>18812.421513070043</v>
      </c>
      <c r="L8" s="94">
        <f t="array" aca="1" ref="L8" ca="1">INDEX(Calc!$C$140:$BJ$184,'Income Stmt'!$O8,'Income Stmt'!L$5)</f>
        <v>21035.387293360884</v>
      </c>
      <c r="M8" s="94">
        <f t="array" aca="1" ref="M8" ca="1">INDEX(Calc!$C$140:$BJ$184,'Income Stmt'!$O8,'Income Stmt'!M$5)</f>
        <v>23260.233491105453</v>
      </c>
      <c r="N8" s="161">
        <f t="shared" ref="N8:N11" ca="1" si="1">SUM(B8:M8)</f>
        <v>115779.89534880787</v>
      </c>
      <c r="O8" s="294">
        <v>1</v>
      </c>
    </row>
    <row r="9" spans="1:15" ht="14.25" customHeight="1">
      <c r="A9" s="294" t="str">
        <f ca="1">IF(N9&lt;&gt;0,Calc!$A$141,0)</f>
        <v>Ad Revenue</v>
      </c>
      <c r="B9" s="94">
        <f t="array" aca="1" ref="B9" ca="1">INDEX(Calc!$C$140:$BJ$184,'Income Stmt'!$O9,'Income Stmt'!B$5)</f>
        <v>0</v>
      </c>
      <c r="C9" s="94">
        <f t="array" aca="1" ref="C9" ca="1">INDEX(Calc!$C$140:$BJ$184,'Income Stmt'!$O9,'Income Stmt'!C$5)</f>
        <v>0</v>
      </c>
      <c r="D9" s="94">
        <f t="array" aca="1" ref="D9" ca="1">INDEX(Calc!$C$140:$BJ$184,'Income Stmt'!$O9,'Income Stmt'!D$5)</f>
        <v>0</v>
      </c>
      <c r="E9" s="94">
        <f t="array" aca="1" ref="E9" ca="1">INDEX(Calc!$C$140:$BJ$184,'Income Stmt'!$O9,'Income Stmt'!E$5)</f>
        <v>0</v>
      </c>
      <c r="F9" s="94">
        <f t="array" aca="1" ref="F9" ca="1">INDEX(Calc!$C$140:$BJ$184,'Income Stmt'!$O9,'Income Stmt'!F$5)</f>
        <v>0</v>
      </c>
      <c r="G9" s="94">
        <f t="array" aca="1" ref="G9" ca="1">INDEX(Calc!$C$140:$BJ$184,'Income Stmt'!$O9,'Income Stmt'!G$5)</f>
        <v>3279.5876309407554</v>
      </c>
      <c r="H9" s="94">
        <f t="array" aca="1" ref="H9" ca="1">INDEX(Calc!$C$140:$BJ$184,'Income Stmt'!$O9,'Income Stmt'!H$5)</f>
        <v>4336.6906032003017</v>
      </c>
      <c r="I9" s="94">
        <f t="array" aca="1" ref="I9" ca="1">INDEX(Calc!$C$140:$BJ$184,'Income Stmt'!$O9,'Income Stmt'!I$5)</f>
        <v>4993.3904752521157</v>
      </c>
      <c r="J9" s="94">
        <f t="array" aca="1" ref="J9" ca="1">INDEX(Calc!$C$140:$BJ$184,'Income Stmt'!$O9,'Income Stmt'!J$5)</f>
        <v>5656.0662974987326</v>
      </c>
      <c r="K9" s="94">
        <f t="array" aca="1" ref="K9" ca="1">INDEX(Calc!$C$140:$BJ$184,'Income Stmt'!$O9,'Income Stmt'!K$5)</f>
        <v>6316.6712580933317</v>
      </c>
      <c r="L9" s="94">
        <f t="array" aca="1" ref="L9" ca="1">INDEX(Calc!$C$140:$BJ$184,'Income Stmt'!$O9,'Income Stmt'!L$5)</f>
        <v>6976.605917664655</v>
      </c>
      <c r="M9" s="94">
        <f t="array" aca="1" ref="M9" ca="1">INDEX(Calc!$C$140:$BJ$184,'Income Stmt'!$O9,'Income Stmt'!M$5)</f>
        <v>7637.4210917475548</v>
      </c>
      <c r="N9" s="161">
        <f t="shared" ca="1" si="1"/>
        <v>39196.433274397445</v>
      </c>
      <c r="O9" s="294">
        <v>2</v>
      </c>
    </row>
    <row r="10" spans="1:15" ht="14.25" customHeight="1">
      <c r="A10" s="294" t="str">
        <f>IF(N10&lt;&gt;0,Calc!$A$142,0)</f>
        <v>In-App Purchases Revenue</v>
      </c>
      <c r="B10" s="94">
        <f t="array" ref="B10">INDEX(Calc!$C$140:$BJ$184,'Income Stmt'!$O10,'Income Stmt'!B$5)</f>
        <v>0</v>
      </c>
      <c r="C10" s="94">
        <f t="array" ref="C10">INDEX(Calc!$C$140:$BJ$184,'Income Stmt'!$O10,'Income Stmt'!C$5)</f>
        <v>0</v>
      </c>
      <c r="D10" s="94">
        <f t="array" ref="D10">INDEX(Calc!$C$140:$BJ$184,'Income Stmt'!$O10,'Income Stmt'!D$5)</f>
        <v>0</v>
      </c>
      <c r="E10" s="94">
        <f t="array" ref="E10">INDEX(Calc!$C$140:$BJ$184,'Income Stmt'!$O10,'Income Stmt'!E$5)</f>
        <v>0</v>
      </c>
      <c r="F10" s="94">
        <f t="array" ref="F10">INDEX(Calc!$C$140:$BJ$184,'Income Stmt'!$O10,'Income Stmt'!F$5)</f>
        <v>0</v>
      </c>
      <c r="G10" s="94">
        <f t="array" ref="G10">INDEX(Calc!$C$140:$BJ$184,'Income Stmt'!$O10,'Income Stmt'!G$5)</f>
        <v>0</v>
      </c>
      <c r="H10" s="94">
        <f t="array" ref="H10">INDEX(Calc!$C$140:$BJ$184,'Income Stmt'!$O10,'Income Stmt'!H$5)</f>
        <v>0</v>
      </c>
      <c r="I10" s="94">
        <f t="array" ref="I10">INDEX(Calc!$C$140:$BJ$184,'Income Stmt'!$O10,'Income Stmt'!I$5)</f>
        <v>12065.873849163652</v>
      </c>
      <c r="J10" s="94">
        <f t="array" ref="J10">INDEX(Calc!$C$140:$BJ$184,'Income Stmt'!$O10,'Income Stmt'!J$5)</f>
        <v>13685.000133149579</v>
      </c>
      <c r="K10" s="94">
        <f t="array" ref="K10">INDEX(Calc!$C$140:$BJ$184,'Income Stmt'!$O10,'Income Stmt'!K$5)</f>
        <v>15302.085258428735</v>
      </c>
      <c r="L10" s="94">
        <f t="array" ref="L10">INDEX(Calc!$C$140:$BJ$184,'Income Stmt'!$O10,'Income Stmt'!L$5)</f>
        <v>16920.538283799153</v>
      </c>
      <c r="M10" s="94">
        <f t="array" ref="M10">INDEX(Calc!$C$140:$BJ$184,'Income Stmt'!$O10,'Income Stmt'!M$5)</f>
        <v>18544.145492023545</v>
      </c>
      <c r="N10" s="161">
        <f t="shared" si="1"/>
        <v>76517.64301656466</v>
      </c>
      <c r="O10" s="294">
        <v>3</v>
      </c>
    </row>
    <row r="11" spans="1:15" ht="14.25" hidden="1" customHeight="1">
      <c r="A11" s="294">
        <f ca="1">IF(N11&lt;&gt;0,Calc!$A$143,0)</f>
        <v>0</v>
      </c>
      <c r="B11" s="94">
        <f t="array" aca="1" ref="B11" ca="1">INDEX(Calc!$C$140:$BJ$184,'Income Stmt'!$O11,'Income Stmt'!B$5)</f>
        <v>0</v>
      </c>
      <c r="C11" s="94">
        <f t="array" aca="1" ref="C11" ca="1">INDEX(Calc!$C$140:$BJ$184,'Income Stmt'!$O11,'Income Stmt'!C$5)</f>
        <v>0</v>
      </c>
      <c r="D11" s="94">
        <f t="array" aca="1" ref="D11" ca="1">INDEX(Calc!$C$140:$BJ$184,'Income Stmt'!$O11,'Income Stmt'!D$5)</f>
        <v>0</v>
      </c>
      <c r="E11" s="94">
        <f t="array" aca="1" ref="E11" ca="1">INDEX(Calc!$C$140:$BJ$184,'Income Stmt'!$O11,'Income Stmt'!E$5)</f>
        <v>0</v>
      </c>
      <c r="F11" s="94">
        <f t="array" aca="1" ref="F11" ca="1">INDEX(Calc!$C$140:$BJ$184,'Income Stmt'!$O11,'Income Stmt'!F$5)</f>
        <v>0</v>
      </c>
      <c r="G11" s="94">
        <f t="array" aca="1" ref="G11" ca="1">INDEX(Calc!$C$140:$BJ$184,'Income Stmt'!$O11,'Income Stmt'!G$5)</f>
        <v>0</v>
      </c>
      <c r="H11" s="94">
        <f t="array" aca="1" ref="H11" ca="1">INDEX(Calc!$C$140:$BJ$184,'Income Stmt'!$O11,'Income Stmt'!H$5)</f>
        <v>0</v>
      </c>
      <c r="I11" s="94">
        <f t="array" aca="1" ref="I11" ca="1">INDEX(Calc!$C$140:$BJ$184,'Income Stmt'!$O11,'Income Stmt'!I$5)</f>
        <v>0</v>
      </c>
      <c r="J11" s="94">
        <f t="array" aca="1" ref="J11" ca="1">INDEX(Calc!$C$140:$BJ$184,'Income Stmt'!$O11,'Income Stmt'!J$5)</f>
        <v>0</v>
      </c>
      <c r="K11" s="94">
        <f t="array" aca="1" ref="K11" ca="1">INDEX(Calc!$C$140:$BJ$184,'Income Stmt'!$O11,'Income Stmt'!K$5)</f>
        <v>0</v>
      </c>
      <c r="L11" s="94">
        <f t="array" aca="1" ref="L11" ca="1">INDEX(Calc!$C$140:$BJ$184,'Income Stmt'!$O11,'Income Stmt'!L$5)</f>
        <v>0</v>
      </c>
      <c r="M11" s="94">
        <f t="array" aca="1" ref="M11" ca="1">INDEX(Calc!$C$140:$BJ$184,'Income Stmt'!$O11,'Income Stmt'!M$5)</f>
        <v>0</v>
      </c>
      <c r="N11" s="161">
        <f t="shared" ca="1" si="1"/>
        <v>0</v>
      </c>
      <c r="O11" s="294">
        <v>4</v>
      </c>
    </row>
    <row r="12" spans="1:15" ht="14.25" customHeight="1">
      <c r="A12" s="162" t="s">
        <v>180</v>
      </c>
      <c r="B12" s="177">
        <f t="shared" ref="B12:N12" ca="1" si="2">SUM(B8:B11)</f>
        <v>0</v>
      </c>
      <c r="C12" s="177">
        <f t="shared" ca="1" si="2"/>
        <v>0</v>
      </c>
      <c r="D12" s="177">
        <f t="shared" ca="1" si="2"/>
        <v>0</v>
      </c>
      <c r="E12" s="177">
        <f t="shared" ca="1" si="2"/>
        <v>0</v>
      </c>
      <c r="F12" s="177">
        <f t="shared" ca="1" si="2"/>
        <v>3650.4</v>
      </c>
      <c r="G12" s="177">
        <f t="shared" ca="1" si="2"/>
        <v>10536.774188232423</v>
      </c>
      <c r="H12" s="177">
        <f t="shared" ca="1" si="2"/>
        <v>15160.466426841831</v>
      </c>
      <c r="I12" s="177">
        <f t="shared" ca="1" si="2"/>
        <v>31413.105190918468</v>
      </c>
      <c r="J12" s="177">
        <f t="shared" ca="1" si="2"/>
        <v>35927.716234483902</v>
      </c>
      <c r="K12" s="177">
        <f t="shared" ca="1" si="2"/>
        <v>40431.178029592105</v>
      </c>
      <c r="L12" s="177">
        <f t="shared" ca="1" si="2"/>
        <v>44932.531494824696</v>
      </c>
      <c r="M12" s="177">
        <f t="shared" ca="1" si="2"/>
        <v>49441.800074876548</v>
      </c>
      <c r="N12" s="177">
        <f t="shared" ca="1" si="2"/>
        <v>231493.97163976997</v>
      </c>
      <c r="O12" s="294">
        <v>5</v>
      </c>
    </row>
    <row r="13" spans="1:15" ht="14.25" customHeight="1">
      <c r="A13" s="162"/>
      <c r="B13" s="105"/>
      <c r="C13" s="105"/>
      <c r="D13" s="105"/>
      <c r="E13" s="105"/>
      <c r="F13" s="105"/>
      <c r="G13" s="105"/>
      <c r="H13" s="105"/>
      <c r="I13" s="105"/>
      <c r="J13" s="105"/>
      <c r="K13" s="105"/>
      <c r="L13" s="105"/>
      <c r="M13" s="105"/>
      <c r="N13" s="105"/>
      <c r="O13" s="294">
        <v>6</v>
      </c>
    </row>
    <row r="14" spans="1:15" ht="14.25" customHeight="1">
      <c r="A14" s="17" t="str">
        <f ca="1">IF(COUNTIF(A15,"&lt;&gt;0")=0,0,"Cost of Goods Sold")</f>
        <v>Cost of Goods Sold</v>
      </c>
      <c r="B14" s="105"/>
      <c r="C14" s="105"/>
      <c r="D14" s="105"/>
      <c r="E14" s="105"/>
      <c r="F14" s="105"/>
      <c r="G14" s="105"/>
      <c r="H14" s="105"/>
      <c r="I14" s="105"/>
      <c r="J14" s="105"/>
      <c r="K14" s="105"/>
      <c r="L14" s="105"/>
      <c r="M14" s="105"/>
      <c r="N14" s="105"/>
      <c r="O14" s="294">
        <v>7</v>
      </c>
    </row>
    <row r="15" spans="1:15" ht="14.25" customHeight="1">
      <c r="A15" s="294" t="str">
        <f ca="1">IF(N15&lt;&gt;0,Calc!$A$147,0)</f>
        <v>Direct Expenses</v>
      </c>
      <c r="B15" s="94">
        <f t="array" aca="1" ref="B15" ca="1">INDEX(Calc!$C$140:$BJ$184,'Income Stmt'!$O15,'Income Stmt'!B$5)</f>
        <v>0</v>
      </c>
      <c r="C15" s="94">
        <f t="array" aca="1" ref="C15" ca="1">INDEX(Calc!$C$140:$BJ$184,'Income Stmt'!$O15,'Income Stmt'!C$5)</f>
        <v>0</v>
      </c>
      <c r="D15" s="94">
        <f t="array" aca="1" ref="D15" ca="1">INDEX(Calc!$C$140:$BJ$184,'Income Stmt'!$O15,'Income Stmt'!D$5)</f>
        <v>0</v>
      </c>
      <c r="E15" s="94">
        <f t="array" aca="1" ref="E15" ca="1">INDEX(Calc!$C$140:$BJ$184,'Income Stmt'!$O15,'Income Stmt'!E$5)</f>
        <v>27</v>
      </c>
      <c r="F15" s="94">
        <f t="array" aca="1" ref="F15" ca="1">INDEX(Calc!$C$140:$BJ$184,'Income Stmt'!$O15,'Income Stmt'!F$5)</f>
        <v>471.30236145833339</v>
      </c>
      <c r="G15" s="94">
        <f t="array" aca="1" ref="G15" ca="1">INDEX(Calc!$C$140:$BJ$184,'Income Stmt'!$O15,'Income Stmt'!G$5)</f>
        <v>1064.9642227660897</v>
      </c>
      <c r="H15" s="94">
        <f t="array" aca="1" ref="H15" ca="1">INDEX(Calc!$C$140:$BJ$184,'Income Stmt'!$O15,'Income Stmt'!H$5)</f>
        <v>1501.8829715311253</v>
      </c>
      <c r="I15" s="94">
        <f t="array" aca="1" ref="I15" ca="1">INDEX(Calc!$C$140:$BJ$184,'Income Stmt'!$O15,'Income Stmt'!I$5)</f>
        <v>2731.1447438149935</v>
      </c>
      <c r="J15" s="94">
        <f t="array" aca="1" ref="J15" ca="1">INDEX(Calc!$C$140:$BJ$184,'Income Stmt'!$O15,'Income Stmt'!J$5)</f>
        <v>3131.3545455697586</v>
      </c>
      <c r="K15" s="94">
        <f t="array" aca="1" ref="K15" ca="1">INDEX(Calc!$C$140:$BJ$184,'Income Stmt'!$O15,'Income Stmt'!K$5)</f>
        <v>3533.8324665548571</v>
      </c>
      <c r="L15" s="94">
        <f t="array" aca="1" ref="L15" ca="1">INDEX(Calc!$C$140:$BJ$184,'Income Stmt'!$O15,'Income Stmt'!L$5)</f>
        <v>3939.3801509434161</v>
      </c>
      <c r="M15" s="94">
        <f t="array" aca="1" ref="M15" ca="1">INDEX(Calc!$C$140:$BJ$184,'Income Stmt'!$O15,'Income Stmt'!M$5)</f>
        <v>4348.8986827172021</v>
      </c>
      <c r="N15" s="161">
        <f t="shared" ref="N15:N19" ca="1" si="3">SUM(B15:M15)</f>
        <v>20749.760145355776</v>
      </c>
      <c r="O15" s="294">
        <v>8</v>
      </c>
    </row>
    <row r="16" spans="1:15" ht="14.25" hidden="1" customHeight="1">
      <c r="A16" s="294">
        <f>IF(N16&lt;&gt;0,Calc!$A$148,0)</f>
        <v>0</v>
      </c>
      <c r="B16" s="94">
        <f t="array" ref="B16">INDEX(Calc!$C$140:$BJ$184,'Income Stmt'!$O16,'Income Stmt'!B$5)</f>
        <v>0</v>
      </c>
      <c r="C16" s="94">
        <f t="array" ref="C16">INDEX(Calc!$C$140:$BJ$184,'Income Stmt'!$O16,'Income Stmt'!C$5)</f>
        <v>0</v>
      </c>
      <c r="D16" s="94">
        <f t="array" ref="D16">INDEX(Calc!$C$140:$BJ$184,'Income Stmt'!$O16,'Income Stmt'!D$5)</f>
        <v>0</v>
      </c>
      <c r="E16" s="94">
        <f t="array" ref="E16">INDEX(Calc!$C$140:$BJ$184,'Income Stmt'!$O16,'Income Stmt'!E$5)</f>
        <v>0</v>
      </c>
      <c r="F16" s="94">
        <f t="array" ref="F16">INDEX(Calc!$C$140:$BJ$184,'Income Stmt'!$O16,'Income Stmt'!F$5)</f>
        <v>0</v>
      </c>
      <c r="G16" s="94">
        <f t="array" ref="G16">INDEX(Calc!$C$140:$BJ$184,'Income Stmt'!$O16,'Income Stmt'!G$5)</f>
        <v>0</v>
      </c>
      <c r="H16" s="94">
        <f t="array" ref="H16">INDEX(Calc!$C$140:$BJ$184,'Income Stmt'!$O16,'Income Stmt'!H$5)</f>
        <v>0</v>
      </c>
      <c r="I16" s="94">
        <f t="array" ref="I16">INDEX(Calc!$C$140:$BJ$184,'Income Stmt'!$O16,'Income Stmt'!I$5)</f>
        <v>0</v>
      </c>
      <c r="J16" s="94">
        <f t="array" ref="J16">INDEX(Calc!$C$140:$BJ$184,'Income Stmt'!$O16,'Income Stmt'!J$5)</f>
        <v>0</v>
      </c>
      <c r="K16" s="94">
        <f t="array" ref="K16">INDEX(Calc!$C$140:$BJ$184,'Income Stmt'!$O16,'Income Stmt'!K$5)</f>
        <v>0</v>
      </c>
      <c r="L16" s="94">
        <f t="array" ref="L16">INDEX(Calc!$C$140:$BJ$184,'Income Stmt'!$O16,'Income Stmt'!L$5)</f>
        <v>0</v>
      </c>
      <c r="M16" s="94">
        <f t="array" ref="M16">INDEX(Calc!$C$140:$BJ$184,'Income Stmt'!$O16,'Income Stmt'!M$5)</f>
        <v>0</v>
      </c>
      <c r="N16" s="161">
        <f t="shared" si="3"/>
        <v>0</v>
      </c>
      <c r="O16" s="294">
        <v>9</v>
      </c>
    </row>
    <row r="17" spans="1:15" ht="14.25" hidden="1" customHeight="1">
      <c r="A17" s="294">
        <f>IF(N17&lt;&gt;0,Calc!$A$149,0)</f>
        <v>0</v>
      </c>
      <c r="B17" s="94">
        <f t="array" ref="B17">INDEX(Calc!$C$140:$BJ$184,'Income Stmt'!$O17,'Income Stmt'!B$5)</f>
        <v>0</v>
      </c>
      <c r="C17" s="94">
        <f t="array" ref="C17">INDEX(Calc!$C$140:$BJ$184,'Income Stmt'!$O17,'Income Stmt'!C$5)</f>
        <v>0</v>
      </c>
      <c r="D17" s="94">
        <f t="array" ref="D17">INDEX(Calc!$C$140:$BJ$184,'Income Stmt'!$O17,'Income Stmt'!D$5)</f>
        <v>0</v>
      </c>
      <c r="E17" s="94">
        <f t="array" ref="E17">INDEX(Calc!$C$140:$BJ$184,'Income Stmt'!$O17,'Income Stmt'!E$5)</f>
        <v>0</v>
      </c>
      <c r="F17" s="94">
        <f t="array" ref="F17">INDEX(Calc!$C$140:$BJ$184,'Income Stmt'!$O17,'Income Stmt'!F$5)</f>
        <v>0</v>
      </c>
      <c r="G17" s="94">
        <f t="array" ref="G17">INDEX(Calc!$C$140:$BJ$184,'Income Stmt'!$O17,'Income Stmt'!G$5)</f>
        <v>0</v>
      </c>
      <c r="H17" s="94">
        <f t="array" ref="H17">INDEX(Calc!$C$140:$BJ$184,'Income Stmt'!$O17,'Income Stmt'!H$5)</f>
        <v>0</v>
      </c>
      <c r="I17" s="94">
        <f t="array" ref="I17">INDEX(Calc!$C$140:$BJ$184,'Income Stmt'!$O17,'Income Stmt'!I$5)</f>
        <v>0</v>
      </c>
      <c r="J17" s="94">
        <f t="array" ref="J17">INDEX(Calc!$C$140:$BJ$184,'Income Stmt'!$O17,'Income Stmt'!J$5)</f>
        <v>0</v>
      </c>
      <c r="K17" s="94">
        <f t="array" ref="K17">INDEX(Calc!$C$140:$BJ$184,'Income Stmt'!$O17,'Income Stmt'!K$5)</f>
        <v>0</v>
      </c>
      <c r="L17" s="94">
        <f t="array" ref="L17">INDEX(Calc!$C$140:$BJ$184,'Income Stmt'!$O17,'Income Stmt'!L$5)</f>
        <v>0</v>
      </c>
      <c r="M17" s="94">
        <f t="array" ref="M17">INDEX(Calc!$C$140:$BJ$184,'Income Stmt'!$O17,'Income Stmt'!M$5)</f>
        <v>0</v>
      </c>
      <c r="N17" s="161">
        <f t="shared" si="3"/>
        <v>0</v>
      </c>
      <c r="O17" s="294">
        <v>10</v>
      </c>
    </row>
    <row r="18" spans="1:15" ht="14.25" hidden="1" customHeight="1">
      <c r="A18" s="294">
        <f>IF(N18&lt;&gt;0,Calc!$A$150,0)</f>
        <v>0</v>
      </c>
      <c r="B18" s="94">
        <f t="array" ref="B18">INDEX(Calc!$C$140:$BJ$184,'Income Stmt'!$O18,'Income Stmt'!B$5)</f>
        <v>0</v>
      </c>
      <c r="C18" s="94">
        <f t="array" ref="C18">INDEX(Calc!$C$140:$BJ$184,'Income Stmt'!$O18,'Income Stmt'!C$5)</f>
        <v>0</v>
      </c>
      <c r="D18" s="94">
        <f t="array" ref="D18">INDEX(Calc!$C$140:$BJ$184,'Income Stmt'!$O18,'Income Stmt'!D$5)</f>
        <v>0</v>
      </c>
      <c r="E18" s="94">
        <f t="array" ref="E18">INDEX(Calc!$C$140:$BJ$184,'Income Stmt'!$O18,'Income Stmt'!E$5)</f>
        <v>0</v>
      </c>
      <c r="F18" s="94">
        <f t="array" ref="F18">INDEX(Calc!$C$140:$BJ$184,'Income Stmt'!$O18,'Income Stmt'!F$5)</f>
        <v>0</v>
      </c>
      <c r="G18" s="94">
        <f t="array" ref="G18">INDEX(Calc!$C$140:$BJ$184,'Income Stmt'!$O18,'Income Stmt'!G$5)</f>
        <v>0</v>
      </c>
      <c r="H18" s="94">
        <f t="array" ref="H18">INDEX(Calc!$C$140:$BJ$184,'Income Stmt'!$O18,'Income Stmt'!H$5)</f>
        <v>0</v>
      </c>
      <c r="I18" s="94">
        <f t="array" ref="I18">INDEX(Calc!$C$140:$BJ$184,'Income Stmt'!$O18,'Income Stmt'!I$5)</f>
        <v>0</v>
      </c>
      <c r="J18" s="94">
        <f t="array" ref="J18">INDEX(Calc!$C$140:$BJ$184,'Income Stmt'!$O18,'Income Stmt'!J$5)</f>
        <v>0</v>
      </c>
      <c r="K18" s="94">
        <f t="array" ref="K18">INDEX(Calc!$C$140:$BJ$184,'Income Stmt'!$O18,'Income Stmt'!K$5)</f>
        <v>0</v>
      </c>
      <c r="L18" s="94">
        <f t="array" ref="L18">INDEX(Calc!$C$140:$BJ$184,'Income Stmt'!$O18,'Income Stmt'!L$5)</f>
        <v>0</v>
      </c>
      <c r="M18" s="94">
        <f t="array" ref="M18">INDEX(Calc!$C$140:$BJ$184,'Income Stmt'!$O18,'Income Stmt'!M$5)</f>
        <v>0</v>
      </c>
      <c r="N18" s="161">
        <f t="shared" si="3"/>
        <v>0</v>
      </c>
      <c r="O18" s="294">
        <v>11</v>
      </c>
    </row>
    <row r="19" spans="1:15" ht="14.25" customHeight="1">
      <c r="A19" s="162" t="str">
        <f ca="1">IF(COUNTIF(A15:A18,"&lt;&gt;0")=0,0,"Total Cost of Goods Sold")</f>
        <v>Total Cost of Goods Sold</v>
      </c>
      <c r="B19" s="177">
        <f t="shared" ref="B19:M19" ca="1" si="4">SUM(B15:B18)</f>
        <v>0</v>
      </c>
      <c r="C19" s="177">
        <f t="shared" ca="1" si="4"/>
        <v>0</v>
      </c>
      <c r="D19" s="177">
        <f t="shared" ca="1" si="4"/>
        <v>0</v>
      </c>
      <c r="E19" s="177">
        <f t="shared" ca="1" si="4"/>
        <v>27</v>
      </c>
      <c r="F19" s="177">
        <f t="shared" ca="1" si="4"/>
        <v>471.30236145833339</v>
      </c>
      <c r="G19" s="177">
        <f t="shared" ca="1" si="4"/>
        <v>1064.9642227660897</v>
      </c>
      <c r="H19" s="177">
        <f t="shared" ca="1" si="4"/>
        <v>1501.8829715311253</v>
      </c>
      <c r="I19" s="177">
        <f t="shared" ca="1" si="4"/>
        <v>2731.1447438149935</v>
      </c>
      <c r="J19" s="177">
        <f t="shared" ca="1" si="4"/>
        <v>3131.3545455697586</v>
      </c>
      <c r="K19" s="177">
        <f t="shared" ca="1" si="4"/>
        <v>3533.8324665548571</v>
      </c>
      <c r="L19" s="177">
        <f t="shared" ca="1" si="4"/>
        <v>3939.3801509434161</v>
      </c>
      <c r="M19" s="177">
        <f t="shared" ca="1" si="4"/>
        <v>4348.8986827172021</v>
      </c>
      <c r="N19" s="177">
        <f t="shared" ca="1" si="3"/>
        <v>20749.760145355776</v>
      </c>
      <c r="O19" s="294">
        <v>12</v>
      </c>
    </row>
    <row r="20" spans="1:15" ht="14.25" customHeight="1">
      <c r="A20" s="181" t="str">
        <f ca="1">IF(A19=0,0,"")</f>
        <v/>
      </c>
      <c r="O20" s="294">
        <v>13</v>
      </c>
    </row>
    <row r="21" spans="1:15" ht="14.25" customHeight="1">
      <c r="A21" s="162" t="str">
        <f ca="1">IF(A19=0,0,"Gross Margin")</f>
        <v>Gross Margin</v>
      </c>
      <c r="B21" s="295">
        <f t="shared" ref="B21:M21" ca="1" si="5">B12-B19</f>
        <v>0</v>
      </c>
      <c r="C21" s="295">
        <f t="shared" ca="1" si="5"/>
        <v>0</v>
      </c>
      <c r="D21" s="295">
        <f t="shared" ca="1" si="5"/>
        <v>0</v>
      </c>
      <c r="E21" s="295">
        <f t="shared" ca="1" si="5"/>
        <v>-27</v>
      </c>
      <c r="F21" s="295">
        <f t="shared" ca="1" si="5"/>
        <v>3179.0976385416666</v>
      </c>
      <c r="G21" s="295">
        <f t="shared" ca="1" si="5"/>
        <v>9471.8099654663329</v>
      </c>
      <c r="H21" s="295">
        <f t="shared" ca="1" si="5"/>
        <v>13658.583455310705</v>
      </c>
      <c r="I21" s="295">
        <f t="shared" ca="1" si="5"/>
        <v>28681.960447103476</v>
      </c>
      <c r="J21" s="295">
        <f t="shared" ca="1" si="5"/>
        <v>32796.361688914141</v>
      </c>
      <c r="K21" s="295">
        <f t="shared" ca="1" si="5"/>
        <v>36897.345563037248</v>
      </c>
      <c r="L21" s="295">
        <f t="shared" ca="1" si="5"/>
        <v>40993.151343881284</v>
      </c>
      <c r="M21" s="295">
        <f t="shared" ca="1" si="5"/>
        <v>45092.901392159343</v>
      </c>
      <c r="N21" s="295">
        <f ca="1">SUM(B21:M21)</f>
        <v>210744.21149441419</v>
      </c>
      <c r="O21" s="294">
        <v>14</v>
      </c>
    </row>
    <row r="22" spans="1:15" ht="14.25" customHeight="1">
      <c r="A22" s="181" t="str">
        <f ca="1">IF(A19=0,0,"Percent")</f>
        <v>Percent</v>
      </c>
      <c r="B22" s="113">
        <f t="shared" ref="B22:N22" ca="1" si="6">IF(B12=0,0,B21/B12)</f>
        <v>0</v>
      </c>
      <c r="C22" s="113">
        <f t="shared" ca="1" si="6"/>
        <v>0</v>
      </c>
      <c r="D22" s="113">
        <f t="shared" ca="1" si="6"/>
        <v>0</v>
      </c>
      <c r="E22" s="113">
        <f t="shared" ca="1" si="6"/>
        <v>0</v>
      </c>
      <c r="F22" s="113">
        <f t="shared" ca="1" si="6"/>
        <v>0.87089021437148439</v>
      </c>
      <c r="G22" s="113">
        <f t="shared" ca="1" si="6"/>
        <v>0.8989288178961401</v>
      </c>
      <c r="H22" s="113">
        <f t="shared" ca="1" si="6"/>
        <v>0.90093425035577934</v>
      </c>
      <c r="I22" s="113">
        <f t="shared" ca="1" si="6"/>
        <v>0.91305715473793514</v>
      </c>
      <c r="J22" s="113">
        <f t="shared" ca="1" si="6"/>
        <v>0.91284292814124812</v>
      </c>
      <c r="K22" s="113">
        <f t="shared" ca="1" si="6"/>
        <v>0.9125963516579112</v>
      </c>
      <c r="L22" s="113">
        <f t="shared" ca="1" si="6"/>
        <v>0.91232677038467891</v>
      </c>
      <c r="M22" s="113">
        <f t="shared" ca="1" si="6"/>
        <v>0.9120400415006924</v>
      </c>
      <c r="N22" s="296">
        <f t="shared" ca="1" si="6"/>
        <v>0.91036587260404056</v>
      </c>
      <c r="O22" s="294">
        <v>15</v>
      </c>
    </row>
    <row r="23" spans="1:15" ht="14.25" customHeight="1">
      <c r="A23" s="181" t="str">
        <f ca="1">IF(A22=0,0,"")</f>
        <v/>
      </c>
      <c r="O23" s="294">
        <v>16</v>
      </c>
    </row>
    <row r="24" spans="1:15" ht="14.25" customHeight="1">
      <c r="A24" s="162" t="s">
        <v>116</v>
      </c>
      <c r="O24" s="294">
        <v>17</v>
      </c>
    </row>
    <row r="25" spans="1:15" ht="14.25" customHeight="1">
      <c r="A25" s="294" t="str">
        <f ca="1">IF(N25&lt;&gt;0,Calc!$A$157,0)</f>
        <v>Sales and Marketing</v>
      </c>
      <c r="B25" s="94">
        <f t="array" aca="1" ref="B25" ca="1">INDEX(Calc!$C$140:$BJ$184,'Income Stmt'!$O25,'Income Stmt'!B$5)</f>
        <v>4000</v>
      </c>
      <c r="C25" s="94">
        <f t="array" aca="1" ref="C25" ca="1">INDEX(Calc!$C$140:$BJ$184,'Income Stmt'!$O25,'Income Stmt'!C$5)</f>
        <v>69000</v>
      </c>
      <c r="D25" s="94">
        <f t="array" aca="1" ref="D25" ca="1">INDEX(Calc!$C$140:$BJ$184,'Income Stmt'!$O25,'Income Stmt'!D$5)</f>
        <v>69000</v>
      </c>
      <c r="E25" s="94">
        <f t="array" aca="1" ref="E25" ca="1">INDEX(Calc!$C$140:$BJ$184,'Income Stmt'!$O25,'Income Stmt'!E$5)</f>
        <v>69000</v>
      </c>
      <c r="F25" s="94">
        <f t="array" aca="1" ref="F25" ca="1">INDEX(Calc!$C$140:$BJ$184,'Income Stmt'!$O25,'Income Stmt'!F$5)</f>
        <v>69657.072</v>
      </c>
      <c r="G25" s="94">
        <f t="array" aca="1" ref="G25" ca="1">INDEX(Calc!$C$140:$BJ$184,'Income Stmt'!$O25,'Income Stmt'!G$5)</f>
        <v>70896.619353881833</v>
      </c>
      <c r="H25" s="94">
        <f t="array" aca="1" ref="H25" ca="1">INDEX(Calc!$C$140:$BJ$184,'Income Stmt'!$O25,'Income Stmt'!H$5)</f>
        <v>71728.883956831531</v>
      </c>
      <c r="I25" s="94">
        <f t="array" aca="1" ref="I25" ca="1">INDEX(Calc!$C$140:$BJ$184,'Income Stmt'!$O25,'Income Stmt'!I$5)</f>
        <v>51654.358934365322</v>
      </c>
      <c r="J25" s="94">
        <f t="array" aca="1" ref="J25" ca="1">INDEX(Calc!$C$140:$BJ$184,'Income Stmt'!$O25,'Income Stmt'!J$5)</f>
        <v>52466.9889222071</v>
      </c>
      <c r="K25" s="94">
        <f t="array" aca="1" ref="K25" ca="1">INDEX(Calc!$C$140:$BJ$184,'Income Stmt'!$O25,'Income Stmt'!K$5)</f>
        <v>53277.612045326576</v>
      </c>
      <c r="L25" s="94">
        <f t="array" aca="1" ref="L25" ca="1">INDEX(Calc!$C$140:$BJ$184,'Income Stmt'!$O25,'Income Stmt'!L$5)</f>
        <v>54087.855669068449</v>
      </c>
      <c r="M25" s="94">
        <f t="array" aca="1" ref="M25" ca="1">INDEX(Calc!$C$140:$BJ$184,'Income Stmt'!$O25,'Income Stmt'!M$5)</f>
        <v>54899.524013477778</v>
      </c>
      <c r="N25" s="161">
        <f t="shared" ref="N25:N48" ca="1" si="7">SUM(B25:M25)</f>
        <v>689668.91489515861</v>
      </c>
      <c r="O25" s="294">
        <v>18</v>
      </c>
    </row>
    <row r="26" spans="1:15" ht="14.25" customHeight="1">
      <c r="A26" s="294" t="str">
        <f ca="1">IF(N26&lt;&gt;0,Calc!$A$158,0)</f>
        <v>General and Administrative</v>
      </c>
      <c r="B26" s="94">
        <f t="array" aca="1" ref="B26" ca="1">INDEX(Calc!$C$140:$BJ$184,'Income Stmt'!$O26,'Income Stmt'!B$5)</f>
        <v>9500</v>
      </c>
      <c r="C26" s="94">
        <f t="array" aca="1" ref="C26" ca="1">INDEX(Calc!$C$140:$BJ$184,'Income Stmt'!$O26,'Income Stmt'!C$5)</f>
        <v>14000</v>
      </c>
      <c r="D26" s="94">
        <f t="array" aca="1" ref="D26" ca="1">INDEX(Calc!$C$140:$BJ$184,'Income Stmt'!$O26,'Income Stmt'!D$5)</f>
        <v>48000</v>
      </c>
      <c r="E26" s="94">
        <f t="array" aca="1" ref="E26" ca="1">INDEX(Calc!$C$140:$BJ$184,'Income Stmt'!$O26,'Income Stmt'!E$5)</f>
        <v>48000</v>
      </c>
      <c r="F26" s="94">
        <f t="array" aca="1" ref="F26" ca="1">INDEX(Calc!$C$140:$BJ$184,'Income Stmt'!$O26,'Income Stmt'!F$5)</f>
        <v>48292.031999999999</v>
      </c>
      <c r="G26" s="94">
        <f t="array" aca="1" ref="G26" ca="1">INDEX(Calc!$C$140:$BJ$184,'Income Stmt'!$O26,'Income Stmt'!G$5)</f>
        <v>48842.941935058596</v>
      </c>
      <c r="H26" s="94">
        <f t="array" aca="1" ref="H26" ca="1">INDEX(Calc!$C$140:$BJ$184,'Income Stmt'!$O26,'Income Stmt'!H$5)</f>
        <v>49212.837314147342</v>
      </c>
      <c r="I26" s="94">
        <f t="array" aca="1" ref="I26" ca="1">INDEX(Calc!$C$140:$BJ$184,'Income Stmt'!$O26,'Income Stmt'!I$5)</f>
        <v>50513.048415273479</v>
      </c>
      <c r="J26" s="94">
        <f t="array" aca="1" ref="J26" ca="1">INDEX(Calc!$C$140:$BJ$184,'Income Stmt'!$O26,'Income Stmt'!J$5)</f>
        <v>50874.217298758711</v>
      </c>
      <c r="K26" s="94">
        <f t="array" aca="1" ref="K26" ca="1">INDEX(Calc!$C$140:$BJ$184,'Income Stmt'!$O26,'Income Stmt'!K$5)</f>
        <v>51234.494242367364</v>
      </c>
      <c r="L26" s="94">
        <f t="array" aca="1" ref="L26" ca="1">INDEX(Calc!$C$140:$BJ$184,'Income Stmt'!$O26,'Income Stmt'!L$5)</f>
        <v>51594.602519585977</v>
      </c>
      <c r="M26" s="94">
        <f t="array" aca="1" ref="M26" ca="1">INDEX(Calc!$C$140:$BJ$184,'Income Stmt'!$O26,'Income Stmt'!M$5)</f>
        <v>51955.344005990126</v>
      </c>
      <c r="N26" s="161">
        <f t="shared" ca="1" si="7"/>
        <v>522019.51773118164</v>
      </c>
      <c r="O26" s="294">
        <v>19</v>
      </c>
    </row>
    <row r="27" spans="1:15" ht="14.25" customHeight="1">
      <c r="A27" s="294" t="str">
        <f ca="1">IF(N27&lt;&gt;0,Calc!$A$159,0)</f>
        <v>Development &amp; Maintenance</v>
      </c>
      <c r="B27" s="94">
        <f t="array" aca="1" ref="B27" ca="1">INDEX(Calc!$C$140:$BJ$184,'Income Stmt'!$O27,'Income Stmt'!B$5)</f>
        <v>50500</v>
      </c>
      <c r="C27" s="94">
        <f t="array" aca="1" ref="C27" ca="1">INDEX(Calc!$C$140:$BJ$184,'Income Stmt'!$O27,'Income Stmt'!C$5)</f>
        <v>50500</v>
      </c>
      <c r="D27" s="94">
        <f t="array" aca="1" ref="D27" ca="1">INDEX(Calc!$C$140:$BJ$184,'Income Stmt'!$O27,'Income Stmt'!D$5)</f>
        <v>50500</v>
      </c>
      <c r="E27" s="94">
        <f t="array" aca="1" ref="E27" ca="1">INDEX(Calc!$C$140:$BJ$184,'Income Stmt'!$O27,'Income Stmt'!E$5)</f>
        <v>1000</v>
      </c>
      <c r="F27" s="94">
        <f t="array" aca="1" ref="F27" ca="1">INDEX(Calc!$C$140:$BJ$184,'Income Stmt'!$O27,'Income Stmt'!F$5)</f>
        <v>1000</v>
      </c>
      <c r="G27" s="94">
        <f t="array" aca="1" ref="G27" ca="1">INDEX(Calc!$C$140:$BJ$184,'Income Stmt'!$O27,'Income Stmt'!G$5)</f>
        <v>1000</v>
      </c>
      <c r="H27" s="94">
        <f t="array" aca="1" ref="H27" ca="1">INDEX(Calc!$C$140:$BJ$184,'Income Stmt'!$O27,'Income Stmt'!H$5)</f>
        <v>1000</v>
      </c>
      <c r="I27" s="94">
        <f t="array" aca="1" ref="I27" ca="1">INDEX(Calc!$C$140:$BJ$184,'Income Stmt'!$O27,'Income Stmt'!I$5)</f>
        <v>1000</v>
      </c>
      <c r="J27" s="94">
        <f t="array" aca="1" ref="J27" ca="1">INDEX(Calc!$C$140:$BJ$184,'Income Stmt'!$O27,'Income Stmt'!J$5)</f>
        <v>1000</v>
      </c>
      <c r="K27" s="94">
        <f t="array" aca="1" ref="K27" ca="1">INDEX(Calc!$C$140:$BJ$184,'Income Stmt'!$O27,'Income Stmt'!K$5)</f>
        <v>1000</v>
      </c>
      <c r="L27" s="94">
        <f t="array" aca="1" ref="L27" ca="1">INDEX(Calc!$C$140:$BJ$184,'Income Stmt'!$O27,'Income Stmt'!L$5)</f>
        <v>1000</v>
      </c>
      <c r="M27" s="94">
        <f t="array" aca="1" ref="M27" ca="1">INDEX(Calc!$C$140:$BJ$184,'Income Stmt'!$O27,'Income Stmt'!M$5)</f>
        <v>1000</v>
      </c>
      <c r="N27" s="161">
        <f t="shared" ca="1" si="7"/>
        <v>160500</v>
      </c>
      <c r="O27" s="294">
        <v>20</v>
      </c>
    </row>
    <row r="28" spans="1:15" ht="14.25" hidden="1" customHeight="1">
      <c r="A28" s="294">
        <f ca="1">IF(N28&lt;&gt;0,Calc!$A$160,0)</f>
        <v>0</v>
      </c>
      <c r="B28" s="94">
        <f t="array" aca="1" ref="B28" ca="1">INDEX(Calc!$C$140:$BJ$184,'Income Stmt'!$O28,'Income Stmt'!B$5)</f>
        <v>0</v>
      </c>
      <c r="C28" s="94">
        <f t="array" aca="1" ref="C28" ca="1">INDEX(Calc!$C$140:$BJ$184,'Income Stmt'!$O28,'Income Stmt'!C$5)</f>
        <v>0</v>
      </c>
      <c r="D28" s="94">
        <f t="array" aca="1" ref="D28" ca="1">INDEX(Calc!$C$140:$BJ$184,'Income Stmt'!$O28,'Income Stmt'!D$5)</f>
        <v>0</v>
      </c>
      <c r="E28" s="94">
        <f t="array" aca="1" ref="E28" ca="1">INDEX(Calc!$C$140:$BJ$184,'Income Stmt'!$O28,'Income Stmt'!E$5)</f>
        <v>0</v>
      </c>
      <c r="F28" s="94">
        <f t="array" aca="1" ref="F28" ca="1">INDEX(Calc!$C$140:$BJ$184,'Income Stmt'!$O28,'Income Stmt'!F$5)</f>
        <v>0</v>
      </c>
      <c r="G28" s="94">
        <f t="array" aca="1" ref="G28" ca="1">INDEX(Calc!$C$140:$BJ$184,'Income Stmt'!$O28,'Income Stmt'!G$5)</f>
        <v>0</v>
      </c>
      <c r="H28" s="94">
        <f t="array" aca="1" ref="H28" ca="1">INDEX(Calc!$C$140:$BJ$184,'Income Stmt'!$O28,'Income Stmt'!H$5)</f>
        <v>0</v>
      </c>
      <c r="I28" s="94">
        <f t="array" aca="1" ref="I28" ca="1">INDEX(Calc!$C$140:$BJ$184,'Income Stmt'!$O28,'Income Stmt'!I$5)</f>
        <v>0</v>
      </c>
      <c r="J28" s="94">
        <f t="array" aca="1" ref="J28" ca="1">INDEX(Calc!$C$140:$BJ$184,'Income Stmt'!$O28,'Income Stmt'!J$5)</f>
        <v>0</v>
      </c>
      <c r="K28" s="94">
        <f t="array" aca="1" ref="K28" ca="1">INDEX(Calc!$C$140:$BJ$184,'Income Stmt'!$O28,'Income Stmt'!K$5)</f>
        <v>0</v>
      </c>
      <c r="L28" s="94">
        <f t="array" aca="1" ref="L28" ca="1">INDEX(Calc!$C$140:$BJ$184,'Income Stmt'!$O28,'Income Stmt'!L$5)</f>
        <v>0</v>
      </c>
      <c r="M28" s="94">
        <f t="array" aca="1" ref="M28" ca="1">INDEX(Calc!$C$140:$BJ$184,'Income Stmt'!$O28,'Income Stmt'!M$5)</f>
        <v>0</v>
      </c>
      <c r="N28" s="161">
        <f t="shared" ca="1" si="7"/>
        <v>0</v>
      </c>
      <c r="O28" s="294">
        <v>21</v>
      </c>
    </row>
    <row r="29" spans="1:15" ht="15" hidden="1" customHeight="1">
      <c r="A29" s="294">
        <f ca="1">IF(N29&lt;&gt;0,Calc!$A$161,0)</f>
        <v>0</v>
      </c>
      <c r="B29" s="94">
        <f t="array" aca="1" ref="B29" ca="1">INDEX(Calc!$C$140:$BJ$184,'Income Stmt'!$O29,'Income Stmt'!B$5)</f>
        <v>0</v>
      </c>
      <c r="C29" s="94">
        <f t="array" aca="1" ref="C29" ca="1">INDEX(Calc!$C$140:$BJ$184,'Income Stmt'!$O29,'Income Stmt'!C$5)</f>
        <v>0</v>
      </c>
      <c r="D29" s="94">
        <f t="array" aca="1" ref="D29" ca="1">INDEX(Calc!$C$140:$BJ$184,'Income Stmt'!$O29,'Income Stmt'!D$5)</f>
        <v>0</v>
      </c>
      <c r="E29" s="94">
        <f t="array" aca="1" ref="E29" ca="1">INDEX(Calc!$C$140:$BJ$184,'Income Stmt'!$O29,'Income Stmt'!E$5)</f>
        <v>0</v>
      </c>
      <c r="F29" s="94">
        <f t="array" aca="1" ref="F29" ca="1">INDEX(Calc!$C$140:$BJ$184,'Income Stmt'!$O29,'Income Stmt'!F$5)</f>
        <v>0</v>
      </c>
      <c r="G29" s="94">
        <f t="array" aca="1" ref="G29" ca="1">INDEX(Calc!$C$140:$BJ$184,'Income Stmt'!$O29,'Income Stmt'!G$5)</f>
        <v>0</v>
      </c>
      <c r="H29" s="94">
        <f t="array" aca="1" ref="H29" ca="1">INDEX(Calc!$C$140:$BJ$184,'Income Stmt'!$O29,'Income Stmt'!H$5)</f>
        <v>0</v>
      </c>
      <c r="I29" s="94">
        <f t="array" aca="1" ref="I29" ca="1">INDEX(Calc!$C$140:$BJ$184,'Income Stmt'!$O29,'Income Stmt'!I$5)</f>
        <v>0</v>
      </c>
      <c r="J29" s="94">
        <f t="array" aca="1" ref="J29" ca="1">INDEX(Calc!$C$140:$BJ$184,'Income Stmt'!$O29,'Income Stmt'!J$5)</f>
        <v>0</v>
      </c>
      <c r="K29" s="94">
        <f t="array" aca="1" ref="K29" ca="1">INDEX(Calc!$C$140:$BJ$184,'Income Stmt'!$O29,'Income Stmt'!K$5)</f>
        <v>0</v>
      </c>
      <c r="L29" s="94">
        <f t="array" aca="1" ref="L29" ca="1">INDEX(Calc!$C$140:$BJ$184,'Income Stmt'!$O29,'Income Stmt'!L$5)</f>
        <v>0</v>
      </c>
      <c r="M29" s="94">
        <f t="array" aca="1" ref="M29" ca="1">INDEX(Calc!$C$140:$BJ$184,'Income Stmt'!$O29,'Income Stmt'!M$5)</f>
        <v>0</v>
      </c>
      <c r="N29" s="161">
        <f t="shared" ca="1" si="7"/>
        <v>0</v>
      </c>
      <c r="O29" s="294">
        <v>22</v>
      </c>
    </row>
    <row r="30" spans="1:15" ht="14.25" hidden="1" customHeight="1">
      <c r="A30" s="294">
        <f ca="1">IF(N30&lt;&gt;0,Calc!$A$162,0)</f>
        <v>0</v>
      </c>
      <c r="B30" s="94">
        <f t="array" aca="1" ref="B30" ca="1">INDEX(Calc!$C$140:$BJ$184,'Income Stmt'!$O30,'Income Stmt'!B$5)</f>
        <v>0</v>
      </c>
      <c r="C30" s="94">
        <f t="array" aca="1" ref="C30" ca="1">INDEX(Calc!$C$140:$BJ$184,'Income Stmt'!$O30,'Income Stmt'!C$5)</f>
        <v>0</v>
      </c>
      <c r="D30" s="94">
        <f t="array" aca="1" ref="D30" ca="1">INDEX(Calc!$C$140:$BJ$184,'Income Stmt'!$O30,'Income Stmt'!D$5)</f>
        <v>0</v>
      </c>
      <c r="E30" s="94">
        <f t="array" aca="1" ref="E30" ca="1">INDEX(Calc!$C$140:$BJ$184,'Income Stmt'!$O30,'Income Stmt'!E$5)</f>
        <v>0</v>
      </c>
      <c r="F30" s="94">
        <f t="array" aca="1" ref="F30" ca="1">INDEX(Calc!$C$140:$BJ$184,'Income Stmt'!$O30,'Income Stmt'!F$5)</f>
        <v>0</v>
      </c>
      <c r="G30" s="94">
        <f t="array" aca="1" ref="G30" ca="1">INDEX(Calc!$C$140:$BJ$184,'Income Stmt'!$O30,'Income Stmt'!G$5)</f>
        <v>0</v>
      </c>
      <c r="H30" s="94">
        <f t="array" aca="1" ref="H30" ca="1">INDEX(Calc!$C$140:$BJ$184,'Income Stmt'!$O30,'Income Stmt'!H$5)</f>
        <v>0</v>
      </c>
      <c r="I30" s="94">
        <f t="array" aca="1" ref="I30" ca="1">INDEX(Calc!$C$140:$BJ$184,'Income Stmt'!$O30,'Income Stmt'!I$5)</f>
        <v>0</v>
      </c>
      <c r="J30" s="94">
        <f t="array" aca="1" ref="J30" ca="1">INDEX(Calc!$C$140:$BJ$184,'Income Stmt'!$O30,'Income Stmt'!J$5)</f>
        <v>0</v>
      </c>
      <c r="K30" s="94">
        <f t="array" aca="1" ref="K30" ca="1">INDEX(Calc!$C$140:$BJ$184,'Income Stmt'!$O30,'Income Stmt'!K$5)</f>
        <v>0</v>
      </c>
      <c r="L30" s="94">
        <f t="array" aca="1" ref="L30" ca="1">INDEX(Calc!$C$140:$BJ$184,'Income Stmt'!$O30,'Income Stmt'!L$5)</f>
        <v>0</v>
      </c>
      <c r="M30" s="94">
        <f t="array" aca="1" ref="M30" ca="1">INDEX(Calc!$C$140:$BJ$184,'Income Stmt'!$O30,'Income Stmt'!M$5)</f>
        <v>0</v>
      </c>
      <c r="N30" s="161">
        <f t="shared" ca="1" si="7"/>
        <v>0</v>
      </c>
      <c r="O30" s="294">
        <v>23</v>
      </c>
    </row>
    <row r="31" spans="1:15" ht="14.25" hidden="1" customHeight="1">
      <c r="A31" s="294">
        <f ca="1">IF(N31&lt;&gt;0,Calc!$A$163,0)</f>
        <v>0</v>
      </c>
      <c r="B31" s="94">
        <f t="array" aca="1" ref="B31" ca="1">INDEX(Calc!$C$140:$BJ$184,'Income Stmt'!$O31,'Income Stmt'!B$5)</f>
        <v>0</v>
      </c>
      <c r="C31" s="94">
        <f t="array" aca="1" ref="C31" ca="1">INDEX(Calc!$C$140:$BJ$184,'Income Stmt'!$O31,'Income Stmt'!C$5)</f>
        <v>0</v>
      </c>
      <c r="D31" s="94">
        <f t="array" aca="1" ref="D31" ca="1">INDEX(Calc!$C$140:$BJ$184,'Income Stmt'!$O31,'Income Stmt'!D$5)</f>
        <v>0</v>
      </c>
      <c r="E31" s="94">
        <f t="array" aca="1" ref="E31" ca="1">INDEX(Calc!$C$140:$BJ$184,'Income Stmt'!$O31,'Income Stmt'!E$5)</f>
        <v>0</v>
      </c>
      <c r="F31" s="94">
        <f t="array" aca="1" ref="F31" ca="1">INDEX(Calc!$C$140:$BJ$184,'Income Stmt'!$O31,'Income Stmt'!F$5)</f>
        <v>0</v>
      </c>
      <c r="G31" s="94">
        <f t="array" aca="1" ref="G31" ca="1">INDEX(Calc!$C$140:$BJ$184,'Income Stmt'!$O31,'Income Stmt'!G$5)</f>
        <v>0</v>
      </c>
      <c r="H31" s="94">
        <f t="array" aca="1" ref="H31" ca="1">INDEX(Calc!$C$140:$BJ$184,'Income Stmt'!$O31,'Income Stmt'!H$5)</f>
        <v>0</v>
      </c>
      <c r="I31" s="94">
        <f t="array" aca="1" ref="I31" ca="1">INDEX(Calc!$C$140:$BJ$184,'Income Stmt'!$O31,'Income Stmt'!I$5)</f>
        <v>0</v>
      </c>
      <c r="J31" s="94">
        <f t="array" aca="1" ref="J31" ca="1">INDEX(Calc!$C$140:$BJ$184,'Income Stmt'!$O31,'Income Stmt'!J$5)</f>
        <v>0</v>
      </c>
      <c r="K31" s="94">
        <f t="array" aca="1" ref="K31" ca="1">INDEX(Calc!$C$140:$BJ$184,'Income Stmt'!$O31,'Income Stmt'!K$5)</f>
        <v>0</v>
      </c>
      <c r="L31" s="94">
        <f t="array" aca="1" ref="L31" ca="1">INDEX(Calc!$C$140:$BJ$184,'Income Stmt'!$O31,'Income Stmt'!L$5)</f>
        <v>0</v>
      </c>
      <c r="M31" s="94">
        <f t="array" aca="1" ref="M31" ca="1">INDEX(Calc!$C$140:$BJ$184,'Income Stmt'!$O31,'Income Stmt'!M$5)</f>
        <v>0</v>
      </c>
      <c r="N31" s="161">
        <f t="shared" ca="1" si="7"/>
        <v>0</v>
      </c>
      <c r="O31" s="294">
        <v>24</v>
      </c>
    </row>
    <row r="32" spans="1:15" ht="14.25" hidden="1" customHeight="1">
      <c r="A32" s="294">
        <f ca="1">IF(N32&lt;&gt;0,Calc!$A$164,0)</f>
        <v>0</v>
      </c>
      <c r="B32" s="94">
        <f t="array" aca="1" ref="B32" ca="1">INDEX(Calc!$C$140:$BJ$184,'Income Stmt'!$O32,'Income Stmt'!B$5)</f>
        <v>0</v>
      </c>
      <c r="C32" s="94">
        <f t="array" aca="1" ref="C32" ca="1">INDEX(Calc!$C$140:$BJ$184,'Income Stmt'!$O32,'Income Stmt'!C$5)</f>
        <v>0</v>
      </c>
      <c r="D32" s="94">
        <f t="array" aca="1" ref="D32" ca="1">INDEX(Calc!$C$140:$BJ$184,'Income Stmt'!$O32,'Income Stmt'!D$5)</f>
        <v>0</v>
      </c>
      <c r="E32" s="94">
        <f t="array" aca="1" ref="E32" ca="1">INDEX(Calc!$C$140:$BJ$184,'Income Stmt'!$O32,'Income Stmt'!E$5)</f>
        <v>0</v>
      </c>
      <c r="F32" s="94">
        <f t="array" aca="1" ref="F32" ca="1">INDEX(Calc!$C$140:$BJ$184,'Income Stmt'!$O32,'Income Stmt'!F$5)</f>
        <v>0</v>
      </c>
      <c r="G32" s="94">
        <f t="array" aca="1" ref="G32" ca="1">INDEX(Calc!$C$140:$BJ$184,'Income Stmt'!$O32,'Income Stmt'!G$5)</f>
        <v>0</v>
      </c>
      <c r="H32" s="94">
        <f t="array" aca="1" ref="H32" ca="1">INDEX(Calc!$C$140:$BJ$184,'Income Stmt'!$O32,'Income Stmt'!H$5)</f>
        <v>0</v>
      </c>
      <c r="I32" s="94">
        <f t="array" aca="1" ref="I32" ca="1">INDEX(Calc!$C$140:$BJ$184,'Income Stmt'!$O32,'Income Stmt'!I$5)</f>
        <v>0</v>
      </c>
      <c r="J32" s="94">
        <f t="array" aca="1" ref="J32" ca="1">INDEX(Calc!$C$140:$BJ$184,'Income Stmt'!$O32,'Income Stmt'!J$5)</f>
        <v>0</v>
      </c>
      <c r="K32" s="94">
        <f t="array" aca="1" ref="K32" ca="1">INDEX(Calc!$C$140:$BJ$184,'Income Stmt'!$O32,'Income Stmt'!K$5)</f>
        <v>0</v>
      </c>
      <c r="L32" s="94">
        <f t="array" aca="1" ref="L32" ca="1">INDEX(Calc!$C$140:$BJ$184,'Income Stmt'!$O32,'Income Stmt'!L$5)</f>
        <v>0</v>
      </c>
      <c r="M32" s="94">
        <f t="array" aca="1" ref="M32" ca="1">INDEX(Calc!$C$140:$BJ$184,'Income Stmt'!$O32,'Income Stmt'!M$5)</f>
        <v>0</v>
      </c>
      <c r="N32" s="161">
        <f t="shared" ca="1" si="7"/>
        <v>0</v>
      </c>
      <c r="O32" s="294">
        <v>25</v>
      </c>
    </row>
    <row r="33" spans="1:15" ht="14.25" hidden="1" customHeight="1">
      <c r="A33" s="294">
        <f ca="1">IF(N33&lt;&gt;0,Calc!$A$165,0)</f>
        <v>0</v>
      </c>
      <c r="B33" s="94">
        <f t="array" aca="1" ref="B33" ca="1">INDEX(Calc!$C$140:$BJ$184,'Income Stmt'!$O33,'Income Stmt'!B$5)</f>
        <v>0</v>
      </c>
      <c r="C33" s="94">
        <f t="array" aca="1" ref="C33" ca="1">INDEX(Calc!$C$140:$BJ$184,'Income Stmt'!$O33,'Income Stmt'!C$5)</f>
        <v>0</v>
      </c>
      <c r="D33" s="94">
        <f t="array" aca="1" ref="D33" ca="1">INDEX(Calc!$C$140:$BJ$184,'Income Stmt'!$O33,'Income Stmt'!D$5)</f>
        <v>0</v>
      </c>
      <c r="E33" s="94">
        <f t="array" aca="1" ref="E33" ca="1">INDEX(Calc!$C$140:$BJ$184,'Income Stmt'!$O33,'Income Stmt'!E$5)</f>
        <v>0</v>
      </c>
      <c r="F33" s="94">
        <f t="array" aca="1" ref="F33" ca="1">INDEX(Calc!$C$140:$BJ$184,'Income Stmt'!$O33,'Income Stmt'!F$5)</f>
        <v>0</v>
      </c>
      <c r="G33" s="94">
        <f t="array" aca="1" ref="G33" ca="1">INDEX(Calc!$C$140:$BJ$184,'Income Stmt'!$O33,'Income Stmt'!G$5)</f>
        <v>0</v>
      </c>
      <c r="H33" s="94">
        <f t="array" aca="1" ref="H33" ca="1">INDEX(Calc!$C$140:$BJ$184,'Income Stmt'!$O33,'Income Stmt'!H$5)</f>
        <v>0</v>
      </c>
      <c r="I33" s="94">
        <f t="array" aca="1" ref="I33" ca="1">INDEX(Calc!$C$140:$BJ$184,'Income Stmt'!$O33,'Income Stmt'!I$5)</f>
        <v>0</v>
      </c>
      <c r="J33" s="94">
        <f t="array" aca="1" ref="J33" ca="1">INDEX(Calc!$C$140:$BJ$184,'Income Stmt'!$O33,'Income Stmt'!J$5)</f>
        <v>0</v>
      </c>
      <c r="K33" s="94">
        <f t="array" aca="1" ref="K33" ca="1">INDEX(Calc!$C$140:$BJ$184,'Income Stmt'!$O33,'Income Stmt'!K$5)</f>
        <v>0</v>
      </c>
      <c r="L33" s="94">
        <f t="array" aca="1" ref="L33" ca="1">INDEX(Calc!$C$140:$BJ$184,'Income Stmt'!$O33,'Income Stmt'!L$5)</f>
        <v>0</v>
      </c>
      <c r="M33" s="94">
        <f t="array" aca="1" ref="M33" ca="1">INDEX(Calc!$C$140:$BJ$184,'Income Stmt'!$O33,'Income Stmt'!M$5)</f>
        <v>0</v>
      </c>
      <c r="N33" s="161">
        <f t="shared" ca="1" si="7"/>
        <v>0</v>
      </c>
      <c r="O33" s="294">
        <v>26</v>
      </c>
    </row>
    <row r="34" spans="1:15" ht="14.25" hidden="1" customHeight="1">
      <c r="A34" s="294">
        <f ca="1">IF(N34&lt;&gt;0,Calc!$A$166,0)</f>
        <v>0</v>
      </c>
      <c r="B34" s="94">
        <f t="array" aca="1" ref="B34" ca="1">INDEX(Calc!$C$140:$BJ$184,'Income Stmt'!$O34,'Income Stmt'!B$5)</f>
        <v>0</v>
      </c>
      <c r="C34" s="94">
        <f t="array" aca="1" ref="C34" ca="1">INDEX(Calc!$C$140:$BJ$184,'Income Stmt'!$O34,'Income Stmt'!C$5)</f>
        <v>0</v>
      </c>
      <c r="D34" s="94">
        <f t="array" aca="1" ref="D34" ca="1">INDEX(Calc!$C$140:$BJ$184,'Income Stmt'!$O34,'Income Stmt'!D$5)</f>
        <v>0</v>
      </c>
      <c r="E34" s="94">
        <f t="array" aca="1" ref="E34" ca="1">INDEX(Calc!$C$140:$BJ$184,'Income Stmt'!$O34,'Income Stmt'!E$5)</f>
        <v>0</v>
      </c>
      <c r="F34" s="94">
        <f t="array" aca="1" ref="F34" ca="1">INDEX(Calc!$C$140:$BJ$184,'Income Stmt'!$O34,'Income Stmt'!F$5)</f>
        <v>0</v>
      </c>
      <c r="G34" s="94">
        <f t="array" aca="1" ref="G34" ca="1">INDEX(Calc!$C$140:$BJ$184,'Income Stmt'!$O34,'Income Stmt'!G$5)</f>
        <v>0</v>
      </c>
      <c r="H34" s="94">
        <f t="array" aca="1" ref="H34" ca="1">INDEX(Calc!$C$140:$BJ$184,'Income Stmt'!$O34,'Income Stmt'!H$5)</f>
        <v>0</v>
      </c>
      <c r="I34" s="94">
        <f t="array" aca="1" ref="I34" ca="1">INDEX(Calc!$C$140:$BJ$184,'Income Stmt'!$O34,'Income Stmt'!I$5)</f>
        <v>0</v>
      </c>
      <c r="J34" s="94">
        <f t="array" aca="1" ref="J34" ca="1">INDEX(Calc!$C$140:$BJ$184,'Income Stmt'!$O34,'Income Stmt'!J$5)</f>
        <v>0</v>
      </c>
      <c r="K34" s="94">
        <f t="array" aca="1" ref="K34" ca="1">INDEX(Calc!$C$140:$BJ$184,'Income Stmt'!$O34,'Income Stmt'!K$5)</f>
        <v>0</v>
      </c>
      <c r="L34" s="94">
        <f t="array" aca="1" ref="L34" ca="1">INDEX(Calc!$C$140:$BJ$184,'Income Stmt'!$O34,'Income Stmt'!L$5)</f>
        <v>0</v>
      </c>
      <c r="M34" s="94">
        <f t="array" aca="1" ref="M34" ca="1">INDEX(Calc!$C$140:$BJ$184,'Income Stmt'!$O34,'Income Stmt'!M$5)</f>
        <v>0</v>
      </c>
      <c r="N34" s="161">
        <f t="shared" ca="1" si="7"/>
        <v>0</v>
      </c>
      <c r="O34" s="294">
        <v>27</v>
      </c>
    </row>
    <row r="35" spans="1:15" ht="14.25" hidden="1" customHeight="1">
      <c r="A35" s="294">
        <f>IF(N35&lt;&gt;0,Calc!$A$167,0)</f>
        <v>0</v>
      </c>
      <c r="B35" s="94">
        <f t="array" ref="B35">INDEX(Calc!$C$140:$BJ$184,'Income Stmt'!$O35,'Income Stmt'!B$5)</f>
        <v>0</v>
      </c>
      <c r="C35" s="94">
        <f t="array" ref="C35">INDEX(Calc!$C$140:$BJ$184,'Income Stmt'!$O35,'Income Stmt'!C$5)</f>
        <v>0</v>
      </c>
      <c r="D35" s="94">
        <f t="array" ref="D35">INDEX(Calc!$C$140:$BJ$184,'Income Stmt'!$O35,'Income Stmt'!D$5)</f>
        <v>0</v>
      </c>
      <c r="E35" s="94">
        <f t="array" ref="E35">INDEX(Calc!$C$140:$BJ$184,'Income Stmt'!$O35,'Income Stmt'!E$5)</f>
        <v>0</v>
      </c>
      <c r="F35" s="94">
        <f t="array" ref="F35">INDEX(Calc!$C$140:$BJ$184,'Income Stmt'!$O35,'Income Stmt'!F$5)</f>
        <v>0</v>
      </c>
      <c r="G35" s="94">
        <f t="array" ref="G35">INDEX(Calc!$C$140:$BJ$184,'Income Stmt'!$O35,'Income Stmt'!G$5)</f>
        <v>0</v>
      </c>
      <c r="H35" s="94">
        <f t="array" ref="H35">INDEX(Calc!$C$140:$BJ$184,'Income Stmt'!$O35,'Income Stmt'!H$5)</f>
        <v>0</v>
      </c>
      <c r="I35" s="94">
        <f t="array" ref="I35">INDEX(Calc!$C$140:$BJ$184,'Income Stmt'!$O35,'Income Stmt'!I$5)</f>
        <v>0</v>
      </c>
      <c r="J35" s="94">
        <f t="array" ref="J35">INDEX(Calc!$C$140:$BJ$184,'Income Stmt'!$O35,'Income Stmt'!J$5)</f>
        <v>0</v>
      </c>
      <c r="K35" s="94">
        <f t="array" ref="K35">INDEX(Calc!$C$140:$BJ$184,'Income Stmt'!$O35,'Income Stmt'!K$5)</f>
        <v>0</v>
      </c>
      <c r="L35" s="94">
        <f t="array" ref="L35">INDEX(Calc!$C$140:$BJ$184,'Income Stmt'!$O35,'Income Stmt'!L$5)</f>
        <v>0</v>
      </c>
      <c r="M35" s="94">
        <f t="array" ref="M35">INDEX(Calc!$C$140:$BJ$184,'Income Stmt'!$O35,'Income Stmt'!M$5)</f>
        <v>0</v>
      </c>
      <c r="N35" s="161">
        <f t="shared" si="7"/>
        <v>0</v>
      </c>
      <c r="O35" s="294">
        <v>28</v>
      </c>
    </row>
    <row r="36" spans="1:15" ht="14.25" hidden="1" customHeight="1">
      <c r="A36" s="294">
        <f>IF(N36&lt;&gt;0,Calc!$A$168,0)</f>
        <v>0</v>
      </c>
      <c r="B36" s="94">
        <f t="array" ref="B36">INDEX(Calc!$C$140:$BJ$184,'Income Stmt'!$O36,'Income Stmt'!B$5)</f>
        <v>0</v>
      </c>
      <c r="C36" s="94">
        <f t="array" ref="C36">INDEX(Calc!$C$140:$BJ$184,'Income Stmt'!$O36,'Income Stmt'!C$5)</f>
        <v>0</v>
      </c>
      <c r="D36" s="94">
        <f t="array" ref="D36">INDEX(Calc!$C$140:$BJ$184,'Income Stmt'!$O36,'Income Stmt'!D$5)</f>
        <v>0</v>
      </c>
      <c r="E36" s="94">
        <f t="array" ref="E36">INDEX(Calc!$C$140:$BJ$184,'Income Stmt'!$O36,'Income Stmt'!E$5)</f>
        <v>0</v>
      </c>
      <c r="F36" s="94">
        <f t="array" ref="F36">INDEX(Calc!$C$140:$BJ$184,'Income Stmt'!$O36,'Income Stmt'!F$5)</f>
        <v>0</v>
      </c>
      <c r="G36" s="94">
        <f t="array" ref="G36">INDEX(Calc!$C$140:$BJ$184,'Income Stmt'!$O36,'Income Stmt'!G$5)</f>
        <v>0</v>
      </c>
      <c r="H36" s="94">
        <f t="array" ref="H36">INDEX(Calc!$C$140:$BJ$184,'Income Stmt'!$O36,'Income Stmt'!H$5)</f>
        <v>0</v>
      </c>
      <c r="I36" s="94">
        <f t="array" ref="I36">INDEX(Calc!$C$140:$BJ$184,'Income Stmt'!$O36,'Income Stmt'!I$5)</f>
        <v>0</v>
      </c>
      <c r="J36" s="94">
        <f t="array" ref="J36">INDEX(Calc!$C$140:$BJ$184,'Income Stmt'!$O36,'Income Stmt'!J$5)</f>
        <v>0</v>
      </c>
      <c r="K36" s="94">
        <f t="array" ref="K36">INDEX(Calc!$C$140:$BJ$184,'Income Stmt'!$O36,'Income Stmt'!K$5)</f>
        <v>0</v>
      </c>
      <c r="L36" s="94">
        <f t="array" ref="L36">INDEX(Calc!$C$140:$BJ$184,'Income Stmt'!$O36,'Income Stmt'!L$5)</f>
        <v>0</v>
      </c>
      <c r="M36" s="94">
        <f t="array" ref="M36">INDEX(Calc!$C$140:$BJ$184,'Income Stmt'!$O36,'Income Stmt'!M$5)</f>
        <v>0</v>
      </c>
      <c r="N36" s="161">
        <f t="shared" si="7"/>
        <v>0</v>
      </c>
      <c r="O36" s="294">
        <v>29</v>
      </c>
    </row>
    <row r="37" spans="1:15" ht="14.25" hidden="1" customHeight="1">
      <c r="A37" s="294">
        <f>IF(N37&lt;&gt;0,Calc!$A$169,0)</f>
        <v>0</v>
      </c>
      <c r="B37" s="94">
        <f t="array" ref="B37">INDEX(Calc!$C$140:$BJ$184,'Income Stmt'!$O37,'Income Stmt'!B$5)</f>
        <v>0</v>
      </c>
      <c r="C37" s="94">
        <f t="array" ref="C37">INDEX(Calc!$C$140:$BJ$184,'Income Stmt'!$O37,'Income Stmt'!C$5)</f>
        <v>0</v>
      </c>
      <c r="D37" s="94">
        <f t="array" ref="D37">INDEX(Calc!$C$140:$BJ$184,'Income Stmt'!$O37,'Income Stmt'!D$5)</f>
        <v>0</v>
      </c>
      <c r="E37" s="94">
        <f t="array" ref="E37">INDEX(Calc!$C$140:$BJ$184,'Income Stmt'!$O37,'Income Stmt'!E$5)</f>
        <v>0</v>
      </c>
      <c r="F37" s="94">
        <f t="array" ref="F37">INDEX(Calc!$C$140:$BJ$184,'Income Stmt'!$O37,'Income Stmt'!F$5)</f>
        <v>0</v>
      </c>
      <c r="G37" s="94">
        <f t="array" ref="G37">INDEX(Calc!$C$140:$BJ$184,'Income Stmt'!$O37,'Income Stmt'!G$5)</f>
        <v>0</v>
      </c>
      <c r="H37" s="94">
        <f t="array" ref="H37">INDEX(Calc!$C$140:$BJ$184,'Income Stmt'!$O37,'Income Stmt'!H$5)</f>
        <v>0</v>
      </c>
      <c r="I37" s="94">
        <f t="array" ref="I37">INDEX(Calc!$C$140:$BJ$184,'Income Stmt'!$O37,'Income Stmt'!I$5)</f>
        <v>0</v>
      </c>
      <c r="J37" s="94">
        <f t="array" ref="J37">INDEX(Calc!$C$140:$BJ$184,'Income Stmt'!$O37,'Income Stmt'!J$5)</f>
        <v>0</v>
      </c>
      <c r="K37" s="94">
        <f t="array" ref="K37">INDEX(Calc!$C$140:$BJ$184,'Income Stmt'!$O37,'Income Stmt'!K$5)</f>
        <v>0</v>
      </c>
      <c r="L37" s="94">
        <f t="array" ref="L37">INDEX(Calc!$C$140:$BJ$184,'Income Stmt'!$O37,'Income Stmt'!L$5)</f>
        <v>0</v>
      </c>
      <c r="M37" s="94">
        <f t="array" ref="M37">INDEX(Calc!$C$140:$BJ$184,'Income Stmt'!$O37,'Income Stmt'!M$5)</f>
        <v>0</v>
      </c>
      <c r="N37" s="161">
        <f t="shared" si="7"/>
        <v>0</v>
      </c>
      <c r="O37" s="294">
        <v>30</v>
      </c>
    </row>
    <row r="38" spans="1:15" ht="14.25" hidden="1" customHeight="1">
      <c r="A38" s="294">
        <f>IF(N38&lt;&gt;0,Calc!$A$170,0)</f>
        <v>0</v>
      </c>
      <c r="B38" s="94">
        <f t="array" ref="B38">INDEX(Calc!$C$140:$BJ$184,'Income Stmt'!$O38,'Income Stmt'!B$5)</f>
        <v>0</v>
      </c>
      <c r="C38" s="94">
        <f t="array" ref="C38">INDEX(Calc!$C$140:$BJ$184,'Income Stmt'!$O38,'Income Stmt'!C$5)</f>
        <v>0</v>
      </c>
      <c r="D38" s="94">
        <f t="array" ref="D38">INDEX(Calc!$C$140:$BJ$184,'Income Stmt'!$O38,'Income Stmt'!D$5)</f>
        <v>0</v>
      </c>
      <c r="E38" s="94">
        <f t="array" ref="E38">INDEX(Calc!$C$140:$BJ$184,'Income Stmt'!$O38,'Income Stmt'!E$5)</f>
        <v>0</v>
      </c>
      <c r="F38" s="94">
        <f t="array" ref="F38">INDEX(Calc!$C$140:$BJ$184,'Income Stmt'!$O38,'Income Stmt'!F$5)</f>
        <v>0</v>
      </c>
      <c r="G38" s="94">
        <f t="array" ref="G38">INDEX(Calc!$C$140:$BJ$184,'Income Stmt'!$O38,'Income Stmt'!G$5)</f>
        <v>0</v>
      </c>
      <c r="H38" s="94">
        <f t="array" ref="H38">INDEX(Calc!$C$140:$BJ$184,'Income Stmt'!$O38,'Income Stmt'!H$5)</f>
        <v>0</v>
      </c>
      <c r="I38" s="94">
        <f t="array" ref="I38">INDEX(Calc!$C$140:$BJ$184,'Income Stmt'!$O38,'Income Stmt'!I$5)</f>
        <v>0</v>
      </c>
      <c r="J38" s="94">
        <f t="array" ref="J38">INDEX(Calc!$C$140:$BJ$184,'Income Stmt'!$O38,'Income Stmt'!J$5)</f>
        <v>0</v>
      </c>
      <c r="K38" s="94">
        <f t="array" ref="K38">INDEX(Calc!$C$140:$BJ$184,'Income Stmt'!$O38,'Income Stmt'!K$5)</f>
        <v>0</v>
      </c>
      <c r="L38" s="94">
        <f t="array" ref="L38">INDEX(Calc!$C$140:$BJ$184,'Income Stmt'!$O38,'Income Stmt'!L$5)</f>
        <v>0</v>
      </c>
      <c r="M38" s="94">
        <f t="array" ref="M38">INDEX(Calc!$C$140:$BJ$184,'Income Stmt'!$O38,'Income Stmt'!M$5)</f>
        <v>0</v>
      </c>
      <c r="N38" s="161">
        <f t="shared" si="7"/>
        <v>0</v>
      </c>
      <c r="O38" s="294">
        <v>31</v>
      </c>
    </row>
    <row r="39" spans="1:15" ht="14.25" hidden="1" customHeight="1">
      <c r="A39" s="294">
        <f>IF(N39&lt;&gt;0,Calc!$A$171,0)</f>
        <v>0</v>
      </c>
      <c r="B39" s="94">
        <f t="array" ref="B39">INDEX(Calc!$C$140:$BJ$184,'Income Stmt'!$O39,'Income Stmt'!B$5)</f>
        <v>0</v>
      </c>
      <c r="C39" s="94">
        <f t="array" ref="C39">INDEX(Calc!$C$140:$BJ$184,'Income Stmt'!$O39,'Income Stmt'!C$5)</f>
        <v>0</v>
      </c>
      <c r="D39" s="94">
        <f t="array" ref="D39">INDEX(Calc!$C$140:$BJ$184,'Income Stmt'!$O39,'Income Stmt'!D$5)</f>
        <v>0</v>
      </c>
      <c r="E39" s="94">
        <f t="array" ref="E39">INDEX(Calc!$C$140:$BJ$184,'Income Stmt'!$O39,'Income Stmt'!E$5)</f>
        <v>0</v>
      </c>
      <c r="F39" s="94">
        <f t="array" ref="F39">INDEX(Calc!$C$140:$BJ$184,'Income Stmt'!$O39,'Income Stmt'!F$5)</f>
        <v>0</v>
      </c>
      <c r="G39" s="94">
        <f t="array" ref="G39">INDEX(Calc!$C$140:$BJ$184,'Income Stmt'!$O39,'Income Stmt'!G$5)</f>
        <v>0</v>
      </c>
      <c r="H39" s="94">
        <f t="array" ref="H39">INDEX(Calc!$C$140:$BJ$184,'Income Stmt'!$O39,'Income Stmt'!H$5)</f>
        <v>0</v>
      </c>
      <c r="I39" s="94">
        <f t="array" ref="I39">INDEX(Calc!$C$140:$BJ$184,'Income Stmt'!$O39,'Income Stmt'!I$5)</f>
        <v>0</v>
      </c>
      <c r="J39" s="94">
        <f t="array" ref="J39">INDEX(Calc!$C$140:$BJ$184,'Income Stmt'!$O39,'Income Stmt'!J$5)</f>
        <v>0</v>
      </c>
      <c r="K39" s="94">
        <f t="array" ref="K39">INDEX(Calc!$C$140:$BJ$184,'Income Stmt'!$O39,'Income Stmt'!K$5)</f>
        <v>0</v>
      </c>
      <c r="L39" s="94">
        <f t="array" ref="L39">INDEX(Calc!$C$140:$BJ$184,'Income Stmt'!$O39,'Income Stmt'!L$5)</f>
        <v>0</v>
      </c>
      <c r="M39" s="94">
        <f t="array" ref="M39">INDEX(Calc!$C$140:$BJ$184,'Income Stmt'!$O39,'Income Stmt'!M$5)</f>
        <v>0</v>
      </c>
      <c r="N39" s="161">
        <f t="shared" si="7"/>
        <v>0</v>
      </c>
      <c r="O39" s="294">
        <v>32</v>
      </c>
    </row>
    <row r="40" spans="1:15" ht="14.25" hidden="1" customHeight="1">
      <c r="A40" s="294">
        <f>IF(N40&lt;&gt;0,Calc!$A$172,0)</f>
        <v>0</v>
      </c>
      <c r="B40" s="94">
        <f t="array" ref="B40">INDEX(Calc!$C$140:$BJ$184,'Income Stmt'!$O40,'Income Stmt'!B$5)</f>
        <v>0</v>
      </c>
      <c r="C40" s="94">
        <f t="array" ref="C40">INDEX(Calc!$C$140:$BJ$184,'Income Stmt'!$O40,'Income Stmt'!C$5)</f>
        <v>0</v>
      </c>
      <c r="D40" s="94">
        <f t="array" ref="D40">INDEX(Calc!$C$140:$BJ$184,'Income Stmt'!$O40,'Income Stmt'!D$5)</f>
        <v>0</v>
      </c>
      <c r="E40" s="94">
        <f t="array" ref="E40">INDEX(Calc!$C$140:$BJ$184,'Income Stmt'!$O40,'Income Stmt'!E$5)</f>
        <v>0</v>
      </c>
      <c r="F40" s="94">
        <f t="array" ref="F40">INDEX(Calc!$C$140:$BJ$184,'Income Stmt'!$O40,'Income Stmt'!F$5)</f>
        <v>0</v>
      </c>
      <c r="G40" s="94">
        <f t="array" ref="G40">INDEX(Calc!$C$140:$BJ$184,'Income Stmt'!$O40,'Income Stmt'!G$5)</f>
        <v>0</v>
      </c>
      <c r="H40" s="94">
        <f t="array" ref="H40">INDEX(Calc!$C$140:$BJ$184,'Income Stmt'!$O40,'Income Stmt'!H$5)</f>
        <v>0</v>
      </c>
      <c r="I40" s="94">
        <f t="array" ref="I40">INDEX(Calc!$C$140:$BJ$184,'Income Stmt'!$O40,'Income Stmt'!I$5)</f>
        <v>0</v>
      </c>
      <c r="J40" s="94">
        <f t="array" ref="J40">INDEX(Calc!$C$140:$BJ$184,'Income Stmt'!$O40,'Income Stmt'!J$5)</f>
        <v>0</v>
      </c>
      <c r="K40" s="94">
        <f t="array" ref="K40">INDEX(Calc!$C$140:$BJ$184,'Income Stmt'!$O40,'Income Stmt'!K$5)</f>
        <v>0</v>
      </c>
      <c r="L40" s="94">
        <f t="array" ref="L40">INDEX(Calc!$C$140:$BJ$184,'Income Stmt'!$O40,'Income Stmt'!L$5)</f>
        <v>0</v>
      </c>
      <c r="M40" s="94">
        <f t="array" ref="M40">INDEX(Calc!$C$140:$BJ$184,'Income Stmt'!$O40,'Income Stmt'!M$5)</f>
        <v>0</v>
      </c>
      <c r="N40" s="161">
        <f t="shared" si="7"/>
        <v>0</v>
      </c>
      <c r="O40" s="294">
        <v>33</v>
      </c>
    </row>
    <row r="41" spans="1:15" ht="14.25" customHeight="1">
      <c r="A41" s="294" t="str">
        <f ca="1">IF(N41&lt;&gt;0,Calc!$A$173,0)</f>
        <v>General and Administrative Salaries</v>
      </c>
      <c r="B41" s="94">
        <f t="array" aca="1" ref="B41" ca="1">INDEX(Calc!$C$140:$BJ$184,'Income Stmt'!$O41,'Income Stmt'!B$5)</f>
        <v>0</v>
      </c>
      <c r="C41" s="94">
        <f t="array" aca="1" ref="C41" ca="1">INDEX(Calc!$C$140:$BJ$184,'Income Stmt'!$O41,'Income Stmt'!C$5)</f>
        <v>43266.666666666672</v>
      </c>
      <c r="D41" s="94">
        <f t="array" aca="1" ref="D41" ca="1">INDEX(Calc!$C$140:$BJ$184,'Income Stmt'!$O41,'Income Stmt'!D$5)</f>
        <v>185850</v>
      </c>
      <c r="E41" s="94">
        <f t="array" aca="1" ref="E41" ca="1">INDEX(Calc!$C$140:$BJ$184,'Income Stmt'!$O41,'Income Stmt'!E$5)</f>
        <v>185850</v>
      </c>
      <c r="F41" s="94">
        <f t="array" aca="1" ref="F41" ca="1">INDEX(Calc!$C$140:$BJ$184,'Income Stmt'!$O41,'Income Stmt'!F$5)</f>
        <v>185850</v>
      </c>
      <c r="G41" s="94">
        <f t="array" aca="1" ref="G41" ca="1">INDEX(Calc!$C$140:$BJ$184,'Income Stmt'!$O41,'Income Stmt'!G$5)</f>
        <v>185850</v>
      </c>
      <c r="H41" s="94">
        <f t="array" aca="1" ref="H41" ca="1">INDEX(Calc!$C$140:$BJ$184,'Income Stmt'!$O41,'Income Stmt'!H$5)</f>
        <v>185850</v>
      </c>
      <c r="I41" s="94">
        <f t="array" aca="1" ref="I41" ca="1">INDEX(Calc!$C$140:$BJ$184,'Income Stmt'!$O41,'Income Stmt'!I$5)</f>
        <v>185850</v>
      </c>
      <c r="J41" s="94">
        <f t="array" aca="1" ref="J41" ca="1">INDEX(Calc!$C$140:$BJ$184,'Income Stmt'!$O41,'Income Stmt'!J$5)</f>
        <v>185850</v>
      </c>
      <c r="K41" s="94">
        <f t="array" aca="1" ref="K41" ca="1">INDEX(Calc!$C$140:$BJ$184,'Income Stmt'!$O41,'Income Stmt'!K$5)</f>
        <v>185850</v>
      </c>
      <c r="L41" s="94">
        <f t="array" aca="1" ref="L41" ca="1">INDEX(Calc!$C$140:$BJ$184,'Income Stmt'!$O41,'Income Stmt'!L$5)</f>
        <v>185850</v>
      </c>
      <c r="M41" s="94">
        <f t="array" aca="1" ref="M41" ca="1">INDEX(Calc!$C$140:$BJ$184,'Income Stmt'!$O41,'Income Stmt'!M$5)</f>
        <v>185850</v>
      </c>
      <c r="N41" s="161">
        <f t="shared" ca="1" si="7"/>
        <v>1901766.6666666667</v>
      </c>
      <c r="O41" s="294">
        <v>34</v>
      </c>
    </row>
    <row r="42" spans="1:15" ht="14.25" hidden="1" customHeight="1">
      <c r="A42" s="294" t="str">
        <f ca="1">IF(N42&lt;&gt;0,Calc!$A$174,0)</f>
        <v>Sales and Marketing Salaries</v>
      </c>
      <c r="B42" s="94">
        <f t="array" aca="1" ref="B42" ca="1">INDEX(Calc!$C$140:$BJ$184,'Income Stmt'!$O42,'Income Stmt'!B$5)</f>
        <v>25566.666666666664</v>
      </c>
      <c r="C42" s="94">
        <f t="array" aca="1" ref="C42" ca="1">INDEX(Calc!$C$140:$BJ$184,'Income Stmt'!$O42,'Income Stmt'!C$5)</f>
        <v>38841.666666666664</v>
      </c>
      <c r="D42" s="94">
        <f t="array" aca="1" ref="D42" ca="1">INDEX(Calc!$C$140:$BJ$184,'Income Stmt'!$O42,'Income Stmt'!D$5)</f>
        <v>179458.33333333331</v>
      </c>
      <c r="E42" s="94">
        <f t="array" aca="1" ref="E42" ca="1">INDEX(Calc!$C$140:$BJ$184,'Income Stmt'!$O42,'Income Stmt'!E$5)</f>
        <v>179458.33333333331</v>
      </c>
      <c r="F42" s="94">
        <f t="array" aca="1" ref="F42" ca="1">INDEX(Calc!$C$140:$BJ$184,'Income Stmt'!$O42,'Income Stmt'!F$5)</f>
        <v>179458.33333333331</v>
      </c>
      <c r="G42" s="94">
        <f t="array" aca="1" ref="G42" ca="1">INDEX(Calc!$C$140:$BJ$184,'Income Stmt'!$O42,'Income Stmt'!G$5)</f>
        <v>179458.33333333331</v>
      </c>
      <c r="H42" s="94">
        <f t="array" aca="1" ref="H42" ca="1">INDEX(Calc!$C$140:$BJ$184,'Income Stmt'!$O42,'Income Stmt'!H$5)</f>
        <v>179458.33333333331</v>
      </c>
      <c r="I42" s="94">
        <f t="array" aca="1" ref="I42" ca="1">INDEX(Calc!$C$140:$BJ$184,'Income Stmt'!$O42,'Income Stmt'!I$5)</f>
        <v>179458.33333333331</v>
      </c>
      <c r="J42" s="94">
        <f t="array" aca="1" ref="J42" ca="1">INDEX(Calc!$C$140:$BJ$184,'Income Stmt'!$O42,'Income Stmt'!J$5)</f>
        <v>179458.33333333331</v>
      </c>
      <c r="K42" s="94">
        <f t="array" aca="1" ref="K42" ca="1">INDEX(Calc!$C$140:$BJ$184,'Income Stmt'!$O42,'Income Stmt'!K$5)</f>
        <v>179458.33333333331</v>
      </c>
      <c r="L42" s="94">
        <f t="array" aca="1" ref="L42" ca="1">INDEX(Calc!$C$140:$BJ$184,'Income Stmt'!$O42,'Income Stmt'!L$5)</f>
        <v>179458.33333333331</v>
      </c>
      <c r="M42" s="94">
        <f t="array" aca="1" ref="M42" ca="1">INDEX(Calc!$C$140:$BJ$184,'Income Stmt'!$O42,'Income Stmt'!M$5)</f>
        <v>179458.33333333331</v>
      </c>
      <c r="N42" s="161">
        <f t="shared" ca="1" si="7"/>
        <v>1858991.666666666</v>
      </c>
      <c r="O42" s="294">
        <v>35</v>
      </c>
    </row>
    <row r="43" spans="1:15" ht="14.25" hidden="1" customHeight="1">
      <c r="A43" s="294">
        <f ca="1">IF(N43&lt;&gt;0,Calc!$A$175,0)</f>
        <v>0</v>
      </c>
      <c r="B43" s="94">
        <f t="array" aca="1" ref="B43" ca="1">INDEX(Calc!$C$140:$BJ$184,'Income Stmt'!$O43,'Income Stmt'!B$5)</f>
        <v>0</v>
      </c>
      <c r="C43" s="94">
        <f t="array" aca="1" ref="C43" ca="1">INDEX(Calc!$C$140:$BJ$184,'Income Stmt'!$O43,'Income Stmt'!C$5)</f>
        <v>0</v>
      </c>
      <c r="D43" s="94">
        <f t="array" aca="1" ref="D43" ca="1">INDEX(Calc!$C$140:$BJ$184,'Income Stmt'!$O43,'Income Stmt'!D$5)</f>
        <v>0</v>
      </c>
      <c r="E43" s="94">
        <f t="array" aca="1" ref="E43" ca="1">INDEX(Calc!$C$140:$BJ$184,'Income Stmt'!$O43,'Income Stmt'!E$5)</f>
        <v>0</v>
      </c>
      <c r="F43" s="94">
        <f t="array" aca="1" ref="F43" ca="1">INDEX(Calc!$C$140:$BJ$184,'Income Stmt'!$O43,'Income Stmt'!F$5)</f>
        <v>0</v>
      </c>
      <c r="G43" s="94">
        <f t="array" aca="1" ref="G43" ca="1">INDEX(Calc!$C$140:$BJ$184,'Income Stmt'!$O43,'Income Stmt'!G$5)</f>
        <v>0</v>
      </c>
      <c r="H43" s="94">
        <f t="array" aca="1" ref="H43" ca="1">INDEX(Calc!$C$140:$BJ$184,'Income Stmt'!$O43,'Income Stmt'!H$5)</f>
        <v>0</v>
      </c>
      <c r="I43" s="94">
        <f t="array" aca="1" ref="I43" ca="1">INDEX(Calc!$C$140:$BJ$184,'Income Stmt'!$O43,'Income Stmt'!I$5)</f>
        <v>0</v>
      </c>
      <c r="J43" s="94">
        <f t="array" aca="1" ref="J43" ca="1">INDEX(Calc!$C$140:$BJ$184,'Income Stmt'!$O43,'Income Stmt'!J$5)</f>
        <v>0</v>
      </c>
      <c r="K43" s="94">
        <f t="array" aca="1" ref="K43" ca="1">INDEX(Calc!$C$140:$BJ$184,'Income Stmt'!$O43,'Income Stmt'!K$5)</f>
        <v>0</v>
      </c>
      <c r="L43" s="94">
        <f t="array" aca="1" ref="L43" ca="1">INDEX(Calc!$C$140:$BJ$184,'Income Stmt'!$O43,'Income Stmt'!L$5)</f>
        <v>0</v>
      </c>
      <c r="M43" s="94">
        <f t="array" aca="1" ref="M43" ca="1">INDEX(Calc!$C$140:$BJ$184,'Income Stmt'!$O43,'Income Stmt'!M$5)</f>
        <v>0</v>
      </c>
      <c r="N43" s="161">
        <f t="shared" ca="1" si="7"/>
        <v>0</v>
      </c>
      <c r="O43" s="294">
        <v>36</v>
      </c>
    </row>
    <row r="44" spans="1:15" ht="14.25" hidden="1" customHeight="1">
      <c r="A44" s="294">
        <f ca="1">IF(N44&lt;&gt;0,Calc!$A$176,0)</f>
        <v>0</v>
      </c>
      <c r="B44" s="94">
        <f t="array" aca="1" ref="B44" ca="1">INDEX(Calc!$C$140:$BJ$184,'Income Stmt'!$O44,'Income Stmt'!B$5)</f>
        <v>0</v>
      </c>
      <c r="C44" s="94">
        <f t="array" aca="1" ref="C44" ca="1">INDEX(Calc!$C$140:$BJ$184,'Income Stmt'!$O44,'Income Stmt'!C$5)</f>
        <v>0</v>
      </c>
      <c r="D44" s="94">
        <f t="array" aca="1" ref="D44" ca="1">INDEX(Calc!$C$140:$BJ$184,'Income Stmt'!$O44,'Income Stmt'!D$5)</f>
        <v>0</v>
      </c>
      <c r="E44" s="94">
        <f t="array" aca="1" ref="E44" ca="1">INDEX(Calc!$C$140:$BJ$184,'Income Stmt'!$O44,'Income Stmt'!E$5)</f>
        <v>0</v>
      </c>
      <c r="F44" s="94">
        <f t="array" aca="1" ref="F44" ca="1">INDEX(Calc!$C$140:$BJ$184,'Income Stmt'!$O44,'Income Stmt'!F$5)</f>
        <v>0</v>
      </c>
      <c r="G44" s="94">
        <f t="array" aca="1" ref="G44" ca="1">INDEX(Calc!$C$140:$BJ$184,'Income Stmt'!$O44,'Income Stmt'!G$5)</f>
        <v>0</v>
      </c>
      <c r="H44" s="94">
        <f t="array" aca="1" ref="H44" ca="1">INDEX(Calc!$C$140:$BJ$184,'Income Stmt'!$O44,'Income Stmt'!H$5)</f>
        <v>0</v>
      </c>
      <c r="I44" s="94">
        <f t="array" aca="1" ref="I44" ca="1">INDEX(Calc!$C$140:$BJ$184,'Income Stmt'!$O44,'Income Stmt'!I$5)</f>
        <v>0</v>
      </c>
      <c r="J44" s="94">
        <f t="array" aca="1" ref="J44" ca="1">INDEX(Calc!$C$140:$BJ$184,'Income Stmt'!$O44,'Income Stmt'!J$5)</f>
        <v>0</v>
      </c>
      <c r="K44" s="94">
        <f t="array" aca="1" ref="K44" ca="1">INDEX(Calc!$C$140:$BJ$184,'Income Stmt'!$O44,'Income Stmt'!K$5)</f>
        <v>0</v>
      </c>
      <c r="L44" s="94">
        <f t="array" aca="1" ref="L44" ca="1">INDEX(Calc!$C$140:$BJ$184,'Income Stmt'!$O44,'Income Stmt'!L$5)</f>
        <v>0</v>
      </c>
      <c r="M44" s="94">
        <f t="array" aca="1" ref="M44" ca="1">INDEX(Calc!$C$140:$BJ$184,'Income Stmt'!$O44,'Income Stmt'!M$5)</f>
        <v>0</v>
      </c>
      <c r="N44" s="161">
        <f t="shared" ca="1" si="7"/>
        <v>0</v>
      </c>
      <c r="O44" s="294">
        <v>37</v>
      </c>
    </row>
    <row r="45" spans="1:15" ht="14.25" hidden="1" customHeight="1">
      <c r="A45" s="294">
        <f ca="1">IF(N45&lt;&gt;0,Calc!$A$177,0)</f>
        <v>0</v>
      </c>
      <c r="B45" s="94">
        <f t="array" aca="1" ref="B45" ca="1">INDEX(Calc!$C$140:$BJ$184,'Income Stmt'!$O45,'Income Stmt'!B$5)</f>
        <v>0</v>
      </c>
      <c r="C45" s="94">
        <f t="array" aca="1" ref="C45" ca="1">INDEX(Calc!$C$140:$BJ$184,'Income Stmt'!$O45,'Income Stmt'!C$5)</f>
        <v>0</v>
      </c>
      <c r="D45" s="94">
        <f t="array" aca="1" ref="D45" ca="1">INDEX(Calc!$C$140:$BJ$184,'Income Stmt'!$O45,'Income Stmt'!D$5)</f>
        <v>0</v>
      </c>
      <c r="E45" s="94">
        <f t="array" aca="1" ref="E45" ca="1">INDEX(Calc!$C$140:$BJ$184,'Income Stmt'!$O45,'Income Stmt'!E$5)</f>
        <v>0</v>
      </c>
      <c r="F45" s="94">
        <f t="array" aca="1" ref="F45" ca="1">INDEX(Calc!$C$140:$BJ$184,'Income Stmt'!$O45,'Income Stmt'!F$5)</f>
        <v>0</v>
      </c>
      <c r="G45" s="94">
        <f t="array" aca="1" ref="G45" ca="1">INDEX(Calc!$C$140:$BJ$184,'Income Stmt'!$O45,'Income Stmt'!G$5)</f>
        <v>0</v>
      </c>
      <c r="H45" s="94">
        <f t="array" aca="1" ref="H45" ca="1">INDEX(Calc!$C$140:$BJ$184,'Income Stmt'!$O45,'Income Stmt'!H$5)</f>
        <v>0</v>
      </c>
      <c r="I45" s="94">
        <f t="array" aca="1" ref="I45" ca="1">INDEX(Calc!$C$140:$BJ$184,'Income Stmt'!$O45,'Income Stmt'!I$5)</f>
        <v>0</v>
      </c>
      <c r="J45" s="94">
        <f t="array" aca="1" ref="J45" ca="1">INDEX(Calc!$C$140:$BJ$184,'Income Stmt'!$O45,'Income Stmt'!J$5)</f>
        <v>0</v>
      </c>
      <c r="K45" s="94">
        <f t="array" aca="1" ref="K45" ca="1">INDEX(Calc!$C$140:$BJ$184,'Income Stmt'!$O45,'Income Stmt'!K$5)</f>
        <v>0</v>
      </c>
      <c r="L45" s="94">
        <f t="array" aca="1" ref="L45" ca="1">INDEX(Calc!$C$140:$BJ$184,'Income Stmt'!$O45,'Income Stmt'!L$5)</f>
        <v>0</v>
      </c>
      <c r="M45" s="94">
        <f t="array" aca="1" ref="M45" ca="1">INDEX(Calc!$C$140:$BJ$184,'Income Stmt'!$O45,'Income Stmt'!M$5)</f>
        <v>0</v>
      </c>
      <c r="N45" s="161">
        <f t="shared" ca="1" si="7"/>
        <v>0</v>
      </c>
      <c r="O45" s="294">
        <v>38</v>
      </c>
    </row>
    <row r="46" spans="1:15" ht="14.25" customHeight="1">
      <c r="A46" s="294">
        <f>IF(N46&lt;&gt;0,Calc!$A$178,0)</f>
        <v>0</v>
      </c>
      <c r="B46" s="94">
        <f t="array" ref="B46">INDEX(Calc!$C$140:$BJ$184,'Income Stmt'!$O46,'Income Stmt'!B$5)</f>
        <v>0</v>
      </c>
      <c r="C46" s="94">
        <f t="array" ref="C46">INDEX(Calc!$C$140:$BJ$184,'Income Stmt'!$O46,'Income Stmt'!C$5)</f>
        <v>0</v>
      </c>
      <c r="D46" s="94">
        <f t="array" ref="D46">INDEX(Calc!$C$140:$BJ$184,'Income Stmt'!$O46,'Income Stmt'!D$5)</f>
        <v>0</v>
      </c>
      <c r="E46" s="94">
        <f t="array" ref="E46">INDEX(Calc!$C$140:$BJ$184,'Income Stmt'!$O46,'Income Stmt'!E$5)</f>
        <v>0</v>
      </c>
      <c r="F46" s="94">
        <f t="array" ref="F46">INDEX(Calc!$C$140:$BJ$184,'Income Stmt'!$O46,'Income Stmt'!F$5)</f>
        <v>0</v>
      </c>
      <c r="G46" s="94">
        <f t="array" ref="G46">INDEX(Calc!$C$140:$BJ$184,'Income Stmt'!$O46,'Income Stmt'!G$5)</f>
        <v>0</v>
      </c>
      <c r="H46" s="94">
        <f t="array" ref="H46">INDEX(Calc!$C$140:$BJ$184,'Income Stmt'!$O46,'Income Stmt'!H$5)</f>
        <v>0</v>
      </c>
      <c r="I46" s="94">
        <f t="array" ref="I46">INDEX(Calc!$C$140:$BJ$184,'Income Stmt'!$O46,'Income Stmt'!I$5)</f>
        <v>0</v>
      </c>
      <c r="J46" s="94">
        <f t="array" ref="J46">INDEX(Calc!$C$140:$BJ$184,'Income Stmt'!$O46,'Income Stmt'!J$5)</f>
        <v>0</v>
      </c>
      <c r="K46" s="94">
        <f t="array" ref="K46">INDEX(Calc!$C$140:$BJ$184,'Income Stmt'!$O46,'Income Stmt'!K$5)</f>
        <v>0</v>
      </c>
      <c r="L46" s="94">
        <f t="array" ref="L46">INDEX(Calc!$C$140:$BJ$184,'Income Stmt'!$O46,'Income Stmt'!L$5)</f>
        <v>0</v>
      </c>
      <c r="M46" s="94">
        <f t="array" ref="M46">INDEX(Calc!$C$140:$BJ$184,'Income Stmt'!$O46,'Income Stmt'!M$5)</f>
        <v>0</v>
      </c>
      <c r="N46" s="161">
        <f t="shared" si="7"/>
        <v>0</v>
      </c>
      <c r="O46" s="294">
        <v>39</v>
      </c>
    </row>
    <row r="47" spans="1:15" ht="14.25" customHeight="1">
      <c r="A47" s="294" t="str">
        <f>IF(N47&lt;&gt;0,Calc!$A$179,0)</f>
        <v>Depreciation and Amortization</v>
      </c>
      <c r="B47" s="94">
        <f t="array" ref="B47">INDEX(Calc!$C$140:$BJ$184,'Income Stmt'!$O47,'Income Stmt'!B$5)</f>
        <v>200</v>
      </c>
      <c r="C47" s="94">
        <f t="array" ref="C47">INDEX(Calc!$C$140:$BJ$184,'Income Stmt'!$O47,'Income Stmt'!C$5)</f>
        <v>200</v>
      </c>
      <c r="D47" s="94">
        <f t="array" ref="D47">INDEX(Calc!$C$140:$BJ$184,'Income Stmt'!$O47,'Income Stmt'!D$5)</f>
        <v>200</v>
      </c>
      <c r="E47" s="94">
        <f t="array" ref="E47">INDEX(Calc!$C$140:$BJ$184,'Income Stmt'!$O47,'Income Stmt'!E$5)</f>
        <v>200</v>
      </c>
      <c r="F47" s="94">
        <f t="array" ref="F47">INDEX(Calc!$C$140:$BJ$184,'Income Stmt'!$O47,'Income Stmt'!F$5)</f>
        <v>200</v>
      </c>
      <c r="G47" s="94">
        <f t="array" ref="G47">INDEX(Calc!$C$140:$BJ$184,'Income Stmt'!$O47,'Income Stmt'!G$5)</f>
        <v>450</v>
      </c>
      <c r="H47" s="94">
        <f t="array" ref="H47">INDEX(Calc!$C$140:$BJ$184,'Income Stmt'!$O47,'Income Stmt'!H$5)</f>
        <v>450</v>
      </c>
      <c r="I47" s="94">
        <f t="array" ref="I47">INDEX(Calc!$C$140:$BJ$184,'Income Stmt'!$O47,'Income Stmt'!I$5)</f>
        <v>450</v>
      </c>
      <c r="J47" s="94">
        <f t="array" ref="J47">INDEX(Calc!$C$140:$BJ$184,'Income Stmt'!$O47,'Income Stmt'!J$5)</f>
        <v>450</v>
      </c>
      <c r="K47" s="94">
        <f t="array" ref="K47">INDEX(Calc!$C$140:$BJ$184,'Income Stmt'!$O47,'Income Stmt'!K$5)</f>
        <v>450</v>
      </c>
      <c r="L47" s="94">
        <f t="array" ref="L47">INDEX(Calc!$C$140:$BJ$184,'Income Stmt'!$O47,'Income Stmt'!L$5)</f>
        <v>450</v>
      </c>
      <c r="M47" s="94">
        <f t="array" ref="M47">INDEX(Calc!$C$140:$BJ$184,'Income Stmt'!$O47,'Income Stmt'!M$5)</f>
        <v>450</v>
      </c>
      <c r="N47" s="161">
        <f t="shared" si="7"/>
        <v>4150</v>
      </c>
      <c r="O47" s="294">
        <v>40</v>
      </c>
    </row>
    <row r="48" spans="1:15" ht="14.25" customHeight="1">
      <c r="A48" s="162" t="s">
        <v>207</v>
      </c>
      <c r="B48" s="286">
        <f t="shared" ref="B48:M48" ca="1" si="8">SUM(B25:B47)</f>
        <v>89766.666666666657</v>
      </c>
      <c r="C48" s="286">
        <f t="shared" ca="1" si="8"/>
        <v>215808.33333333334</v>
      </c>
      <c r="D48" s="286">
        <f t="shared" ca="1" si="8"/>
        <v>533008.33333333326</v>
      </c>
      <c r="E48" s="286">
        <f t="shared" ca="1" si="8"/>
        <v>483508.33333333331</v>
      </c>
      <c r="F48" s="286">
        <f t="shared" ca="1" si="8"/>
        <v>484457.43733333331</v>
      </c>
      <c r="G48" s="286">
        <f t="shared" ca="1" si="8"/>
        <v>486497.89462227374</v>
      </c>
      <c r="H48" s="286">
        <f t="shared" ca="1" si="8"/>
        <v>487700.05460431217</v>
      </c>
      <c r="I48" s="286">
        <f t="shared" ca="1" si="8"/>
        <v>468925.74068297213</v>
      </c>
      <c r="J48" s="286">
        <f t="shared" ca="1" si="8"/>
        <v>470099.53955429915</v>
      </c>
      <c r="K48" s="286">
        <f t="shared" ca="1" si="8"/>
        <v>471270.43962102727</v>
      </c>
      <c r="L48" s="286">
        <f t="shared" ca="1" si="8"/>
        <v>472440.7915219877</v>
      </c>
      <c r="M48" s="286">
        <f t="shared" ca="1" si="8"/>
        <v>473613.20135280123</v>
      </c>
      <c r="N48" s="286">
        <f t="shared" ca="1" si="7"/>
        <v>5137096.7659596726</v>
      </c>
      <c r="O48" s="294">
        <v>41</v>
      </c>
    </row>
    <row r="49" spans="1:15" ht="14.25" customHeight="1">
      <c r="A49" s="181"/>
      <c r="B49" s="25"/>
      <c r="C49" s="25"/>
      <c r="D49" s="25"/>
      <c r="E49" s="25"/>
      <c r="F49" s="25"/>
      <c r="G49" s="25"/>
      <c r="H49" s="25"/>
      <c r="I49" s="25"/>
      <c r="J49" s="25"/>
      <c r="K49" s="25"/>
      <c r="L49" s="25"/>
      <c r="M49" s="25"/>
      <c r="N49" s="25"/>
      <c r="O49" s="294">
        <v>42</v>
      </c>
    </row>
    <row r="50" spans="1:15" ht="14.25" hidden="1" customHeight="1">
      <c r="A50" s="162">
        <f ca="1">IF(A51=0,0,"Pre-Tax Income")</f>
        <v>0</v>
      </c>
      <c r="B50" s="297">
        <f t="shared" ref="B50:M50" ca="1" si="9">B21-B48</f>
        <v>-89766.666666666657</v>
      </c>
      <c r="C50" s="297">
        <f t="shared" ca="1" si="9"/>
        <v>-215808.33333333334</v>
      </c>
      <c r="D50" s="297">
        <f t="shared" ca="1" si="9"/>
        <v>-533008.33333333326</v>
      </c>
      <c r="E50" s="297">
        <f t="shared" ca="1" si="9"/>
        <v>-483535.33333333331</v>
      </c>
      <c r="F50" s="297">
        <f t="shared" ca="1" si="9"/>
        <v>-481278.33969479165</v>
      </c>
      <c r="G50" s="297">
        <f t="shared" ca="1" si="9"/>
        <v>-477026.08465680742</v>
      </c>
      <c r="H50" s="297">
        <f t="shared" ca="1" si="9"/>
        <v>-474041.47114900145</v>
      </c>
      <c r="I50" s="297">
        <f t="shared" ca="1" si="9"/>
        <v>-440243.78023586865</v>
      </c>
      <c r="J50" s="297">
        <f t="shared" ca="1" si="9"/>
        <v>-437303.17786538502</v>
      </c>
      <c r="K50" s="297">
        <f t="shared" ca="1" si="9"/>
        <v>-434373.09405799001</v>
      </c>
      <c r="L50" s="297">
        <f t="shared" ca="1" si="9"/>
        <v>-431447.64017810643</v>
      </c>
      <c r="M50" s="297">
        <f t="shared" ca="1" si="9"/>
        <v>-428520.29996064189</v>
      </c>
      <c r="N50" s="297">
        <f ca="1">SUM(B50:M50)</f>
        <v>-4926352.5544652594</v>
      </c>
      <c r="O50" s="294">
        <v>43</v>
      </c>
    </row>
    <row r="51" spans="1:15" ht="14.25" hidden="1" customHeight="1">
      <c r="A51" s="294">
        <f ca="1">IF(N51&lt;&gt;0,Calc!$A$183,0)</f>
        <v>0</v>
      </c>
      <c r="B51" s="94">
        <f t="array" aca="1" ref="B51" ca="1">INDEX(Calc!$C$140:$BJ$184,'Income Stmt'!$O51,'Income Stmt'!B$5)</f>
        <v>0</v>
      </c>
      <c r="C51" s="94">
        <f t="array" aca="1" ref="C51" ca="1">INDEX(Calc!$C$140:$BJ$184,'Income Stmt'!$O51,'Income Stmt'!C$5)</f>
        <v>0</v>
      </c>
      <c r="D51" s="94">
        <f t="array" aca="1" ref="D51" ca="1">INDEX(Calc!$C$140:$BJ$184,'Income Stmt'!$O51,'Income Stmt'!D$5)</f>
        <v>0</v>
      </c>
      <c r="E51" s="94">
        <f t="array" aca="1" ref="E51" ca="1">INDEX(Calc!$C$140:$BJ$184,'Income Stmt'!$O51,'Income Stmt'!E$5)</f>
        <v>0</v>
      </c>
      <c r="F51" s="94">
        <f t="array" aca="1" ref="F51" ca="1">INDEX(Calc!$C$140:$BJ$184,'Income Stmt'!$O51,'Income Stmt'!F$5)</f>
        <v>0</v>
      </c>
      <c r="G51" s="94">
        <f t="array" aca="1" ref="G51" ca="1">INDEX(Calc!$C$140:$BJ$184,'Income Stmt'!$O51,'Income Stmt'!G$5)</f>
        <v>0</v>
      </c>
      <c r="H51" s="94">
        <f t="array" aca="1" ref="H51" ca="1">INDEX(Calc!$C$140:$BJ$184,'Income Stmt'!$O51,'Income Stmt'!H$5)</f>
        <v>0</v>
      </c>
      <c r="I51" s="94">
        <f t="array" aca="1" ref="I51" ca="1">INDEX(Calc!$C$140:$BJ$184,'Income Stmt'!$O51,'Income Stmt'!I$5)</f>
        <v>0</v>
      </c>
      <c r="J51" s="94">
        <f t="array" aca="1" ref="J51" ca="1">INDEX(Calc!$C$140:$BJ$184,'Income Stmt'!$O51,'Income Stmt'!J$5)</f>
        <v>0</v>
      </c>
      <c r="K51" s="94">
        <f t="array" aca="1" ref="K51" ca="1">INDEX(Calc!$C$140:$BJ$184,'Income Stmt'!$O51,'Income Stmt'!K$5)</f>
        <v>0</v>
      </c>
      <c r="L51" s="94">
        <f t="array" aca="1" ref="L51" ca="1">INDEX(Calc!$C$140:$BJ$184,'Income Stmt'!$O51,'Income Stmt'!L$5)</f>
        <v>0</v>
      </c>
      <c r="M51" s="94">
        <f t="array" aca="1" ref="M51" ca="1">INDEX(Calc!$C$140:$BJ$184,'Income Stmt'!$O51,'Income Stmt'!M$5)</f>
        <v>0</v>
      </c>
      <c r="N51" s="161">
        <f ca="1">IF(N50&lt;=0,0,N50*'Input - Other Expenses'!J44)</f>
        <v>0</v>
      </c>
      <c r="O51" s="294">
        <v>44</v>
      </c>
    </row>
    <row r="52" spans="1:15" ht="14.25" customHeight="1">
      <c r="A52" s="162" t="s">
        <v>209</v>
      </c>
      <c r="B52" s="103">
        <f t="shared" ref="B52:M52" ca="1" si="10">B50-B51</f>
        <v>-89766.666666666657</v>
      </c>
      <c r="C52" s="103">
        <f t="shared" ca="1" si="10"/>
        <v>-215808.33333333334</v>
      </c>
      <c r="D52" s="103">
        <f t="shared" ca="1" si="10"/>
        <v>-533008.33333333326</v>
      </c>
      <c r="E52" s="103">
        <f t="shared" ca="1" si="10"/>
        <v>-483535.33333333331</v>
      </c>
      <c r="F52" s="103">
        <f t="shared" ca="1" si="10"/>
        <v>-481278.33969479165</v>
      </c>
      <c r="G52" s="103">
        <f t="shared" ca="1" si="10"/>
        <v>-477026.08465680742</v>
      </c>
      <c r="H52" s="103">
        <f t="shared" ca="1" si="10"/>
        <v>-474041.47114900145</v>
      </c>
      <c r="I52" s="103">
        <f t="shared" ca="1" si="10"/>
        <v>-440243.78023586865</v>
      </c>
      <c r="J52" s="103">
        <f t="shared" ca="1" si="10"/>
        <v>-437303.17786538502</v>
      </c>
      <c r="K52" s="103">
        <f t="shared" ca="1" si="10"/>
        <v>-434373.09405799001</v>
      </c>
      <c r="L52" s="103">
        <f t="shared" ca="1" si="10"/>
        <v>-431447.64017810643</v>
      </c>
      <c r="M52" s="103">
        <f t="shared" ca="1" si="10"/>
        <v>-428520.29996064189</v>
      </c>
      <c r="N52" s="103">
        <f ca="1">SUM(B52:M52)</f>
        <v>-4926352.5544652594</v>
      </c>
      <c r="O52" s="294">
        <v>45</v>
      </c>
    </row>
    <row r="53" spans="1:15" ht="14.25" customHeight="1">
      <c r="A53" s="181"/>
      <c r="O53" s="94"/>
    </row>
    <row r="54" spans="1:15" ht="14.25" customHeight="1">
      <c r="A54" s="484" t="str">
        <f>'Input - Assumptions'!$D$8</f>
        <v>CHAD LOVE MEDIA AI</v>
      </c>
      <c r="B54" s="485"/>
      <c r="C54" s="485"/>
      <c r="D54" s="485"/>
      <c r="E54" s="485"/>
      <c r="F54" s="485"/>
      <c r="G54" s="485"/>
      <c r="H54" s="485"/>
      <c r="I54" s="485"/>
      <c r="J54" s="485"/>
      <c r="K54" s="485"/>
      <c r="L54" s="485"/>
      <c r="M54" s="485"/>
      <c r="N54" s="485"/>
      <c r="O54" s="94"/>
    </row>
    <row r="55" spans="1:15" ht="14.25" customHeight="1">
      <c r="A55" s="484" t="s">
        <v>325</v>
      </c>
      <c r="B55" s="485"/>
      <c r="C55" s="485"/>
      <c r="D55" s="485"/>
      <c r="E55" s="485"/>
      <c r="F55" s="485"/>
      <c r="G55" s="485"/>
      <c r="H55" s="485"/>
      <c r="I55" s="485"/>
      <c r="J55" s="485"/>
      <c r="K55" s="485"/>
      <c r="L55" s="485"/>
      <c r="M55" s="485"/>
      <c r="N55" s="485"/>
      <c r="O55" s="94"/>
    </row>
    <row r="56" spans="1:15" ht="14.25" customHeight="1">
      <c r="A56" s="484" t="s">
        <v>126</v>
      </c>
      <c r="B56" s="485"/>
      <c r="C56" s="485"/>
      <c r="D56" s="485"/>
      <c r="E56" s="485"/>
      <c r="F56" s="485"/>
      <c r="G56" s="485"/>
      <c r="H56" s="485"/>
      <c r="I56" s="485"/>
      <c r="J56" s="485"/>
      <c r="K56" s="485"/>
      <c r="L56" s="485"/>
      <c r="M56" s="485"/>
      <c r="N56" s="485"/>
      <c r="O56" s="94"/>
    </row>
    <row r="57" spans="1:15" ht="14.25" customHeight="1">
      <c r="A57" s="181"/>
      <c r="N57" s="124" t="s">
        <v>326</v>
      </c>
      <c r="O57" s="94"/>
    </row>
    <row r="58" spans="1:15" ht="14.25" customHeight="1">
      <c r="A58" s="181" t="s">
        <v>40</v>
      </c>
      <c r="B58" s="152">
        <f>(((VALUE(RIGHT(A56,1)))-1)*12)+1</f>
        <v>13</v>
      </c>
      <c r="C58" s="152">
        <f t="shared" ref="C58:M58" si="11">B58+1</f>
        <v>14</v>
      </c>
      <c r="D58" s="152">
        <f t="shared" si="11"/>
        <v>15</v>
      </c>
      <c r="E58" s="152">
        <f t="shared" si="11"/>
        <v>16</v>
      </c>
      <c r="F58" s="152">
        <f t="shared" si="11"/>
        <v>17</v>
      </c>
      <c r="G58" s="152">
        <f t="shared" si="11"/>
        <v>18</v>
      </c>
      <c r="H58" s="152">
        <f t="shared" si="11"/>
        <v>19</v>
      </c>
      <c r="I58" s="152">
        <f t="shared" si="11"/>
        <v>20</v>
      </c>
      <c r="J58" s="152">
        <f t="shared" si="11"/>
        <v>21</v>
      </c>
      <c r="K58" s="152">
        <f t="shared" si="11"/>
        <v>22</v>
      </c>
      <c r="L58" s="152">
        <f t="shared" si="11"/>
        <v>23</v>
      </c>
      <c r="M58" s="152">
        <f t="shared" si="11"/>
        <v>24</v>
      </c>
      <c r="N58" s="124" t="s">
        <v>327</v>
      </c>
      <c r="O58" s="94"/>
    </row>
    <row r="59" spans="1:15" ht="14.25" customHeight="1">
      <c r="A59" s="181" t="s">
        <v>328</v>
      </c>
      <c r="B59" s="47">
        <f>EOMONTH('Input - Assumptions'!$D$9,'Balance Sheet'!C58-1)</f>
        <v>46568</v>
      </c>
      <c r="C59" s="47">
        <f>EOMONTH('Input - Assumptions'!$D$9,'Balance Sheet'!D58-1)</f>
        <v>46599</v>
      </c>
      <c r="D59" s="47">
        <f>EOMONTH('Input - Assumptions'!$D$9,'Balance Sheet'!E58-1)</f>
        <v>46630</v>
      </c>
      <c r="E59" s="47">
        <f>EOMONTH('Input - Assumptions'!$D$9,'Balance Sheet'!F58-1)</f>
        <v>46660</v>
      </c>
      <c r="F59" s="47">
        <f>EOMONTH('Input - Assumptions'!$D$9,'Balance Sheet'!G58-1)</f>
        <v>46691</v>
      </c>
      <c r="G59" s="47">
        <f>EOMONTH('Input - Assumptions'!$D$9,'Balance Sheet'!H58-1)</f>
        <v>46721</v>
      </c>
      <c r="H59" s="47">
        <f>EOMONTH('Input - Assumptions'!$D$9,'Balance Sheet'!I58-1)</f>
        <v>46752</v>
      </c>
      <c r="I59" s="47">
        <f>EOMONTH('Input - Assumptions'!$D$9,'Balance Sheet'!J58-1)</f>
        <v>46783</v>
      </c>
      <c r="J59" s="47">
        <f>EOMONTH('Input - Assumptions'!$D$9,'Balance Sheet'!K58-1)</f>
        <v>46812</v>
      </c>
      <c r="K59" s="47">
        <f>EOMONTH('Input - Assumptions'!$D$9,'Balance Sheet'!L58-1)</f>
        <v>46843</v>
      </c>
      <c r="L59" s="47">
        <f>EOMONTH('Input - Assumptions'!$D$9,'Balance Sheet'!M58-1)</f>
        <v>46873</v>
      </c>
      <c r="M59" s="47">
        <f>EOMONTH('Input - Assumptions'!$D$9,'Balance Sheet'!N58-1)</f>
        <v>46904</v>
      </c>
      <c r="N59" s="293">
        <f>M59</f>
        <v>46904</v>
      </c>
      <c r="O59" s="94"/>
    </row>
    <row r="60" spans="1:15" ht="14.25" customHeight="1">
      <c r="A60" s="162" t="s">
        <v>317</v>
      </c>
      <c r="O60" s="94"/>
    </row>
    <row r="61" spans="1:15" ht="14.25" customHeight="1">
      <c r="A61" s="284" t="str">
        <f>Calc!$A$26</f>
        <v>Subscription Revenue</v>
      </c>
      <c r="B61" s="94">
        <f t="array" aca="1" ref="B61" ca="1">INDEX(Calc!$C$140:$BJ$184,'Income Stmt'!$O61,'Income Stmt'!B$58)</f>
        <v>46803.046512423709</v>
      </c>
      <c r="C61" s="94">
        <f t="array" aca="1" ref="C61" ca="1">INDEX(Calc!$C$140:$BJ$184,'Income Stmt'!$O61,'Income Stmt'!C$58)</f>
        <v>46595.292459850541</v>
      </c>
      <c r="D61" s="94">
        <f t="array" aca="1" ref="D61" ca="1">INDEX(Calc!$C$140:$BJ$184,'Income Stmt'!$O61,'Income Stmt'!D$58)</f>
        <v>46495.665663087988</v>
      </c>
      <c r="E61" s="94">
        <f t="array" aca="1" ref="E61" ca="1">INDEX(Calc!$C$140:$BJ$184,'Income Stmt'!$O61,'Income Stmt'!E$58)</f>
        <v>46515.849323461851</v>
      </c>
      <c r="F61" s="94">
        <f t="array" aca="1" ref="F61" ca="1">INDEX(Calc!$C$140:$BJ$184,'Income Stmt'!$O61,'Income Stmt'!F$58)</f>
        <v>46669.156441352869</v>
      </c>
      <c r="G61" s="94">
        <f t="array" aca="1" ref="G61" ca="1">INDEX(Calc!$C$140:$BJ$184,'Income Stmt'!$O61,'Income Stmt'!G$58)</f>
        <v>46970.747603549928</v>
      </c>
      <c r="H61" s="94">
        <f t="array" aca="1" ref="H61" ca="1">INDEX(Calc!$C$140:$BJ$184,'Income Stmt'!$O61,'Income Stmt'!H$58)</f>
        <v>47437.878066177509</v>
      </c>
      <c r="I61" s="94">
        <f t="array" aca="1" ref="I61" ca="1">INDEX(Calc!$C$140:$BJ$184,'Income Stmt'!$O61,'Income Stmt'!I$58)</f>
        <v>69227.398473625261</v>
      </c>
      <c r="J61" s="94">
        <f t="array" aca="1" ref="J61" ca="1">INDEX(Calc!$C$140:$BJ$184,'Income Stmt'!$O61,'Income Stmt'!J$58)</f>
        <v>70465.098560432234</v>
      </c>
      <c r="K61" s="94">
        <f t="array" aca="1" ref="K61" ca="1">INDEX(Calc!$C$140:$BJ$184,'Income Stmt'!$O61,'Income Stmt'!K$58)</f>
        <v>72038.022397298628</v>
      </c>
      <c r="L61" s="94">
        <f t="array" aca="1" ref="L61" ca="1">INDEX(Calc!$C$140:$BJ$184,'Income Stmt'!$O61,'Income Stmt'!L$58)</f>
        <v>73987.686222035874</v>
      </c>
      <c r="M61" s="94">
        <f t="array" aca="1" ref="M61" ca="1">INDEX(Calc!$C$140:$BJ$184,'Income Stmt'!$O61,'Income Stmt'!M$58)</f>
        <v>76361.259862795094</v>
      </c>
      <c r="N61" s="161">
        <f t="shared" ref="N61:N64" ca="1" si="12">SUM(B61:M61)</f>
        <v>689567.10158609156</v>
      </c>
      <c r="O61" s="294">
        <v>1</v>
      </c>
    </row>
    <row r="62" spans="1:15" ht="14.25" customHeight="1">
      <c r="A62" s="284" t="str">
        <f>Calc!$A$27</f>
        <v>Ad Revenue</v>
      </c>
      <c r="B62" s="94">
        <f t="array" aca="1" ref="B62" ca="1">INDEX(Calc!$C$140:$BJ$184,'Income Stmt'!$O62,'Income Stmt'!B$58)</f>
        <v>6799.4672383541601</v>
      </c>
      <c r="C62" s="94">
        <f t="array" aca="1" ref="C62" ca="1">INDEX(Calc!$C$140:$BJ$184,'Income Stmt'!$O62,'Income Stmt'!C$58)</f>
        <v>6775.1336758808784</v>
      </c>
      <c r="D62" s="94">
        <f t="array" aca="1" ref="D62" ca="1">INDEX(Calc!$C$140:$BJ$184,'Income Stmt'!$O62,'Income Stmt'!D$58)</f>
        <v>6768.308619152911</v>
      </c>
      <c r="E62" s="94">
        <f t="array" aca="1" ref="E62" ca="1">INDEX(Calc!$C$140:$BJ$184,'Income Stmt'!$O62,'Income Stmt'!E$58)</f>
        <v>6780.8555557051195</v>
      </c>
      <c r="F62" s="94">
        <f t="array" aca="1" ref="F62" ca="1">INDEX(Calc!$C$140:$BJ$184,'Income Stmt'!$O62,'Income Stmt'!F$58)</f>
        <v>6814.8946671854355</v>
      </c>
      <c r="G62" s="94">
        <f t="array" aca="1" ref="G62" ca="1">INDEX(Calc!$C$140:$BJ$184,'Income Stmt'!$O62,'Income Stmt'!G$58)</f>
        <v>6872.8365800402116</v>
      </c>
      <c r="H62" s="94">
        <f t="array" aca="1" ref="H62" ca="1">INDEX(Calc!$C$140:$BJ$184,'Income Stmt'!$O62,'Income Stmt'!H$58)</f>
        <v>6957.4205829814782</v>
      </c>
      <c r="I62" s="94">
        <f t="array" aca="1" ref="I62" ca="1">INDEX(Calc!$C$140:$BJ$184,'Income Stmt'!$O62,'Income Stmt'!I$58)</f>
        <v>6711.2390293280359</v>
      </c>
      <c r="J62" s="94">
        <f t="array" aca="1" ref="J62" ca="1">INDEX(Calc!$C$140:$BJ$184,'Income Stmt'!$O62,'Income Stmt'!J$58)</f>
        <v>6849.4512621191943</v>
      </c>
      <c r="K62" s="94">
        <f t="array" aca="1" ref="K62" ca="1">INDEX(Calc!$C$140:$BJ$184,'Income Stmt'!$O62,'Income Stmt'!K$58)</f>
        <v>7022.961450620056</v>
      </c>
      <c r="L62" s="94">
        <f t="array" aca="1" ref="L62" ca="1">INDEX(Calc!$C$140:$BJ$184,'Income Stmt'!$O62,'Income Stmt'!L$58)</f>
        <v>7236.0512798574364</v>
      </c>
      <c r="M62" s="94">
        <f t="array" aca="1" ref="M62" ca="1">INDEX(Calc!$C$140:$BJ$184,'Income Stmt'!$O62,'Income Stmt'!M$58)</f>
        <v>7493.575566562472</v>
      </c>
      <c r="N62" s="161">
        <f t="shared" ca="1" si="12"/>
        <v>83082.195507787386</v>
      </c>
      <c r="O62" s="294">
        <v>2</v>
      </c>
    </row>
    <row r="63" spans="1:15" ht="14.25" customHeight="1">
      <c r="A63" s="284" t="str">
        <f>Calc!$A$28</f>
        <v>In-App Purchases Revenue</v>
      </c>
      <c r="B63" s="94">
        <f t="array" ref="B63">INDEX(Calc!$C$140:$BJ$184,'Income Stmt'!$O63,'Income Stmt'!B$58)</f>
        <v>18461.829880870933</v>
      </c>
      <c r="C63" s="94">
        <f t="array" ref="C63">INDEX(Calc!$C$140:$BJ$184,'Income Stmt'!$O63,'Income Stmt'!C$58)</f>
        <v>18422.356086925094</v>
      </c>
      <c r="D63" s="94">
        <f t="array" ref="D63">INDEX(Calc!$C$140:$BJ$184,'Income Stmt'!$O63,'Income Stmt'!D$58)</f>
        <v>18430.353188875179</v>
      </c>
      <c r="E63" s="94">
        <f t="array" ref="E63">INDEX(Calc!$C$140:$BJ$184,'Income Stmt'!$O63,'Income Stmt'!E$58)</f>
        <v>18491.096018903976</v>
      </c>
      <c r="F63" s="94">
        <f t="array" ref="F63">INDEX(Calc!$C$140:$BJ$184,'Income Stmt'!$O63,'Income Stmt'!F$58)</f>
        <v>18610.591453659621</v>
      </c>
      <c r="G63" s="94">
        <f t="array" ref="G63">INDEX(Calc!$C$140:$BJ$184,'Income Stmt'!$O63,'Income Stmt'!G$58)</f>
        <v>18795.676312621155</v>
      </c>
      <c r="H63" s="94">
        <f t="array" ref="H63">INDEX(Calc!$C$140:$BJ$184,'Income Stmt'!$O63,'Income Stmt'!H$58)</f>
        <v>19054.128423611317</v>
      </c>
      <c r="I63" s="94">
        <f t="array" ref="I63">INDEX(Calc!$C$140:$BJ$184,'Income Stmt'!$O63,'Income Stmt'!I$58)</f>
        <v>19394.792624836784</v>
      </c>
      <c r="J63" s="94">
        <f t="array" ref="J63">INDEX(Calc!$C$140:$BJ$184,'Income Stmt'!$O63,'Income Stmt'!J$58)</f>
        <v>19827.723710635575</v>
      </c>
      <c r="K63" s="94">
        <f t="array" ref="K63">INDEX(Calc!$C$140:$BJ$184,'Income Stmt'!$O63,'Income Stmt'!K$58)</f>
        <v>20364.348597869583</v>
      </c>
      <c r="L63" s="94">
        <f t="array" ref="L63">INDEX(Calc!$C$140:$BJ$184,'Income Stmt'!$O63,'Income Stmt'!L$58)</f>
        <v>21017.650295912666</v>
      </c>
      <c r="M63" s="94">
        <f t="array" ref="M63">INDEX(Calc!$C$140:$BJ$184,'Income Stmt'!$O63,'Income Stmt'!M$58)</f>
        <v>21802.376610323023</v>
      </c>
      <c r="N63" s="161">
        <f t="shared" si="12"/>
        <v>232672.92320504491</v>
      </c>
      <c r="O63" s="294">
        <v>3</v>
      </c>
    </row>
    <row r="64" spans="1:15" ht="14.25" hidden="1" customHeight="1">
      <c r="A64" s="284">
        <f ca="1">Calc!$A$29</f>
        <v>0</v>
      </c>
      <c r="B64" s="94">
        <f t="array" aca="1" ref="B64" ca="1">INDEX(Calc!$C$140:$BJ$184,'Income Stmt'!$O64,'Income Stmt'!B$58)</f>
        <v>0</v>
      </c>
      <c r="C64" s="94">
        <f t="array" aca="1" ref="C64" ca="1">INDEX(Calc!$C$140:$BJ$184,'Income Stmt'!$O64,'Income Stmt'!C$58)</f>
        <v>0</v>
      </c>
      <c r="D64" s="94">
        <f t="array" aca="1" ref="D64" ca="1">INDEX(Calc!$C$140:$BJ$184,'Income Stmt'!$O64,'Income Stmt'!D$58)</f>
        <v>0</v>
      </c>
      <c r="E64" s="94">
        <f t="array" aca="1" ref="E64" ca="1">INDEX(Calc!$C$140:$BJ$184,'Income Stmt'!$O64,'Income Stmt'!E$58)</f>
        <v>0</v>
      </c>
      <c r="F64" s="94">
        <f t="array" aca="1" ref="F64" ca="1">INDEX(Calc!$C$140:$BJ$184,'Income Stmt'!$O64,'Income Stmt'!F$58)</f>
        <v>0</v>
      </c>
      <c r="G64" s="94">
        <f t="array" aca="1" ref="G64" ca="1">INDEX(Calc!$C$140:$BJ$184,'Income Stmt'!$O64,'Income Stmt'!G$58)</f>
        <v>0</v>
      </c>
      <c r="H64" s="94">
        <f t="array" aca="1" ref="H64" ca="1">INDEX(Calc!$C$140:$BJ$184,'Income Stmt'!$O64,'Income Stmt'!H$58)</f>
        <v>0</v>
      </c>
      <c r="I64" s="94">
        <f t="array" aca="1" ref="I64" ca="1">INDEX(Calc!$C$140:$BJ$184,'Income Stmt'!$O64,'Income Stmt'!I$58)</f>
        <v>0</v>
      </c>
      <c r="J64" s="94">
        <f t="array" aca="1" ref="J64" ca="1">INDEX(Calc!$C$140:$BJ$184,'Income Stmt'!$O64,'Income Stmt'!J$58)</f>
        <v>0</v>
      </c>
      <c r="K64" s="94">
        <f t="array" aca="1" ref="K64" ca="1">INDEX(Calc!$C$140:$BJ$184,'Income Stmt'!$O64,'Income Stmt'!K$58)</f>
        <v>0</v>
      </c>
      <c r="L64" s="94">
        <f t="array" aca="1" ref="L64" ca="1">INDEX(Calc!$C$140:$BJ$184,'Income Stmt'!$O64,'Income Stmt'!L$58)</f>
        <v>0</v>
      </c>
      <c r="M64" s="94">
        <f t="array" aca="1" ref="M64" ca="1">INDEX(Calc!$C$140:$BJ$184,'Income Stmt'!$O64,'Income Stmt'!M$58)</f>
        <v>0</v>
      </c>
      <c r="N64" s="161">
        <f t="shared" ca="1" si="12"/>
        <v>0</v>
      </c>
      <c r="O64" s="294">
        <v>4</v>
      </c>
    </row>
    <row r="65" spans="1:15" ht="14.25" customHeight="1">
      <c r="A65" s="162" t="s">
        <v>180</v>
      </c>
      <c r="B65" s="177">
        <f t="shared" ref="B65:N65" ca="1" si="13">SUM(B61:B64)</f>
        <v>72064.343631648808</v>
      </c>
      <c r="C65" s="177">
        <f t="shared" ca="1" si="13"/>
        <v>71792.782222656504</v>
      </c>
      <c r="D65" s="177">
        <f t="shared" ca="1" si="13"/>
        <v>71694.327471116078</v>
      </c>
      <c r="E65" s="177">
        <f t="shared" ca="1" si="13"/>
        <v>71787.800898070942</v>
      </c>
      <c r="F65" s="177">
        <f t="shared" ca="1" si="13"/>
        <v>72094.642562197929</v>
      </c>
      <c r="G65" s="177">
        <f t="shared" ca="1" si="13"/>
        <v>72639.260496211296</v>
      </c>
      <c r="H65" s="177">
        <f t="shared" ca="1" si="13"/>
        <v>73449.427072770297</v>
      </c>
      <c r="I65" s="177">
        <f t="shared" ca="1" si="13"/>
        <v>95333.430127790081</v>
      </c>
      <c r="J65" s="177">
        <f t="shared" ca="1" si="13"/>
        <v>97142.273533187006</v>
      </c>
      <c r="K65" s="177">
        <f t="shared" ca="1" si="13"/>
        <v>99425.33244578827</v>
      </c>
      <c r="L65" s="177">
        <f t="shared" ca="1" si="13"/>
        <v>102241.38779780598</v>
      </c>
      <c r="M65" s="177">
        <f t="shared" ca="1" si="13"/>
        <v>105657.2120396806</v>
      </c>
      <c r="N65" s="177">
        <f t="shared" ca="1" si="13"/>
        <v>1005322.2202989239</v>
      </c>
      <c r="O65" s="294">
        <v>5</v>
      </c>
    </row>
    <row r="66" spans="1:15" ht="14.25" customHeight="1">
      <c r="A66" s="162"/>
      <c r="B66" s="105"/>
      <c r="C66" s="105"/>
      <c r="D66" s="105"/>
      <c r="E66" s="105"/>
      <c r="F66" s="105"/>
      <c r="G66" s="105"/>
      <c r="H66" s="105"/>
      <c r="I66" s="105"/>
      <c r="J66" s="105"/>
      <c r="K66" s="105"/>
      <c r="L66" s="105"/>
      <c r="M66" s="105"/>
      <c r="N66" s="105"/>
      <c r="O66" s="294">
        <v>6</v>
      </c>
    </row>
    <row r="67" spans="1:15" ht="14.25" customHeight="1">
      <c r="A67" s="17" t="str">
        <f ca="1">IF(COUNTIF(A68,"&lt;&gt;0")=0,0,"Cost of Goods Sold")</f>
        <v>Cost of Goods Sold</v>
      </c>
      <c r="B67" s="105"/>
      <c r="C67" s="105"/>
      <c r="D67" s="105"/>
      <c r="E67" s="105"/>
      <c r="F67" s="105"/>
      <c r="G67" s="105"/>
      <c r="H67" s="105"/>
      <c r="I67" s="105"/>
      <c r="J67" s="105"/>
      <c r="K67" s="105"/>
      <c r="L67" s="105"/>
      <c r="M67" s="105"/>
      <c r="N67" s="105"/>
      <c r="O67" s="294">
        <v>7</v>
      </c>
    </row>
    <row r="68" spans="1:15" ht="14.25" customHeight="1">
      <c r="A68" s="294" t="str">
        <f ca="1">IF(N68&lt;&gt;0,Calc!$A$147,0)</f>
        <v>Direct Expenses</v>
      </c>
      <c r="B68" s="94">
        <f t="array" aca="1" ref="B68" ca="1">INDEX(Calc!$C$140:$BJ$184,'Income Stmt'!$O68,'Income Stmt'!B$58)</f>
        <v>6269.2866685483586</v>
      </c>
      <c r="C68" s="94">
        <f t="array" aca="1" ref="C68" ca="1">INDEX(Calc!$C$140:$BJ$184,'Income Stmt'!$O68,'Income Stmt'!C$58)</f>
        <v>6272.5951871566776</v>
      </c>
      <c r="D68" s="94">
        <f t="array" aca="1" ref="D68" ca="1">INDEX(Calc!$C$140:$BJ$184,'Income Stmt'!$O68,'Income Stmt'!D$58)</f>
        <v>6291.1864296111962</v>
      </c>
      <c r="E68" s="94">
        <f t="array" aca="1" ref="E68" ca="1">INDEX(Calc!$C$140:$BJ$184,'Income Stmt'!$O68,'Income Stmt'!E$58)</f>
        <v>6326.9285666705218</v>
      </c>
      <c r="F68" s="94">
        <f t="array" aca="1" ref="F68" ca="1">INDEX(Calc!$C$140:$BJ$184,'Income Stmt'!$O68,'Income Stmt'!F$58)</f>
        <v>6381.9534466936329</v>
      </c>
      <c r="G68" s="94">
        <f t="array" aca="1" ref="G68" ca="1">INDEX(Calc!$C$140:$BJ$184,'Income Stmt'!$O68,'Income Stmt'!G$58)</f>
        <v>6458.6931250623456</v>
      </c>
      <c r="H68" s="94">
        <f t="array" aca="1" ref="H68" ca="1">INDEX(Calc!$C$140:$BJ$184,'Income Stmt'!$O68,'Income Stmt'!H$58)</f>
        <v>6559.9214658224446</v>
      </c>
      <c r="I68" s="94">
        <f t="array" aca="1" ref="I68" ca="1">INDEX(Calc!$C$140:$BJ$184,'Income Stmt'!$O68,'Income Stmt'!I$58)</f>
        <v>8364.9103384633454</v>
      </c>
      <c r="J68" s="94">
        <f t="array" aca="1" ref="J68" ca="1">INDEX(Calc!$C$140:$BJ$184,'Income Stmt'!$O68,'Income Stmt'!J$58)</f>
        <v>8562.4439120043608</v>
      </c>
      <c r="K68" s="94">
        <f t="array" aca="1" ref="K68" ca="1">INDEX(Calc!$C$140:$BJ$184,'Income Stmt'!$O68,'Income Stmt'!K$58)</f>
        <v>8803.8557741707518</v>
      </c>
      <c r="L68" s="94">
        <f t="array" aca="1" ref="L68" ca="1">INDEX(Calc!$C$140:$BJ$184,'Income Stmt'!$O68,'Income Stmt'!L$58)</f>
        <v>9094.9584205959782</v>
      </c>
      <c r="M68" s="94">
        <f t="array" aca="1" ref="M68" ca="1">INDEX(Calc!$C$140:$BJ$184,'Income Stmt'!$O68,'Income Stmt'!M$58)</f>
        <v>9442.3762595441603</v>
      </c>
      <c r="N68" s="161">
        <f t="shared" ref="N68:N72" ca="1" si="14">SUM(B68:M68)</f>
        <v>88829.109594343783</v>
      </c>
      <c r="O68" s="294">
        <v>8</v>
      </c>
    </row>
    <row r="69" spans="1:15" ht="14.25" hidden="1" customHeight="1">
      <c r="A69" s="294">
        <f>IF(N69&lt;&gt;0,Calc!$A$148,0)</f>
        <v>0</v>
      </c>
      <c r="B69" s="94">
        <f t="array" ref="B69">INDEX(Calc!$C$140:$BJ$184,'Income Stmt'!$O69,'Income Stmt'!B$58)</f>
        <v>0</v>
      </c>
      <c r="C69" s="94">
        <f t="array" ref="C69">INDEX(Calc!$C$140:$BJ$184,'Income Stmt'!$O69,'Income Stmt'!C$58)</f>
        <v>0</v>
      </c>
      <c r="D69" s="94">
        <f t="array" ref="D69">INDEX(Calc!$C$140:$BJ$184,'Income Stmt'!$O69,'Income Stmt'!D$58)</f>
        <v>0</v>
      </c>
      <c r="E69" s="94">
        <f t="array" ref="E69">INDEX(Calc!$C$140:$BJ$184,'Income Stmt'!$O69,'Income Stmt'!E$58)</f>
        <v>0</v>
      </c>
      <c r="F69" s="94">
        <f t="array" ref="F69">INDEX(Calc!$C$140:$BJ$184,'Income Stmt'!$O69,'Income Stmt'!F$58)</f>
        <v>0</v>
      </c>
      <c r="G69" s="94">
        <f t="array" ref="G69">INDEX(Calc!$C$140:$BJ$184,'Income Stmt'!$O69,'Income Stmt'!G$58)</f>
        <v>0</v>
      </c>
      <c r="H69" s="94">
        <f t="array" ref="H69">INDEX(Calc!$C$140:$BJ$184,'Income Stmt'!$O69,'Income Stmt'!H$58)</f>
        <v>0</v>
      </c>
      <c r="I69" s="94">
        <f t="array" ref="I69">INDEX(Calc!$C$140:$BJ$184,'Income Stmt'!$O69,'Income Stmt'!I$58)</f>
        <v>0</v>
      </c>
      <c r="J69" s="94">
        <f t="array" ref="J69">INDEX(Calc!$C$140:$BJ$184,'Income Stmt'!$O69,'Income Stmt'!J$58)</f>
        <v>0</v>
      </c>
      <c r="K69" s="94">
        <f t="array" ref="K69">INDEX(Calc!$C$140:$BJ$184,'Income Stmt'!$O69,'Income Stmt'!K$58)</f>
        <v>0</v>
      </c>
      <c r="L69" s="94">
        <f t="array" ref="L69">INDEX(Calc!$C$140:$BJ$184,'Income Stmt'!$O69,'Income Stmt'!L$58)</f>
        <v>0</v>
      </c>
      <c r="M69" s="94">
        <f t="array" ref="M69">INDEX(Calc!$C$140:$BJ$184,'Income Stmt'!$O69,'Income Stmt'!M$58)</f>
        <v>0</v>
      </c>
      <c r="N69" s="161">
        <f t="shared" si="14"/>
        <v>0</v>
      </c>
      <c r="O69" s="294">
        <v>9</v>
      </c>
    </row>
    <row r="70" spans="1:15" ht="14.25" hidden="1" customHeight="1">
      <c r="A70" s="294">
        <f>IF(N70&lt;&gt;0,Calc!$A$149,0)</f>
        <v>0</v>
      </c>
      <c r="B70" s="94">
        <f t="array" ref="B70">INDEX(Calc!$C$140:$BJ$184,'Income Stmt'!$O70,'Income Stmt'!B$58)</f>
        <v>0</v>
      </c>
      <c r="C70" s="94">
        <f t="array" ref="C70">INDEX(Calc!$C$140:$BJ$184,'Income Stmt'!$O70,'Income Stmt'!C$58)</f>
        <v>0</v>
      </c>
      <c r="D70" s="94">
        <f t="array" ref="D70">INDEX(Calc!$C$140:$BJ$184,'Income Stmt'!$O70,'Income Stmt'!D$58)</f>
        <v>0</v>
      </c>
      <c r="E70" s="94">
        <f t="array" ref="E70">INDEX(Calc!$C$140:$BJ$184,'Income Stmt'!$O70,'Income Stmt'!E$58)</f>
        <v>0</v>
      </c>
      <c r="F70" s="94">
        <f t="array" ref="F70">INDEX(Calc!$C$140:$BJ$184,'Income Stmt'!$O70,'Income Stmt'!F$58)</f>
        <v>0</v>
      </c>
      <c r="G70" s="94">
        <f t="array" ref="G70">INDEX(Calc!$C$140:$BJ$184,'Income Stmt'!$O70,'Income Stmt'!G$58)</f>
        <v>0</v>
      </c>
      <c r="H70" s="94">
        <f t="array" ref="H70">INDEX(Calc!$C$140:$BJ$184,'Income Stmt'!$O70,'Income Stmt'!H$58)</f>
        <v>0</v>
      </c>
      <c r="I70" s="94">
        <f t="array" ref="I70">INDEX(Calc!$C$140:$BJ$184,'Income Stmt'!$O70,'Income Stmt'!I$58)</f>
        <v>0</v>
      </c>
      <c r="J70" s="94">
        <f t="array" ref="J70">INDEX(Calc!$C$140:$BJ$184,'Income Stmt'!$O70,'Income Stmt'!J$58)</f>
        <v>0</v>
      </c>
      <c r="K70" s="94">
        <f t="array" ref="K70">INDEX(Calc!$C$140:$BJ$184,'Income Stmt'!$O70,'Income Stmt'!K$58)</f>
        <v>0</v>
      </c>
      <c r="L70" s="94">
        <f t="array" ref="L70">INDEX(Calc!$C$140:$BJ$184,'Income Stmt'!$O70,'Income Stmt'!L$58)</f>
        <v>0</v>
      </c>
      <c r="M70" s="94">
        <f t="array" ref="M70">INDEX(Calc!$C$140:$BJ$184,'Income Stmt'!$O70,'Income Stmt'!M$58)</f>
        <v>0</v>
      </c>
      <c r="N70" s="161">
        <f t="shared" si="14"/>
        <v>0</v>
      </c>
      <c r="O70" s="294">
        <v>10</v>
      </c>
    </row>
    <row r="71" spans="1:15" ht="14.25" hidden="1" customHeight="1">
      <c r="A71" s="294">
        <f>IF(N71&lt;&gt;0,Calc!$A$150,0)</f>
        <v>0</v>
      </c>
      <c r="B71" s="94">
        <f t="array" ref="B71">INDEX(Calc!$C$140:$BJ$184,'Income Stmt'!$O71,'Income Stmt'!B$58)</f>
        <v>0</v>
      </c>
      <c r="C71" s="94">
        <f t="array" ref="C71">INDEX(Calc!$C$140:$BJ$184,'Income Stmt'!$O71,'Income Stmt'!C$58)</f>
        <v>0</v>
      </c>
      <c r="D71" s="94">
        <f t="array" ref="D71">INDEX(Calc!$C$140:$BJ$184,'Income Stmt'!$O71,'Income Stmt'!D$58)</f>
        <v>0</v>
      </c>
      <c r="E71" s="94">
        <f t="array" ref="E71">INDEX(Calc!$C$140:$BJ$184,'Income Stmt'!$O71,'Income Stmt'!E$58)</f>
        <v>0</v>
      </c>
      <c r="F71" s="94">
        <f t="array" ref="F71">INDEX(Calc!$C$140:$BJ$184,'Income Stmt'!$O71,'Income Stmt'!F$58)</f>
        <v>0</v>
      </c>
      <c r="G71" s="94">
        <f t="array" ref="G71">INDEX(Calc!$C$140:$BJ$184,'Income Stmt'!$O71,'Income Stmt'!G$58)</f>
        <v>0</v>
      </c>
      <c r="H71" s="94">
        <f t="array" ref="H71">INDEX(Calc!$C$140:$BJ$184,'Income Stmt'!$O71,'Income Stmt'!H$58)</f>
        <v>0</v>
      </c>
      <c r="I71" s="94">
        <f t="array" ref="I71">INDEX(Calc!$C$140:$BJ$184,'Income Stmt'!$O71,'Income Stmt'!I$58)</f>
        <v>0</v>
      </c>
      <c r="J71" s="94">
        <f t="array" ref="J71">INDEX(Calc!$C$140:$BJ$184,'Income Stmt'!$O71,'Income Stmt'!J$58)</f>
        <v>0</v>
      </c>
      <c r="K71" s="94">
        <f t="array" ref="K71">INDEX(Calc!$C$140:$BJ$184,'Income Stmt'!$O71,'Income Stmt'!K$58)</f>
        <v>0</v>
      </c>
      <c r="L71" s="94">
        <f t="array" ref="L71">INDEX(Calc!$C$140:$BJ$184,'Income Stmt'!$O71,'Income Stmt'!L$58)</f>
        <v>0</v>
      </c>
      <c r="M71" s="94">
        <f t="array" ref="M71">INDEX(Calc!$C$140:$BJ$184,'Income Stmt'!$O71,'Income Stmt'!M$58)</f>
        <v>0</v>
      </c>
      <c r="N71" s="161">
        <f t="shared" si="14"/>
        <v>0</v>
      </c>
      <c r="O71" s="294">
        <v>11</v>
      </c>
    </row>
    <row r="72" spans="1:15" ht="14.25" customHeight="1">
      <c r="A72" s="162" t="str">
        <f ca="1">IF(COUNTIF(A68:A71,"&lt;&gt;0")=0,0,"Total Cost of Goods Sold")</f>
        <v>Total Cost of Goods Sold</v>
      </c>
      <c r="B72" s="177">
        <f t="shared" ref="B72:M72" ca="1" si="15">SUM(B68:B71)</f>
        <v>6269.2866685483586</v>
      </c>
      <c r="C72" s="177">
        <f t="shared" ca="1" si="15"/>
        <v>6272.5951871566776</v>
      </c>
      <c r="D72" s="177">
        <f t="shared" ca="1" si="15"/>
        <v>6291.1864296111962</v>
      </c>
      <c r="E72" s="177">
        <f t="shared" ca="1" si="15"/>
        <v>6326.9285666705218</v>
      </c>
      <c r="F72" s="177">
        <f t="shared" ca="1" si="15"/>
        <v>6381.9534466936329</v>
      </c>
      <c r="G72" s="177">
        <f t="shared" ca="1" si="15"/>
        <v>6458.6931250623456</v>
      </c>
      <c r="H72" s="177">
        <f t="shared" ca="1" si="15"/>
        <v>6559.9214658224446</v>
      </c>
      <c r="I72" s="177">
        <f t="shared" ca="1" si="15"/>
        <v>8364.9103384633454</v>
      </c>
      <c r="J72" s="177">
        <f t="shared" ca="1" si="15"/>
        <v>8562.4439120043608</v>
      </c>
      <c r="K72" s="177">
        <f t="shared" ca="1" si="15"/>
        <v>8803.8557741707518</v>
      </c>
      <c r="L72" s="177">
        <f t="shared" ca="1" si="15"/>
        <v>9094.9584205959782</v>
      </c>
      <c r="M72" s="177">
        <f t="shared" ca="1" si="15"/>
        <v>9442.3762595441603</v>
      </c>
      <c r="N72" s="177">
        <f t="shared" ca="1" si="14"/>
        <v>88829.109594343783</v>
      </c>
      <c r="O72" s="294">
        <v>12</v>
      </c>
    </row>
    <row r="73" spans="1:15" ht="14.25" customHeight="1">
      <c r="A73" s="181" t="str">
        <f ca="1">IF(A72=0,0,"")</f>
        <v/>
      </c>
      <c r="O73" s="294">
        <v>13</v>
      </c>
    </row>
    <row r="74" spans="1:15" ht="14.25" customHeight="1">
      <c r="A74" s="162" t="str">
        <f ca="1">IF(A72=0,0,"Gross Margin")</f>
        <v>Gross Margin</v>
      </c>
      <c r="B74" s="295">
        <f t="shared" ref="B74:M74" ca="1" si="16">B65-B72</f>
        <v>65795.056963100447</v>
      </c>
      <c r="C74" s="295">
        <f t="shared" ca="1" si="16"/>
        <v>65520.187035499825</v>
      </c>
      <c r="D74" s="295">
        <f t="shared" ca="1" si="16"/>
        <v>65403.141041504881</v>
      </c>
      <c r="E74" s="295">
        <f t="shared" ca="1" si="16"/>
        <v>65460.872331400416</v>
      </c>
      <c r="F74" s="295">
        <f t="shared" ca="1" si="16"/>
        <v>65712.689115504298</v>
      </c>
      <c r="G74" s="295">
        <f t="shared" ca="1" si="16"/>
        <v>66180.567371148951</v>
      </c>
      <c r="H74" s="295">
        <f t="shared" ca="1" si="16"/>
        <v>66889.505606947845</v>
      </c>
      <c r="I74" s="295">
        <f t="shared" ca="1" si="16"/>
        <v>86968.519789326732</v>
      </c>
      <c r="J74" s="295">
        <f t="shared" ca="1" si="16"/>
        <v>88579.829621182638</v>
      </c>
      <c r="K74" s="295">
        <f t="shared" ca="1" si="16"/>
        <v>90621.476671617522</v>
      </c>
      <c r="L74" s="295">
        <f t="shared" ca="1" si="16"/>
        <v>93146.429377209992</v>
      </c>
      <c r="M74" s="295">
        <f t="shared" ca="1" si="16"/>
        <v>96214.835780136433</v>
      </c>
      <c r="N74" s="295">
        <f ca="1">SUM(B74:M74)</f>
        <v>916493.11070457986</v>
      </c>
      <c r="O74" s="294">
        <v>14</v>
      </c>
    </row>
    <row r="75" spans="1:15" ht="14.25" customHeight="1">
      <c r="A75" s="181" t="str">
        <f ca="1">IF(A72=0,0,"Percent")</f>
        <v>Percent</v>
      </c>
      <c r="B75" s="113">
        <f t="shared" ref="B75:N75" ca="1" si="17">IF(B65=0,0,B74/B65)</f>
        <v>0.91300431874335353</v>
      </c>
      <c r="C75" s="113">
        <f t="shared" ca="1" si="17"/>
        <v>0.91262916698641106</v>
      </c>
      <c r="D75" s="113">
        <f t="shared" ca="1" si="17"/>
        <v>0.91224987176083405</v>
      </c>
      <c r="E75" s="113">
        <f t="shared" ca="1" si="17"/>
        <v>0.9118662434630932</v>
      </c>
      <c r="F75" s="113">
        <f t="shared" ca="1" si="17"/>
        <v>0.91147811793105493</v>
      </c>
      <c r="G75" s="113">
        <f t="shared" ca="1" si="17"/>
        <v>0.91108536787211347</v>
      </c>
      <c r="H75" s="113">
        <f t="shared" ca="1" si="17"/>
        <v>0.91068791511030867</v>
      </c>
      <c r="I75" s="113">
        <f t="shared" ca="1" si="17"/>
        <v>0.91225627434940115</v>
      </c>
      <c r="J75" s="113">
        <f t="shared" ca="1" si="17"/>
        <v>0.9118566654806658</v>
      </c>
      <c r="K75" s="113">
        <f t="shared" ca="1" si="17"/>
        <v>0.91145258901728032</v>
      </c>
      <c r="L75" s="113">
        <f t="shared" ca="1" si="17"/>
        <v>0.91104425892005392</v>
      </c>
      <c r="M75" s="113">
        <f t="shared" ca="1" si="17"/>
        <v>0.91063197601695201</v>
      </c>
      <c r="N75" s="296">
        <f t="shared" ca="1" si="17"/>
        <v>0.91164115564069448</v>
      </c>
      <c r="O75" s="294">
        <v>15</v>
      </c>
    </row>
    <row r="76" spans="1:15" ht="14.25" customHeight="1">
      <c r="A76" s="181" t="str">
        <f ca="1">IF(A75=0,0,"")</f>
        <v/>
      </c>
      <c r="O76" s="294">
        <v>16</v>
      </c>
    </row>
    <row r="77" spans="1:15" ht="14.25" customHeight="1">
      <c r="A77" s="162" t="s">
        <v>116</v>
      </c>
      <c r="O77" s="294">
        <v>17</v>
      </c>
    </row>
    <row r="78" spans="1:15" ht="14.25" customHeight="1">
      <c r="A78" s="181" t="str">
        <f ca="1">IF(SUM(B78:N78)=0,0,Calc!$A$88)</f>
        <v>Sales and Marketing</v>
      </c>
      <c r="B78" s="94">
        <f t="array" aca="1" ref="B78" ca="1">INDEX(Calc!$C$140:$BJ$184,'Income Stmt'!$O78,'Income Stmt'!B$58)</f>
        <v>15935.72930930769</v>
      </c>
      <c r="C78" s="94">
        <f t="array" aca="1" ref="C78" ca="1">INDEX(Calc!$C$140:$BJ$184,'Income Stmt'!$O78,'Income Stmt'!C$58)</f>
        <v>15885.381824080516</v>
      </c>
      <c r="D78" s="94">
        <f t="array" aca="1" ref="D78" ca="1">INDEX(Calc!$C$140:$BJ$184,'Income Stmt'!$O78,'Income Stmt'!D$58)</f>
        <v>15867.128313144922</v>
      </c>
      <c r="E78" s="94">
        <f t="array" aca="1" ref="E78" ca="1">INDEX(Calc!$C$140:$BJ$184,'Income Stmt'!$O78,'Income Stmt'!E$58)</f>
        <v>15884.458286502353</v>
      </c>
      <c r="F78" s="94">
        <f t="array" aca="1" ref="F78" ca="1">INDEX(Calc!$C$140:$BJ$184,'Income Stmt'!$O78,'Income Stmt'!F$58)</f>
        <v>15941.346731031497</v>
      </c>
      <c r="G78" s="94">
        <f t="array" aca="1" ref="G78" ca="1">INDEX(Calc!$C$140:$BJ$184,'Income Stmt'!$O78,'Income Stmt'!G$58)</f>
        <v>16042.318895997574</v>
      </c>
      <c r="H78" s="94">
        <f t="array" aca="1" ref="H78" ca="1">INDEX(Calc!$C$140:$BJ$184,'Income Stmt'!$O78,'Income Stmt'!H$58)</f>
        <v>16192.523779291614</v>
      </c>
      <c r="I78" s="94">
        <f t="array" aca="1" ref="I78" ca="1">INDEX(Calc!$C$140:$BJ$184,'Income Stmt'!$O78,'Income Stmt'!I$58)</f>
        <v>20249.817945692281</v>
      </c>
      <c r="J78" s="94">
        <f t="array" aca="1" ref="J78" ca="1">INDEX(Calc!$C$140:$BJ$184,'Income Stmt'!$O78,'Income Stmt'!J$58)</f>
        <v>20585.177513052873</v>
      </c>
      <c r="K78" s="94">
        <f t="array" aca="1" ref="K78" ca="1">INDEX(Calc!$C$140:$BJ$184,'Income Stmt'!$O78,'Income Stmt'!K$58)</f>
        <v>21008.456635449147</v>
      </c>
      <c r="L78" s="94">
        <f t="array" aca="1" ref="L78" ca="1">INDEX(Calc!$C$140:$BJ$184,'Income Stmt'!$O78,'Income Stmt'!L$58)</f>
        <v>21530.553297713228</v>
      </c>
      <c r="M78" s="94">
        <f t="array" aca="1" ref="M78" ca="1">INDEX(Calc!$C$140:$BJ$184,'Income Stmt'!$O78,'Income Stmt'!M$58)</f>
        <v>22163.847112156785</v>
      </c>
      <c r="N78" s="161">
        <f t="shared" ref="N78:N101" ca="1" si="18">SUM(B78:M78)</f>
        <v>217286.7396434205</v>
      </c>
      <c r="O78" s="294">
        <v>18</v>
      </c>
    </row>
    <row r="79" spans="1:15" ht="14.25" customHeight="1">
      <c r="A79" s="181" t="str">
        <f ca="1">IF(SUM(B79:N79)=0,0,Calc!$A$89)</f>
        <v>General and Administrative</v>
      </c>
      <c r="B79" s="94">
        <f t="array" aca="1" ref="B79" ca="1">INDEX(Calc!$C$140:$BJ$184,'Income Stmt'!$O79,'Income Stmt'!B$58)</f>
        <v>55378.101915247862</v>
      </c>
      <c r="C79" s="94">
        <f t="array" aca="1" ref="C79" ca="1">INDEX(Calc!$C$140:$BJ$184,'Income Stmt'!$O79,'Income Stmt'!C$58)</f>
        <v>55355.725255146899</v>
      </c>
      <c r="D79" s="94">
        <f t="array" aca="1" ref="D79" ca="1">INDEX(Calc!$C$140:$BJ$184,'Income Stmt'!$O79,'Income Stmt'!D$58)</f>
        <v>55347.612583619964</v>
      </c>
      <c r="E79" s="94">
        <f t="array" aca="1" ref="E79" ca="1">INDEX(Calc!$C$140:$BJ$184,'Income Stmt'!$O79,'Income Stmt'!E$58)</f>
        <v>55355.314794001046</v>
      </c>
      <c r="F79" s="94">
        <f t="array" aca="1" ref="F79" ca="1">INDEX(Calc!$C$140:$BJ$184,'Income Stmt'!$O79,'Income Stmt'!F$58)</f>
        <v>55380.598547125112</v>
      </c>
      <c r="G79" s="94">
        <f t="array" aca="1" ref="G79" ca="1">INDEX(Calc!$C$140:$BJ$184,'Income Stmt'!$O79,'Income Stmt'!G$58)</f>
        <v>55425.475064887811</v>
      </c>
      <c r="H79" s="94">
        <f t="array" aca="1" ref="H79" ca="1">INDEX(Calc!$C$140:$BJ$184,'Income Stmt'!$O79,'Income Stmt'!H$58)</f>
        <v>55492.232790796275</v>
      </c>
      <c r="I79" s="94">
        <f t="array" aca="1" ref="I79" ca="1">INDEX(Calc!$C$140:$BJ$184,'Income Stmt'!$O79,'Income Stmt'!I$58)</f>
        <v>57295.474642529902</v>
      </c>
      <c r="J79" s="94">
        <f t="array" aca="1" ref="J79" ca="1">INDEX(Calc!$C$140:$BJ$184,'Income Stmt'!$O79,'Income Stmt'!J$58)</f>
        <v>57444.523339134612</v>
      </c>
      <c r="K79" s="94">
        <f t="array" aca="1" ref="K79" ca="1">INDEX(Calc!$C$140:$BJ$184,'Income Stmt'!$O79,'Income Stmt'!K$58)</f>
        <v>57632.647393532956</v>
      </c>
      <c r="L79" s="94">
        <f t="array" aca="1" ref="L79" ca="1">INDEX(Calc!$C$140:$BJ$184,'Income Stmt'!$O79,'Income Stmt'!L$58)</f>
        <v>57864.690354539212</v>
      </c>
      <c r="M79" s="94">
        <f t="array" aca="1" ref="M79" ca="1">INDEX(Calc!$C$140:$BJ$184,'Income Stmt'!$O79,'Income Stmt'!M$58)</f>
        <v>58146.154272069682</v>
      </c>
      <c r="N79" s="161">
        <f t="shared" ca="1" si="18"/>
        <v>676118.55095263128</v>
      </c>
      <c r="O79" s="294">
        <v>19</v>
      </c>
    </row>
    <row r="80" spans="1:15" ht="14.25" customHeight="1">
      <c r="A80" s="181" t="str">
        <f ca="1">IF(SUM(B80:N80)=0,0,Calc!$A$90)</f>
        <v>Development &amp; Maintenance</v>
      </c>
      <c r="B80" s="94">
        <f t="array" aca="1" ref="B80" ca="1">INDEX(Calc!$C$140:$BJ$184,'Income Stmt'!$O80,'Income Stmt'!B$58)</f>
        <v>1030</v>
      </c>
      <c r="C80" s="94">
        <f t="array" aca="1" ref="C80" ca="1">INDEX(Calc!$C$140:$BJ$184,'Income Stmt'!$O80,'Income Stmt'!C$58)</f>
        <v>1030</v>
      </c>
      <c r="D80" s="94">
        <f t="array" aca="1" ref="D80" ca="1">INDEX(Calc!$C$140:$BJ$184,'Income Stmt'!$O80,'Income Stmt'!D$58)</f>
        <v>1030</v>
      </c>
      <c r="E80" s="94">
        <f t="array" aca="1" ref="E80" ca="1">INDEX(Calc!$C$140:$BJ$184,'Income Stmt'!$O80,'Income Stmt'!E$58)</f>
        <v>1030</v>
      </c>
      <c r="F80" s="94">
        <f t="array" aca="1" ref="F80" ca="1">INDEX(Calc!$C$140:$BJ$184,'Income Stmt'!$O80,'Income Stmt'!F$58)</f>
        <v>1030</v>
      </c>
      <c r="G80" s="94">
        <f t="array" aca="1" ref="G80" ca="1">INDEX(Calc!$C$140:$BJ$184,'Income Stmt'!$O80,'Income Stmt'!G$58)</f>
        <v>1030</v>
      </c>
      <c r="H80" s="94">
        <f t="array" aca="1" ref="H80" ca="1">INDEX(Calc!$C$140:$BJ$184,'Income Stmt'!$O80,'Income Stmt'!H$58)</f>
        <v>1030</v>
      </c>
      <c r="I80" s="94">
        <f t="array" aca="1" ref="I80" ca="1">INDEX(Calc!$C$140:$BJ$184,'Income Stmt'!$O80,'Income Stmt'!I$58)</f>
        <v>1030</v>
      </c>
      <c r="J80" s="94">
        <f t="array" aca="1" ref="J80" ca="1">INDEX(Calc!$C$140:$BJ$184,'Income Stmt'!$O80,'Income Stmt'!J$58)</f>
        <v>1030</v>
      </c>
      <c r="K80" s="94">
        <f t="array" aca="1" ref="K80" ca="1">INDEX(Calc!$C$140:$BJ$184,'Income Stmt'!$O80,'Income Stmt'!K$58)</f>
        <v>1030</v>
      </c>
      <c r="L80" s="94">
        <f t="array" aca="1" ref="L80" ca="1">INDEX(Calc!$C$140:$BJ$184,'Income Stmt'!$O80,'Income Stmt'!L$58)</f>
        <v>1030</v>
      </c>
      <c r="M80" s="94">
        <f t="array" aca="1" ref="M80" ca="1">INDEX(Calc!$C$140:$BJ$184,'Income Stmt'!$O80,'Income Stmt'!M$58)</f>
        <v>1030</v>
      </c>
      <c r="N80" s="161">
        <f t="shared" ca="1" si="18"/>
        <v>12360</v>
      </c>
      <c r="O80" s="294">
        <v>20</v>
      </c>
    </row>
    <row r="81" spans="1:15" ht="14.25" hidden="1" customHeight="1">
      <c r="A81" s="181">
        <f ca="1">IF(SUM(B81:N81)=0,0,Calc!$A$91)</f>
        <v>0</v>
      </c>
      <c r="B81" s="94">
        <f t="array" aca="1" ref="B81" ca="1">INDEX(Calc!$C$140:$BJ$184,'Income Stmt'!$O81,'Income Stmt'!B$58)</f>
        <v>0</v>
      </c>
      <c r="C81" s="94">
        <f t="array" aca="1" ref="C81" ca="1">INDEX(Calc!$C$140:$BJ$184,'Income Stmt'!$O81,'Income Stmt'!C$58)</f>
        <v>0</v>
      </c>
      <c r="D81" s="94">
        <f t="array" aca="1" ref="D81" ca="1">INDEX(Calc!$C$140:$BJ$184,'Income Stmt'!$O81,'Income Stmt'!D$58)</f>
        <v>0</v>
      </c>
      <c r="E81" s="94">
        <f t="array" aca="1" ref="E81" ca="1">INDEX(Calc!$C$140:$BJ$184,'Income Stmt'!$O81,'Income Stmt'!E$58)</f>
        <v>0</v>
      </c>
      <c r="F81" s="94">
        <f t="array" aca="1" ref="F81" ca="1">INDEX(Calc!$C$140:$BJ$184,'Income Stmt'!$O81,'Income Stmt'!F$58)</f>
        <v>0</v>
      </c>
      <c r="G81" s="94">
        <f t="array" aca="1" ref="G81" ca="1">INDEX(Calc!$C$140:$BJ$184,'Income Stmt'!$O81,'Income Stmt'!G$58)</f>
        <v>0</v>
      </c>
      <c r="H81" s="94">
        <f t="array" aca="1" ref="H81" ca="1">INDEX(Calc!$C$140:$BJ$184,'Income Stmt'!$O81,'Income Stmt'!H$58)</f>
        <v>0</v>
      </c>
      <c r="I81" s="94">
        <f t="array" aca="1" ref="I81" ca="1">INDEX(Calc!$C$140:$BJ$184,'Income Stmt'!$O81,'Income Stmt'!I$58)</f>
        <v>0</v>
      </c>
      <c r="J81" s="94">
        <f t="array" aca="1" ref="J81" ca="1">INDEX(Calc!$C$140:$BJ$184,'Income Stmt'!$O81,'Income Stmt'!J$58)</f>
        <v>0</v>
      </c>
      <c r="K81" s="94">
        <f t="array" aca="1" ref="K81" ca="1">INDEX(Calc!$C$140:$BJ$184,'Income Stmt'!$O81,'Income Stmt'!K$58)</f>
        <v>0</v>
      </c>
      <c r="L81" s="94">
        <f t="array" aca="1" ref="L81" ca="1">INDEX(Calc!$C$140:$BJ$184,'Income Stmt'!$O81,'Income Stmt'!L$58)</f>
        <v>0</v>
      </c>
      <c r="M81" s="94">
        <f t="array" aca="1" ref="M81" ca="1">INDEX(Calc!$C$140:$BJ$184,'Income Stmt'!$O81,'Income Stmt'!M$58)</f>
        <v>0</v>
      </c>
      <c r="N81" s="161">
        <f t="shared" ca="1" si="18"/>
        <v>0</v>
      </c>
      <c r="O81" s="294">
        <v>21</v>
      </c>
    </row>
    <row r="82" spans="1:15" ht="14.25" hidden="1" customHeight="1">
      <c r="A82" s="181">
        <f ca="1">IF(SUM(B82:N82)=0,0,Calc!$A$92)</f>
        <v>0</v>
      </c>
      <c r="B82" s="94">
        <f t="array" aca="1" ref="B82" ca="1">INDEX(Calc!$C$140:$BJ$184,'Income Stmt'!$O82,'Income Stmt'!B$58)</f>
        <v>0</v>
      </c>
      <c r="C82" s="94">
        <f t="array" aca="1" ref="C82" ca="1">INDEX(Calc!$C$140:$BJ$184,'Income Stmt'!$O82,'Income Stmt'!C$58)</f>
        <v>0</v>
      </c>
      <c r="D82" s="94">
        <f t="array" aca="1" ref="D82" ca="1">INDEX(Calc!$C$140:$BJ$184,'Income Stmt'!$O82,'Income Stmt'!D$58)</f>
        <v>0</v>
      </c>
      <c r="E82" s="94">
        <f t="array" aca="1" ref="E82" ca="1">INDEX(Calc!$C$140:$BJ$184,'Income Stmt'!$O82,'Income Stmt'!E$58)</f>
        <v>0</v>
      </c>
      <c r="F82" s="94">
        <f t="array" aca="1" ref="F82" ca="1">INDEX(Calc!$C$140:$BJ$184,'Income Stmt'!$O82,'Income Stmt'!F$58)</f>
        <v>0</v>
      </c>
      <c r="G82" s="94">
        <f t="array" aca="1" ref="G82" ca="1">INDEX(Calc!$C$140:$BJ$184,'Income Stmt'!$O82,'Income Stmt'!G$58)</f>
        <v>0</v>
      </c>
      <c r="H82" s="94">
        <f t="array" aca="1" ref="H82" ca="1">INDEX(Calc!$C$140:$BJ$184,'Income Stmt'!$O82,'Income Stmt'!H$58)</f>
        <v>0</v>
      </c>
      <c r="I82" s="94">
        <f t="array" aca="1" ref="I82" ca="1">INDEX(Calc!$C$140:$BJ$184,'Income Stmt'!$O82,'Income Stmt'!I$58)</f>
        <v>0</v>
      </c>
      <c r="J82" s="94">
        <f t="array" aca="1" ref="J82" ca="1">INDEX(Calc!$C$140:$BJ$184,'Income Stmt'!$O82,'Income Stmt'!J$58)</f>
        <v>0</v>
      </c>
      <c r="K82" s="94">
        <f t="array" aca="1" ref="K82" ca="1">INDEX(Calc!$C$140:$BJ$184,'Income Stmt'!$O82,'Income Stmt'!K$58)</f>
        <v>0</v>
      </c>
      <c r="L82" s="94">
        <f t="array" aca="1" ref="L82" ca="1">INDEX(Calc!$C$140:$BJ$184,'Income Stmt'!$O82,'Income Stmt'!L$58)</f>
        <v>0</v>
      </c>
      <c r="M82" s="94">
        <f t="array" aca="1" ref="M82" ca="1">INDEX(Calc!$C$140:$BJ$184,'Income Stmt'!$O82,'Income Stmt'!M$58)</f>
        <v>0</v>
      </c>
      <c r="N82" s="161">
        <f t="shared" ca="1" si="18"/>
        <v>0</v>
      </c>
      <c r="O82" s="294">
        <v>22</v>
      </c>
    </row>
    <row r="83" spans="1:15" ht="14.25" hidden="1" customHeight="1">
      <c r="A83" s="181">
        <f ca="1">IF(SUM(B83:N83)=0,0,Calc!$A$93)</f>
        <v>0</v>
      </c>
      <c r="B83" s="94">
        <f t="array" aca="1" ref="B83" ca="1">INDEX(Calc!$C$140:$BJ$184,'Income Stmt'!$O83,'Income Stmt'!B$58)</f>
        <v>0</v>
      </c>
      <c r="C83" s="94">
        <f t="array" aca="1" ref="C83" ca="1">INDEX(Calc!$C$140:$BJ$184,'Income Stmt'!$O83,'Income Stmt'!C$58)</f>
        <v>0</v>
      </c>
      <c r="D83" s="94">
        <f t="array" aca="1" ref="D83" ca="1">INDEX(Calc!$C$140:$BJ$184,'Income Stmt'!$O83,'Income Stmt'!D$58)</f>
        <v>0</v>
      </c>
      <c r="E83" s="94">
        <f t="array" aca="1" ref="E83" ca="1">INDEX(Calc!$C$140:$BJ$184,'Income Stmt'!$O83,'Income Stmt'!E$58)</f>
        <v>0</v>
      </c>
      <c r="F83" s="94">
        <f t="array" aca="1" ref="F83" ca="1">INDEX(Calc!$C$140:$BJ$184,'Income Stmt'!$O83,'Income Stmt'!F$58)</f>
        <v>0</v>
      </c>
      <c r="G83" s="94">
        <f t="array" aca="1" ref="G83" ca="1">INDEX(Calc!$C$140:$BJ$184,'Income Stmt'!$O83,'Income Stmt'!G$58)</f>
        <v>0</v>
      </c>
      <c r="H83" s="94">
        <f t="array" aca="1" ref="H83" ca="1">INDEX(Calc!$C$140:$BJ$184,'Income Stmt'!$O83,'Income Stmt'!H$58)</f>
        <v>0</v>
      </c>
      <c r="I83" s="94">
        <f t="array" aca="1" ref="I83" ca="1">INDEX(Calc!$C$140:$BJ$184,'Income Stmt'!$O83,'Income Stmt'!I$58)</f>
        <v>0</v>
      </c>
      <c r="J83" s="94">
        <f t="array" aca="1" ref="J83" ca="1">INDEX(Calc!$C$140:$BJ$184,'Income Stmt'!$O83,'Income Stmt'!J$58)</f>
        <v>0</v>
      </c>
      <c r="K83" s="94">
        <f t="array" aca="1" ref="K83" ca="1">INDEX(Calc!$C$140:$BJ$184,'Income Stmt'!$O83,'Income Stmt'!K$58)</f>
        <v>0</v>
      </c>
      <c r="L83" s="94">
        <f t="array" aca="1" ref="L83" ca="1">INDEX(Calc!$C$140:$BJ$184,'Income Stmt'!$O83,'Income Stmt'!L$58)</f>
        <v>0</v>
      </c>
      <c r="M83" s="94">
        <f t="array" aca="1" ref="M83" ca="1">INDEX(Calc!$C$140:$BJ$184,'Income Stmt'!$O83,'Income Stmt'!M$58)</f>
        <v>0</v>
      </c>
      <c r="N83" s="161">
        <f t="shared" ca="1" si="18"/>
        <v>0</v>
      </c>
      <c r="O83" s="294">
        <v>23</v>
      </c>
    </row>
    <row r="84" spans="1:15" ht="14.25" hidden="1" customHeight="1">
      <c r="A84" s="181">
        <f ca="1">IF(SUM(B84:N84)=0,0,Calc!$A$94)</f>
        <v>0</v>
      </c>
      <c r="B84" s="94">
        <f t="array" aca="1" ref="B84" ca="1">INDEX(Calc!$C$140:$BJ$184,'Income Stmt'!$O84,'Income Stmt'!B$58)</f>
        <v>0</v>
      </c>
      <c r="C84" s="94">
        <f t="array" aca="1" ref="C84" ca="1">INDEX(Calc!$C$140:$BJ$184,'Income Stmt'!$O84,'Income Stmt'!C$58)</f>
        <v>0</v>
      </c>
      <c r="D84" s="94">
        <f t="array" aca="1" ref="D84" ca="1">INDEX(Calc!$C$140:$BJ$184,'Income Stmt'!$O84,'Income Stmt'!D$58)</f>
        <v>0</v>
      </c>
      <c r="E84" s="94">
        <f t="array" aca="1" ref="E84" ca="1">INDEX(Calc!$C$140:$BJ$184,'Income Stmt'!$O84,'Income Stmt'!E$58)</f>
        <v>0</v>
      </c>
      <c r="F84" s="94">
        <f t="array" aca="1" ref="F84" ca="1">INDEX(Calc!$C$140:$BJ$184,'Income Stmt'!$O84,'Income Stmt'!F$58)</f>
        <v>0</v>
      </c>
      <c r="G84" s="94">
        <f t="array" aca="1" ref="G84" ca="1">INDEX(Calc!$C$140:$BJ$184,'Income Stmt'!$O84,'Income Stmt'!G$58)</f>
        <v>0</v>
      </c>
      <c r="H84" s="94">
        <f t="array" aca="1" ref="H84" ca="1">INDEX(Calc!$C$140:$BJ$184,'Income Stmt'!$O84,'Income Stmt'!H$58)</f>
        <v>0</v>
      </c>
      <c r="I84" s="94">
        <f t="array" aca="1" ref="I84" ca="1">INDEX(Calc!$C$140:$BJ$184,'Income Stmt'!$O84,'Income Stmt'!I$58)</f>
        <v>0</v>
      </c>
      <c r="J84" s="94">
        <f t="array" aca="1" ref="J84" ca="1">INDEX(Calc!$C$140:$BJ$184,'Income Stmt'!$O84,'Income Stmt'!J$58)</f>
        <v>0</v>
      </c>
      <c r="K84" s="94">
        <f t="array" aca="1" ref="K84" ca="1">INDEX(Calc!$C$140:$BJ$184,'Income Stmt'!$O84,'Income Stmt'!K$58)</f>
        <v>0</v>
      </c>
      <c r="L84" s="94">
        <f t="array" aca="1" ref="L84" ca="1">INDEX(Calc!$C$140:$BJ$184,'Income Stmt'!$O84,'Income Stmt'!L$58)</f>
        <v>0</v>
      </c>
      <c r="M84" s="94">
        <f t="array" aca="1" ref="M84" ca="1">INDEX(Calc!$C$140:$BJ$184,'Income Stmt'!$O84,'Income Stmt'!M$58)</f>
        <v>0</v>
      </c>
      <c r="N84" s="161">
        <f t="shared" ca="1" si="18"/>
        <v>0</v>
      </c>
      <c r="O84" s="294">
        <v>24</v>
      </c>
    </row>
    <row r="85" spans="1:15" ht="14.25" hidden="1" customHeight="1">
      <c r="A85" s="181">
        <f ca="1">IF(SUM(B85:N85)=0,0,Calc!$A$95)</f>
        <v>0</v>
      </c>
      <c r="B85" s="94">
        <f t="array" aca="1" ref="B85" ca="1">INDEX(Calc!$C$140:$BJ$184,'Income Stmt'!$O85,'Income Stmt'!B$58)</f>
        <v>0</v>
      </c>
      <c r="C85" s="94">
        <f t="array" aca="1" ref="C85" ca="1">INDEX(Calc!$C$140:$BJ$184,'Income Stmt'!$O85,'Income Stmt'!C$58)</f>
        <v>0</v>
      </c>
      <c r="D85" s="94">
        <f t="array" aca="1" ref="D85" ca="1">INDEX(Calc!$C$140:$BJ$184,'Income Stmt'!$O85,'Income Stmt'!D$58)</f>
        <v>0</v>
      </c>
      <c r="E85" s="94">
        <f t="array" aca="1" ref="E85" ca="1">INDEX(Calc!$C$140:$BJ$184,'Income Stmt'!$O85,'Income Stmt'!E$58)</f>
        <v>0</v>
      </c>
      <c r="F85" s="94">
        <f t="array" aca="1" ref="F85" ca="1">INDEX(Calc!$C$140:$BJ$184,'Income Stmt'!$O85,'Income Stmt'!F$58)</f>
        <v>0</v>
      </c>
      <c r="G85" s="94">
        <f t="array" aca="1" ref="G85" ca="1">INDEX(Calc!$C$140:$BJ$184,'Income Stmt'!$O85,'Income Stmt'!G$58)</f>
        <v>0</v>
      </c>
      <c r="H85" s="94">
        <f t="array" aca="1" ref="H85" ca="1">INDEX(Calc!$C$140:$BJ$184,'Income Stmt'!$O85,'Income Stmt'!H$58)</f>
        <v>0</v>
      </c>
      <c r="I85" s="94">
        <f t="array" aca="1" ref="I85" ca="1">INDEX(Calc!$C$140:$BJ$184,'Income Stmt'!$O85,'Income Stmt'!I$58)</f>
        <v>0</v>
      </c>
      <c r="J85" s="94">
        <f t="array" aca="1" ref="J85" ca="1">INDEX(Calc!$C$140:$BJ$184,'Income Stmt'!$O85,'Income Stmt'!J$58)</f>
        <v>0</v>
      </c>
      <c r="K85" s="94">
        <f t="array" aca="1" ref="K85" ca="1">INDEX(Calc!$C$140:$BJ$184,'Income Stmt'!$O85,'Income Stmt'!K$58)</f>
        <v>0</v>
      </c>
      <c r="L85" s="94">
        <f t="array" aca="1" ref="L85" ca="1">INDEX(Calc!$C$140:$BJ$184,'Income Stmt'!$O85,'Income Stmt'!L$58)</f>
        <v>0</v>
      </c>
      <c r="M85" s="94">
        <f t="array" aca="1" ref="M85" ca="1">INDEX(Calc!$C$140:$BJ$184,'Income Stmt'!$O85,'Income Stmt'!M$58)</f>
        <v>0</v>
      </c>
      <c r="N85" s="161">
        <f t="shared" ca="1" si="18"/>
        <v>0</v>
      </c>
      <c r="O85" s="294">
        <v>25</v>
      </c>
    </row>
    <row r="86" spans="1:15" ht="14.25" hidden="1" customHeight="1">
      <c r="A86" s="181">
        <f ca="1">IF(SUM(B86:N86)=0,0,Calc!$A$96)</f>
        <v>0</v>
      </c>
      <c r="B86" s="94">
        <f t="array" aca="1" ref="B86" ca="1">INDEX(Calc!$C$140:$BJ$184,'Income Stmt'!$O86,'Income Stmt'!B$58)</f>
        <v>0</v>
      </c>
      <c r="C86" s="94">
        <f t="array" aca="1" ref="C86" ca="1">INDEX(Calc!$C$140:$BJ$184,'Income Stmt'!$O86,'Income Stmt'!C$58)</f>
        <v>0</v>
      </c>
      <c r="D86" s="94">
        <f t="array" aca="1" ref="D86" ca="1">INDEX(Calc!$C$140:$BJ$184,'Income Stmt'!$O86,'Income Stmt'!D$58)</f>
        <v>0</v>
      </c>
      <c r="E86" s="94">
        <f t="array" aca="1" ref="E86" ca="1">INDEX(Calc!$C$140:$BJ$184,'Income Stmt'!$O86,'Income Stmt'!E$58)</f>
        <v>0</v>
      </c>
      <c r="F86" s="94">
        <f t="array" aca="1" ref="F86" ca="1">INDEX(Calc!$C$140:$BJ$184,'Income Stmt'!$O86,'Income Stmt'!F$58)</f>
        <v>0</v>
      </c>
      <c r="G86" s="94">
        <f t="array" aca="1" ref="G86" ca="1">INDEX(Calc!$C$140:$BJ$184,'Income Stmt'!$O86,'Income Stmt'!G$58)</f>
        <v>0</v>
      </c>
      <c r="H86" s="94">
        <f t="array" aca="1" ref="H86" ca="1">INDEX(Calc!$C$140:$BJ$184,'Income Stmt'!$O86,'Income Stmt'!H$58)</f>
        <v>0</v>
      </c>
      <c r="I86" s="94">
        <f t="array" aca="1" ref="I86" ca="1">INDEX(Calc!$C$140:$BJ$184,'Income Stmt'!$O86,'Income Stmt'!I$58)</f>
        <v>0</v>
      </c>
      <c r="J86" s="94">
        <f t="array" aca="1" ref="J86" ca="1">INDEX(Calc!$C$140:$BJ$184,'Income Stmt'!$O86,'Income Stmt'!J$58)</f>
        <v>0</v>
      </c>
      <c r="K86" s="94">
        <f t="array" aca="1" ref="K86" ca="1">INDEX(Calc!$C$140:$BJ$184,'Income Stmt'!$O86,'Income Stmt'!K$58)</f>
        <v>0</v>
      </c>
      <c r="L86" s="94">
        <f t="array" aca="1" ref="L86" ca="1">INDEX(Calc!$C$140:$BJ$184,'Income Stmt'!$O86,'Income Stmt'!L$58)</f>
        <v>0</v>
      </c>
      <c r="M86" s="94">
        <f t="array" aca="1" ref="M86" ca="1">INDEX(Calc!$C$140:$BJ$184,'Income Stmt'!$O86,'Income Stmt'!M$58)</f>
        <v>0</v>
      </c>
      <c r="N86" s="161">
        <f t="shared" ca="1" si="18"/>
        <v>0</v>
      </c>
      <c r="O86" s="294">
        <v>26</v>
      </c>
    </row>
    <row r="87" spans="1:15" ht="14.25" hidden="1" customHeight="1">
      <c r="A87" s="181">
        <f ca="1">IF(SUM(B87:N87)=0,0,Calc!$A$97)</f>
        <v>0</v>
      </c>
      <c r="B87" s="94">
        <f t="array" aca="1" ref="B87" ca="1">INDEX(Calc!$C$140:$BJ$184,'Income Stmt'!$O87,'Income Stmt'!B$58)</f>
        <v>0</v>
      </c>
      <c r="C87" s="94">
        <f t="array" aca="1" ref="C87" ca="1">INDEX(Calc!$C$140:$BJ$184,'Income Stmt'!$O87,'Income Stmt'!C$58)</f>
        <v>0</v>
      </c>
      <c r="D87" s="94">
        <f t="array" aca="1" ref="D87" ca="1">INDEX(Calc!$C$140:$BJ$184,'Income Stmt'!$O87,'Income Stmt'!D$58)</f>
        <v>0</v>
      </c>
      <c r="E87" s="94">
        <f t="array" aca="1" ref="E87" ca="1">INDEX(Calc!$C$140:$BJ$184,'Income Stmt'!$O87,'Income Stmt'!E$58)</f>
        <v>0</v>
      </c>
      <c r="F87" s="94">
        <f t="array" aca="1" ref="F87" ca="1">INDEX(Calc!$C$140:$BJ$184,'Income Stmt'!$O87,'Income Stmt'!F$58)</f>
        <v>0</v>
      </c>
      <c r="G87" s="94">
        <f t="array" aca="1" ref="G87" ca="1">INDEX(Calc!$C$140:$BJ$184,'Income Stmt'!$O87,'Income Stmt'!G$58)</f>
        <v>0</v>
      </c>
      <c r="H87" s="94">
        <f t="array" aca="1" ref="H87" ca="1">INDEX(Calc!$C$140:$BJ$184,'Income Stmt'!$O87,'Income Stmt'!H$58)</f>
        <v>0</v>
      </c>
      <c r="I87" s="94">
        <f t="array" aca="1" ref="I87" ca="1">INDEX(Calc!$C$140:$BJ$184,'Income Stmt'!$O87,'Income Stmt'!I$58)</f>
        <v>0</v>
      </c>
      <c r="J87" s="94">
        <f t="array" aca="1" ref="J87" ca="1">INDEX(Calc!$C$140:$BJ$184,'Income Stmt'!$O87,'Income Stmt'!J$58)</f>
        <v>0</v>
      </c>
      <c r="K87" s="94">
        <f t="array" aca="1" ref="K87" ca="1">INDEX(Calc!$C$140:$BJ$184,'Income Stmt'!$O87,'Income Stmt'!K$58)</f>
        <v>0</v>
      </c>
      <c r="L87" s="94">
        <f t="array" aca="1" ref="L87" ca="1">INDEX(Calc!$C$140:$BJ$184,'Income Stmt'!$O87,'Income Stmt'!L$58)</f>
        <v>0</v>
      </c>
      <c r="M87" s="94">
        <f t="array" aca="1" ref="M87" ca="1">INDEX(Calc!$C$140:$BJ$184,'Income Stmt'!$O87,'Income Stmt'!M$58)</f>
        <v>0</v>
      </c>
      <c r="N87" s="161">
        <f t="shared" ca="1" si="18"/>
        <v>0</v>
      </c>
      <c r="O87" s="294">
        <v>27</v>
      </c>
    </row>
    <row r="88" spans="1:15" ht="14.25" hidden="1" customHeight="1">
      <c r="A88" s="181">
        <f>IF(SUM(B88:N88)=0,0,Calc!$A$98)</f>
        <v>0</v>
      </c>
      <c r="B88" s="94">
        <f t="array" ref="B88">INDEX(Calc!$C$140:$BJ$184,'Income Stmt'!$O88,'Income Stmt'!B$58)</f>
        <v>0</v>
      </c>
      <c r="C88" s="94">
        <f t="array" ref="C88">INDEX(Calc!$C$140:$BJ$184,'Income Stmt'!$O88,'Income Stmt'!C$58)</f>
        <v>0</v>
      </c>
      <c r="D88" s="94">
        <f t="array" ref="D88">INDEX(Calc!$C$140:$BJ$184,'Income Stmt'!$O88,'Income Stmt'!D$58)</f>
        <v>0</v>
      </c>
      <c r="E88" s="94">
        <f t="array" ref="E88">INDEX(Calc!$C$140:$BJ$184,'Income Stmt'!$O88,'Income Stmt'!E$58)</f>
        <v>0</v>
      </c>
      <c r="F88" s="94">
        <f t="array" ref="F88">INDEX(Calc!$C$140:$BJ$184,'Income Stmt'!$O88,'Income Stmt'!F$58)</f>
        <v>0</v>
      </c>
      <c r="G88" s="94">
        <f t="array" ref="G88">INDEX(Calc!$C$140:$BJ$184,'Income Stmt'!$O88,'Income Stmt'!G$58)</f>
        <v>0</v>
      </c>
      <c r="H88" s="94">
        <f t="array" ref="H88">INDEX(Calc!$C$140:$BJ$184,'Income Stmt'!$O88,'Income Stmt'!H$58)</f>
        <v>0</v>
      </c>
      <c r="I88" s="94">
        <f t="array" ref="I88">INDEX(Calc!$C$140:$BJ$184,'Income Stmt'!$O88,'Income Stmt'!I$58)</f>
        <v>0</v>
      </c>
      <c r="J88" s="94">
        <f t="array" ref="J88">INDEX(Calc!$C$140:$BJ$184,'Income Stmt'!$O88,'Income Stmt'!J$58)</f>
        <v>0</v>
      </c>
      <c r="K88" s="94">
        <f t="array" ref="K88">INDEX(Calc!$C$140:$BJ$184,'Income Stmt'!$O88,'Income Stmt'!K$58)</f>
        <v>0</v>
      </c>
      <c r="L88" s="94">
        <f t="array" ref="L88">INDEX(Calc!$C$140:$BJ$184,'Income Stmt'!$O88,'Income Stmt'!L$58)</f>
        <v>0</v>
      </c>
      <c r="M88" s="94">
        <f t="array" ref="M88">INDEX(Calc!$C$140:$BJ$184,'Income Stmt'!$O88,'Income Stmt'!M$58)</f>
        <v>0</v>
      </c>
      <c r="N88" s="161">
        <f t="shared" si="18"/>
        <v>0</v>
      </c>
      <c r="O88" s="294">
        <v>28</v>
      </c>
    </row>
    <row r="89" spans="1:15" ht="14.25" hidden="1" customHeight="1">
      <c r="A89" s="181">
        <f>IF(SUM(B89:N89)=0,0,Calc!$A$99)</f>
        <v>0</v>
      </c>
      <c r="B89" s="94">
        <f t="array" ref="B89">INDEX(Calc!$C$140:$BJ$184,'Income Stmt'!$O89,'Income Stmt'!B$58)</f>
        <v>0</v>
      </c>
      <c r="C89" s="94">
        <f t="array" ref="C89">INDEX(Calc!$C$140:$BJ$184,'Income Stmt'!$O89,'Income Stmt'!C$58)</f>
        <v>0</v>
      </c>
      <c r="D89" s="94">
        <f t="array" ref="D89">INDEX(Calc!$C$140:$BJ$184,'Income Stmt'!$O89,'Income Stmt'!D$58)</f>
        <v>0</v>
      </c>
      <c r="E89" s="94">
        <f t="array" ref="E89">INDEX(Calc!$C$140:$BJ$184,'Income Stmt'!$O89,'Income Stmt'!E$58)</f>
        <v>0</v>
      </c>
      <c r="F89" s="94">
        <f t="array" ref="F89">INDEX(Calc!$C$140:$BJ$184,'Income Stmt'!$O89,'Income Stmt'!F$58)</f>
        <v>0</v>
      </c>
      <c r="G89" s="94">
        <f t="array" ref="G89">INDEX(Calc!$C$140:$BJ$184,'Income Stmt'!$O89,'Income Stmt'!G$58)</f>
        <v>0</v>
      </c>
      <c r="H89" s="94">
        <f t="array" ref="H89">INDEX(Calc!$C$140:$BJ$184,'Income Stmt'!$O89,'Income Stmt'!H$58)</f>
        <v>0</v>
      </c>
      <c r="I89" s="94">
        <f t="array" ref="I89">INDEX(Calc!$C$140:$BJ$184,'Income Stmt'!$O89,'Income Stmt'!I$58)</f>
        <v>0</v>
      </c>
      <c r="J89" s="94">
        <f t="array" ref="J89">INDEX(Calc!$C$140:$BJ$184,'Income Stmt'!$O89,'Income Stmt'!J$58)</f>
        <v>0</v>
      </c>
      <c r="K89" s="94">
        <f t="array" ref="K89">INDEX(Calc!$C$140:$BJ$184,'Income Stmt'!$O89,'Income Stmt'!K$58)</f>
        <v>0</v>
      </c>
      <c r="L89" s="94">
        <f t="array" ref="L89">INDEX(Calc!$C$140:$BJ$184,'Income Stmt'!$O89,'Income Stmt'!L$58)</f>
        <v>0</v>
      </c>
      <c r="M89" s="94">
        <f t="array" ref="M89">INDEX(Calc!$C$140:$BJ$184,'Income Stmt'!$O89,'Income Stmt'!M$58)</f>
        <v>0</v>
      </c>
      <c r="N89" s="161">
        <f t="shared" si="18"/>
        <v>0</v>
      </c>
      <c r="O89" s="294">
        <v>29</v>
      </c>
    </row>
    <row r="90" spans="1:15" ht="14.25" hidden="1" customHeight="1">
      <c r="A90" s="181">
        <f>IF(SUM(B90:N90)=0,0,Calc!$A$100)</f>
        <v>0</v>
      </c>
      <c r="B90" s="94">
        <f t="array" ref="B90">INDEX(Calc!$C$140:$BJ$184,'Income Stmt'!$O90,'Income Stmt'!B$58)</f>
        <v>0</v>
      </c>
      <c r="C90" s="94">
        <f t="array" ref="C90">INDEX(Calc!$C$140:$BJ$184,'Income Stmt'!$O90,'Income Stmt'!C$58)</f>
        <v>0</v>
      </c>
      <c r="D90" s="94">
        <f t="array" ref="D90">INDEX(Calc!$C$140:$BJ$184,'Income Stmt'!$O90,'Income Stmt'!D$58)</f>
        <v>0</v>
      </c>
      <c r="E90" s="94">
        <f t="array" ref="E90">INDEX(Calc!$C$140:$BJ$184,'Income Stmt'!$O90,'Income Stmt'!E$58)</f>
        <v>0</v>
      </c>
      <c r="F90" s="94">
        <f t="array" ref="F90">INDEX(Calc!$C$140:$BJ$184,'Income Stmt'!$O90,'Income Stmt'!F$58)</f>
        <v>0</v>
      </c>
      <c r="G90" s="94">
        <f t="array" ref="G90">INDEX(Calc!$C$140:$BJ$184,'Income Stmt'!$O90,'Income Stmt'!G$58)</f>
        <v>0</v>
      </c>
      <c r="H90" s="94">
        <f t="array" ref="H90">INDEX(Calc!$C$140:$BJ$184,'Income Stmt'!$O90,'Income Stmt'!H$58)</f>
        <v>0</v>
      </c>
      <c r="I90" s="94">
        <f t="array" ref="I90">INDEX(Calc!$C$140:$BJ$184,'Income Stmt'!$O90,'Income Stmt'!I$58)</f>
        <v>0</v>
      </c>
      <c r="J90" s="94">
        <f t="array" ref="J90">INDEX(Calc!$C$140:$BJ$184,'Income Stmt'!$O90,'Income Stmt'!J$58)</f>
        <v>0</v>
      </c>
      <c r="K90" s="94">
        <f t="array" ref="K90">INDEX(Calc!$C$140:$BJ$184,'Income Stmt'!$O90,'Income Stmt'!K$58)</f>
        <v>0</v>
      </c>
      <c r="L90" s="94">
        <f t="array" ref="L90">INDEX(Calc!$C$140:$BJ$184,'Income Stmt'!$O90,'Income Stmt'!L$58)</f>
        <v>0</v>
      </c>
      <c r="M90" s="94">
        <f t="array" ref="M90">INDEX(Calc!$C$140:$BJ$184,'Income Stmt'!$O90,'Income Stmt'!M$58)</f>
        <v>0</v>
      </c>
      <c r="N90" s="161">
        <f t="shared" si="18"/>
        <v>0</v>
      </c>
      <c r="O90" s="294">
        <v>30</v>
      </c>
    </row>
    <row r="91" spans="1:15" ht="14.25" hidden="1" customHeight="1">
      <c r="A91" s="181">
        <f>IF(SUM(B91:N91)=0,0,Calc!$A$101)</f>
        <v>0</v>
      </c>
      <c r="B91" s="94">
        <f t="array" ref="B91">INDEX(Calc!$C$140:$BJ$184,'Income Stmt'!$O91,'Income Stmt'!B$58)</f>
        <v>0</v>
      </c>
      <c r="C91" s="94">
        <f t="array" ref="C91">INDEX(Calc!$C$140:$BJ$184,'Income Stmt'!$O91,'Income Stmt'!C$58)</f>
        <v>0</v>
      </c>
      <c r="D91" s="94">
        <f t="array" ref="D91">INDEX(Calc!$C$140:$BJ$184,'Income Stmt'!$O91,'Income Stmt'!D$58)</f>
        <v>0</v>
      </c>
      <c r="E91" s="94">
        <f t="array" ref="E91">INDEX(Calc!$C$140:$BJ$184,'Income Stmt'!$O91,'Income Stmt'!E$58)</f>
        <v>0</v>
      </c>
      <c r="F91" s="94">
        <f t="array" ref="F91">INDEX(Calc!$C$140:$BJ$184,'Income Stmt'!$O91,'Income Stmt'!F$58)</f>
        <v>0</v>
      </c>
      <c r="G91" s="94">
        <f t="array" ref="G91">INDEX(Calc!$C$140:$BJ$184,'Income Stmt'!$O91,'Income Stmt'!G$58)</f>
        <v>0</v>
      </c>
      <c r="H91" s="94">
        <f t="array" ref="H91">INDEX(Calc!$C$140:$BJ$184,'Income Stmt'!$O91,'Income Stmt'!H$58)</f>
        <v>0</v>
      </c>
      <c r="I91" s="94">
        <f t="array" ref="I91">INDEX(Calc!$C$140:$BJ$184,'Income Stmt'!$O91,'Income Stmt'!I$58)</f>
        <v>0</v>
      </c>
      <c r="J91" s="94">
        <f t="array" ref="J91">INDEX(Calc!$C$140:$BJ$184,'Income Stmt'!$O91,'Income Stmt'!J$58)</f>
        <v>0</v>
      </c>
      <c r="K91" s="94">
        <f t="array" ref="K91">INDEX(Calc!$C$140:$BJ$184,'Income Stmt'!$O91,'Income Stmt'!K$58)</f>
        <v>0</v>
      </c>
      <c r="L91" s="94">
        <f t="array" ref="L91">INDEX(Calc!$C$140:$BJ$184,'Income Stmt'!$O91,'Income Stmt'!L$58)</f>
        <v>0</v>
      </c>
      <c r="M91" s="94">
        <f t="array" ref="M91">INDEX(Calc!$C$140:$BJ$184,'Income Stmt'!$O91,'Income Stmt'!M$58)</f>
        <v>0</v>
      </c>
      <c r="N91" s="161">
        <f t="shared" si="18"/>
        <v>0</v>
      </c>
      <c r="O91" s="294">
        <v>31</v>
      </c>
    </row>
    <row r="92" spans="1:15" ht="14.25" hidden="1" customHeight="1">
      <c r="A92" s="181">
        <f>IF(SUM(B92:N92)=0,0,Calc!$A$102)</f>
        <v>0</v>
      </c>
      <c r="B92" s="94">
        <f t="array" ref="B92">INDEX(Calc!$C$140:$BJ$184,'Income Stmt'!$O92,'Income Stmt'!B$58)</f>
        <v>0</v>
      </c>
      <c r="C92" s="94">
        <f t="array" ref="C92">INDEX(Calc!$C$140:$BJ$184,'Income Stmt'!$O92,'Income Stmt'!C$58)</f>
        <v>0</v>
      </c>
      <c r="D92" s="94">
        <f t="array" ref="D92">INDEX(Calc!$C$140:$BJ$184,'Income Stmt'!$O92,'Income Stmt'!D$58)</f>
        <v>0</v>
      </c>
      <c r="E92" s="94">
        <f t="array" ref="E92">INDEX(Calc!$C$140:$BJ$184,'Income Stmt'!$O92,'Income Stmt'!E$58)</f>
        <v>0</v>
      </c>
      <c r="F92" s="94">
        <f t="array" ref="F92">INDEX(Calc!$C$140:$BJ$184,'Income Stmt'!$O92,'Income Stmt'!F$58)</f>
        <v>0</v>
      </c>
      <c r="G92" s="94">
        <f t="array" ref="G92">INDEX(Calc!$C$140:$BJ$184,'Income Stmt'!$O92,'Income Stmt'!G$58)</f>
        <v>0</v>
      </c>
      <c r="H92" s="94">
        <f t="array" ref="H92">INDEX(Calc!$C$140:$BJ$184,'Income Stmt'!$O92,'Income Stmt'!H$58)</f>
        <v>0</v>
      </c>
      <c r="I92" s="94">
        <f t="array" ref="I92">INDEX(Calc!$C$140:$BJ$184,'Income Stmt'!$O92,'Income Stmt'!I$58)</f>
        <v>0</v>
      </c>
      <c r="J92" s="94">
        <f t="array" ref="J92">INDEX(Calc!$C$140:$BJ$184,'Income Stmt'!$O92,'Income Stmt'!J$58)</f>
        <v>0</v>
      </c>
      <c r="K92" s="94">
        <f t="array" ref="K92">INDEX(Calc!$C$140:$BJ$184,'Income Stmt'!$O92,'Income Stmt'!K$58)</f>
        <v>0</v>
      </c>
      <c r="L92" s="94">
        <f t="array" ref="L92">INDEX(Calc!$C$140:$BJ$184,'Income Stmt'!$O92,'Income Stmt'!L$58)</f>
        <v>0</v>
      </c>
      <c r="M92" s="94">
        <f t="array" ref="M92">INDEX(Calc!$C$140:$BJ$184,'Income Stmt'!$O92,'Income Stmt'!M$58)</f>
        <v>0</v>
      </c>
      <c r="N92" s="161">
        <f t="shared" si="18"/>
        <v>0</v>
      </c>
      <c r="O92" s="294">
        <v>32</v>
      </c>
    </row>
    <row r="93" spans="1:15" ht="14.25" hidden="1" customHeight="1">
      <c r="A93" s="181">
        <f>IF(SUM(B93:N93)=0,0,Calc!$A$103)</f>
        <v>0</v>
      </c>
      <c r="B93" s="94">
        <f t="array" ref="B93">INDEX(Calc!$C$140:$BJ$184,'Income Stmt'!$O93,'Income Stmt'!B$58)</f>
        <v>0</v>
      </c>
      <c r="C93" s="94">
        <f t="array" ref="C93">INDEX(Calc!$C$140:$BJ$184,'Income Stmt'!$O93,'Income Stmt'!C$58)</f>
        <v>0</v>
      </c>
      <c r="D93" s="94">
        <f t="array" ref="D93">INDEX(Calc!$C$140:$BJ$184,'Income Stmt'!$O93,'Income Stmt'!D$58)</f>
        <v>0</v>
      </c>
      <c r="E93" s="94">
        <f t="array" ref="E93">INDEX(Calc!$C$140:$BJ$184,'Income Stmt'!$O93,'Income Stmt'!E$58)</f>
        <v>0</v>
      </c>
      <c r="F93" s="94">
        <f t="array" ref="F93">INDEX(Calc!$C$140:$BJ$184,'Income Stmt'!$O93,'Income Stmt'!F$58)</f>
        <v>0</v>
      </c>
      <c r="G93" s="94">
        <f t="array" ref="G93">INDEX(Calc!$C$140:$BJ$184,'Income Stmt'!$O93,'Income Stmt'!G$58)</f>
        <v>0</v>
      </c>
      <c r="H93" s="94">
        <f t="array" ref="H93">INDEX(Calc!$C$140:$BJ$184,'Income Stmt'!$O93,'Income Stmt'!H$58)</f>
        <v>0</v>
      </c>
      <c r="I93" s="94">
        <f t="array" ref="I93">INDEX(Calc!$C$140:$BJ$184,'Income Stmt'!$O93,'Income Stmt'!I$58)</f>
        <v>0</v>
      </c>
      <c r="J93" s="94">
        <f t="array" ref="J93">INDEX(Calc!$C$140:$BJ$184,'Income Stmt'!$O93,'Income Stmt'!J$58)</f>
        <v>0</v>
      </c>
      <c r="K93" s="94">
        <f t="array" ref="K93">INDEX(Calc!$C$140:$BJ$184,'Income Stmt'!$O93,'Income Stmt'!K$58)</f>
        <v>0</v>
      </c>
      <c r="L93" s="94">
        <f t="array" ref="L93">INDEX(Calc!$C$140:$BJ$184,'Income Stmt'!$O93,'Income Stmt'!L$58)</f>
        <v>0</v>
      </c>
      <c r="M93" s="94">
        <f t="array" ref="M93">INDEX(Calc!$C$140:$BJ$184,'Income Stmt'!$O93,'Income Stmt'!M$58)</f>
        <v>0</v>
      </c>
      <c r="N93" s="161">
        <f t="shared" si="18"/>
        <v>0</v>
      </c>
      <c r="O93" s="294">
        <v>33</v>
      </c>
    </row>
    <row r="94" spans="1:15" ht="14.25" customHeight="1">
      <c r="A94" s="181" t="str">
        <f ca="1">IF(SUM(B94:N94)=0,0,Calc!$A$104)</f>
        <v>General and Administrative Salaries</v>
      </c>
      <c r="B94" s="94">
        <f t="array" aca="1" ref="B94" ca="1">INDEX(Calc!$C$140:$BJ$184,'Income Stmt'!$O94,'Income Stmt'!B$58)</f>
        <v>185850</v>
      </c>
      <c r="C94" s="94">
        <f t="array" aca="1" ref="C94" ca="1">INDEX(Calc!$C$140:$BJ$184,'Income Stmt'!$O94,'Income Stmt'!C$58)</f>
        <v>188013.33333333334</v>
      </c>
      <c r="D94" s="94">
        <f t="array" aca="1" ref="D94" ca="1">INDEX(Calc!$C$140:$BJ$184,'Income Stmt'!$O94,'Income Stmt'!D$58)</f>
        <v>195142.5</v>
      </c>
      <c r="E94" s="94">
        <f t="array" aca="1" ref="E94" ca="1">INDEX(Calc!$C$140:$BJ$184,'Income Stmt'!$O94,'Income Stmt'!E$58)</f>
        <v>195142.5</v>
      </c>
      <c r="F94" s="94">
        <f t="array" aca="1" ref="F94" ca="1">INDEX(Calc!$C$140:$BJ$184,'Income Stmt'!$O94,'Income Stmt'!F$58)</f>
        <v>195142.5</v>
      </c>
      <c r="G94" s="94">
        <f t="array" aca="1" ref="G94" ca="1">INDEX(Calc!$C$140:$BJ$184,'Income Stmt'!$O94,'Income Stmt'!G$58)</f>
        <v>195142.5</v>
      </c>
      <c r="H94" s="94">
        <f t="array" aca="1" ref="H94" ca="1">INDEX(Calc!$C$140:$BJ$184,'Income Stmt'!$O94,'Income Stmt'!H$58)</f>
        <v>195142.5</v>
      </c>
      <c r="I94" s="94">
        <f t="array" aca="1" ref="I94" ca="1">INDEX(Calc!$C$140:$BJ$184,'Income Stmt'!$O94,'Income Stmt'!I$58)</f>
        <v>195142.5</v>
      </c>
      <c r="J94" s="94">
        <f t="array" aca="1" ref="J94" ca="1">INDEX(Calc!$C$140:$BJ$184,'Income Stmt'!$O94,'Income Stmt'!J$58)</f>
        <v>195142.5</v>
      </c>
      <c r="K94" s="94">
        <f t="array" aca="1" ref="K94" ca="1">INDEX(Calc!$C$140:$BJ$184,'Income Stmt'!$O94,'Income Stmt'!K$58)</f>
        <v>195142.5</v>
      </c>
      <c r="L94" s="94">
        <f t="array" aca="1" ref="L94" ca="1">INDEX(Calc!$C$140:$BJ$184,'Income Stmt'!$O94,'Income Stmt'!L$58)</f>
        <v>195142.5</v>
      </c>
      <c r="M94" s="94">
        <f t="array" aca="1" ref="M94" ca="1">INDEX(Calc!$C$140:$BJ$184,'Income Stmt'!$O94,'Income Stmt'!M$58)</f>
        <v>195142.5</v>
      </c>
      <c r="N94" s="161">
        <f t="shared" ca="1" si="18"/>
        <v>2325288.3333333335</v>
      </c>
      <c r="O94" s="294">
        <v>34</v>
      </c>
    </row>
    <row r="95" spans="1:15" ht="14.25" customHeight="1">
      <c r="A95" s="181" t="str">
        <f ca="1">IF(SUM(B95:N95)=0,0,Calc!$A$105)</f>
        <v>Sales and Marketing Salaries</v>
      </c>
      <c r="B95" s="94">
        <f t="array" aca="1" ref="B95" ca="1">INDEX(Calc!$C$140:$BJ$184,'Income Stmt'!$O95,'Income Stmt'!B$58)</f>
        <v>180736.66666666669</v>
      </c>
      <c r="C95" s="94">
        <f t="array" aca="1" ref="C95" ca="1">INDEX(Calc!$C$140:$BJ$184,'Income Stmt'!$O95,'Income Stmt'!C$58)</f>
        <v>181400.41666666669</v>
      </c>
      <c r="D95" s="94">
        <f t="array" aca="1" ref="D95" ca="1">INDEX(Calc!$C$140:$BJ$184,'Income Stmt'!$O95,'Income Stmt'!D$58)</f>
        <v>188431.25</v>
      </c>
      <c r="E95" s="94">
        <f t="array" aca="1" ref="E95" ca="1">INDEX(Calc!$C$140:$BJ$184,'Income Stmt'!$O95,'Income Stmt'!E$58)</f>
        <v>188431.25</v>
      </c>
      <c r="F95" s="94">
        <f t="array" aca="1" ref="F95" ca="1">INDEX(Calc!$C$140:$BJ$184,'Income Stmt'!$O95,'Income Stmt'!F$58)</f>
        <v>188431.25</v>
      </c>
      <c r="G95" s="94">
        <f t="array" aca="1" ref="G95" ca="1">INDEX(Calc!$C$140:$BJ$184,'Income Stmt'!$O95,'Income Stmt'!G$58)</f>
        <v>188431.25</v>
      </c>
      <c r="H95" s="94">
        <f t="array" aca="1" ref="H95" ca="1">INDEX(Calc!$C$140:$BJ$184,'Income Stmt'!$O95,'Income Stmt'!H$58)</f>
        <v>188431.25</v>
      </c>
      <c r="I95" s="94">
        <f t="array" aca="1" ref="I95" ca="1">INDEX(Calc!$C$140:$BJ$184,'Income Stmt'!$O95,'Income Stmt'!I$58)</f>
        <v>188431.25</v>
      </c>
      <c r="J95" s="94">
        <f t="array" aca="1" ref="J95" ca="1">INDEX(Calc!$C$140:$BJ$184,'Income Stmt'!$O95,'Income Stmt'!J$58)</f>
        <v>188431.25</v>
      </c>
      <c r="K95" s="94">
        <f t="array" aca="1" ref="K95" ca="1">INDEX(Calc!$C$140:$BJ$184,'Income Stmt'!$O95,'Income Stmt'!K$58)</f>
        <v>188431.25</v>
      </c>
      <c r="L95" s="94">
        <f t="array" aca="1" ref="L95" ca="1">INDEX(Calc!$C$140:$BJ$184,'Income Stmt'!$O95,'Income Stmt'!L$58)</f>
        <v>188431.25</v>
      </c>
      <c r="M95" s="94">
        <f t="array" aca="1" ref="M95" ca="1">INDEX(Calc!$C$140:$BJ$184,'Income Stmt'!$O95,'Income Stmt'!M$58)</f>
        <v>188431.25</v>
      </c>
      <c r="N95" s="161">
        <f t="shared" ca="1" si="18"/>
        <v>2246449.5833333335</v>
      </c>
      <c r="O95" s="294">
        <v>35</v>
      </c>
    </row>
    <row r="96" spans="1:15" ht="14.25" hidden="1" customHeight="1">
      <c r="A96" s="181">
        <f ca="1">IF(SUM(B96:N96)=0,0,Calc!$A$106)</f>
        <v>0</v>
      </c>
      <c r="B96" s="94">
        <f t="array" aca="1" ref="B96" ca="1">INDEX(Calc!$C$140:$BJ$184,'Income Stmt'!$O96,'Income Stmt'!B$58)</f>
        <v>0</v>
      </c>
      <c r="C96" s="94">
        <f t="array" aca="1" ref="C96" ca="1">INDEX(Calc!$C$140:$BJ$184,'Income Stmt'!$O96,'Income Stmt'!C$58)</f>
        <v>0</v>
      </c>
      <c r="D96" s="94">
        <f t="array" aca="1" ref="D96" ca="1">INDEX(Calc!$C$140:$BJ$184,'Income Stmt'!$O96,'Income Stmt'!D$58)</f>
        <v>0</v>
      </c>
      <c r="E96" s="94">
        <f t="array" aca="1" ref="E96" ca="1">INDEX(Calc!$C$140:$BJ$184,'Income Stmt'!$O96,'Income Stmt'!E$58)</f>
        <v>0</v>
      </c>
      <c r="F96" s="94">
        <f t="array" aca="1" ref="F96" ca="1">INDEX(Calc!$C$140:$BJ$184,'Income Stmt'!$O96,'Income Stmt'!F$58)</f>
        <v>0</v>
      </c>
      <c r="G96" s="94">
        <f t="array" aca="1" ref="G96" ca="1">INDEX(Calc!$C$140:$BJ$184,'Income Stmt'!$O96,'Income Stmt'!G$58)</f>
        <v>0</v>
      </c>
      <c r="H96" s="94">
        <f t="array" aca="1" ref="H96" ca="1">INDEX(Calc!$C$140:$BJ$184,'Income Stmt'!$O96,'Income Stmt'!H$58)</f>
        <v>0</v>
      </c>
      <c r="I96" s="94">
        <f t="array" aca="1" ref="I96" ca="1">INDEX(Calc!$C$140:$BJ$184,'Income Stmt'!$O96,'Income Stmt'!I$58)</f>
        <v>0</v>
      </c>
      <c r="J96" s="94">
        <f t="array" aca="1" ref="J96" ca="1">INDEX(Calc!$C$140:$BJ$184,'Income Stmt'!$O96,'Income Stmt'!J$58)</f>
        <v>0</v>
      </c>
      <c r="K96" s="94">
        <f t="array" aca="1" ref="K96" ca="1">INDEX(Calc!$C$140:$BJ$184,'Income Stmt'!$O96,'Income Stmt'!K$58)</f>
        <v>0</v>
      </c>
      <c r="L96" s="94">
        <f t="array" aca="1" ref="L96" ca="1">INDEX(Calc!$C$140:$BJ$184,'Income Stmt'!$O96,'Income Stmt'!L$58)</f>
        <v>0</v>
      </c>
      <c r="M96" s="94">
        <f t="array" aca="1" ref="M96" ca="1">INDEX(Calc!$C$140:$BJ$184,'Income Stmt'!$O96,'Income Stmt'!M$58)</f>
        <v>0</v>
      </c>
      <c r="N96" s="161">
        <f t="shared" ca="1" si="18"/>
        <v>0</v>
      </c>
      <c r="O96" s="294">
        <v>36</v>
      </c>
    </row>
    <row r="97" spans="1:15" ht="14.25" hidden="1" customHeight="1">
      <c r="A97" s="181">
        <f ca="1">IF(SUM(B97:N97)=0,0,Calc!$A$107)</f>
        <v>0</v>
      </c>
      <c r="B97" s="94">
        <f t="array" aca="1" ref="B97" ca="1">INDEX(Calc!$C$140:$BJ$184,'Income Stmt'!$O97,'Income Stmt'!B$58)</f>
        <v>0</v>
      </c>
      <c r="C97" s="94">
        <f t="array" aca="1" ref="C97" ca="1">INDEX(Calc!$C$140:$BJ$184,'Income Stmt'!$O97,'Income Stmt'!C$58)</f>
        <v>0</v>
      </c>
      <c r="D97" s="94">
        <f t="array" aca="1" ref="D97" ca="1">INDEX(Calc!$C$140:$BJ$184,'Income Stmt'!$O97,'Income Stmt'!D$58)</f>
        <v>0</v>
      </c>
      <c r="E97" s="94">
        <f t="array" aca="1" ref="E97" ca="1">INDEX(Calc!$C$140:$BJ$184,'Income Stmt'!$O97,'Income Stmt'!E$58)</f>
        <v>0</v>
      </c>
      <c r="F97" s="94">
        <f t="array" aca="1" ref="F97" ca="1">INDEX(Calc!$C$140:$BJ$184,'Income Stmt'!$O97,'Income Stmt'!F$58)</f>
        <v>0</v>
      </c>
      <c r="G97" s="94">
        <f t="array" aca="1" ref="G97" ca="1">INDEX(Calc!$C$140:$BJ$184,'Income Stmt'!$O97,'Income Stmt'!G$58)</f>
        <v>0</v>
      </c>
      <c r="H97" s="94">
        <f t="array" aca="1" ref="H97" ca="1">INDEX(Calc!$C$140:$BJ$184,'Income Stmt'!$O97,'Income Stmt'!H$58)</f>
        <v>0</v>
      </c>
      <c r="I97" s="94">
        <f t="array" aca="1" ref="I97" ca="1">INDEX(Calc!$C$140:$BJ$184,'Income Stmt'!$O97,'Income Stmt'!I$58)</f>
        <v>0</v>
      </c>
      <c r="J97" s="94">
        <f t="array" aca="1" ref="J97" ca="1">INDEX(Calc!$C$140:$BJ$184,'Income Stmt'!$O97,'Income Stmt'!J$58)</f>
        <v>0</v>
      </c>
      <c r="K97" s="94">
        <f t="array" aca="1" ref="K97" ca="1">INDEX(Calc!$C$140:$BJ$184,'Income Stmt'!$O97,'Income Stmt'!K$58)</f>
        <v>0</v>
      </c>
      <c r="L97" s="94">
        <f t="array" aca="1" ref="L97" ca="1">INDEX(Calc!$C$140:$BJ$184,'Income Stmt'!$O97,'Income Stmt'!L$58)</f>
        <v>0</v>
      </c>
      <c r="M97" s="94">
        <f t="array" aca="1" ref="M97" ca="1">INDEX(Calc!$C$140:$BJ$184,'Income Stmt'!$O97,'Income Stmt'!M$58)</f>
        <v>0</v>
      </c>
      <c r="N97" s="161">
        <f t="shared" ca="1" si="18"/>
        <v>0</v>
      </c>
      <c r="O97" s="294">
        <v>37</v>
      </c>
    </row>
    <row r="98" spans="1:15" ht="14.25" hidden="1" customHeight="1">
      <c r="A98" s="181">
        <f ca="1">IF(SUM(B98:N98)=0,0,Calc!$A$108)</f>
        <v>0</v>
      </c>
      <c r="B98" s="94">
        <f t="array" aca="1" ref="B98" ca="1">INDEX(Calc!$C$140:$BJ$184,'Income Stmt'!$O98,'Income Stmt'!B$58)</f>
        <v>0</v>
      </c>
      <c r="C98" s="94">
        <f t="array" aca="1" ref="C98" ca="1">INDEX(Calc!$C$140:$BJ$184,'Income Stmt'!$O98,'Income Stmt'!C$58)</f>
        <v>0</v>
      </c>
      <c r="D98" s="94">
        <f t="array" aca="1" ref="D98" ca="1">INDEX(Calc!$C$140:$BJ$184,'Income Stmt'!$O98,'Income Stmt'!D$58)</f>
        <v>0</v>
      </c>
      <c r="E98" s="94">
        <f t="array" aca="1" ref="E98" ca="1">INDEX(Calc!$C$140:$BJ$184,'Income Stmt'!$O98,'Income Stmt'!E$58)</f>
        <v>0</v>
      </c>
      <c r="F98" s="94">
        <f t="array" aca="1" ref="F98" ca="1">INDEX(Calc!$C$140:$BJ$184,'Income Stmt'!$O98,'Income Stmt'!F$58)</f>
        <v>0</v>
      </c>
      <c r="G98" s="94">
        <f t="array" aca="1" ref="G98" ca="1">INDEX(Calc!$C$140:$BJ$184,'Income Stmt'!$O98,'Income Stmt'!G$58)</f>
        <v>0</v>
      </c>
      <c r="H98" s="94">
        <f t="array" aca="1" ref="H98" ca="1">INDEX(Calc!$C$140:$BJ$184,'Income Stmt'!$O98,'Income Stmt'!H$58)</f>
        <v>0</v>
      </c>
      <c r="I98" s="94">
        <f t="array" aca="1" ref="I98" ca="1">INDEX(Calc!$C$140:$BJ$184,'Income Stmt'!$O98,'Income Stmt'!I$58)</f>
        <v>0</v>
      </c>
      <c r="J98" s="94">
        <f t="array" aca="1" ref="J98" ca="1">INDEX(Calc!$C$140:$BJ$184,'Income Stmt'!$O98,'Income Stmt'!J$58)</f>
        <v>0</v>
      </c>
      <c r="K98" s="94">
        <f t="array" aca="1" ref="K98" ca="1">INDEX(Calc!$C$140:$BJ$184,'Income Stmt'!$O98,'Income Stmt'!K$58)</f>
        <v>0</v>
      </c>
      <c r="L98" s="94">
        <f t="array" aca="1" ref="L98" ca="1">INDEX(Calc!$C$140:$BJ$184,'Income Stmt'!$O98,'Income Stmt'!L$58)</f>
        <v>0</v>
      </c>
      <c r="M98" s="94">
        <f t="array" aca="1" ref="M98" ca="1">INDEX(Calc!$C$140:$BJ$184,'Income Stmt'!$O98,'Income Stmt'!M$58)</f>
        <v>0</v>
      </c>
      <c r="N98" s="161">
        <f t="shared" ca="1" si="18"/>
        <v>0</v>
      </c>
      <c r="O98" s="294">
        <v>38</v>
      </c>
    </row>
    <row r="99" spans="1:15" ht="14.25" customHeight="1">
      <c r="A99" s="181">
        <f>IF(SUM(B99:N99)=0,0,Calc!$A$109)</f>
        <v>0</v>
      </c>
      <c r="B99" s="94">
        <f t="array" ref="B99">INDEX(Calc!$C$140:$BJ$184,'Income Stmt'!$O99,'Income Stmt'!B$58)</f>
        <v>0</v>
      </c>
      <c r="C99" s="94">
        <f t="array" ref="C99">INDEX(Calc!$C$140:$BJ$184,'Income Stmt'!$O99,'Income Stmt'!C$58)</f>
        <v>0</v>
      </c>
      <c r="D99" s="94">
        <f t="array" ref="D99">INDEX(Calc!$C$140:$BJ$184,'Income Stmt'!$O99,'Income Stmt'!D$58)</f>
        <v>0</v>
      </c>
      <c r="E99" s="94">
        <f t="array" ref="E99">INDEX(Calc!$C$140:$BJ$184,'Income Stmt'!$O99,'Income Stmt'!E$58)</f>
        <v>0</v>
      </c>
      <c r="F99" s="94">
        <f t="array" ref="F99">INDEX(Calc!$C$140:$BJ$184,'Income Stmt'!$O99,'Income Stmt'!F$58)</f>
        <v>0</v>
      </c>
      <c r="G99" s="94">
        <f t="array" ref="G99">INDEX(Calc!$C$140:$BJ$184,'Income Stmt'!$O99,'Income Stmt'!G$58)</f>
        <v>0</v>
      </c>
      <c r="H99" s="94">
        <f t="array" ref="H99">INDEX(Calc!$C$140:$BJ$184,'Income Stmt'!$O99,'Income Stmt'!H$58)</f>
        <v>0</v>
      </c>
      <c r="I99" s="94">
        <f t="array" ref="I99">INDEX(Calc!$C$140:$BJ$184,'Income Stmt'!$O99,'Income Stmt'!I$58)</f>
        <v>0</v>
      </c>
      <c r="J99" s="94">
        <f t="array" ref="J99">INDEX(Calc!$C$140:$BJ$184,'Income Stmt'!$O99,'Income Stmt'!J$58)</f>
        <v>0</v>
      </c>
      <c r="K99" s="94">
        <f t="array" ref="K99">INDEX(Calc!$C$140:$BJ$184,'Income Stmt'!$O99,'Income Stmt'!K$58)</f>
        <v>0</v>
      </c>
      <c r="L99" s="94">
        <f t="array" ref="L99">INDEX(Calc!$C$140:$BJ$184,'Income Stmt'!$O99,'Income Stmt'!L$58)</f>
        <v>0</v>
      </c>
      <c r="M99" s="94">
        <f t="array" ref="M99">INDEX(Calc!$C$140:$BJ$184,'Income Stmt'!$O99,'Income Stmt'!M$58)</f>
        <v>0</v>
      </c>
      <c r="N99" s="161">
        <f t="shared" si="18"/>
        <v>0</v>
      </c>
      <c r="O99" s="294">
        <v>39</v>
      </c>
    </row>
    <row r="100" spans="1:15" ht="14.25" customHeight="1">
      <c r="A100" s="181" t="str">
        <f>IF(SUM(B100:N100)=0,0,Calc!$A$110)</f>
        <v>Depreciation and Amortization</v>
      </c>
      <c r="B100" s="94">
        <f t="array" ref="B100">INDEX(Calc!$C$140:$BJ$184,'Income Stmt'!$O100,'Income Stmt'!B$58)</f>
        <v>450</v>
      </c>
      <c r="C100" s="94">
        <f t="array" ref="C100">INDEX(Calc!$C$140:$BJ$184,'Income Stmt'!$O100,'Income Stmt'!C$58)</f>
        <v>450</v>
      </c>
      <c r="D100" s="94">
        <f t="array" ref="D100">INDEX(Calc!$C$140:$BJ$184,'Income Stmt'!$O100,'Income Stmt'!D$58)</f>
        <v>450</v>
      </c>
      <c r="E100" s="94">
        <f t="array" ref="E100">INDEX(Calc!$C$140:$BJ$184,'Income Stmt'!$O100,'Income Stmt'!E$58)</f>
        <v>450</v>
      </c>
      <c r="F100" s="94">
        <f t="array" ref="F100">INDEX(Calc!$C$140:$BJ$184,'Income Stmt'!$O100,'Income Stmt'!F$58)</f>
        <v>450</v>
      </c>
      <c r="G100" s="94">
        <f t="array" ref="G100">INDEX(Calc!$C$140:$BJ$184,'Income Stmt'!$O100,'Income Stmt'!G$58)</f>
        <v>450</v>
      </c>
      <c r="H100" s="94">
        <f t="array" ref="H100">INDEX(Calc!$C$140:$BJ$184,'Income Stmt'!$O100,'Income Stmt'!H$58)</f>
        <v>450</v>
      </c>
      <c r="I100" s="94">
        <f t="array" ref="I100">INDEX(Calc!$C$140:$BJ$184,'Income Stmt'!$O100,'Income Stmt'!I$58)</f>
        <v>450</v>
      </c>
      <c r="J100" s="94">
        <f t="array" ref="J100">INDEX(Calc!$C$140:$BJ$184,'Income Stmt'!$O100,'Income Stmt'!J$58)</f>
        <v>450</v>
      </c>
      <c r="K100" s="94">
        <f t="array" ref="K100">INDEX(Calc!$C$140:$BJ$184,'Income Stmt'!$O100,'Income Stmt'!K$58)</f>
        <v>450</v>
      </c>
      <c r="L100" s="94">
        <f t="array" ref="L100">INDEX(Calc!$C$140:$BJ$184,'Income Stmt'!$O100,'Income Stmt'!L$58)</f>
        <v>450</v>
      </c>
      <c r="M100" s="94">
        <f t="array" ref="M100">INDEX(Calc!$C$140:$BJ$184,'Income Stmt'!$O100,'Income Stmt'!M$58)</f>
        <v>450</v>
      </c>
      <c r="N100" s="161">
        <f t="shared" si="18"/>
        <v>5400</v>
      </c>
      <c r="O100" s="294">
        <v>40</v>
      </c>
    </row>
    <row r="101" spans="1:15" ht="14.25" customHeight="1">
      <c r="A101" s="162" t="s">
        <v>207</v>
      </c>
      <c r="B101" s="286">
        <f t="shared" ref="B101:M101" ca="1" si="19">SUM(B78:B100)</f>
        <v>439380.49789122224</v>
      </c>
      <c r="C101" s="286">
        <f t="shared" ca="1" si="19"/>
        <v>442134.85707922745</v>
      </c>
      <c r="D101" s="286">
        <f t="shared" ca="1" si="19"/>
        <v>456268.49089676491</v>
      </c>
      <c r="E101" s="286">
        <f t="shared" ca="1" si="19"/>
        <v>456293.52308050339</v>
      </c>
      <c r="F101" s="286">
        <f t="shared" ca="1" si="19"/>
        <v>456375.69527815661</v>
      </c>
      <c r="G101" s="286">
        <f t="shared" ca="1" si="19"/>
        <v>456521.54396088538</v>
      </c>
      <c r="H101" s="286">
        <f t="shared" ca="1" si="19"/>
        <v>456738.50657008786</v>
      </c>
      <c r="I101" s="286">
        <f t="shared" ca="1" si="19"/>
        <v>462599.04258822219</v>
      </c>
      <c r="J101" s="286">
        <f t="shared" ca="1" si="19"/>
        <v>463083.45085218747</v>
      </c>
      <c r="K101" s="286">
        <f t="shared" ca="1" si="19"/>
        <v>463694.85402898211</v>
      </c>
      <c r="L101" s="286">
        <f t="shared" ca="1" si="19"/>
        <v>464448.99365225242</v>
      </c>
      <c r="M101" s="286">
        <f t="shared" ca="1" si="19"/>
        <v>465363.75138422649</v>
      </c>
      <c r="N101" s="286">
        <f t="shared" ca="1" si="18"/>
        <v>5482903.2072627191</v>
      </c>
      <c r="O101" s="294">
        <v>41</v>
      </c>
    </row>
    <row r="102" spans="1:15" ht="14.25" customHeight="1">
      <c r="A102" s="181"/>
      <c r="B102" s="25"/>
      <c r="C102" s="25"/>
      <c r="D102" s="25"/>
      <c r="E102" s="25"/>
      <c r="F102" s="25"/>
      <c r="G102" s="25"/>
      <c r="H102" s="25"/>
      <c r="I102" s="25"/>
      <c r="J102" s="25"/>
      <c r="K102" s="25"/>
      <c r="L102" s="25"/>
      <c r="M102" s="25"/>
      <c r="N102" s="25"/>
      <c r="O102" s="294">
        <v>42</v>
      </c>
    </row>
    <row r="103" spans="1:15" ht="14.25" hidden="1" customHeight="1">
      <c r="A103" s="162">
        <f ca="1">IF(A104=0,0,"Pre-Tax Income")</f>
        <v>0</v>
      </c>
      <c r="B103" s="297">
        <f t="shared" ref="B103:M103" ca="1" si="20">B74-B101</f>
        <v>-373585.4409281218</v>
      </c>
      <c r="C103" s="297">
        <f t="shared" ca="1" si="20"/>
        <v>-376614.67004372762</v>
      </c>
      <c r="D103" s="297">
        <f t="shared" ca="1" si="20"/>
        <v>-390865.34985526005</v>
      </c>
      <c r="E103" s="297">
        <f t="shared" ca="1" si="20"/>
        <v>-390832.65074910299</v>
      </c>
      <c r="F103" s="297">
        <f t="shared" ca="1" si="20"/>
        <v>-390663.00616265228</v>
      </c>
      <c r="G103" s="297">
        <f t="shared" ca="1" si="20"/>
        <v>-390340.97658973641</v>
      </c>
      <c r="H103" s="297">
        <f t="shared" ca="1" si="20"/>
        <v>-389849.00096314005</v>
      </c>
      <c r="I103" s="297">
        <f t="shared" ca="1" si="20"/>
        <v>-375630.52279889549</v>
      </c>
      <c r="J103" s="297">
        <f t="shared" ca="1" si="20"/>
        <v>-374503.62123100483</v>
      </c>
      <c r="K103" s="297">
        <f t="shared" ca="1" si="20"/>
        <v>-373073.37735736457</v>
      </c>
      <c r="L103" s="297">
        <f t="shared" ca="1" si="20"/>
        <v>-371302.56427504244</v>
      </c>
      <c r="M103" s="297">
        <f t="shared" ca="1" si="20"/>
        <v>-369148.91560409009</v>
      </c>
      <c r="N103" s="297">
        <f ca="1">SUM(B103:M103)</f>
        <v>-4566410.0965581387</v>
      </c>
      <c r="O103" s="294">
        <v>43</v>
      </c>
    </row>
    <row r="104" spans="1:15" ht="14.25" hidden="1" customHeight="1">
      <c r="A104" s="181">
        <f ca="1">IF(SUM(B104:N104)=0,0,"Income Tax")</f>
        <v>0</v>
      </c>
      <c r="B104" s="94">
        <f t="array" aca="1" ref="B104" ca="1">INDEX(Calc!$C$140:$BJ$184,'Income Stmt'!$O104,'Income Stmt'!B$58)</f>
        <v>0</v>
      </c>
      <c r="C104" s="94">
        <f t="array" aca="1" ref="C104" ca="1">INDEX(Calc!$C$140:$BJ$184,'Income Stmt'!$O104,'Income Stmt'!C$58)</f>
        <v>0</v>
      </c>
      <c r="D104" s="94">
        <f t="array" aca="1" ref="D104" ca="1">INDEX(Calc!$C$140:$BJ$184,'Income Stmt'!$O104,'Income Stmt'!D$58)</f>
        <v>0</v>
      </c>
      <c r="E104" s="94">
        <f t="array" aca="1" ref="E104" ca="1">INDEX(Calc!$C$140:$BJ$184,'Income Stmt'!$O104,'Income Stmt'!E$58)</f>
        <v>0</v>
      </c>
      <c r="F104" s="94">
        <f t="array" aca="1" ref="F104" ca="1">INDEX(Calc!$C$140:$BJ$184,'Income Stmt'!$O104,'Income Stmt'!F$58)</f>
        <v>0</v>
      </c>
      <c r="G104" s="94">
        <f t="array" aca="1" ref="G104" ca="1">INDEX(Calc!$C$140:$BJ$184,'Income Stmt'!$O104,'Income Stmt'!G$58)</f>
        <v>0</v>
      </c>
      <c r="H104" s="94">
        <f t="array" aca="1" ref="H104" ca="1">INDEX(Calc!$C$140:$BJ$184,'Income Stmt'!$O104,'Income Stmt'!H$58)</f>
        <v>0</v>
      </c>
      <c r="I104" s="94">
        <f t="array" aca="1" ref="I104" ca="1">INDEX(Calc!$C$140:$BJ$184,'Income Stmt'!$O104,'Income Stmt'!I$58)</f>
        <v>0</v>
      </c>
      <c r="J104" s="94">
        <f t="array" aca="1" ref="J104" ca="1">INDEX(Calc!$C$140:$BJ$184,'Income Stmt'!$O104,'Income Stmt'!J$58)</f>
        <v>0</v>
      </c>
      <c r="K104" s="94">
        <f t="array" aca="1" ref="K104" ca="1">INDEX(Calc!$C$140:$BJ$184,'Income Stmt'!$O104,'Income Stmt'!K$58)</f>
        <v>0</v>
      </c>
      <c r="L104" s="94">
        <f t="array" aca="1" ref="L104" ca="1">INDEX(Calc!$C$140:$BJ$184,'Income Stmt'!$O104,'Income Stmt'!L$58)</f>
        <v>0</v>
      </c>
      <c r="M104" s="94">
        <f t="array" aca="1" ref="M104" ca="1">INDEX(Calc!$C$140:$BJ$184,'Income Stmt'!$O104,'Income Stmt'!M$58)</f>
        <v>0</v>
      </c>
      <c r="N104" s="161">
        <f ca="1">IF(N103&lt;=0,0,N103*'Input - Other Expenses'!K44)</f>
        <v>0</v>
      </c>
      <c r="O104" s="294">
        <v>44</v>
      </c>
    </row>
    <row r="105" spans="1:15" ht="14.25" customHeight="1">
      <c r="A105" s="162" t="s">
        <v>209</v>
      </c>
      <c r="B105" s="103">
        <f t="shared" ref="B105:M105" ca="1" si="21">B103-B104</f>
        <v>-373585.4409281218</v>
      </c>
      <c r="C105" s="103">
        <f t="shared" ca="1" si="21"/>
        <v>-376614.67004372762</v>
      </c>
      <c r="D105" s="103">
        <f t="shared" ca="1" si="21"/>
        <v>-390865.34985526005</v>
      </c>
      <c r="E105" s="103">
        <f t="shared" ca="1" si="21"/>
        <v>-390832.65074910299</v>
      </c>
      <c r="F105" s="103">
        <f t="shared" ca="1" si="21"/>
        <v>-390663.00616265228</v>
      </c>
      <c r="G105" s="103">
        <f t="shared" ca="1" si="21"/>
        <v>-390340.97658973641</v>
      </c>
      <c r="H105" s="103">
        <f t="shared" ca="1" si="21"/>
        <v>-389849.00096314005</v>
      </c>
      <c r="I105" s="103">
        <f t="shared" ca="1" si="21"/>
        <v>-375630.52279889549</v>
      </c>
      <c r="J105" s="103">
        <f t="shared" ca="1" si="21"/>
        <v>-374503.62123100483</v>
      </c>
      <c r="K105" s="103">
        <f t="shared" ca="1" si="21"/>
        <v>-373073.37735736457</v>
      </c>
      <c r="L105" s="103">
        <f t="shared" ca="1" si="21"/>
        <v>-371302.56427504244</v>
      </c>
      <c r="M105" s="103">
        <f t="shared" ca="1" si="21"/>
        <v>-369148.91560409009</v>
      </c>
      <c r="N105" s="103">
        <f ca="1">SUM(B105:M105)</f>
        <v>-4566410.0965581387</v>
      </c>
      <c r="O105" s="294">
        <v>45</v>
      </c>
    </row>
    <row r="106" spans="1:15" ht="14.25" customHeight="1">
      <c r="A106" s="181"/>
      <c r="O106" s="94"/>
    </row>
    <row r="107" spans="1:15" ht="14.25" customHeight="1">
      <c r="A107" s="484" t="str">
        <f>'Input - Assumptions'!$D$8</f>
        <v>CHAD LOVE MEDIA AI</v>
      </c>
      <c r="B107" s="485"/>
      <c r="C107" s="485"/>
      <c r="D107" s="485"/>
      <c r="E107" s="485"/>
      <c r="F107" s="485"/>
      <c r="G107" s="485"/>
      <c r="H107" s="485"/>
      <c r="I107" s="485"/>
      <c r="J107" s="485"/>
      <c r="K107" s="485"/>
      <c r="L107" s="485"/>
      <c r="M107" s="485"/>
      <c r="N107" s="485"/>
      <c r="O107" s="94"/>
    </row>
    <row r="108" spans="1:15" ht="14.25" customHeight="1">
      <c r="A108" s="484" t="s">
        <v>325</v>
      </c>
      <c r="B108" s="485"/>
      <c r="C108" s="485"/>
      <c r="D108" s="485"/>
      <c r="E108" s="485"/>
      <c r="F108" s="485"/>
      <c r="G108" s="485"/>
      <c r="H108" s="485"/>
      <c r="I108" s="485"/>
      <c r="J108" s="485"/>
      <c r="K108" s="485"/>
      <c r="L108" s="485"/>
      <c r="M108" s="485"/>
      <c r="N108" s="485"/>
      <c r="O108" s="94"/>
    </row>
    <row r="109" spans="1:15" ht="14.25" customHeight="1">
      <c r="A109" s="484" t="s">
        <v>127</v>
      </c>
      <c r="B109" s="485"/>
      <c r="C109" s="485"/>
      <c r="D109" s="485"/>
      <c r="E109" s="485"/>
      <c r="F109" s="485"/>
      <c r="G109" s="485"/>
      <c r="H109" s="485"/>
      <c r="I109" s="485"/>
      <c r="J109" s="485"/>
      <c r="K109" s="485"/>
      <c r="L109" s="485"/>
      <c r="M109" s="485"/>
      <c r="N109" s="485"/>
      <c r="O109" s="94"/>
    </row>
    <row r="110" spans="1:15" ht="14.25" customHeight="1">
      <c r="A110" s="181"/>
      <c r="N110" s="124" t="s">
        <v>326</v>
      </c>
      <c r="O110" s="94"/>
    </row>
    <row r="111" spans="1:15" ht="14.25" customHeight="1">
      <c r="A111" s="181" t="s">
        <v>40</v>
      </c>
      <c r="B111" s="152">
        <f>(((VALUE(RIGHT(A109,1)))-1)*12)+1</f>
        <v>25</v>
      </c>
      <c r="C111" s="152">
        <f t="shared" ref="C111:M111" si="22">B111+1</f>
        <v>26</v>
      </c>
      <c r="D111" s="152">
        <f t="shared" si="22"/>
        <v>27</v>
      </c>
      <c r="E111" s="152">
        <f t="shared" si="22"/>
        <v>28</v>
      </c>
      <c r="F111" s="152">
        <f t="shared" si="22"/>
        <v>29</v>
      </c>
      <c r="G111" s="152">
        <f t="shared" si="22"/>
        <v>30</v>
      </c>
      <c r="H111" s="152">
        <f t="shared" si="22"/>
        <v>31</v>
      </c>
      <c r="I111" s="152">
        <f t="shared" si="22"/>
        <v>32</v>
      </c>
      <c r="J111" s="152">
        <f t="shared" si="22"/>
        <v>33</v>
      </c>
      <c r="K111" s="152">
        <f t="shared" si="22"/>
        <v>34</v>
      </c>
      <c r="L111" s="152">
        <f t="shared" si="22"/>
        <v>35</v>
      </c>
      <c r="M111" s="152">
        <f t="shared" si="22"/>
        <v>36</v>
      </c>
      <c r="N111" s="124" t="s">
        <v>327</v>
      </c>
      <c r="O111" s="94"/>
    </row>
    <row r="112" spans="1:15" ht="14.25" customHeight="1">
      <c r="A112" s="181" t="s">
        <v>328</v>
      </c>
      <c r="B112" s="47">
        <f>EOMONTH('Input - Assumptions'!$D$9,'Balance Sheet'!C111-1)</f>
        <v>46934</v>
      </c>
      <c r="C112" s="47">
        <f>EOMONTH('Input - Assumptions'!$D$9,'Balance Sheet'!D111-1)</f>
        <v>46965</v>
      </c>
      <c r="D112" s="47">
        <f>EOMONTH('Input - Assumptions'!$D$9,'Balance Sheet'!E111-1)</f>
        <v>46996</v>
      </c>
      <c r="E112" s="47">
        <f>EOMONTH('Input - Assumptions'!$D$9,'Balance Sheet'!F111-1)</f>
        <v>47026</v>
      </c>
      <c r="F112" s="47">
        <f>EOMONTH('Input - Assumptions'!$D$9,'Balance Sheet'!G111-1)</f>
        <v>47057</v>
      </c>
      <c r="G112" s="47">
        <f>EOMONTH('Input - Assumptions'!$D$9,'Balance Sheet'!H111-1)</f>
        <v>47087</v>
      </c>
      <c r="H112" s="47">
        <f>EOMONTH('Input - Assumptions'!$D$9,'Balance Sheet'!I111-1)</f>
        <v>47118</v>
      </c>
      <c r="I112" s="47">
        <f>EOMONTH('Input - Assumptions'!$D$9,'Balance Sheet'!J111-1)</f>
        <v>47149</v>
      </c>
      <c r="J112" s="47">
        <f>EOMONTH('Input - Assumptions'!$D$9,'Balance Sheet'!K111-1)</f>
        <v>47177</v>
      </c>
      <c r="K112" s="47">
        <f>EOMONTH('Input - Assumptions'!$D$9,'Balance Sheet'!L111-1)</f>
        <v>47208</v>
      </c>
      <c r="L112" s="47">
        <f>EOMONTH('Input - Assumptions'!$D$9,'Balance Sheet'!M111-1)</f>
        <v>47238</v>
      </c>
      <c r="M112" s="47">
        <f>EOMONTH('Input - Assumptions'!$D$9,'Balance Sheet'!N111-1)</f>
        <v>47269</v>
      </c>
      <c r="N112" s="293">
        <f>M112</f>
        <v>47269</v>
      </c>
      <c r="O112" s="94"/>
    </row>
    <row r="113" spans="1:15" ht="14.25" customHeight="1">
      <c r="A113" s="162" t="s">
        <v>317</v>
      </c>
      <c r="O113" s="94"/>
    </row>
    <row r="114" spans="1:15" ht="14.25" customHeight="1">
      <c r="A114" s="284" t="str">
        <f>Calc!$A$26</f>
        <v>Subscription Revenue</v>
      </c>
      <c r="B114" s="94">
        <f t="array" aca="1" ref="B114" ca="1">INDEX(Calc!$C$140:$BJ$184,'Income Stmt'!$O114,'Income Stmt'!B$111)</f>
        <v>83172.941249561452</v>
      </c>
      <c r="C114" s="94">
        <f t="array" aca="1" ref="C114" ca="1">INDEX(Calc!$C$140:$BJ$184,'Income Stmt'!$O114,'Income Stmt'!C$111)</f>
        <v>86731.822132651869</v>
      </c>
      <c r="D114" s="94">
        <f t="array" aca="1" ref="D114" ca="1">INDEX(Calc!$C$140:$BJ$184,'Income Stmt'!$O114,'Income Stmt'!D$111)</f>
        <v>90928.522208522118</v>
      </c>
      <c r="E114" s="94">
        <f t="array" aca="1" ref="E114" ca="1">INDEX(Calc!$C$140:$BJ$184,'Income Stmt'!$O114,'Income Stmt'!E$111)</f>
        <v>95845.42083256552</v>
      </c>
      <c r="F114" s="94">
        <f t="array" aca="1" ref="F114" ca="1">INDEX(Calc!$C$140:$BJ$184,'Income Stmt'!$O114,'Income Stmt'!F$111)</f>
        <v>101576.0386274515</v>
      </c>
      <c r="G114" s="94">
        <f t="array" aca="1" ref="G114" ca="1">INDEX(Calc!$C$140:$BJ$184,'Income Stmt'!$O114,'Income Stmt'!G$111)</f>
        <v>108226.53334430864</v>
      </c>
      <c r="H114" s="94">
        <f t="array" aca="1" ref="H114" ca="1">INDEX(Calc!$C$140:$BJ$184,'Income Stmt'!$O114,'Income Stmt'!H$111)</f>
        <v>115917.39679012701</v>
      </c>
      <c r="I114" s="94">
        <f t="array" aca="1" ref="I114" ca="1">INDEX(Calc!$C$140:$BJ$184,'Income Stmt'!$O114,'Income Stmt'!I$111)</f>
        <v>124785.37984293851</v>
      </c>
      <c r="J114" s="94">
        <f t="array" aca="1" ref="J114" ca="1">INDEX(Calc!$C$140:$BJ$184,'Income Stmt'!$O114,'Income Stmt'!J$111)</f>
        <v>134985.67620789641</v>
      </c>
      <c r="K114" s="94">
        <f t="array" aca="1" ref="K114" ca="1">INDEX(Calc!$C$140:$BJ$184,'Income Stmt'!$O114,'Income Stmt'!K$111)</f>
        <v>146694.39968700087</v>
      </c>
      <c r="L114" s="94">
        <f t="array" aca="1" ref="L114" ca="1">INDEX(Calc!$C$140:$BJ$184,'Income Stmt'!$O114,'Income Stmt'!L$111)</f>
        <v>160111.3944084972</v>
      </c>
      <c r="M114" s="94">
        <f t="array" aca="1" ref="M114" ca="1">INDEX(Calc!$C$140:$BJ$184,'Income Stmt'!$O114,'Income Stmt'!M$111)</f>
        <v>175463.42276331532</v>
      </c>
      <c r="N114" s="161">
        <f t="shared" ref="N114:N117" ca="1" si="23">SUM(B114:M114)</f>
        <v>1424438.9480948364</v>
      </c>
      <c r="O114" s="294">
        <v>1</v>
      </c>
    </row>
    <row r="115" spans="1:15" ht="14.25" customHeight="1">
      <c r="A115" s="284" t="str">
        <f>Calc!$A$27</f>
        <v>Ad Revenue</v>
      </c>
      <c r="B115" s="94">
        <f t="array" aca="1" ref="B115" ca="1">INDEX(Calc!$C$140:$BJ$184,'Income Stmt'!$O115,'Income Stmt'!B$111)</f>
        <v>7801.0376057102403</v>
      </c>
      <c r="C115" s="94">
        <f t="array" aca="1" ref="C115" ca="1">INDEX(Calc!$C$140:$BJ$184,'Income Stmt'!$O115,'Income Stmt'!C$111)</f>
        <v>8164.6744390804579</v>
      </c>
      <c r="D115" s="94">
        <f t="array" aca="1" ref="D115" ca="1">INDEX(Calc!$C$140:$BJ$184,'Income Stmt'!$O115,'Income Stmt'!D$111)</f>
        <v>8591.5533502697399</v>
      </c>
      <c r="E115" s="94">
        <f t="array" aca="1" ref="E115" ca="1">INDEX(Calc!$C$140:$BJ$184,'Income Stmt'!$O115,'Income Stmt'!E$111)</f>
        <v>9089.6810618685668</v>
      </c>
      <c r="F115" s="94">
        <f t="array" aca="1" ref="F115" ca="1">INDEX(Calc!$C$140:$BJ$184,'Income Stmt'!$O115,'Income Stmt'!F$111)</f>
        <v>9668.1273042575485</v>
      </c>
      <c r="G115" s="94">
        <f t="array" aca="1" ref="G115" ca="1">INDEX(Calc!$C$140:$BJ$184,'Income Stmt'!$O115,'Income Stmt'!G$111)</f>
        <v>10337.164644618897</v>
      </c>
      <c r="H115" s="94">
        <f t="array" aca="1" ref="H115" ca="1">INDEX(Calc!$C$140:$BJ$184,'Income Stmt'!$O115,'Income Stmt'!H$111)</f>
        <v>11108.426712624212</v>
      </c>
      <c r="I115" s="94">
        <f t="array" aca="1" ref="I115" ca="1">INDEX(Calc!$C$140:$BJ$184,'Income Stmt'!$O115,'Income Stmt'!I$111)</f>
        <v>11995.08723960866</v>
      </c>
      <c r="J115" s="94">
        <f t="array" aca="1" ref="J115" ca="1">INDEX(Calc!$C$140:$BJ$184,'Income Stmt'!$O115,'Income Stmt'!J$111)</f>
        <v>13012.062645124355</v>
      </c>
      <c r="K115" s="94">
        <f t="array" aca="1" ref="K115" ca="1">INDEX(Calc!$C$140:$BJ$184,'Income Stmt'!$O115,'Income Stmt'!K$111)</f>
        <v>14176.241263387861</v>
      </c>
      <c r="L115" s="94">
        <f t="array" aca="1" ref="L115" ca="1">INDEX(Calc!$C$140:$BJ$184,'Income Stmt'!$O115,'Income Stmt'!L$111)</f>
        <v>15506.742707731628</v>
      </c>
      <c r="M115" s="94">
        <f t="array" aca="1" ref="M115" ca="1">INDEX(Calc!$C$140:$BJ$184,'Income Stmt'!$O115,'Income Stmt'!M$111)</f>
        <v>17025.211329879068</v>
      </c>
      <c r="N115" s="161">
        <f t="shared" ca="1" si="23"/>
        <v>136476.01030416123</v>
      </c>
      <c r="O115" s="294">
        <v>2</v>
      </c>
    </row>
    <row r="116" spans="1:15" ht="14.25" customHeight="1">
      <c r="A116" s="284" t="str">
        <f>Calc!$A$28</f>
        <v>In-App Purchases Revenue</v>
      </c>
      <c r="B116" s="94">
        <f t="array" ref="B116">INDEX(Calc!$C$140:$BJ$184,'Income Stmt'!$O116,'Income Stmt'!B$111)</f>
        <v>22735.276904080823</v>
      </c>
      <c r="C116" s="94">
        <f t="array" ref="C116">INDEX(Calc!$C$140:$BJ$184,'Income Stmt'!$O116,'Income Stmt'!C$111)</f>
        <v>23835.370686987375</v>
      </c>
      <c r="D116" s="94">
        <f t="array" ref="D116">INDEX(Calc!$C$140:$BJ$184,'Income Stmt'!$O116,'Income Stmt'!D$111)</f>
        <v>25124.25231057356</v>
      </c>
      <c r="E116" s="94">
        <f t="array" ref="E116">INDEX(Calc!$C$140:$BJ$184,'Income Stmt'!$O116,'Income Stmt'!E$111)</f>
        <v>26626.436620721204</v>
      </c>
      <c r="F116" s="94">
        <f t="array" ref="F116">INDEX(Calc!$C$140:$BJ$184,'Income Stmt'!$O116,'Income Stmt'!F$111)</f>
        <v>28369.751072314521</v>
      </c>
      <c r="G116" s="94">
        <f t="array" ref="G116">INDEX(Calc!$C$140:$BJ$184,'Income Stmt'!$O116,'Income Stmt'!G$111)</f>
        <v>30385.780549992545</v>
      </c>
      <c r="H116" s="94">
        <f t="array" ref="H116">INDEX(Calc!$C$140:$BJ$184,'Income Stmt'!$O116,'Income Stmt'!H$111)</f>
        <v>32710.371978245996</v>
      </c>
      <c r="I116" s="94">
        <f t="array" ref="I116">INDEX(Calc!$C$140:$BJ$184,'Income Stmt'!$O116,'Income Stmt'!I$111)</f>
        <v>35384.206756054737</v>
      </c>
      <c r="J116" s="94">
        <f t="array" ref="J116">INDEX(Calc!$C$140:$BJ$184,'Income Stmt'!$O116,'Income Stmt'!J$111)</f>
        <v>38453.450131151971</v>
      </c>
      <c r="K116" s="94">
        <f t="array" ref="K116">INDEX(Calc!$C$140:$BJ$184,'Income Stmt'!$O116,'Income Stmt'!K$111)</f>
        <v>41970.487854022213</v>
      </c>
      <c r="L116" s="94">
        <f t="array" ref="L116">INDEX(Calc!$C$140:$BJ$184,'Income Stmt'!$O116,'Income Stmt'!L$111)</f>
        <v>45994.761841397492</v>
      </c>
      <c r="M116" s="94">
        <f t="array" ref="M116">INDEX(Calc!$C$140:$BJ$184,'Income Stmt'!$O116,'Income Stmt'!M$111)</f>
        <v>50593.718155435366</v>
      </c>
      <c r="N116" s="161">
        <f t="shared" si="23"/>
        <v>402183.8648609778</v>
      </c>
      <c r="O116" s="294">
        <v>3</v>
      </c>
    </row>
    <row r="117" spans="1:15" ht="14.25" hidden="1" customHeight="1">
      <c r="A117" s="284">
        <f ca="1">Calc!$A$29</f>
        <v>0</v>
      </c>
      <c r="B117" s="94">
        <f t="array" aca="1" ref="B117" ca="1">INDEX(Calc!$C$140:$BJ$184,'Income Stmt'!$O117,'Income Stmt'!B$111)</f>
        <v>0</v>
      </c>
      <c r="C117" s="94">
        <f t="array" aca="1" ref="C117" ca="1">INDEX(Calc!$C$140:$BJ$184,'Income Stmt'!$O117,'Income Stmt'!C$111)</f>
        <v>0</v>
      </c>
      <c r="D117" s="94">
        <f t="array" aca="1" ref="D117" ca="1">INDEX(Calc!$C$140:$BJ$184,'Income Stmt'!$O117,'Income Stmt'!D$111)</f>
        <v>0</v>
      </c>
      <c r="E117" s="94">
        <f t="array" aca="1" ref="E117" ca="1">INDEX(Calc!$C$140:$BJ$184,'Income Stmt'!$O117,'Income Stmt'!E$111)</f>
        <v>0</v>
      </c>
      <c r="F117" s="94">
        <f t="array" aca="1" ref="F117" ca="1">INDEX(Calc!$C$140:$BJ$184,'Income Stmt'!$O117,'Income Stmt'!F$111)</f>
        <v>0</v>
      </c>
      <c r="G117" s="94">
        <f t="array" aca="1" ref="G117" ca="1">INDEX(Calc!$C$140:$BJ$184,'Income Stmt'!$O117,'Income Stmt'!G$111)</f>
        <v>0</v>
      </c>
      <c r="H117" s="94">
        <f t="array" aca="1" ref="H117" ca="1">INDEX(Calc!$C$140:$BJ$184,'Income Stmt'!$O117,'Income Stmt'!H$111)</f>
        <v>0</v>
      </c>
      <c r="I117" s="94">
        <f t="array" aca="1" ref="I117" ca="1">INDEX(Calc!$C$140:$BJ$184,'Income Stmt'!$O117,'Income Stmt'!I$111)</f>
        <v>0</v>
      </c>
      <c r="J117" s="94">
        <f t="array" aca="1" ref="J117" ca="1">INDEX(Calc!$C$140:$BJ$184,'Income Stmt'!$O117,'Income Stmt'!J$111)</f>
        <v>0</v>
      </c>
      <c r="K117" s="94">
        <f t="array" aca="1" ref="K117" ca="1">INDEX(Calc!$C$140:$BJ$184,'Income Stmt'!$O117,'Income Stmt'!K$111)</f>
        <v>0</v>
      </c>
      <c r="L117" s="94">
        <f t="array" aca="1" ref="L117" ca="1">INDEX(Calc!$C$140:$BJ$184,'Income Stmt'!$O117,'Income Stmt'!L$111)</f>
        <v>0</v>
      </c>
      <c r="M117" s="94">
        <f t="array" aca="1" ref="M117" ca="1">INDEX(Calc!$C$140:$BJ$184,'Income Stmt'!$O117,'Income Stmt'!M$111)</f>
        <v>0</v>
      </c>
      <c r="N117" s="161">
        <f t="shared" ca="1" si="23"/>
        <v>0</v>
      </c>
      <c r="O117" s="294">
        <v>4</v>
      </c>
    </row>
    <row r="118" spans="1:15" ht="14.25" customHeight="1">
      <c r="A118" s="162" t="s">
        <v>180</v>
      </c>
      <c r="B118" s="177">
        <f t="shared" ref="B118:N118" ca="1" si="24">SUM(B114:B117)</f>
        <v>113709.25575935251</v>
      </c>
      <c r="C118" s="177">
        <f t="shared" ca="1" si="24"/>
        <v>118731.86725871969</v>
      </c>
      <c r="D118" s="177">
        <f t="shared" ca="1" si="24"/>
        <v>124644.32786936541</v>
      </c>
      <c r="E118" s="177">
        <f t="shared" ca="1" si="24"/>
        <v>131561.53851515529</v>
      </c>
      <c r="F118" s="177">
        <f t="shared" ca="1" si="24"/>
        <v>139613.91700402356</v>
      </c>
      <c r="G118" s="177">
        <f t="shared" ca="1" si="24"/>
        <v>148949.47853892008</v>
      </c>
      <c r="H118" s="177">
        <f t="shared" ca="1" si="24"/>
        <v>159736.19548099721</v>
      </c>
      <c r="I118" s="177">
        <f t="shared" ca="1" si="24"/>
        <v>172164.67383860191</v>
      </c>
      <c r="J118" s="177">
        <f t="shared" ca="1" si="24"/>
        <v>186451.18898417274</v>
      </c>
      <c r="K118" s="177">
        <f t="shared" ca="1" si="24"/>
        <v>202841.12880441095</v>
      </c>
      <c r="L118" s="177">
        <f t="shared" ca="1" si="24"/>
        <v>221612.89895762634</v>
      </c>
      <c r="M118" s="177">
        <f t="shared" ca="1" si="24"/>
        <v>243082.35224862976</v>
      </c>
      <c r="N118" s="177">
        <f t="shared" ca="1" si="24"/>
        <v>1963098.8232599755</v>
      </c>
      <c r="O118" s="294">
        <v>5</v>
      </c>
    </row>
    <row r="119" spans="1:15" ht="14.25" customHeight="1">
      <c r="A119" s="162"/>
      <c r="B119" s="105"/>
      <c r="C119" s="105"/>
      <c r="D119" s="105"/>
      <c r="E119" s="105"/>
      <c r="F119" s="105"/>
      <c r="G119" s="105"/>
      <c r="H119" s="105"/>
      <c r="I119" s="105"/>
      <c r="J119" s="105"/>
      <c r="K119" s="105"/>
      <c r="L119" s="105"/>
      <c r="M119" s="105"/>
      <c r="N119" s="105"/>
      <c r="O119" s="294">
        <v>6</v>
      </c>
    </row>
    <row r="120" spans="1:15" ht="14.25" customHeight="1">
      <c r="A120" s="17" t="str">
        <f ca="1">IF(COUNTIF(A121,"&lt;&gt;0")=0,0,"Cost of Goods Sold")</f>
        <v>Cost of Goods Sold</v>
      </c>
      <c r="B120" s="105"/>
      <c r="C120" s="105"/>
      <c r="D120" s="105"/>
      <c r="E120" s="105"/>
      <c r="F120" s="105"/>
      <c r="G120" s="105"/>
      <c r="H120" s="105"/>
      <c r="I120" s="105"/>
      <c r="J120" s="105"/>
      <c r="K120" s="105"/>
      <c r="L120" s="105"/>
      <c r="M120" s="105"/>
      <c r="N120" s="105"/>
      <c r="O120" s="294">
        <v>7</v>
      </c>
    </row>
    <row r="121" spans="1:15" ht="14.25" customHeight="1">
      <c r="A121" s="294" t="str">
        <f ca="1">IF(N121&lt;&gt;0,Calc!$A$147,0)</f>
        <v>Direct Expenses</v>
      </c>
      <c r="B121" s="94">
        <f t="array" aca="1" ref="B121" ca="1">INDEX(Calc!$C$140:$BJ$184,'Income Stmt'!$O121,'Income Stmt'!B$111)</f>
        <v>10156.198146068427</v>
      </c>
      <c r="C121" s="94">
        <f t="array" aca="1" ref="C121" ca="1">INDEX(Calc!$C$140:$BJ$184,'Income Stmt'!$O121,'Income Stmt'!C$111)</f>
        <v>10654.206064224223</v>
      </c>
      <c r="D121" s="94">
        <f t="array" aca="1" ref="D121" ca="1">INDEX(Calc!$C$140:$BJ$184,'Income Stmt'!$O121,'Income Stmt'!D$111)</f>
        <v>11236.933871493951</v>
      </c>
      <c r="E121" s="94">
        <f t="array" aca="1" ref="E121" ca="1">INDEX(Calc!$C$140:$BJ$184,'Income Stmt'!$O121,'Income Stmt'!E$111)</f>
        <v>11915.881185626313</v>
      </c>
      <c r="F121" s="94">
        <f t="array" aca="1" ref="F121" ca="1">INDEX(Calc!$C$140:$BJ$184,'Income Stmt'!$O121,'Income Stmt'!F$111)</f>
        <v>12704.149064126916</v>
      </c>
      <c r="G121" s="94">
        <f t="array" aca="1" ref="G121" ca="1">INDEX(Calc!$C$140:$BJ$184,'Income Stmt'!$O121,'Income Stmt'!G$111)</f>
        <v>13616.662310315234</v>
      </c>
      <c r="H121" s="94">
        <f t="array" aca="1" ref="H121" ca="1">INDEX(Calc!$C$140:$BJ$184,'Income Stmt'!$O121,'Income Stmt'!H$111)</f>
        <v>14670.422650598222</v>
      </c>
      <c r="I121" s="94">
        <f t="array" aca="1" ref="I121" ca="1">INDEX(Calc!$C$140:$BJ$184,'Income Stmt'!$O121,'Income Stmt'!I$111)</f>
        <v>15884.797069695695</v>
      </c>
      <c r="J121" s="94">
        <f t="array" aca="1" ref="J121" ca="1">INDEX(Calc!$C$140:$BJ$184,'Income Stmt'!$O121,'Income Stmt'!J$111)</f>
        <v>17281.846185792827</v>
      </c>
      <c r="K121" s="94">
        <f t="array" aca="1" ref="K121" ca="1">INDEX(Calc!$C$140:$BJ$184,'Income Stmt'!$O121,'Income Stmt'!K$111)</f>
        <v>18886.698225486645</v>
      </c>
      <c r="L121" s="94">
        <f t="array" aca="1" ref="L121" ca="1">INDEX(Calc!$C$140:$BJ$184,'Income Stmt'!$O121,'Income Stmt'!L$111)</f>
        <v>20727.974930411303</v>
      </c>
      <c r="M121" s="94">
        <f t="array" aca="1" ref="M121" ca="1">INDEX(Calc!$C$140:$BJ$184,'Income Stmt'!$O121,'Income Stmt'!M$111)</f>
        <v>22838.276606641273</v>
      </c>
      <c r="N121" s="161">
        <f t="shared" ref="N121:N125" ca="1" si="25">SUM(B121:M121)</f>
        <v>180574.04631048103</v>
      </c>
      <c r="O121" s="294">
        <v>8</v>
      </c>
    </row>
    <row r="122" spans="1:15" ht="14.25" hidden="1" customHeight="1">
      <c r="A122" s="294">
        <f>IF(N122&lt;&gt;0,Calc!$A$148,0)</f>
        <v>0</v>
      </c>
      <c r="B122" s="94">
        <f t="array" ref="B122">INDEX(Calc!$C$140:$BJ$184,'Income Stmt'!$O122,'Income Stmt'!B$111)</f>
        <v>0</v>
      </c>
      <c r="C122" s="94">
        <f t="array" ref="C122">INDEX(Calc!$C$140:$BJ$184,'Income Stmt'!$O122,'Income Stmt'!C$111)</f>
        <v>0</v>
      </c>
      <c r="D122" s="94">
        <f t="array" ref="D122">INDEX(Calc!$C$140:$BJ$184,'Income Stmt'!$O122,'Income Stmt'!D$111)</f>
        <v>0</v>
      </c>
      <c r="E122" s="94">
        <f t="array" ref="E122">INDEX(Calc!$C$140:$BJ$184,'Income Stmt'!$O122,'Income Stmt'!E$111)</f>
        <v>0</v>
      </c>
      <c r="F122" s="94">
        <f t="array" ref="F122">INDEX(Calc!$C$140:$BJ$184,'Income Stmt'!$O122,'Income Stmt'!F$111)</f>
        <v>0</v>
      </c>
      <c r="G122" s="94">
        <f t="array" ref="G122">INDEX(Calc!$C$140:$BJ$184,'Income Stmt'!$O122,'Income Stmt'!G$111)</f>
        <v>0</v>
      </c>
      <c r="H122" s="94">
        <f t="array" ref="H122">INDEX(Calc!$C$140:$BJ$184,'Income Stmt'!$O122,'Income Stmt'!H$111)</f>
        <v>0</v>
      </c>
      <c r="I122" s="94">
        <f t="array" ref="I122">INDEX(Calc!$C$140:$BJ$184,'Income Stmt'!$O122,'Income Stmt'!I$111)</f>
        <v>0</v>
      </c>
      <c r="J122" s="94">
        <f t="array" ref="J122">INDEX(Calc!$C$140:$BJ$184,'Income Stmt'!$O122,'Income Stmt'!J$111)</f>
        <v>0</v>
      </c>
      <c r="K122" s="94">
        <f t="array" ref="K122">INDEX(Calc!$C$140:$BJ$184,'Income Stmt'!$O122,'Income Stmt'!K$111)</f>
        <v>0</v>
      </c>
      <c r="L122" s="94">
        <f t="array" ref="L122">INDEX(Calc!$C$140:$BJ$184,'Income Stmt'!$O122,'Income Stmt'!L$111)</f>
        <v>0</v>
      </c>
      <c r="M122" s="94">
        <f t="array" ref="M122">INDEX(Calc!$C$140:$BJ$184,'Income Stmt'!$O122,'Income Stmt'!M$111)</f>
        <v>0</v>
      </c>
      <c r="N122" s="161">
        <f t="shared" si="25"/>
        <v>0</v>
      </c>
      <c r="O122" s="294">
        <v>9</v>
      </c>
    </row>
    <row r="123" spans="1:15" ht="14.25" hidden="1" customHeight="1">
      <c r="A123" s="294">
        <f>IF(N123&lt;&gt;0,Calc!$A$149,0)</f>
        <v>0</v>
      </c>
      <c r="B123" s="94">
        <f t="array" ref="B123">INDEX(Calc!$C$140:$BJ$184,'Income Stmt'!$O123,'Income Stmt'!B$111)</f>
        <v>0</v>
      </c>
      <c r="C123" s="94">
        <f t="array" ref="C123">INDEX(Calc!$C$140:$BJ$184,'Income Stmt'!$O123,'Income Stmt'!C$111)</f>
        <v>0</v>
      </c>
      <c r="D123" s="94">
        <f t="array" ref="D123">INDEX(Calc!$C$140:$BJ$184,'Income Stmt'!$O123,'Income Stmt'!D$111)</f>
        <v>0</v>
      </c>
      <c r="E123" s="94">
        <f t="array" ref="E123">INDEX(Calc!$C$140:$BJ$184,'Income Stmt'!$O123,'Income Stmt'!E$111)</f>
        <v>0</v>
      </c>
      <c r="F123" s="94">
        <f t="array" ref="F123">INDEX(Calc!$C$140:$BJ$184,'Income Stmt'!$O123,'Income Stmt'!F$111)</f>
        <v>0</v>
      </c>
      <c r="G123" s="94">
        <f t="array" ref="G123">INDEX(Calc!$C$140:$BJ$184,'Income Stmt'!$O123,'Income Stmt'!G$111)</f>
        <v>0</v>
      </c>
      <c r="H123" s="94">
        <f t="array" ref="H123">INDEX(Calc!$C$140:$BJ$184,'Income Stmt'!$O123,'Income Stmt'!H$111)</f>
        <v>0</v>
      </c>
      <c r="I123" s="94">
        <f t="array" ref="I123">INDEX(Calc!$C$140:$BJ$184,'Income Stmt'!$O123,'Income Stmt'!I$111)</f>
        <v>0</v>
      </c>
      <c r="J123" s="94">
        <f t="array" ref="J123">INDEX(Calc!$C$140:$BJ$184,'Income Stmt'!$O123,'Income Stmt'!J$111)</f>
        <v>0</v>
      </c>
      <c r="K123" s="94">
        <f t="array" ref="K123">INDEX(Calc!$C$140:$BJ$184,'Income Stmt'!$O123,'Income Stmt'!K$111)</f>
        <v>0</v>
      </c>
      <c r="L123" s="94">
        <f t="array" ref="L123">INDEX(Calc!$C$140:$BJ$184,'Income Stmt'!$O123,'Income Stmt'!L$111)</f>
        <v>0</v>
      </c>
      <c r="M123" s="94">
        <f t="array" ref="M123">INDEX(Calc!$C$140:$BJ$184,'Income Stmt'!$O123,'Income Stmt'!M$111)</f>
        <v>0</v>
      </c>
      <c r="N123" s="161">
        <f t="shared" si="25"/>
        <v>0</v>
      </c>
      <c r="O123" s="294">
        <v>10</v>
      </c>
    </row>
    <row r="124" spans="1:15" ht="14.25" hidden="1" customHeight="1">
      <c r="A124" s="294">
        <f>IF(N124&lt;&gt;0,Calc!$A$150,0)</f>
        <v>0</v>
      </c>
      <c r="B124" s="94">
        <f t="array" ref="B124">INDEX(Calc!$C$140:$BJ$184,'Income Stmt'!$O124,'Income Stmt'!B$111)</f>
        <v>0</v>
      </c>
      <c r="C124" s="94">
        <f t="array" ref="C124">INDEX(Calc!$C$140:$BJ$184,'Income Stmt'!$O124,'Income Stmt'!C$111)</f>
        <v>0</v>
      </c>
      <c r="D124" s="94">
        <f t="array" ref="D124">INDEX(Calc!$C$140:$BJ$184,'Income Stmt'!$O124,'Income Stmt'!D$111)</f>
        <v>0</v>
      </c>
      <c r="E124" s="94">
        <f t="array" ref="E124">INDEX(Calc!$C$140:$BJ$184,'Income Stmt'!$O124,'Income Stmt'!E$111)</f>
        <v>0</v>
      </c>
      <c r="F124" s="94">
        <f t="array" ref="F124">INDEX(Calc!$C$140:$BJ$184,'Income Stmt'!$O124,'Income Stmt'!F$111)</f>
        <v>0</v>
      </c>
      <c r="G124" s="94">
        <f t="array" ref="G124">INDEX(Calc!$C$140:$BJ$184,'Income Stmt'!$O124,'Income Stmt'!G$111)</f>
        <v>0</v>
      </c>
      <c r="H124" s="94">
        <f t="array" ref="H124">INDEX(Calc!$C$140:$BJ$184,'Income Stmt'!$O124,'Income Stmt'!H$111)</f>
        <v>0</v>
      </c>
      <c r="I124" s="94">
        <f t="array" ref="I124">INDEX(Calc!$C$140:$BJ$184,'Income Stmt'!$O124,'Income Stmt'!I$111)</f>
        <v>0</v>
      </c>
      <c r="J124" s="94">
        <f t="array" ref="J124">INDEX(Calc!$C$140:$BJ$184,'Income Stmt'!$O124,'Income Stmt'!J$111)</f>
        <v>0</v>
      </c>
      <c r="K124" s="94">
        <f t="array" ref="K124">INDEX(Calc!$C$140:$BJ$184,'Income Stmt'!$O124,'Income Stmt'!K$111)</f>
        <v>0</v>
      </c>
      <c r="L124" s="94">
        <f t="array" ref="L124">INDEX(Calc!$C$140:$BJ$184,'Income Stmt'!$O124,'Income Stmt'!L$111)</f>
        <v>0</v>
      </c>
      <c r="M124" s="94">
        <f t="array" ref="M124">INDEX(Calc!$C$140:$BJ$184,'Income Stmt'!$O124,'Income Stmt'!M$111)</f>
        <v>0</v>
      </c>
      <c r="N124" s="161">
        <f t="shared" si="25"/>
        <v>0</v>
      </c>
      <c r="O124" s="294">
        <v>11</v>
      </c>
    </row>
    <row r="125" spans="1:15" ht="14.25" customHeight="1">
      <c r="A125" s="162" t="str">
        <f ca="1">IF(COUNTIF(A121:A124,"&lt;&gt;0")=0,0,"Total Cost of Goods Sold")</f>
        <v>Total Cost of Goods Sold</v>
      </c>
      <c r="B125" s="177">
        <f t="shared" ref="B125:M125" ca="1" si="26">SUM(B121:B124)</f>
        <v>10156.198146068427</v>
      </c>
      <c r="C125" s="177">
        <f t="shared" ca="1" si="26"/>
        <v>10654.206064224223</v>
      </c>
      <c r="D125" s="177">
        <f t="shared" ca="1" si="26"/>
        <v>11236.933871493951</v>
      </c>
      <c r="E125" s="177">
        <f t="shared" ca="1" si="26"/>
        <v>11915.881185626313</v>
      </c>
      <c r="F125" s="177">
        <f t="shared" ca="1" si="26"/>
        <v>12704.149064126916</v>
      </c>
      <c r="G125" s="177">
        <f t="shared" ca="1" si="26"/>
        <v>13616.662310315234</v>
      </c>
      <c r="H125" s="177">
        <f t="shared" ca="1" si="26"/>
        <v>14670.422650598222</v>
      </c>
      <c r="I125" s="177">
        <f t="shared" ca="1" si="26"/>
        <v>15884.797069695695</v>
      </c>
      <c r="J125" s="177">
        <f t="shared" ca="1" si="26"/>
        <v>17281.846185792827</v>
      </c>
      <c r="K125" s="177">
        <f t="shared" ca="1" si="26"/>
        <v>18886.698225486645</v>
      </c>
      <c r="L125" s="177">
        <f t="shared" ca="1" si="26"/>
        <v>20727.974930411303</v>
      </c>
      <c r="M125" s="177">
        <f t="shared" ca="1" si="26"/>
        <v>22838.276606641273</v>
      </c>
      <c r="N125" s="177">
        <f t="shared" ca="1" si="25"/>
        <v>180574.04631048103</v>
      </c>
      <c r="O125" s="294">
        <v>12</v>
      </c>
    </row>
    <row r="126" spans="1:15" ht="14.25" customHeight="1">
      <c r="A126" s="181" t="str">
        <f ca="1">IF(A125=0,0,"")</f>
        <v/>
      </c>
      <c r="O126" s="294">
        <v>13</v>
      </c>
    </row>
    <row r="127" spans="1:15" ht="14.25" customHeight="1">
      <c r="A127" s="162" t="str">
        <f ca="1">IF(A125=0,0,"Gross Margin")</f>
        <v>Gross Margin</v>
      </c>
      <c r="B127" s="295">
        <f t="shared" ref="B127:M127" ca="1" si="27">B118-B125</f>
        <v>103553.05761328408</v>
      </c>
      <c r="C127" s="295">
        <f t="shared" ca="1" si="27"/>
        <v>108077.66119449546</v>
      </c>
      <c r="D127" s="295">
        <f t="shared" ca="1" si="27"/>
        <v>113407.39399787146</v>
      </c>
      <c r="E127" s="295">
        <f t="shared" ca="1" si="27"/>
        <v>119645.65732952897</v>
      </c>
      <c r="F127" s="295">
        <f t="shared" ca="1" si="27"/>
        <v>126909.76793989664</v>
      </c>
      <c r="G127" s="295">
        <f t="shared" ca="1" si="27"/>
        <v>135332.81622860485</v>
      </c>
      <c r="H127" s="295">
        <f t="shared" ca="1" si="27"/>
        <v>145065.77283039899</v>
      </c>
      <c r="I127" s="295">
        <f t="shared" ca="1" si="27"/>
        <v>156279.87676890622</v>
      </c>
      <c r="J127" s="295">
        <f t="shared" ca="1" si="27"/>
        <v>169169.34279837992</v>
      </c>
      <c r="K127" s="295">
        <f t="shared" ca="1" si="27"/>
        <v>183954.43057892431</v>
      </c>
      <c r="L127" s="295">
        <f t="shared" ca="1" si="27"/>
        <v>200884.92402721505</v>
      </c>
      <c r="M127" s="295">
        <f t="shared" ca="1" si="27"/>
        <v>220244.07564198849</v>
      </c>
      <c r="N127" s="295">
        <f ca="1">SUM(B127:M127)</f>
        <v>1782524.7769494944</v>
      </c>
      <c r="O127" s="294">
        <v>14</v>
      </c>
    </row>
    <row r="128" spans="1:15" ht="14.25" customHeight="1">
      <c r="A128" s="181" t="str">
        <f ca="1">IF(A125=0,0,"Percent")</f>
        <v>Percent</v>
      </c>
      <c r="B128" s="113">
        <f t="shared" ref="B128:N128" ca="1" si="28">IF(B118=0,0,B127/B118)</f>
        <v>0.91068274892624035</v>
      </c>
      <c r="C128" s="113">
        <f t="shared" ca="1" si="28"/>
        <v>0.9102666679956406</v>
      </c>
      <c r="D128" s="113">
        <f t="shared" ca="1" si="28"/>
        <v>0.90984801263262527</v>
      </c>
      <c r="E128" s="113">
        <f t="shared" ca="1" si="28"/>
        <v>0.90942731956381262</v>
      </c>
      <c r="F128" s="113">
        <f t="shared" ca="1" si="28"/>
        <v>0.90900513833616747</v>
      </c>
      <c r="G128" s="113">
        <f t="shared" ca="1" si="28"/>
        <v>0.90858200751097462</v>
      </c>
      <c r="H128" s="113">
        <f t="shared" ca="1" si="28"/>
        <v>0.90815843205465929</v>
      </c>
      <c r="I128" s="113">
        <f t="shared" ca="1" si="28"/>
        <v>0.90773486386302971</v>
      </c>
      <c r="J128" s="113">
        <f t="shared" ca="1" si="28"/>
        <v>0.90731168688197628</v>
      </c>
      <c r="K128" s="113">
        <f t="shared" ca="1" si="28"/>
        <v>0.9068892076433962</v>
      </c>
      <c r="L128" s="113">
        <f t="shared" ca="1" si="28"/>
        <v>0.90646765135104068</v>
      </c>
      <c r="M128" s="113">
        <f t="shared" ca="1" si="28"/>
        <v>0.90604716304834088</v>
      </c>
      <c r="N128" s="296">
        <f t="shared" ca="1" si="28"/>
        <v>0.9080158145015772</v>
      </c>
      <c r="O128" s="294">
        <v>15</v>
      </c>
    </row>
    <row r="129" spans="1:15" ht="14.25" customHeight="1">
      <c r="A129" s="181" t="str">
        <f ca="1">IF(A128=0,0,"")</f>
        <v/>
      </c>
      <c r="O129" s="294">
        <v>16</v>
      </c>
    </row>
    <row r="130" spans="1:15" ht="14.25" customHeight="1">
      <c r="A130" s="162" t="s">
        <v>116</v>
      </c>
      <c r="O130" s="294">
        <v>17</v>
      </c>
    </row>
    <row r="131" spans="1:15" ht="14.25" customHeight="1">
      <c r="A131" s="181" t="str">
        <f ca="1">IF(SUM(B131:N131)=0,0,Calc!$A$88)</f>
        <v>Sales and Marketing</v>
      </c>
      <c r="B131" s="94">
        <f t="array" aca="1" ref="B131" ca="1">INDEX(Calc!$C$140:$BJ$184,'Income Stmt'!$O131,'Income Stmt'!B$111)</f>
        <v>24366.396898317478</v>
      </c>
      <c r="C131" s="94">
        <f t="array" aca="1" ref="C131" ca="1">INDEX(Calc!$C$140:$BJ$184,'Income Stmt'!$O131,'Income Stmt'!C$111)</f>
        <v>25325.524835459633</v>
      </c>
      <c r="D131" s="94">
        <f t="array" aca="1" ref="D131" ca="1">INDEX(Calc!$C$140:$BJ$184,'Income Stmt'!$O131,'Income Stmt'!D$111)</f>
        <v>26454.580138589761</v>
      </c>
      <c r="E131" s="94">
        <f t="array" aca="1" ref="E131" ca="1">INDEX(Calc!$C$140:$BJ$184,'Income Stmt'!$O131,'Income Stmt'!E$111)</f>
        <v>27775.504517931087</v>
      </c>
      <c r="F131" s="94">
        <f t="array" aca="1" ref="F131" ca="1">INDEX(Calc!$C$140:$BJ$184,'Income Stmt'!$O131,'Income Stmt'!F$111)</f>
        <v>29313.202818922349</v>
      </c>
      <c r="G131" s="94">
        <f t="array" aca="1" ref="G131" ca="1">INDEX(Calc!$C$140:$BJ$184,'Income Stmt'!$O131,'Income Stmt'!G$111)</f>
        <v>31095.940320749261</v>
      </c>
      <c r="H131" s="94">
        <f t="array" aca="1" ref="H131" ca="1">INDEX(Calc!$C$140:$BJ$184,'Income Stmt'!$O131,'Income Stmt'!H$111)</f>
        <v>33155.793361442193</v>
      </c>
      <c r="I131" s="94">
        <f t="array" aca="1" ref="I131" ca="1">INDEX(Calc!$C$140:$BJ$184,'Income Stmt'!$O131,'Income Stmt'!I$111)</f>
        <v>35529.160445567104</v>
      </c>
      <c r="J131" s="94">
        <f t="array" aca="1" ref="J131" ca="1">INDEX(Calc!$C$140:$BJ$184,'Income Stmt'!$O131,'Income Stmt'!J$111)</f>
        <v>38257.341950795599</v>
      </c>
      <c r="K131" s="94">
        <f t="array" aca="1" ref="K131" ca="1">INDEX(Calc!$C$140:$BJ$184,'Income Stmt'!$O131,'Income Stmt'!K$111)</f>
        <v>41387.19763874793</v>
      </c>
      <c r="L131" s="94">
        <f t="array" aca="1" ref="L131" ca="1">INDEX(Calc!$C$140:$BJ$184,'Income Stmt'!$O131,'Income Stmt'!L$111)</f>
        <v>44971.892410746244</v>
      </c>
      <c r="M131" s="94">
        <f t="array" aca="1" ref="M131" ca="1">INDEX(Calc!$C$140:$BJ$184,'Income Stmt'!$O131,'Income Stmt'!M$111)</f>
        <v>49071.742150102844</v>
      </c>
      <c r="N131" s="161">
        <f t="shared" ref="N131:N154" ca="1" si="29">SUM(B131:M131)</f>
        <v>406704.27748737152</v>
      </c>
      <c r="O131" s="294">
        <v>18</v>
      </c>
    </row>
    <row r="132" spans="1:15" ht="14.25" customHeight="1">
      <c r="A132" s="181" t="str">
        <f ca="1">IF(SUM(B132:N132)=0,0,Calc!$A$89)</f>
        <v>General and Administrative</v>
      </c>
      <c r="B132" s="94">
        <f t="array" aca="1" ref="B132" ca="1">INDEX(Calc!$C$140:$BJ$184,'Income Stmt'!$O132,'Income Stmt'!B$111)</f>
        <v>60573.931954807776</v>
      </c>
      <c r="C132" s="94">
        <f t="array" aca="1" ref="C132" ca="1">INDEX(Calc!$C$140:$BJ$184,'Income Stmt'!$O132,'Income Stmt'!C$111)</f>
        <v>61000.211037982066</v>
      </c>
      <c r="D132" s="94">
        <f t="array" aca="1" ref="D132" ca="1">INDEX(Calc!$C$140:$BJ$184,'Income Stmt'!$O132,'Income Stmt'!D$111)</f>
        <v>61502.013394928785</v>
      </c>
      <c r="E132" s="94">
        <f t="array" aca="1" ref="E132" ca="1">INDEX(Calc!$C$140:$BJ$184,'Income Stmt'!$O132,'Income Stmt'!E$111)</f>
        <v>62089.090896858266</v>
      </c>
      <c r="F132" s="94">
        <f t="array" aca="1" ref="F132" ca="1">INDEX(Calc!$C$140:$BJ$184,'Income Stmt'!$O132,'Income Stmt'!F$111)</f>
        <v>62772.512363965492</v>
      </c>
      <c r="G132" s="94">
        <f t="array" aca="1" ref="G132" ca="1">INDEX(Calc!$C$140:$BJ$184,'Income Stmt'!$O132,'Income Stmt'!G$111)</f>
        <v>63564.840142555229</v>
      </c>
      <c r="H132" s="94">
        <f t="array" aca="1" ref="H132" ca="1">INDEX(Calc!$C$140:$BJ$184,'Income Stmt'!$O132,'Income Stmt'!H$111)</f>
        <v>64480.330382863205</v>
      </c>
      <c r="I132" s="94">
        <f t="array" aca="1" ref="I132" ca="1">INDEX(Calc!$C$140:$BJ$184,'Income Stmt'!$O132,'Income Stmt'!I$111)</f>
        <v>65535.160198029829</v>
      </c>
      <c r="J132" s="94">
        <f t="array" aca="1" ref="J132" ca="1">INDEX(Calc!$C$140:$BJ$184,'Income Stmt'!$O132,'Income Stmt'!J$111)</f>
        <v>66747.685311464709</v>
      </c>
      <c r="K132" s="94">
        <f t="array" aca="1" ref="K132" ca="1">INDEX(Calc!$C$140:$BJ$184,'Income Stmt'!$O132,'Income Stmt'!K$111)</f>
        <v>68138.732283887977</v>
      </c>
      <c r="L132" s="94">
        <f t="array" aca="1" ref="L132" ca="1">INDEX(Calc!$C$140:$BJ$184,'Income Stmt'!$O132,'Income Stmt'!L$111)</f>
        <v>69731.929960331676</v>
      </c>
      <c r="M132" s="94">
        <f t="array" aca="1" ref="M132" ca="1">INDEX(Calc!$C$140:$BJ$184,'Income Stmt'!$O132,'Income Stmt'!M$111)</f>
        <v>71554.085400045704</v>
      </c>
      <c r="N132" s="161">
        <f t="shared" ca="1" si="29"/>
        <v>777690.5233277207</v>
      </c>
      <c r="O132" s="294">
        <v>19</v>
      </c>
    </row>
    <row r="133" spans="1:15" ht="14.25" customHeight="1">
      <c r="A133" s="181" t="str">
        <f ca="1">IF(SUM(B133:N133)=0,0,Calc!$A$90)</f>
        <v>Development &amp; Maintenance</v>
      </c>
      <c r="B133" s="94">
        <f t="array" aca="1" ref="B133" ca="1">INDEX(Calc!$C$140:$BJ$184,'Income Stmt'!$O133,'Income Stmt'!B$111)</f>
        <v>1060.9000000000001</v>
      </c>
      <c r="C133" s="94">
        <f t="array" aca="1" ref="C133" ca="1">INDEX(Calc!$C$140:$BJ$184,'Income Stmt'!$O133,'Income Stmt'!C$111)</f>
        <v>1060.9000000000001</v>
      </c>
      <c r="D133" s="94">
        <f t="array" aca="1" ref="D133" ca="1">INDEX(Calc!$C$140:$BJ$184,'Income Stmt'!$O133,'Income Stmt'!D$111)</f>
        <v>1060.9000000000001</v>
      </c>
      <c r="E133" s="94">
        <f t="array" aca="1" ref="E133" ca="1">INDEX(Calc!$C$140:$BJ$184,'Income Stmt'!$O133,'Income Stmt'!E$111)</f>
        <v>1060.9000000000001</v>
      </c>
      <c r="F133" s="94">
        <f t="array" aca="1" ref="F133" ca="1">INDEX(Calc!$C$140:$BJ$184,'Income Stmt'!$O133,'Income Stmt'!F$111)</f>
        <v>1060.9000000000001</v>
      </c>
      <c r="G133" s="94">
        <f t="array" aca="1" ref="G133" ca="1">INDEX(Calc!$C$140:$BJ$184,'Income Stmt'!$O133,'Income Stmt'!G$111)</f>
        <v>1060.9000000000001</v>
      </c>
      <c r="H133" s="94">
        <f t="array" aca="1" ref="H133" ca="1">INDEX(Calc!$C$140:$BJ$184,'Income Stmt'!$O133,'Income Stmt'!H$111)</f>
        <v>1060.9000000000001</v>
      </c>
      <c r="I133" s="94">
        <f t="array" aca="1" ref="I133" ca="1">INDEX(Calc!$C$140:$BJ$184,'Income Stmt'!$O133,'Income Stmt'!I$111)</f>
        <v>1060.9000000000001</v>
      </c>
      <c r="J133" s="94">
        <f t="array" aca="1" ref="J133" ca="1">INDEX(Calc!$C$140:$BJ$184,'Income Stmt'!$O133,'Income Stmt'!J$111)</f>
        <v>1060.9000000000001</v>
      </c>
      <c r="K133" s="94">
        <f t="array" aca="1" ref="K133" ca="1">INDEX(Calc!$C$140:$BJ$184,'Income Stmt'!$O133,'Income Stmt'!K$111)</f>
        <v>1060.9000000000001</v>
      </c>
      <c r="L133" s="94">
        <f t="array" aca="1" ref="L133" ca="1">INDEX(Calc!$C$140:$BJ$184,'Income Stmt'!$O133,'Income Stmt'!L$111)</f>
        <v>1060.9000000000001</v>
      </c>
      <c r="M133" s="94">
        <f t="array" aca="1" ref="M133" ca="1">INDEX(Calc!$C$140:$BJ$184,'Income Stmt'!$O133,'Income Stmt'!M$111)</f>
        <v>1060.9000000000001</v>
      </c>
      <c r="N133" s="161">
        <f t="shared" ca="1" si="29"/>
        <v>12730.799999999997</v>
      </c>
      <c r="O133" s="294">
        <v>20</v>
      </c>
    </row>
    <row r="134" spans="1:15" ht="14.25" hidden="1" customHeight="1">
      <c r="A134" s="181">
        <f ca="1">IF(SUM(B134:N134)=0,0,Calc!$A$91)</f>
        <v>0</v>
      </c>
      <c r="B134" s="94">
        <f t="array" aca="1" ref="B134" ca="1">INDEX(Calc!$C$140:$BJ$184,'Income Stmt'!$O134,'Income Stmt'!B$111)</f>
        <v>0</v>
      </c>
      <c r="C134" s="94">
        <f t="array" aca="1" ref="C134" ca="1">INDEX(Calc!$C$140:$BJ$184,'Income Stmt'!$O134,'Income Stmt'!C$111)</f>
        <v>0</v>
      </c>
      <c r="D134" s="94">
        <f t="array" aca="1" ref="D134" ca="1">INDEX(Calc!$C$140:$BJ$184,'Income Stmt'!$O134,'Income Stmt'!D$111)</f>
        <v>0</v>
      </c>
      <c r="E134" s="94">
        <f t="array" aca="1" ref="E134" ca="1">INDEX(Calc!$C$140:$BJ$184,'Income Stmt'!$O134,'Income Stmt'!E$111)</f>
        <v>0</v>
      </c>
      <c r="F134" s="94">
        <f t="array" aca="1" ref="F134" ca="1">INDEX(Calc!$C$140:$BJ$184,'Income Stmt'!$O134,'Income Stmt'!F$111)</f>
        <v>0</v>
      </c>
      <c r="G134" s="94">
        <f t="array" aca="1" ref="G134" ca="1">INDEX(Calc!$C$140:$BJ$184,'Income Stmt'!$O134,'Income Stmt'!G$111)</f>
        <v>0</v>
      </c>
      <c r="H134" s="94">
        <f t="array" aca="1" ref="H134" ca="1">INDEX(Calc!$C$140:$BJ$184,'Income Stmt'!$O134,'Income Stmt'!H$111)</f>
        <v>0</v>
      </c>
      <c r="I134" s="94">
        <f t="array" aca="1" ref="I134" ca="1">INDEX(Calc!$C$140:$BJ$184,'Income Stmt'!$O134,'Income Stmt'!I$111)</f>
        <v>0</v>
      </c>
      <c r="J134" s="94">
        <f t="array" aca="1" ref="J134" ca="1">INDEX(Calc!$C$140:$BJ$184,'Income Stmt'!$O134,'Income Stmt'!J$111)</f>
        <v>0</v>
      </c>
      <c r="K134" s="94">
        <f t="array" aca="1" ref="K134" ca="1">INDEX(Calc!$C$140:$BJ$184,'Income Stmt'!$O134,'Income Stmt'!K$111)</f>
        <v>0</v>
      </c>
      <c r="L134" s="94">
        <f t="array" aca="1" ref="L134" ca="1">INDEX(Calc!$C$140:$BJ$184,'Income Stmt'!$O134,'Income Stmt'!L$111)</f>
        <v>0</v>
      </c>
      <c r="M134" s="94">
        <f t="array" aca="1" ref="M134" ca="1">INDEX(Calc!$C$140:$BJ$184,'Income Stmt'!$O134,'Income Stmt'!M$111)</f>
        <v>0</v>
      </c>
      <c r="N134" s="161">
        <f t="shared" ca="1" si="29"/>
        <v>0</v>
      </c>
      <c r="O134" s="294">
        <v>21</v>
      </c>
    </row>
    <row r="135" spans="1:15" ht="14.25" hidden="1" customHeight="1">
      <c r="A135" s="181">
        <f ca="1">IF(SUM(B135:N135)=0,0,Calc!$A$92)</f>
        <v>0</v>
      </c>
      <c r="B135" s="94">
        <f t="array" aca="1" ref="B135" ca="1">INDEX(Calc!$C$140:$BJ$184,'Income Stmt'!$O135,'Income Stmt'!B$111)</f>
        <v>0</v>
      </c>
      <c r="C135" s="94">
        <f t="array" aca="1" ref="C135" ca="1">INDEX(Calc!$C$140:$BJ$184,'Income Stmt'!$O135,'Income Stmt'!C$111)</f>
        <v>0</v>
      </c>
      <c r="D135" s="94">
        <f t="array" aca="1" ref="D135" ca="1">INDEX(Calc!$C$140:$BJ$184,'Income Stmt'!$O135,'Income Stmt'!D$111)</f>
        <v>0</v>
      </c>
      <c r="E135" s="94">
        <f t="array" aca="1" ref="E135" ca="1">INDEX(Calc!$C$140:$BJ$184,'Income Stmt'!$O135,'Income Stmt'!E$111)</f>
        <v>0</v>
      </c>
      <c r="F135" s="94">
        <f t="array" aca="1" ref="F135" ca="1">INDEX(Calc!$C$140:$BJ$184,'Income Stmt'!$O135,'Income Stmt'!F$111)</f>
        <v>0</v>
      </c>
      <c r="G135" s="94">
        <f t="array" aca="1" ref="G135" ca="1">INDEX(Calc!$C$140:$BJ$184,'Income Stmt'!$O135,'Income Stmt'!G$111)</f>
        <v>0</v>
      </c>
      <c r="H135" s="94">
        <f t="array" aca="1" ref="H135" ca="1">INDEX(Calc!$C$140:$BJ$184,'Income Stmt'!$O135,'Income Stmt'!H$111)</f>
        <v>0</v>
      </c>
      <c r="I135" s="94">
        <f t="array" aca="1" ref="I135" ca="1">INDEX(Calc!$C$140:$BJ$184,'Income Stmt'!$O135,'Income Stmt'!I$111)</f>
        <v>0</v>
      </c>
      <c r="J135" s="94">
        <f t="array" aca="1" ref="J135" ca="1">INDEX(Calc!$C$140:$BJ$184,'Income Stmt'!$O135,'Income Stmt'!J$111)</f>
        <v>0</v>
      </c>
      <c r="K135" s="94">
        <f t="array" aca="1" ref="K135" ca="1">INDEX(Calc!$C$140:$BJ$184,'Income Stmt'!$O135,'Income Stmt'!K$111)</f>
        <v>0</v>
      </c>
      <c r="L135" s="94">
        <f t="array" aca="1" ref="L135" ca="1">INDEX(Calc!$C$140:$BJ$184,'Income Stmt'!$O135,'Income Stmt'!L$111)</f>
        <v>0</v>
      </c>
      <c r="M135" s="94">
        <f t="array" aca="1" ref="M135" ca="1">INDEX(Calc!$C$140:$BJ$184,'Income Stmt'!$O135,'Income Stmt'!M$111)</f>
        <v>0</v>
      </c>
      <c r="N135" s="161">
        <f t="shared" ca="1" si="29"/>
        <v>0</v>
      </c>
      <c r="O135" s="294">
        <v>22</v>
      </c>
    </row>
    <row r="136" spans="1:15" ht="14.25" hidden="1" customHeight="1">
      <c r="A136" s="181">
        <f ca="1">IF(SUM(B136:N136)=0,0,Calc!$A$93)</f>
        <v>0</v>
      </c>
      <c r="B136" s="94">
        <f t="array" aca="1" ref="B136" ca="1">INDEX(Calc!$C$140:$BJ$184,'Income Stmt'!$O136,'Income Stmt'!B$111)</f>
        <v>0</v>
      </c>
      <c r="C136" s="94">
        <f t="array" aca="1" ref="C136" ca="1">INDEX(Calc!$C$140:$BJ$184,'Income Stmt'!$O136,'Income Stmt'!C$111)</f>
        <v>0</v>
      </c>
      <c r="D136" s="94">
        <f t="array" aca="1" ref="D136" ca="1">INDEX(Calc!$C$140:$BJ$184,'Income Stmt'!$O136,'Income Stmt'!D$111)</f>
        <v>0</v>
      </c>
      <c r="E136" s="94">
        <f t="array" aca="1" ref="E136" ca="1">INDEX(Calc!$C$140:$BJ$184,'Income Stmt'!$O136,'Income Stmt'!E$111)</f>
        <v>0</v>
      </c>
      <c r="F136" s="94">
        <f t="array" aca="1" ref="F136" ca="1">INDEX(Calc!$C$140:$BJ$184,'Income Stmt'!$O136,'Income Stmt'!F$111)</f>
        <v>0</v>
      </c>
      <c r="G136" s="94">
        <f t="array" aca="1" ref="G136" ca="1">INDEX(Calc!$C$140:$BJ$184,'Income Stmt'!$O136,'Income Stmt'!G$111)</f>
        <v>0</v>
      </c>
      <c r="H136" s="94">
        <f t="array" aca="1" ref="H136" ca="1">INDEX(Calc!$C$140:$BJ$184,'Income Stmt'!$O136,'Income Stmt'!H$111)</f>
        <v>0</v>
      </c>
      <c r="I136" s="94">
        <f t="array" aca="1" ref="I136" ca="1">INDEX(Calc!$C$140:$BJ$184,'Income Stmt'!$O136,'Income Stmt'!I$111)</f>
        <v>0</v>
      </c>
      <c r="J136" s="94">
        <f t="array" aca="1" ref="J136" ca="1">INDEX(Calc!$C$140:$BJ$184,'Income Stmt'!$O136,'Income Stmt'!J$111)</f>
        <v>0</v>
      </c>
      <c r="K136" s="94">
        <f t="array" aca="1" ref="K136" ca="1">INDEX(Calc!$C$140:$BJ$184,'Income Stmt'!$O136,'Income Stmt'!K$111)</f>
        <v>0</v>
      </c>
      <c r="L136" s="94">
        <f t="array" aca="1" ref="L136" ca="1">INDEX(Calc!$C$140:$BJ$184,'Income Stmt'!$O136,'Income Stmt'!L$111)</f>
        <v>0</v>
      </c>
      <c r="M136" s="94">
        <f t="array" aca="1" ref="M136" ca="1">INDEX(Calc!$C$140:$BJ$184,'Income Stmt'!$O136,'Income Stmt'!M$111)</f>
        <v>0</v>
      </c>
      <c r="N136" s="161">
        <f t="shared" ca="1" si="29"/>
        <v>0</v>
      </c>
      <c r="O136" s="294">
        <v>23</v>
      </c>
    </row>
    <row r="137" spans="1:15" ht="14.25" hidden="1" customHeight="1">
      <c r="A137" s="181">
        <f ca="1">IF(SUM(B137:N137)=0,0,Calc!$A$94)</f>
        <v>0</v>
      </c>
      <c r="B137" s="94">
        <f t="array" aca="1" ref="B137" ca="1">INDEX(Calc!$C$140:$BJ$184,'Income Stmt'!$O137,'Income Stmt'!B$111)</f>
        <v>0</v>
      </c>
      <c r="C137" s="94">
        <f t="array" aca="1" ref="C137" ca="1">INDEX(Calc!$C$140:$BJ$184,'Income Stmt'!$O137,'Income Stmt'!C$111)</f>
        <v>0</v>
      </c>
      <c r="D137" s="94">
        <f t="array" aca="1" ref="D137" ca="1">INDEX(Calc!$C$140:$BJ$184,'Income Stmt'!$O137,'Income Stmt'!D$111)</f>
        <v>0</v>
      </c>
      <c r="E137" s="94">
        <f t="array" aca="1" ref="E137" ca="1">INDEX(Calc!$C$140:$BJ$184,'Income Stmt'!$O137,'Income Stmt'!E$111)</f>
        <v>0</v>
      </c>
      <c r="F137" s="94">
        <f t="array" aca="1" ref="F137" ca="1">INDEX(Calc!$C$140:$BJ$184,'Income Stmt'!$O137,'Income Stmt'!F$111)</f>
        <v>0</v>
      </c>
      <c r="G137" s="94">
        <f t="array" aca="1" ref="G137" ca="1">INDEX(Calc!$C$140:$BJ$184,'Income Stmt'!$O137,'Income Stmt'!G$111)</f>
        <v>0</v>
      </c>
      <c r="H137" s="94">
        <f t="array" aca="1" ref="H137" ca="1">INDEX(Calc!$C$140:$BJ$184,'Income Stmt'!$O137,'Income Stmt'!H$111)</f>
        <v>0</v>
      </c>
      <c r="I137" s="94">
        <f t="array" aca="1" ref="I137" ca="1">INDEX(Calc!$C$140:$BJ$184,'Income Stmt'!$O137,'Income Stmt'!I$111)</f>
        <v>0</v>
      </c>
      <c r="J137" s="94">
        <f t="array" aca="1" ref="J137" ca="1">INDEX(Calc!$C$140:$BJ$184,'Income Stmt'!$O137,'Income Stmt'!J$111)</f>
        <v>0</v>
      </c>
      <c r="K137" s="94">
        <f t="array" aca="1" ref="K137" ca="1">INDEX(Calc!$C$140:$BJ$184,'Income Stmt'!$O137,'Income Stmt'!K$111)</f>
        <v>0</v>
      </c>
      <c r="L137" s="94">
        <f t="array" aca="1" ref="L137" ca="1">INDEX(Calc!$C$140:$BJ$184,'Income Stmt'!$O137,'Income Stmt'!L$111)</f>
        <v>0</v>
      </c>
      <c r="M137" s="94">
        <f t="array" aca="1" ref="M137" ca="1">INDEX(Calc!$C$140:$BJ$184,'Income Stmt'!$O137,'Income Stmt'!M$111)</f>
        <v>0</v>
      </c>
      <c r="N137" s="161">
        <f t="shared" ca="1" si="29"/>
        <v>0</v>
      </c>
      <c r="O137" s="294">
        <v>24</v>
      </c>
    </row>
    <row r="138" spans="1:15" ht="14.25" hidden="1" customHeight="1">
      <c r="A138" s="181">
        <f ca="1">IF(SUM(B138:N138)=0,0,Calc!$A$95)</f>
        <v>0</v>
      </c>
      <c r="B138" s="94">
        <f t="array" aca="1" ref="B138" ca="1">INDEX(Calc!$C$140:$BJ$184,'Income Stmt'!$O138,'Income Stmt'!B$111)</f>
        <v>0</v>
      </c>
      <c r="C138" s="94">
        <f t="array" aca="1" ref="C138" ca="1">INDEX(Calc!$C$140:$BJ$184,'Income Stmt'!$O138,'Income Stmt'!C$111)</f>
        <v>0</v>
      </c>
      <c r="D138" s="94">
        <f t="array" aca="1" ref="D138" ca="1">INDEX(Calc!$C$140:$BJ$184,'Income Stmt'!$O138,'Income Stmt'!D$111)</f>
        <v>0</v>
      </c>
      <c r="E138" s="94">
        <f t="array" aca="1" ref="E138" ca="1">INDEX(Calc!$C$140:$BJ$184,'Income Stmt'!$O138,'Income Stmt'!E$111)</f>
        <v>0</v>
      </c>
      <c r="F138" s="94">
        <f t="array" aca="1" ref="F138" ca="1">INDEX(Calc!$C$140:$BJ$184,'Income Stmt'!$O138,'Income Stmt'!F$111)</f>
        <v>0</v>
      </c>
      <c r="G138" s="94">
        <f t="array" aca="1" ref="G138" ca="1">INDEX(Calc!$C$140:$BJ$184,'Income Stmt'!$O138,'Income Stmt'!G$111)</f>
        <v>0</v>
      </c>
      <c r="H138" s="94">
        <f t="array" aca="1" ref="H138" ca="1">INDEX(Calc!$C$140:$BJ$184,'Income Stmt'!$O138,'Income Stmt'!H$111)</f>
        <v>0</v>
      </c>
      <c r="I138" s="94">
        <f t="array" aca="1" ref="I138" ca="1">INDEX(Calc!$C$140:$BJ$184,'Income Stmt'!$O138,'Income Stmt'!I$111)</f>
        <v>0</v>
      </c>
      <c r="J138" s="94">
        <f t="array" aca="1" ref="J138" ca="1">INDEX(Calc!$C$140:$BJ$184,'Income Stmt'!$O138,'Income Stmt'!J$111)</f>
        <v>0</v>
      </c>
      <c r="K138" s="94">
        <f t="array" aca="1" ref="K138" ca="1">INDEX(Calc!$C$140:$BJ$184,'Income Stmt'!$O138,'Income Stmt'!K$111)</f>
        <v>0</v>
      </c>
      <c r="L138" s="94">
        <f t="array" aca="1" ref="L138" ca="1">INDEX(Calc!$C$140:$BJ$184,'Income Stmt'!$O138,'Income Stmt'!L$111)</f>
        <v>0</v>
      </c>
      <c r="M138" s="94">
        <f t="array" aca="1" ref="M138" ca="1">INDEX(Calc!$C$140:$BJ$184,'Income Stmt'!$O138,'Income Stmt'!M$111)</f>
        <v>0</v>
      </c>
      <c r="N138" s="161">
        <f t="shared" ca="1" si="29"/>
        <v>0</v>
      </c>
      <c r="O138" s="294">
        <v>25</v>
      </c>
    </row>
    <row r="139" spans="1:15" ht="14.25" hidden="1" customHeight="1">
      <c r="A139" s="181">
        <f ca="1">IF(SUM(B139:N139)=0,0,Calc!$A$96)</f>
        <v>0</v>
      </c>
      <c r="B139" s="94">
        <f t="array" aca="1" ref="B139" ca="1">INDEX(Calc!$C$140:$BJ$184,'Income Stmt'!$O139,'Income Stmt'!B$111)</f>
        <v>0</v>
      </c>
      <c r="C139" s="94">
        <f t="array" aca="1" ref="C139" ca="1">INDEX(Calc!$C$140:$BJ$184,'Income Stmt'!$O139,'Income Stmt'!C$111)</f>
        <v>0</v>
      </c>
      <c r="D139" s="94">
        <f t="array" aca="1" ref="D139" ca="1">INDEX(Calc!$C$140:$BJ$184,'Income Stmt'!$O139,'Income Stmt'!D$111)</f>
        <v>0</v>
      </c>
      <c r="E139" s="94">
        <f t="array" aca="1" ref="E139" ca="1">INDEX(Calc!$C$140:$BJ$184,'Income Stmt'!$O139,'Income Stmt'!E$111)</f>
        <v>0</v>
      </c>
      <c r="F139" s="94">
        <f t="array" aca="1" ref="F139" ca="1">INDEX(Calc!$C$140:$BJ$184,'Income Stmt'!$O139,'Income Stmt'!F$111)</f>
        <v>0</v>
      </c>
      <c r="G139" s="94">
        <f t="array" aca="1" ref="G139" ca="1">INDEX(Calc!$C$140:$BJ$184,'Income Stmt'!$O139,'Income Stmt'!G$111)</f>
        <v>0</v>
      </c>
      <c r="H139" s="94">
        <f t="array" aca="1" ref="H139" ca="1">INDEX(Calc!$C$140:$BJ$184,'Income Stmt'!$O139,'Income Stmt'!H$111)</f>
        <v>0</v>
      </c>
      <c r="I139" s="94">
        <f t="array" aca="1" ref="I139" ca="1">INDEX(Calc!$C$140:$BJ$184,'Income Stmt'!$O139,'Income Stmt'!I$111)</f>
        <v>0</v>
      </c>
      <c r="J139" s="94">
        <f t="array" aca="1" ref="J139" ca="1">INDEX(Calc!$C$140:$BJ$184,'Income Stmt'!$O139,'Income Stmt'!J$111)</f>
        <v>0</v>
      </c>
      <c r="K139" s="94">
        <f t="array" aca="1" ref="K139" ca="1">INDEX(Calc!$C$140:$BJ$184,'Income Stmt'!$O139,'Income Stmt'!K$111)</f>
        <v>0</v>
      </c>
      <c r="L139" s="94">
        <f t="array" aca="1" ref="L139" ca="1">INDEX(Calc!$C$140:$BJ$184,'Income Stmt'!$O139,'Income Stmt'!L$111)</f>
        <v>0</v>
      </c>
      <c r="M139" s="94">
        <f t="array" aca="1" ref="M139" ca="1">INDEX(Calc!$C$140:$BJ$184,'Income Stmt'!$O139,'Income Stmt'!M$111)</f>
        <v>0</v>
      </c>
      <c r="N139" s="161">
        <f t="shared" ca="1" si="29"/>
        <v>0</v>
      </c>
      <c r="O139" s="294">
        <v>26</v>
      </c>
    </row>
    <row r="140" spans="1:15" ht="14.25" hidden="1" customHeight="1">
      <c r="A140" s="181">
        <f ca="1">IF(SUM(B140:N140)=0,0,Calc!$A$97)</f>
        <v>0</v>
      </c>
      <c r="B140" s="94">
        <f t="array" aca="1" ref="B140" ca="1">INDEX(Calc!$C$140:$BJ$184,'Income Stmt'!$O140,'Income Stmt'!B$111)</f>
        <v>0</v>
      </c>
      <c r="C140" s="94">
        <f t="array" aca="1" ref="C140" ca="1">INDEX(Calc!$C$140:$BJ$184,'Income Stmt'!$O140,'Income Stmt'!C$111)</f>
        <v>0</v>
      </c>
      <c r="D140" s="94">
        <f t="array" aca="1" ref="D140" ca="1">INDEX(Calc!$C$140:$BJ$184,'Income Stmt'!$O140,'Income Stmt'!D$111)</f>
        <v>0</v>
      </c>
      <c r="E140" s="94">
        <f t="array" aca="1" ref="E140" ca="1">INDEX(Calc!$C$140:$BJ$184,'Income Stmt'!$O140,'Income Stmt'!E$111)</f>
        <v>0</v>
      </c>
      <c r="F140" s="94">
        <f t="array" aca="1" ref="F140" ca="1">INDEX(Calc!$C$140:$BJ$184,'Income Stmt'!$O140,'Income Stmt'!F$111)</f>
        <v>0</v>
      </c>
      <c r="G140" s="94">
        <f t="array" aca="1" ref="G140" ca="1">INDEX(Calc!$C$140:$BJ$184,'Income Stmt'!$O140,'Income Stmt'!G$111)</f>
        <v>0</v>
      </c>
      <c r="H140" s="94">
        <f t="array" aca="1" ref="H140" ca="1">INDEX(Calc!$C$140:$BJ$184,'Income Stmt'!$O140,'Income Stmt'!H$111)</f>
        <v>0</v>
      </c>
      <c r="I140" s="94">
        <f t="array" aca="1" ref="I140" ca="1">INDEX(Calc!$C$140:$BJ$184,'Income Stmt'!$O140,'Income Stmt'!I$111)</f>
        <v>0</v>
      </c>
      <c r="J140" s="94">
        <f t="array" aca="1" ref="J140" ca="1">INDEX(Calc!$C$140:$BJ$184,'Income Stmt'!$O140,'Income Stmt'!J$111)</f>
        <v>0</v>
      </c>
      <c r="K140" s="94">
        <f t="array" aca="1" ref="K140" ca="1">INDEX(Calc!$C$140:$BJ$184,'Income Stmt'!$O140,'Income Stmt'!K$111)</f>
        <v>0</v>
      </c>
      <c r="L140" s="94">
        <f t="array" aca="1" ref="L140" ca="1">INDEX(Calc!$C$140:$BJ$184,'Income Stmt'!$O140,'Income Stmt'!L$111)</f>
        <v>0</v>
      </c>
      <c r="M140" s="94">
        <f t="array" aca="1" ref="M140" ca="1">INDEX(Calc!$C$140:$BJ$184,'Income Stmt'!$O140,'Income Stmt'!M$111)</f>
        <v>0</v>
      </c>
      <c r="N140" s="161">
        <f t="shared" ca="1" si="29"/>
        <v>0</v>
      </c>
      <c r="O140" s="294">
        <v>27</v>
      </c>
    </row>
    <row r="141" spans="1:15" ht="14.25" hidden="1" customHeight="1">
      <c r="A141" s="181">
        <f>IF(SUM(B141:N141)=0,0,Calc!$A$98)</f>
        <v>0</v>
      </c>
      <c r="B141" s="94">
        <f t="array" ref="B141">INDEX(Calc!$C$140:$BJ$184,'Income Stmt'!$O141,'Income Stmt'!B$111)</f>
        <v>0</v>
      </c>
      <c r="C141" s="94">
        <f t="array" ref="C141">INDEX(Calc!$C$140:$BJ$184,'Income Stmt'!$O141,'Income Stmt'!C$111)</f>
        <v>0</v>
      </c>
      <c r="D141" s="94">
        <f t="array" ref="D141">INDEX(Calc!$C$140:$BJ$184,'Income Stmt'!$O141,'Income Stmt'!D$111)</f>
        <v>0</v>
      </c>
      <c r="E141" s="94">
        <f t="array" ref="E141">INDEX(Calc!$C$140:$BJ$184,'Income Stmt'!$O141,'Income Stmt'!E$111)</f>
        <v>0</v>
      </c>
      <c r="F141" s="94">
        <f t="array" ref="F141">INDEX(Calc!$C$140:$BJ$184,'Income Stmt'!$O141,'Income Stmt'!F$111)</f>
        <v>0</v>
      </c>
      <c r="G141" s="94">
        <f t="array" ref="G141">INDEX(Calc!$C$140:$BJ$184,'Income Stmt'!$O141,'Income Stmt'!G$111)</f>
        <v>0</v>
      </c>
      <c r="H141" s="94">
        <f t="array" ref="H141">INDEX(Calc!$C$140:$BJ$184,'Income Stmt'!$O141,'Income Stmt'!H$111)</f>
        <v>0</v>
      </c>
      <c r="I141" s="94">
        <f t="array" ref="I141">INDEX(Calc!$C$140:$BJ$184,'Income Stmt'!$O141,'Income Stmt'!I$111)</f>
        <v>0</v>
      </c>
      <c r="J141" s="94">
        <f t="array" ref="J141">INDEX(Calc!$C$140:$BJ$184,'Income Stmt'!$O141,'Income Stmt'!J$111)</f>
        <v>0</v>
      </c>
      <c r="K141" s="94">
        <f t="array" ref="K141">INDEX(Calc!$C$140:$BJ$184,'Income Stmt'!$O141,'Income Stmt'!K$111)</f>
        <v>0</v>
      </c>
      <c r="L141" s="94">
        <f t="array" ref="L141">INDEX(Calc!$C$140:$BJ$184,'Income Stmt'!$O141,'Income Stmt'!L$111)</f>
        <v>0</v>
      </c>
      <c r="M141" s="94">
        <f t="array" ref="M141">INDEX(Calc!$C$140:$BJ$184,'Income Stmt'!$O141,'Income Stmt'!M$111)</f>
        <v>0</v>
      </c>
      <c r="N141" s="161">
        <f t="shared" si="29"/>
        <v>0</v>
      </c>
      <c r="O141" s="294">
        <v>28</v>
      </c>
    </row>
    <row r="142" spans="1:15" ht="14.25" hidden="1" customHeight="1">
      <c r="A142" s="181">
        <f>IF(SUM(B142:N142)=0,0,Calc!$A$99)</f>
        <v>0</v>
      </c>
      <c r="B142" s="94">
        <f t="array" ref="B142">INDEX(Calc!$C$140:$BJ$184,'Income Stmt'!$O142,'Income Stmt'!B$111)</f>
        <v>0</v>
      </c>
      <c r="C142" s="94">
        <f t="array" ref="C142">INDEX(Calc!$C$140:$BJ$184,'Income Stmt'!$O142,'Income Stmt'!C$111)</f>
        <v>0</v>
      </c>
      <c r="D142" s="94">
        <f t="array" ref="D142">INDEX(Calc!$C$140:$BJ$184,'Income Stmt'!$O142,'Income Stmt'!D$111)</f>
        <v>0</v>
      </c>
      <c r="E142" s="94">
        <f t="array" ref="E142">INDEX(Calc!$C$140:$BJ$184,'Income Stmt'!$O142,'Income Stmt'!E$111)</f>
        <v>0</v>
      </c>
      <c r="F142" s="94">
        <f t="array" ref="F142">INDEX(Calc!$C$140:$BJ$184,'Income Stmt'!$O142,'Income Stmt'!F$111)</f>
        <v>0</v>
      </c>
      <c r="G142" s="94">
        <f t="array" ref="G142">INDEX(Calc!$C$140:$BJ$184,'Income Stmt'!$O142,'Income Stmt'!G$111)</f>
        <v>0</v>
      </c>
      <c r="H142" s="94">
        <f t="array" ref="H142">INDEX(Calc!$C$140:$BJ$184,'Income Stmt'!$O142,'Income Stmt'!H$111)</f>
        <v>0</v>
      </c>
      <c r="I142" s="94">
        <f t="array" ref="I142">INDEX(Calc!$C$140:$BJ$184,'Income Stmt'!$O142,'Income Stmt'!I$111)</f>
        <v>0</v>
      </c>
      <c r="J142" s="94">
        <f t="array" ref="J142">INDEX(Calc!$C$140:$BJ$184,'Income Stmt'!$O142,'Income Stmt'!J$111)</f>
        <v>0</v>
      </c>
      <c r="K142" s="94">
        <f t="array" ref="K142">INDEX(Calc!$C$140:$BJ$184,'Income Stmt'!$O142,'Income Stmt'!K$111)</f>
        <v>0</v>
      </c>
      <c r="L142" s="94">
        <f t="array" ref="L142">INDEX(Calc!$C$140:$BJ$184,'Income Stmt'!$O142,'Income Stmt'!L$111)</f>
        <v>0</v>
      </c>
      <c r="M142" s="94">
        <f t="array" ref="M142">INDEX(Calc!$C$140:$BJ$184,'Income Stmt'!$O142,'Income Stmt'!M$111)</f>
        <v>0</v>
      </c>
      <c r="N142" s="161">
        <f t="shared" si="29"/>
        <v>0</v>
      </c>
      <c r="O142" s="294">
        <v>29</v>
      </c>
    </row>
    <row r="143" spans="1:15" ht="14.25" hidden="1" customHeight="1">
      <c r="A143" s="181">
        <f>IF(SUM(B143:N143)=0,0,Calc!$A$100)</f>
        <v>0</v>
      </c>
      <c r="B143" s="94">
        <f t="array" ref="B143">INDEX(Calc!$C$140:$BJ$184,'Income Stmt'!$O143,'Income Stmt'!B$111)</f>
        <v>0</v>
      </c>
      <c r="C143" s="94">
        <f t="array" ref="C143">INDEX(Calc!$C$140:$BJ$184,'Income Stmt'!$O143,'Income Stmt'!C$111)</f>
        <v>0</v>
      </c>
      <c r="D143" s="94">
        <f t="array" ref="D143">INDEX(Calc!$C$140:$BJ$184,'Income Stmt'!$O143,'Income Stmt'!D$111)</f>
        <v>0</v>
      </c>
      <c r="E143" s="94">
        <f t="array" ref="E143">INDEX(Calc!$C$140:$BJ$184,'Income Stmt'!$O143,'Income Stmt'!E$111)</f>
        <v>0</v>
      </c>
      <c r="F143" s="94">
        <f t="array" ref="F143">INDEX(Calc!$C$140:$BJ$184,'Income Stmt'!$O143,'Income Stmt'!F$111)</f>
        <v>0</v>
      </c>
      <c r="G143" s="94">
        <f t="array" ref="G143">INDEX(Calc!$C$140:$BJ$184,'Income Stmt'!$O143,'Income Stmt'!G$111)</f>
        <v>0</v>
      </c>
      <c r="H143" s="94">
        <f t="array" ref="H143">INDEX(Calc!$C$140:$BJ$184,'Income Stmt'!$O143,'Income Stmt'!H$111)</f>
        <v>0</v>
      </c>
      <c r="I143" s="94">
        <f t="array" ref="I143">INDEX(Calc!$C$140:$BJ$184,'Income Stmt'!$O143,'Income Stmt'!I$111)</f>
        <v>0</v>
      </c>
      <c r="J143" s="94">
        <f t="array" ref="J143">INDEX(Calc!$C$140:$BJ$184,'Income Stmt'!$O143,'Income Stmt'!J$111)</f>
        <v>0</v>
      </c>
      <c r="K143" s="94">
        <f t="array" ref="K143">INDEX(Calc!$C$140:$BJ$184,'Income Stmt'!$O143,'Income Stmt'!K$111)</f>
        <v>0</v>
      </c>
      <c r="L143" s="94">
        <f t="array" ref="L143">INDEX(Calc!$C$140:$BJ$184,'Income Stmt'!$O143,'Income Stmt'!L$111)</f>
        <v>0</v>
      </c>
      <c r="M143" s="94">
        <f t="array" ref="M143">INDEX(Calc!$C$140:$BJ$184,'Income Stmt'!$O143,'Income Stmt'!M$111)</f>
        <v>0</v>
      </c>
      <c r="N143" s="161">
        <f t="shared" si="29"/>
        <v>0</v>
      </c>
      <c r="O143" s="294">
        <v>30</v>
      </c>
    </row>
    <row r="144" spans="1:15" ht="14.25" hidden="1" customHeight="1">
      <c r="A144" s="181">
        <f>IF(SUM(B144:N144)=0,0,Calc!$A$101)</f>
        <v>0</v>
      </c>
      <c r="B144" s="94">
        <f t="array" ref="B144">INDEX(Calc!$C$140:$BJ$184,'Income Stmt'!$O144,'Income Stmt'!B$111)</f>
        <v>0</v>
      </c>
      <c r="C144" s="94">
        <f t="array" ref="C144">INDEX(Calc!$C$140:$BJ$184,'Income Stmt'!$O144,'Income Stmt'!C$111)</f>
        <v>0</v>
      </c>
      <c r="D144" s="94">
        <f t="array" ref="D144">INDEX(Calc!$C$140:$BJ$184,'Income Stmt'!$O144,'Income Stmt'!D$111)</f>
        <v>0</v>
      </c>
      <c r="E144" s="94">
        <f t="array" ref="E144">INDEX(Calc!$C$140:$BJ$184,'Income Stmt'!$O144,'Income Stmt'!E$111)</f>
        <v>0</v>
      </c>
      <c r="F144" s="94">
        <f t="array" ref="F144">INDEX(Calc!$C$140:$BJ$184,'Income Stmt'!$O144,'Income Stmt'!F$111)</f>
        <v>0</v>
      </c>
      <c r="G144" s="94">
        <f t="array" ref="G144">INDEX(Calc!$C$140:$BJ$184,'Income Stmt'!$O144,'Income Stmt'!G$111)</f>
        <v>0</v>
      </c>
      <c r="H144" s="94">
        <f t="array" ref="H144">INDEX(Calc!$C$140:$BJ$184,'Income Stmt'!$O144,'Income Stmt'!H$111)</f>
        <v>0</v>
      </c>
      <c r="I144" s="94">
        <f t="array" ref="I144">INDEX(Calc!$C$140:$BJ$184,'Income Stmt'!$O144,'Income Stmt'!I$111)</f>
        <v>0</v>
      </c>
      <c r="J144" s="94">
        <f t="array" ref="J144">INDEX(Calc!$C$140:$BJ$184,'Income Stmt'!$O144,'Income Stmt'!J$111)</f>
        <v>0</v>
      </c>
      <c r="K144" s="94">
        <f t="array" ref="K144">INDEX(Calc!$C$140:$BJ$184,'Income Stmt'!$O144,'Income Stmt'!K$111)</f>
        <v>0</v>
      </c>
      <c r="L144" s="94">
        <f t="array" ref="L144">INDEX(Calc!$C$140:$BJ$184,'Income Stmt'!$O144,'Income Stmt'!L$111)</f>
        <v>0</v>
      </c>
      <c r="M144" s="94">
        <f t="array" ref="M144">INDEX(Calc!$C$140:$BJ$184,'Income Stmt'!$O144,'Income Stmt'!M$111)</f>
        <v>0</v>
      </c>
      <c r="N144" s="161">
        <f t="shared" si="29"/>
        <v>0</v>
      </c>
      <c r="O144" s="294">
        <v>31</v>
      </c>
    </row>
    <row r="145" spans="1:15" ht="14.25" hidden="1" customHeight="1">
      <c r="A145" s="181">
        <f>IF(SUM(B145:N145)=0,0,Calc!$A$102)</f>
        <v>0</v>
      </c>
      <c r="B145" s="94">
        <f t="array" ref="B145">INDEX(Calc!$C$140:$BJ$184,'Income Stmt'!$O145,'Income Stmt'!B$111)</f>
        <v>0</v>
      </c>
      <c r="C145" s="94">
        <f t="array" ref="C145">INDEX(Calc!$C$140:$BJ$184,'Income Stmt'!$O145,'Income Stmt'!C$111)</f>
        <v>0</v>
      </c>
      <c r="D145" s="94">
        <f t="array" ref="D145">INDEX(Calc!$C$140:$BJ$184,'Income Stmt'!$O145,'Income Stmt'!D$111)</f>
        <v>0</v>
      </c>
      <c r="E145" s="94">
        <f t="array" ref="E145">INDEX(Calc!$C$140:$BJ$184,'Income Stmt'!$O145,'Income Stmt'!E$111)</f>
        <v>0</v>
      </c>
      <c r="F145" s="94">
        <f t="array" ref="F145">INDEX(Calc!$C$140:$BJ$184,'Income Stmt'!$O145,'Income Stmt'!F$111)</f>
        <v>0</v>
      </c>
      <c r="G145" s="94">
        <f t="array" ref="G145">INDEX(Calc!$C$140:$BJ$184,'Income Stmt'!$O145,'Income Stmt'!G$111)</f>
        <v>0</v>
      </c>
      <c r="H145" s="94">
        <f t="array" ref="H145">INDEX(Calc!$C$140:$BJ$184,'Income Stmt'!$O145,'Income Stmt'!H$111)</f>
        <v>0</v>
      </c>
      <c r="I145" s="94">
        <f t="array" ref="I145">INDEX(Calc!$C$140:$BJ$184,'Income Stmt'!$O145,'Income Stmt'!I$111)</f>
        <v>0</v>
      </c>
      <c r="J145" s="94">
        <f t="array" ref="J145">INDEX(Calc!$C$140:$BJ$184,'Income Stmt'!$O145,'Income Stmt'!J$111)</f>
        <v>0</v>
      </c>
      <c r="K145" s="94">
        <f t="array" ref="K145">INDEX(Calc!$C$140:$BJ$184,'Income Stmt'!$O145,'Income Stmt'!K$111)</f>
        <v>0</v>
      </c>
      <c r="L145" s="94">
        <f t="array" ref="L145">INDEX(Calc!$C$140:$BJ$184,'Income Stmt'!$O145,'Income Stmt'!L$111)</f>
        <v>0</v>
      </c>
      <c r="M145" s="94">
        <f t="array" ref="M145">INDEX(Calc!$C$140:$BJ$184,'Income Stmt'!$O145,'Income Stmt'!M$111)</f>
        <v>0</v>
      </c>
      <c r="N145" s="161">
        <f t="shared" si="29"/>
        <v>0</v>
      </c>
      <c r="O145" s="294">
        <v>32</v>
      </c>
    </row>
    <row r="146" spans="1:15" ht="14.25" hidden="1" customHeight="1">
      <c r="A146" s="181">
        <f>IF(SUM(B146:N146)=0,0,Calc!$A$103)</f>
        <v>0</v>
      </c>
      <c r="B146" s="94">
        <f t="array" ref="B146">INDEX(Calc!$C$140:$BJ$184,'Income Stmt'!$O146,'Income Stmt'!B$111)</f>
        <v>0</v>
      </c>
      <c r="C146" s="94">
        <f t="array" ref="C146">INDEX(Calc!$C$140:$BJ$184,'Income Stmt'!$O146,'Income Stmt'!C$111)</f>
        <v>0</v>
      </c>
      <c r="D146" s="94">
        <f t="array" ref="D146">INDEX(Calc!$C$140:$BJ$184,'Income Stmt'!$O146,'Income Stmt'!D$111)</f>
        <v>0</v>
      </c>
      <c r="E146" s="94">
        <f t="array" ref="E146">INDEX(Calc!$C$140:$BJ$184,'Income Stmt'!$O146,'Income Stmt'!E$111)</f>
        <v>0</v>
      </c>
      <c r="F146" s="94">
        <f t="array" ref="F146">INDEX(Calc!$C$140:$BJ$184,'Income Stmt'!$O146,'Income Stmt'!F$111)</f>
        <v>0</v>
      </c>
      <c r="G146" s="94">
        <f t="array" ref="G146">INDEX(Calc!$C$140:$BJ$184,'Income Stmt'!$O146,'Income Stmt'!G$111)</f>
        <v>0</v>
      </c>
      <c r="H146" s="94">
        <f t="array" ref="H146">INDEX(Calc!$C$140:$BJ$184,'Income Stmt'!$O146,'Income Stmt'!H$111)</f>
        <v>0</v>
      </c>
      <c r="I146" s="94">
        <f t="array" ref="I146">INDEX(Calc!$C$140:$BJ$184,'Income Stmt'!$O146,'Income Stmt'!I$111)</f>
        <v>0</v>
      </c>
      <c r="J146" s="94">
        <f t="array" ref="J146">INDEX(Calc!$C$140:$BJ$184,'Income Stmt'!$O146,'Income Stmt'!J$111)</f>
        <v>0</v>
      </c>
      <c r="K146" s="94">
        <f t="array" ref="K146">INDEX(Calc!$C$140:$BJ$184,'Income Stmt'!$O146,'Income Stmt'!K$111)</f>
        <v>0</v>
      </c>
      <c r="L146" s="94">
        <f t="array" ref="L146">INDEX(Calc!$C$140:$BJ$184,'Income Stmt'!$O146,'Income Stmt'!L$111)</f>
        <v>0</v>
      </c>
      <c r="M146" s="94">
        <f t="array" ref="M146">INDEX(Calc!$C$140:$BJ$184,'Income Stmt'!$O146,'Income Stmt'!M$111)</f>
        <v>0</v>
      </c>
      <c r="N146" s="161">
        <f t="shared" si="29"/>
        <v>0</v>
      </c>
      <c r="O146" s="294">
        <v>33</v>
      </c>
    </row>
    <row r="147" spans="1:15" ht="14.25" customHeight="1">
      <c r="A147" s="181" t="str">
        <f ca="1">IF(SUM(B147:N147)=0,0,Calc!$A$104)</f>
        <v>General and Administrative Salaries</v>
      </c>
      <c r="B147" s="94">
        <f t="array" aca="1" ref="B147" ca="1">INDEX(Calc!$C$140:$BJ$184,'Income Stmt'!$O147,'Income Stmt'!B$111)</f>
        <v>195142.5</v>
      </c>
      <c r="C147" s="94">
        <f t="array" aca="1" ref="C147" ca="1">INDEX(Calc!$C$140:$BJ$184,'Income Stmt'!$O147,'Income Stmt'!C$111)</f>
        <v>197414</v>
      </c>
      <c r="D147" s="94">
        <f t="array" aca="1" ref="D147" ca="1">INDEX(Calc!$C$140:$BJ$184,'Income Stmt'!$O147,'Income Stmt'!D$111)</f>
        <v>204899.625</v>
      </c>
      <c r="E147" s="94">
        <f t="array" aca="1" ref="E147" ca="1">INDEX(Calc!$C$140:$BJ$184,'Income Stmt'!$O147,'Income Stmt'!E$111)</f>
        <v>204899.625</v>
      </c>
      <c r="F147" s="94">
        <f t="array" aca="1" ref="F147" ca="1">INDEX(Calc!$C$140:$BJ$184,'Income Stmt'!$O147,'Income Stmt'!F$111)</f>
        <v>204899.625</v>
      </c>
      <c r="G147" s="94">
        <f t="array" aca="1" ref="G147" ca="1">INDEX(Calc!$C$140:$BJ$184,'Income Stmt'!$O147,'Income Stmt'!G$111)</f>
        <v>204899.625</v>
      </c>
      <c r="H147" s="94">
        <f t="array" aca="1" ref="H147" ca="1">INDEX(Calc!$C$140:$BJ$184,'Income Stmt'!$O147,'Income Stmt'!H$111)</f>
        <v>204899.625</v>
      </c>
      <c r="I147" s="94">
        <f t="array" aca="1" ref="I147" ca="1">INDEX(Calc!$C$140:$BJ$184,'Income Stmt'!$O147,'Income Stmt'!I$111)</f>
        <v>204899.625</v>
      </c>
      <c r="J147" s="94">
        <f t="array" aca="1" ref="J147" ca="1">INDEX(Calc!$C$140:$BJ$184,'Income Stmt'!$O147,'Income Stmt'!J$111)</f>
        <v>204899.625</v>
      </c>
      <c r="K147" s="94">
        <f t="array" aca="1" ref="K147" ca="1">INDEX(Calc!$C$140:$BJ$184,'Income Stmt'!$O147,'Income Stmt'!K$111)</f>
        <v>204899.625</v>
      </c>
      <c r="L147" s="94">
        <f t="array" aca="1" ref="L147" ca="1">INDEX(Calc!$C$140:$BJ$184,'Income Stmt'!$O147,'Income Stmt'!L$111)</f>
        <v>204899.625</v>
      </c>
      <c r="M147" s="94">
        <f t="array" aca="1" ref="M147" ca="1">INDEX(Calc!$C$140:$BJ$184,'Income Stmt'!$O147,'Income Stmt'!M$111)</f>
        <v>204899.625</v>
      </c>
      <c r="N147" s="161">
        <f t="shared" ca="1" si="29"/>
        <v>2441552.75</v>
      </c>
      <c r="O147" s="294">
        <v>34</v>
      </c>
    </row>
    <row r="148" spans="1:15" ht="14.25" customHeight="1">
      <c r="A148" s="181" t="str">
        <f ca="1">IF(SUM(B148:N148)=0,0,Calc!$A$105)</f>
        <v>Sales and Marketing Salaries</v>
      </c>
      <c r="B148" s="94">
        <f t="array" aca="1" ref="B148" ca="1">INDEX(Calc!$C$140:$BJ$184,'Income Stmt'!$O148,'Income Stmt'!B$111)</f>
        <v>189773.5</v>
      </c>
      <c r="C148" s="94">
        <f t="array" aca="1" ref="C148" ca="1">INDEX(Calc!$C$140:$BJ$184,'Income Stmt'!$O148,'Income Stmt'!C$111)</f>
        <v>190470.4375</v>
      </c>
      <c r="D148" s="94">
        <f t="array" aca="1" ref="D148" ca="1">INDEX(Calc!$C$140:$BJ$184,'Income Stmt'!$O148,'Income Stmt'!D$111)</f>
        <v>197852.8125</v>
      </c>
      <c r="E148" s="94">
        <f t="array" aca="1" ref="E148" ca="1">INDEX(Calc!$C$140:$BJ$184,'Income Stmt'!$O148,'Income Stmt'!E$111)</f>
        <v>197852.8125</v>
      </c>
      <c r="F148" s="94">
        <f t="array" aca="1" ref="F148" ca="1">INDEX(Calc!$C$140:$BJ$184,'Income Stmt'!$O148,'Income Stmt'!F$111)</f>
        <v>197852.8125</v>
      </c>
      <c r="G148" s="94">
        <f t="array" aca="1" ref="G148" ca="1">INDEX(Calc!$C$140:$BJ$184,'Income Stmt'!$O148,'Income Stmt'!G$111)</f>
        <v>197852.8125</v>
      </c>
      <c r="H148" s="94">
        <f t="array" aca="1" ref="H148" ca="1">INDEX(Calc!$C$140:$BJ$184,'Income Stmt'!$O148,'Income Stmt'!H$111)</f>
        <v>197852.8125</v>
      </c>
      <c r="I148" s="94">
        <f t="array" aca="1" ref="I148" ca="1">INDEX(Calc!$C$140:$BJ$184,'Income Stmt'!$O148,'Income Stmt'!I$111)</f>
        <v>197852.8125</v>
      </c>
      <c r="J148" s="94">
        <f t="array" aca="1" ref="J148" ca="1">INDEX(Calc!$C$140:$BJ$184,'Income Stmt'!$O148,'Income Stmt'!J$111)</f>
        <v>197852.8125</v>
      </c>
      <c r="K148" s="94">
        <f t="array" aca="1" ref="K148" ca="1">INDEX(Calc!$C$140:$BJ$184,'Income Stmt'!$O148,'Income Stmt'!K$111)</f>
        <v>197852.8125</v>
      </c>
      <c r="L148" s="94">
        <f t="array" aca="1" ref="L148" ca="1">INDEX(Calc!$C$140:$BJ$184,'Income Stmt'!$O148,'Income Stmt'!L$111)</f>
        <v>197852.8125</v>
      </c>
      <c r="M148" s="94">
        <f t="array" aca="1" ref="M148" ca="1">INDEX(Calc!$C$140:$BJ$184,'Income Stmt'!$O148,'Income Stmt'!M$111)</f>
        <v>197852.8125</v>
      </c>
      <c r="N148" s="161">
        <f t="shared" ca="1" si="29"/>
        <v>2358772.0625</v>
      </c>
      <c r="O148" s="294">
        <v>35</v>
      </c>
    </row>
    <row r="149" spans="1:15" ht="14.25" hidden="1" customHeight="1">
      <c r="A149" s="181">
        <f ca="1">IF(SUM(B149:N149)=0,0,Calc!$A$106)</f>
        <v>0</v>
      </c>
      <c r="B149" s="94">
        <f t="array" aca="1" ref="B149" ca="1">INDEX(Calc!$C$140:$BJ$184,'Income Stmt'!$O149,'Income Stmt'!B$111)</f>
        <v>0</v>
      </c>
      <c r="C149" s="94">
        <f t="array" aca="1" ref="C149" ca="1">INDEX(Calc!$C$140:$BJ$184,'Income Stmt'!$O149,'Income Stmt'!C$111)</f>
        <v>0</v>
      </c>
      <c r="D149" s="94">
        <f t="array" aca="1" ref="D149" ca="1">INDEX(Calc!$C$140:$BJ$184,'Income Stmt'!$O149,'Income Stmt'!D$111)</f>
        <v>0</v>
      </c>
      <c r="E149" s="94">
        <f t="array" aca="1" ref="E149" ca="1">INDEX(Calc!$C$140:$BJ$184,'Income Stmt'!$O149,'Income Stmt'!E$111)</f>
        <v>0</v>
      </c>
      <c r="F149" s="94">
        <f t="array" aca="1" ref="F149" ca="1">INDEX(Calc!$C$140:$BJ$184,'Income Stmt'!$O149,'Income Stmt'!F$111)</f>
        <v>0</v>
      </c>
      <c r="G149" s="94">
        <f t="array" aca="1" ref="G149" ca="1">INDEX(Calc!$C$140:$BJ$184,'Income Stmt'!$O149,'Income Stmt'!G$111)</f>
        <v>0</v>
      </c>
      <c r="H149" s="94">
        <f t="array" aca="1" ref="H149" ca="1">INDEX(Calc!$C$140:$BJ$184,'Income Stmt'!$O149,'Income Stmt'!H$111)</f>
        <v>0</v>
      </c>
      <c r="I149" s="94">
        <f t="array" aca="1" ref="I149" ca="1">INDEX(Calc!$C$140:$BJ$184,'Income Stmt'!$O149,'Income Stmt'!I$111)</f>
        <v>0</v>
      </c>
      <c r="J149" s="94">
        <f t="array" aca="1" ref="J149" ca="1">INDEX(Calc!$C$140:$BJ$184,'Income Stmt'!$O149,'Income Stmt'!J$111)</f>
        <v>0</v>
      </c>
      <c r="K149" s="94">
        <f t="array" aca="1" ref="K149" ca="1">INDEX(Calc!$C$140:$BJ$184,'Income Stmt'!$O149,'Income Stmt'!K$111)</f>
        <v>0</v>
      </c>
      <c r="L149" s="94">
        <f t="array" aca="1" ref="L149" ca="1">INDEX(Calc!$C$140:$BJ$184,'Income Stmt'!$O149,'Income Stmt'!L$111)</f>
        <v>0</v>
      </c>
      <c r="M149" s="94">
        <f t="array" aca="1" ref="M149" ca="1">INDEX(Calc!$C$140:$BJ$184,'Income Stmt'!$O149,'Income Stmt'!M$111)</f>
        <v>0</v>
      </c>
      <c r="N149" s="161">
        <f t="shared" ca="1" si="29"/>
        <v>0</v>
      </c>
      <c r="O149" s="294">
        <v>36</v>
      </c>
    </row>
    <row r="150" spans="1:15" ht="14.25" hidden="1" customHeight="1">
      <c r="A150" s="181">
        <f ca="1">IF(SUM(B150:N150)=0,0,Calc!$A$107)</f>
        <v>0</v>
      </c>
      <c r="B150" s="94">
        <f t="array" aca="1" ref="B150" ca="1">INDEX(Calc!$C$140:$BJ$184,'Income Stmt'!$O150,'Income Stmt'!B$111)</f>
        <v>0</v>
      </c>
      <c r="C150" s="94">
        <f t="array" aca="1" ref="C150" ca="1">INDEX(Calc!$C$140:$BJ$184,'Income Stmt'!$O150,'Income Stmt'!C$111)</f>
        <v>0</v>
      </c>
      <c r="D150" s="94">
        <f t="array" aca="1" ref="D150" ca="1">INDEX(Calc!$C$140:$BJ$184,'Income Stmt'!$O150,'Income Stmt'!D$111)</f>
        <v>0</v>
      </c>
      <c r="E150" s="94">
        <f t="array" aca="1" ref="E150" ca="1">INDEX(Calc!$C$140:$BJ$184,'Income Stmt'!$O150,'Income Stmt'!E$111)</f>
        <v>0</v>
      </c>
      <c r="F150" s="94">
        <f t="array" aca="1" ref="F150" ca="1">INDEX(Calc!$C$140:$BJ$184,'Income Stmt'!$O150,'Income Stmt'!F$111)</f>
        <v>0</v>
      </c>
      <c r="G150" s="94">
        <f t="array" aca="1" ref="G150" ca="1">INDEX(Calc!$C$140:$BJ$184,'Income Stmt'!$O150,'Income Stmt'!G$111)</f>
        <v>0</v>
      </c>
      <c r="H150" s="94">
        <f t="array" aca="1" ref="H150" ca="1">INDEX(Calc!$C$140:$BJ$184,'Income Stmt'!$O150,'Income Stmt'!H$111)</f>
        <v>0</v>
      </c>
      <c r="I150" s="94">
        <f t="array" aca="1" ref="I150" ca="1">INDEX(Calc!$C$140:$BJ$184,'Income Stmt'!$O150,'Income Stmt'!I$111)</f>
        <v>0</v>
      </c>
      <c r="J150" s="94">
        <f t="array" aca="1" ref="J150" ca="1">INDEX(Calc!$C$140:$BJ$184,'Income Stmt'!$O150,'Income Stmt'!J$111)</f>
        <v>0</v>
      </c>
      <c r="K150" s="94">
        <f t="array" aca="1" ref="K150" ca="1">INDEX(Calc!$C$140:$BJ$184,'Income Stmt'!$O150,'Income Stmt'!K$111)</f>
        <v>0</v>
      </c>
      <c r="L150" s="94">
        <f t="array" aca="1" ref="L150" ca="1">INDEX(Calc!$C$140:$BJ$184,'Income Stmt'!$O150,'Income Stmt'!L$111)</f>
        <v>0</v>
      </c>
      <c r="M150" s="94">
        <f t="array" aca="1" ref="M150" ca="1">INDEX(Calc!$C$140:$BJ$184,'Income Stmt'!$O150,'Income Stmt'!M$111)</f>
        <v>0</v>
      </c>
      <c r="N150" s="161">
        <f t="shared" ca="1" si="29"/>
        <v>0</v>
      </c>
      <c r="O150" s="294">
        <v>37</v>
      </c>
    </row>
    <row r="151" spans="1:15" ht="14.25" hidden="1" customHeight="1">
      <c r="A151" s="181">
        <f ca="1">IF(SUM(B151:N151)=0,0,Calc!$A$108)</f>
        <v>0</v>
      </c>
      <c r="B151" s="94">
        <f t="array" aca="1" ref="B151" ca="1">INDEX(Calc!$C$140:$BJ$184,'Income Stmt'!$O151,'Income Stmt'!B$111)</f>
        <v>0</v>
      </c>
      <c r="C151" s="94">
        <f t="array" aca="1" ref="C151" ca="1">INDEX(Calc!$C$140:$BJ$184,'Income Stmt'!$O151,'Income Stmt'!C$111)</f>
        <v>0</v>
      </c>
      <c r="D151" s="94">
        <f t="array" aca="1" ref="D151" ca="1">INDEX(Calc!$C$140:$BJ$184,'Income Stmt'!$O151,'Income Stmt'!D$111)</f>
        <v>0</v>
      </c>
      <c r="E151" s="94">
        <f t="array" aca="1" ref="E151" ca="1">INDEX(Calc!$C$140:$BJ$184,'Income Stmt'!$O151,'Income Stmt'!E$111)</f>
        <v>0</v>
      </c>
      <c r="F151" s="94">
        <f t="array" aca="1" ref="F151" ca="1">INDEX(Calc!$C$140:$BJ$184,'Income Stmt'!$O151,'Income Stmt'!F$111)</f>
        <v>0</v>
      </c>
      <c r="G151" s="94">
        <f t="array" aca="1" ref="G151" ca="1">INDEX(Calc!$C$140:$BJ$184,'Income Stmt'!$O151,'Income Stmt'!G$111)</f>
        <v>0</v>
      </c>
      <c r="H151" s="94">
        <f t="array" aca="1" ref="H151" ca="1">INDEX(Calc!$C$140:$BJ$184,'Income Stmt'!$O151,'Income Stmt'!H$111)</f>
        <v>0</v>
      </c>
      <c r="I151" s="94">
        <f t="array" aca="1" ref="I151" ca="1">INDEX(Calc!$C$140:$BJ$184,'Income Stmt'!$O151,'Income Stmt'!I$111)</f>
        <v>0</v>
      </c>
      <c r="J151" s="94">
        <f t="array" aca="1" ref="J151" ca="1">INDEX(Calc!$C$140:$BJ$184,'Income Stmt'!$O151,'Income Stmt'!J$111)</f>
        <v>0</v>
      </c>
      <c r="K151" s="94">
        <f t="array" aca="1" ref="K151" ca="1">INDEX(Calc!$C$140:$BJ$184,'Income Stmt'!$O151,'Income Stmt'!K$111)</f>
        <v>0</v>
      </c>
      <c r="L151" s="94">
        <f t="array" aca="1" ref="L151" ca="1">INDEX(Calc!$C$140:$BJ$184,'Income Stmt'!$O151,'Income Stmt'!L$111)</f>
        <v>0</v>
      </c>
      <c r="M151" s="94">
        <f t="array" aca="1" ref="M151" ca="1">INDEX(Calc!$C$140:$BJ$184,'Income Stmt'!$O151,'Income Stmt'!M$111)</f>
        <v>0</v>
      </c>
      <c r="N151" s="161">
        <f t="shared" ca="1" si="29"/>
        <v>0</v>
      </c>
      <c r="O151" s="294">
        <v>38</v>
      </c>
    </row>
    <row r="152" spans="1:15" ht="14.25" customHeight="1">
      <c r="A152" s="181">
        <f>IF(SUM(B152:N152)=0,0,Calc!$A$109)</f>
        <v>0</v>
      </c>
      <c r="B152" s="94">
        <f t="array" ref="B152">INDEX(Calc!$C$140:$BJ$184,'Income Stmt'!$O152,'Income Stmt'!B$111)</f>
        <v>0</v>
      </c>
      <c r="C152" s="94">
        <f t="array" ref="C152">INDEX(Calc!$C$140:$BJ$184,'Income Stmt'!$O152,'Income Stmt'!C$111)</f>
        <v>0</v>
      </c>
      <c r="D152" s="94">
        <f t="array" ref="D152">INDEX(Calc!$C$140:$BJ$184,'Income Stmt'!$O152,'Income Stmt'!D$111)</f>
        <v>0</v>
      </c>
      <c r="E152" s="94">
        <f t="array" ref="E152">INDEX(Calc!$C$140:$BJ$184,'Income Stmt'!$O152,'Income Stmt'!E$111)</f>
        <v>0</v>
      </c>
      <c r="F152" s="94">
        <f t="array" ref="F152">INDEX(Calc!$C$140:$BJ$184,'Income Stmt'!$O152,'Income Stmt'!F$111)</f>
        <v>0</v>
      </c>
      <c r="G152" s="94">
        <f t="array" ref="G152">INDEX(Calc!$C$140:$BJ$184,'Income Stmt'!$O152,'Income Stmt'!G$111)</f>
        <v>0</v>
      </c>
      <c r="H152" s="94">
        <f t="array" ref="H152">INDEX(Calc!$C$140:$BJ$184,'Income Stmt'!$O152,'Income Stmt'!H$111)</f>
        <v>0</v>
      </c>
      <c r="I152" s="94">
        <f t="array" ref="I152">INDEX(Calc!$C$140:$BJ$184,'Income Stmt'!$O152,'Income Stmt'!I$111)</f>
        <v>0</v>
      </c>
      <c r="J152" s="94">
        <f t="array" ref="J152">INDEX(Calc!$C$140:$BJ$184,'Income Stmt'!$O152,'Income Stmt'!J$111)</f>
        <v>0</v>
      </c>
      <c r="K152" s="94">
        <f t="array" ref="K152">INDEX(Calc!$C$140:$BJ$184,'Income Stmt'!$O152,'Income Stmt'!K$111)</f>
        <v>0</v>
      </c>
      <c r="L152" s="94">
        <f t="array" ref="L152">INDEX(Calc!$C$140:$BJ$184,'Income Stmt'!$O152,'Income Stmt'!L$111)</f>
        <v>0</v>
      </c>
      <c r="M152" s="94">
        <f t="array" ref="M152">INDEX(Calc!$C$140:$BJ$184,'Income Stmt'!$O152,'Income Stmt'!M$111)</f>
        <v>0</v>
      </c>
      <c r="N152" s="161">
        <f t="shared" si="29"/>
        <v>0</v>
      </c>
      <c r="O152" s="294">
        <v>39</v>
      </c>
    </row>
    <row r="153" spans="1:15" ht="14.25" customHeight="1">
      <c r="A153" s="181" t="str">
        <f>IF(SUM(B153:N153)=0,0,Calc!$A$110)</f>
        <v>Depreciation and Amortization</v>
      </c>
      <c r="B153" s="94">
        <f t="array" ref="B153">INDEX(Calc!$C$140:$BJ$184,'Income Stmt'!$O153,'Income Stmt'!B$111)</f>
        <v>450</v>
      </c>
      <c r="C153" s="94">
        <f t="array" ref="C153">INDEX(Calc!$C$140:$BJ$184,'Income Stmt'!$O153,'Income Stmt'!C$111)</f>
        <v>450</v>
      </c>
      <c r="D153" s="94">
        <f t="array" ref="D153">INDEX(Calc!$C$140:$BJ$184,'Income Stmt'!$O153,'Income Stmt'!D$111)</f>
        <v>450</v>
      </c>
      <c r="E153" s="94">
        <f t="array" ref="E153">INDEX(Calc!$C$140:$BJ$184,'Income Stmt'!$O153,'Income Stmt'!E$111)</f>
        <v>450</v>
      </c>
      <c r="F153" s="94">
        <f t="array" ref="F153">INDEX(Calc!$C$140:$BJ$184,'Income Stmt'!$O153,'Income Stmt'!F$111)</f>
        <v>450</v>
      </c>
      <c r="G153" s="94">
        <f t="array" ref="G153">INDEX(Calc!$C$140:$BJ$184,'Income Stmt'!$O153,'Income Stmt'!G$111)</f>
        <v>450</v>
      </c>
      <c r="H153" s="94">
        <f t="array" ref="H153">INDEX(Calc!$C$140:$BJ$184,'Income Stmt'!$O153,'Income Stmt'!H$111)</f>
        <v>450</v>
      </c>
      <c r="I153" s="94">
        <f t="array" ref="I153">INDEX(Calc!$C$140:$BJ$184,'Income Stmt'!$O153,'Income Stmt'!I$111)</f>
        <v>450</v>
      </c>
      <c r="J153" s="94">
        <f t="array" ref="J153">INDEX(Calc!$C$140:$BJ$184,'Income Stmt'!$O153,'Income Stmt'!J$111)</f>
        <v>450</v>
      </c>
      <c r="K153" s="94">
        <f t="array" ref="K153">INDEX(Calc!$C$140:$BJ$184,'Income Stmt'!$O153,'Income Stmt'!K$111)</f>
        <v>450</v>
      </c>
      <c r="L153" s="94">
        <f t="array" ref="L153">INDEX(Calc!$C$140:$BJ$184,'Income Stmt'!$O153,'Income Stmt'!L$111)</f>
        <v>450</v>
      </c>
      <c r="M153" s="94">
        <f t="array" ref="M153">INDEX(Calc!$C$140:$BJ$184,'Income Stmt'!$O153,'Income Stmt'!M$111)</f>
        <v>450</v>
      </c>
      <c r="N153" s="161">
        <f t="shared" si="29"/>
        <v>5400</v>
      </c>
      <c r="O153" s="294">
        <v>40</v>
      </c>
    </row>
    <row r="154" spans="1:15" ht="14.25" customHeight="1">
      <c r="A154" s="162" t="s">
        <v>207</v>
      </c>
      <c r="B154" s="286">
        <f t="shared" ref="B154:M154" ca="1" si="30">SUM(B131:B153)</f>
        <v>471367.22885312524</v>
      </c>
      <c r="C154" s="286">
        <f t="shared" ca="1" si="30"/>
        <v>475721.0733734417</v>
      </c>
      <c r="D154" s="286">
        <f t="shared" ca="1" si="30"/>
        <v>492219.93103351851</v>
      </c>
      <c r="E154" s="286">
        <f t="shared" ca="1" si="30"/>
        <v>494127.93291478936</v>
      </c>
      <c r="F154" s="286">
        <f t="shared" ca="1" si="30"/>
        <v>496349.05268288782</v>
      </c>
      <c r="G154" s="286">
        <f t="shared" ca="1" si="30"/>
        <v>498924.11796330451</v>
      </c>
      <c r="H154" s="286">
        <f t="shared" ca="1" si="30"/>
        <v>501899.46124430536</v>
      </c>
      <c r="I154" s="286">
        <f t="shared" ca="1" si="30"/>
        <v>505327.65814359696</v>
      </c>
      <c r="J154" s="286">
        <f t="shared" ca="1" si="30"/>
        <v>509268.36476226029</v>
      </c>
      <c r="K154" s="286">
        <f t="shared" ca="1" si="30"/>
        <v>513789.26742263592</v>
      </c>
      <c r="L154" s="286">
        <f t="shared" ca="1" si="30"/>
        <v>518967.15987107792</v>
      </c>
      <c r="M154" s="286">
        <f t="shared" ca="1" si="30"/>
        <v>524889.1650501485</v>
      </c>
      <c r="N154" s="286">
        <f t="shared" ca="1" si="29"/>
        <v>6002850.4133150931</v>
      </c>
      <c r="O154" s="294">
        <v>41</v>
      </c>
    </row>
    <row r="155" spans="1:15" ht="14.25" customHeight="1">
      <c r="A155" s="181"/>
      <c r="B155" s="25"/>
      <c r="C155" s="25"/>
      <c r="D155" s="25"/>
      <c r="E155" s="25"/>
      <c r="F155" s="25"/>
      <c r="G155" s="25"/>
      <c r="H155" s="25"/>
      <c r="I155" s="25"/>
      <c r="J155" s="25"/>
      <c r="K155" s="25"/>
      <c r="L155" s="25"/>
      <c r="M155" s="25"/>
      <c r="N155" s="25"/>
      <c r="O155" s="294">
        <v>42</v>
      </c>
    </row>
    <row r="156" spans="1:15" ht="14.25" hidden="1" customHeight="1">
      <c r="A156" s="162">
        <f ca="1">IF(A157=0,0,"Pre-Tax Income")</f>
        <v>0</v>
      </c>
      <c r="B156" s="297">
        <f t="shared" ref="B156:M156" ca="1" si="31">B127-B154</f>
        <v>-367814.17123984115</v>
      </c>
      <c r="C156" s="297">
        <f t="shared" ca="1" si="31"/>
        <v>-367643.41217894625</v>
      </c>
      <c r="D156" s="297">
        <f t="shared" ca="1" si="31"/>
        <v>-378812.53703564708</v>
      </c>
      <c r="E156" s="297">
        <f t="shared" ca="1" si="31"/>
        <v>-374482.27558526036</v>
      </c>
      <c r="F156" s="297">
        <f t="shared" ca="1" si="31"/>
        <v>-369439.28474299121</v>
      </c>
      <c r="G156" s="297">
        <f t="shared" ca="1" si="31"/>
        <v>-363591.30173469963</v>
      </c>
      <c r="H156" s="297">
        <f t="shared" ca="1" si="31"/>
        <v>-356833.68841390638</v>
      </c>
      <c r="I156" s="297">
        <f t="shared" ca="1" si="31"/>
        <v>-349047.7813746907</v>
      </c>
      <c r="J156" s="297">
        <f t="shared" ca="1" si="31"/>
        <v>-340099.0219638804</v>
      </c>
      <c r="K156" s="297">
        <f t="shared" ca="1" si="31"/>
        <v>-329834.83684371162</v>
      </c>
      <c r="L156" s="297">
        <f t="shared" ca="1" si="31"/>
        <v>-318082.23584386287</v>
      </c>
      <c r="M156" s="297">
        <f t="shared" ca="1" si="31"/>
        <v>-304645.08940816001</v>
      </c>
      <c r="N156" s="297">
        <f ca="1">SUM(B156:M156)</f>
        <v>-4220325.6363655981</v>
      </c>
      <c r="O156" s="294">
        <v>43</v>
      </c>
    </row>
    <row r="157" spans="1:15" ht="14.25" hidden="1" customHeight="1">
      <c r="A157" s="181">
        <f ca="1">IF(SUM(B157:N157)=0,0,"Income Tax")</f>
        <v>0</v>
      </c>
      <c r="B157" s="94">
        <f t="array" aca="1" ref="B157" ca="1">INDEX(Calc!$C$140:$BJ$184,'Income Stmt'!$O157,'Income Stmt'!B$111)</f>
        <v>0</v>
      </c>
      <c r="C157" s="94">
        <f t="array" aca="1" ref="C157" ca="1">INDEX(Calc!$C$140:$BJ$184,'Income Stmt'!$O157,'Income Stmt'!C$111)</f>
        <v>0</v>
      </c>
      <c r="D157" s="94">
        <f t="array" aca="1" ref="D157" ca="1">INDEX(Calc!$C$140:$BJ$184,'Income Stmt'!$O157,'Income Stmt'!D$111)</f>
        <v>0</v>
      </c>
      <c r="E157" s="94">
        <f t="array" aca="1" ref="E157" ca="1">INDEX(Calc!$C$140:$BJ$184,'Income Stmt'!$O157,'Income Stmt'!E$111)</f>
        <v>0</v>
      </c>
      <c r="F157" s="94">
        <f t="array" aca="1" ref="F157" ca="1">INDEX(Calc!$C$140:$BJ$184,'Income Stmt'!$O157,'Income Stmt'!F$111)</f>
        <v>0</v>
      </c>
      <c r="G157" s="94">
        <f t="array" aca="1" ref="G157" ca="1">INDEX(Calc!$C$140:$BJ$184,'Income Stmt'!$O157,'Income Stmt'!G$111)</f>
        <v>0</v>
      </c>
      <c r="H157" s="94">
        <f t="array" aca="1" ref="H157" ca="1">INDEX(Calc!$C$140:$BJ$184,'Income Stmt'!$O157,'Income Stmt'!H$111)</f>
        <v>0</v>
      </c>
      <c r="I157" s="94">
        <f t="array" aca="1" ref="I157" ca="1">INDEX(Calc!$C$140:$BJ$184,'Income Stmt'!$O157,'Income Stmt'!I$111)</f>
        <v>0</v>
      </c>
      <c r="J157" s="94">
        <f t="array" aca="1" ref="J157" ca="1">INDEX(Calc!$C$140:$BJ$184,'Income Stmt'!$O157,'Income Stmt'!J$111)</f>
        <v>0</v>
      </c>
      <c r="K157" s="94">
        <f t="array" aca="1" ref="K157" ca="1">INDEX(Calc!$C$140:$BJ$184,'Income Stmt'!$O157,'Income Stmt'!K$111)</f>
        <v>0</v>
      </c>
      <c r="L157" s="94">
        <f t="array" aca="1" ref="L157" ca="1">INDEX(Calc!$C$140:$BJ$184,'Income Stmt'!$O157,'Income Stmt'!L$111)</f>
        <v>0</v>
      </c>
      <c r="M157" s="94">
        <f t="array" aca="1" ref="M157" ca="1">INDEX(Calc!$C$140:$BJ$184,'Income Stmt'!$O157,'Income Stmt'!M$111)</f>
        <v>0</v>
      </c>
      <c r="N157" s="161">
        <f ca="1">IF(N156&lt;=0,0,N156*'Input - Other Expenses'!L44)</f>
        <v>0</v>
      </c>
      <c r="O157" s="294">
        <v>44</v>
      </c>
    </row>
    <row r="158" spans="1:15" ht="14.25" customHeight="1">
      <c r="A158" s="162" t="s">
        <v>209</v>
      </c>
      <c r="B158" s="103">
        <f t="shared" ref="B158:M158" ca="1" si="32">B156-B157</f>
        <v>-367814.17123984115</v>
      </c>
      <c r="C158" s="103">
        <f t="shared" ca="1" si="32"/>
        <v>-367643.41217894625</v>
      </c>
      <c r="D158" s="103">
        <f t="shared" ca="1" si="32"/>
        <v>-378812.53703564708</v>
      </c>
      <c r="E158" s="103">
        <f t="shared" ca="1" si="32"/>
        <v>-374482.27558526036</v>
      </c>
      <c r="F158" s="103">
        <f t="shared" ca="1" si="32"/>
        <v>-369439.28474299121</v>
      </c>
      <c r="G158" s="103">
        <f t="shared" ca="1" si="32"/>
        <v>-363591.30173469963</v>
      </c>
      <c r="H158" s="103">
        <f t="shared" ca="1" si="32"/>
        <v>-356833.68841390638</v>
      </c>
      <c r="I158" s="103">
        <f t="shared" ca="1" si="32"/>
        <v>-349047.7813746907</v>
      </c>
      <c r="J158" s="103">
        <f t="shared" ca="1" si="32"/>
        <v>-340099.0219638804</v>
      </c>
      <c r="K158" s="103">
        <f t="shared" ca="1" si="32"/>
        <v>-329834.83684371162</v>
      </c>
      <c r="L158" s="103">
        <f t="shared" ca="1" si="32"/>
        <v>-318082.23584386287</v>
      </c>
      <c r="M158" s="103">
        <f t="shared" ca="1" si="32"/>
        <v>-304645.08940816001</v>
      </c>
      <c r="N158" s="103">
        <f ca="1">SUM(B158:M158)</f>
        <v>-4220325.6363655981</v>
      </c>
      <c r="O158" s="294">
        <v>45</v>
      </c>
    </row>
    <row r="159" spans="1:15" ht="14.25" customHeight="1">
      <c r="A159" s="181"/>
      <c r="O159" s="94"/>
    </row>
    <row r="160" spans="1:15" ht="14.25" customHeight="1">
      <c r="A160" s="484" t="str">
        <f>'Input - Assumptions'!$D$8</f>
        <v>CHAD LOVE MEDIA AI</v>
      </c>
      <c r="B160" s="485"/>
      <c r="C160" s="485"/>
      <c r="D160" s="485"/>
      <c r="E160" s="485"/>
      <c r="F160" s="485"/>
      <c r="G160" s="485"/>
      <c r="H160" s="485"/>
      <c r="I160" s="485"/>
      <c r="J160" s="485"/>
      <c r="K160" s="485"/>
      <c r="L160" s="485"/>
      <c r="M160" s="485"/>
      <c r="N160" s="485"/>
      <c r="O160" s="94"/>
    </row>
    <row r="161" spans="1:15" ht="14.25" customHeight="1">
      <c r="A161" s="484" t="s">
        <v>325</v>
      </c>
      <c r="B161" s="485"/>
      <c r="C161" s="485"/>
      <c r="D161" s="485"/>
      <c r="E161" s="485"/>
      <c r="F161" s="485"/>
      <c r="G161" s="485"/>
      <c r="H161" s="485"/>
      <c r="I161" s="485"/>
      <c r="J161" s="485"/>
      <c r="K161" s="485"/>
      <c r="L161" s="485"/>
      <c r="M161" s="485"/>
      <c r="N161" s="485"/>
      <c r="O161" s="94"/>
    </row>
    <row r="162" spans="1:15" ht="14.25" customHeight="1">
      <c r="A162" s="484" t="s">
        <v>128</v>
      </c>
      <c r="B162" s="485"/>
      <c r="C162" s="485"/>
      <c r="D162" s="485"/>
      <c r="E162" s="485"/>
      <c r="F162" s="485"/>
      <c r="G162" s="485"/>
      <c r="H162" s="485"/>
      <c r="I162" s="485"/>
      <c r="J162" s="485"/>
      <c r="K162" s="485"/>
      <c r="L162" s="485"/>
      <c r="M162" s="485"/>
      <c r="N162" s="485"/>
      <c r="O162" s="94"/>
    </row>
    <row r="163" spans="1:15" ht="14.25" customHeight="1">
      <c r="A163" s="181"/>
      <c r="N163" s="124" t="s">
        <v>326</v>
      </c>
      <c r="O163" s="94"/>
    </row>
    <row r="164" spans="1:15" ht="14.25" customHeight="1">
      <c r="A164" s="181" t="s">
        <v>40</v>
      </c>
      <c r="B164" s="152">
        <f>(((VALUE(RIGHT(A162,1)))-1)*12)+1</f>
        <v>37</v>
      </c>
      <c r="C164" s="152">
        <f t="shared" ref="C164:M164" si="33">B164+1</f>
        <v>38</v>
      </c>
      <c r="D164" s="152">
        <f t="shared" si="33"/>
        <v>39</v>
      </c>
      <c r="E164" s="152">
        <f t="shared" si="33"/>
        <v>40</v>
      </c>
      <c r="F164" s="152">
        <f t="shared" si="33"/>
        <v>41</v>
      </c>
      <c r="G164" s="152">
        <f t="shared" si="33"/>
        <v>42</v>
      </c>
      <c r="H164" s="152">
        <f t="shared" si="33"/>
        <v>43</v>
      </c>
      <c r="I164" s="152">
        <f t="shared" si="33"/>
        <v>44</v>
      </c>
      <c r="J164" s="152">
        <f t="shared" si="33"/>
        <v>45</v>
      </c>
      <c r="K164" s="152">
        <f t="shared" si="33"/>
        <v>46</v>
      </c>
      <c r="L164" s="152">
        <f t="shared" si="33"/>
        <v>47</v>
      </c>
      <c r="M164" s="152">
        <f t="shared" si="33"/>
        <v>48</v>
      </c>
      <c r="N164" s="124" t="s">
        <v>327</v>
      </c>
      <c r="O164" s="94"/>
    </row>
    <row r="165" spans="1:15" ht="14.25" customHeight="1">
      <c r="A165" s="181" t="s">
        <v>328</v>
      </c>
      <c r="B165" s="47">
        <f>EOMONTH('Input - Assumptions'!$D$9,'Balance Sheet'!C164-1)</f>
        <v>47299</v>
      </c>
      <c r="C165" s="47">
        <f>EOMONTH('Input - Assumptions'!$D$9,'Balance Sheet'!D164-1)</f>
        <v>47330</v>
      </c>
      <c r="D165" s="47">
        <f>EOMONTH('Input - Assumptions'!$D$9,'Balance Sheet'!E164-1)</f>
        <v>47361</v>
      </c>
      <c r="E165" s="47">
        <f>EOMONTH('Input - Assumptions'!$D$9,'Balance Sheet'!F164-1)</f>
        <v>47391</v>
      </c>
      <c r="F165" s="47">
        <f>EOMONTH('Input - Assumptions'!$D$9,'Balance Sheet'!G164-1)</f>
        <v>47422</v>
      </c>
      <c r="G165" s="47">
        <f>EOMONTH('Input - Assumptions'!$D$9,'Balance Sheet'!H164-1)</f>
        <v>47452</v>
      </c>
      <c r="H165" s="47">
        <f>EOMONTH('Input - Assumptions'!$D$9,'Balance Sheet'!I164-1)</f>
        <v>47483</v>
      </c>
      <c r="I165" s="47">
        <f>EOMONTH('Input - Assumptions'!$D$9,'Balance Sheet'!J164-1)</f>
        <v>47514</v>
      </c>
      <c r="J165" s="47">
        <f>EOMONTH('Input - Assumptions'!$D$9,'Balance Sheet'!K164-1)</f>
        <v>47542</v>
      </c>
      <c r="K165" s="47">
        <f>EOMONTH('Input - Assumptions'!$D$9,'Balance Sheet'!L164-1)</f>
        <v>47573</v>
      </c>
      <c r="L165" s="47">
        <f>EOMONTH('Input - Assumptions'!$D$9,'Balance Sheet'!M164-1)</f>
        <v>47603</v>
      </c>
      <c r="M165" s="47">
        <f>EOMONTH('Input - Assumptions'!$D$9,'Balance Sheet'!N164-1)</f>
        <v>47634</v>
      </c>
      <c r="N165" s="293">
        <f>M165</f>
        <v>47634</v>
      </c>
      <c r="O165" s="94"/>
    </row>
    <row r="166" spans="1:15" ht="14.25" customHeight="1">
      <c r="A166" s="162" t="s">
        <v>317</v>
      </c>
      <c r="O166" s="94"/>
    </row>
    <row r="167" spans="1:15" ht="14.25" customHeight="1">
      <c r="A167" s="284" t="str">
        <f>Calc!$A$26</f>
        <v>Subscription Revenue</v>
      </c>
      <c r="B167" s="94">
        <f t="array" aca="1" ref="B167" ca="1">INDEX(Calc!$C$140:$BJ$184,'Income Stmt'!$O167,'Income Stmt'!B$164)</f>
        <v>202658.17090022186</v>
      </c>
      <c r="C167" s="94">
        <f t="array" aca="1" ref="C167" ca="1">INDEX(Calc!$C$140:$BJ$184,'Income Stmt'!$O167,'Income Stmt'!C$164)</f>
        <v>223688.22601597197</v>
      </c>
      <c r="D167" s="94">
        <f t="array" aca="1" ref="D167" ca="1">INDEX(Calc!$C$140:$BJ$184,'Income Stmt'!$O167,'Income Stmt'!D$164)</f>
        <v>247674.5456403358</v>
      </c>
      <c r="E167" s="94">
        <f t="array" aca="1" ref="E167" ca="1">INDEX(Calc!$C$140:$BJ$184,'Income Stmt'!$O167,'Income Stmt'!E$164)</f>
        <v>275011.71493516373</v>
      </c>
      <c r="F167" s="94">
        <f t="array" aca="1" ref="F167" ca="1">INDEX(Calc!$C$140:$BJ$184,'Income Stmt'!$O167,'Income Stmt'!F$164)</f>
        <v>306147.40611317416</v>
      </c>
      <c r="G167" s="94">
        <f t="array" aca="1" ref="G167" ca="1">INDEX(Calc!$C$140:$BJ$184,'Income Stmt'!$O167,'Income Stmt'!G$164)</f>
        <v>341589.51185460755</v>
      </c>
      <c r="H167" s="94">
        <f t="array" aca="1" ref="H167" ca="1">INDEX(Calc!$C$140:$BJ$184,'Income Stmt'!$O167,'Income Stmt'!H$164)</f>
        <v>381914.23744103906</v>
      </c>
      <c r="I167" s="94">
        <f t="array" aca="1" ref="I167" ca="1">INDEX(Calc!$C$140:$BJ$184,'Income Stmt'!$O167,'Income Stmt'!I$164)</f>
        <v>427775.28045217058</v>
      </c>
      <c r="J167" s="94">
        <f t="array" aca="1" ref="J167" ca="1">INDEX(Calc!$C$140:$BJ$184,'Income Stmt'!$O167,'Income Stmt'!J$164)</f>
        <v>479914.24418760667</v>
      </c>
      <c r="K167" s="94">
        <f t="array" aca="1" ref="K167" ca="1">INDEX(Calc!$C$140:$BJ$184,'Income Stmt'!$O167,'Income Stmt'!K$164)</f>
        <v>539172.45061900408</v>
      </c>
      <c r="L167" s="94">
        <f t="array" aca="1" ref="L167" ca="1">INDEX(Calc!$C$140:$BJ$184,'Income Stmt'!$O167,'Income Stmt'!L$164)</f>
        <v>606504.34096133313</v>
      </c>
      <c r="M167" s="94">
        <f t="array" aca="1" ref="M167" ca="1">INDEX(Calc!$C$140:$BJ$184,'Income Stmt'!$O167,'Income Stmt'!M$164)</f>
        <v>682992.67723009654</v>
      </c>
      <c r="N167" s="161">
        <f t="shared" ref="N167:N170" ca="1" si="34">SUM(B167:M167)</f>
        <v>4715042.8063507248</v>
      </c>
      <c r="O167" s="294">
        <v>1</v>
      </c>
    </row>
    <row r="168" spans="1:15" ht="14.25" customHeight="1">
      <c r="A168" s="284" t="str">
        <f>Calc!$A$27</f>
        <v>Ad Revenue</v>
      </c>
      <c r="B168" s="94">
        <f t="array" aca="1" ref="B168" ca="1">INDEX(Calc!$C$140:$BJ$184,'Income Stmt'!$O168,'Income Stmt'!B$164)</f>
        <v>18756.148249632501</v>
      </c>
      <c r="C168" s="94">
        <f t="array" aca="1" ref="C168" ca="1">INDEX(Calc!$C$140:$BJ$184,'Income Stmt'!$O168,'Income Stmt'!C$164)</f>
        <v>20727.28701724287</v>
      </c>
      <c r="D168" s="94">
        <f t="array" aca="1" ref="D168" ca="1">INDEX(Calc!$C$140:$BJ$184,'Income Stmt'!$O168,'Income Stmt'!D$164)</f>
        <v>22970.018634195163</v>
      </c>
      <c r="E168" s="94">
        <f t="array" aca="1" ref="E168" ca="1">INDEX(Calc!$C$140:$BJ$184,'Income Stmt'!$O168,'Income Stmt'!E$164)</f>
        <v>25519.872408426163</v>
      </c>
      <c r="F168" s="94">
        <f t="array" aca="1" ref="F168" ca="1">INDEX(Calc!$C$140:$BJ$184,'Income Stmt'!$O168,'Income Stmt'!F$164)</f>
        <v>28417.05996843359</v>
      </c>
      <c r="G168" s="94">
        <f t="array" aca="1" ref="G168" ca="1">INDEX(Calc!$C$140:$BJ$184,'Income Stmt'!$O168,'Income Stmt'!G$164)</f>
        <v>31707.090720156593</v>
      </c>
      <c r="H168" s="94">
        <f t="array" aca="1" ref="H168" ca="1">INDEX(Calc!$C$140:$BJ$184,'Income Stmt'!$O168,'Income Stmt'!H$164)</f>
        <v>35441.468115399046</v>
      </c>
      <c r="I168" s="94">
        <f t="array" aca="1" ref="I168" ca="1">INDEX(Calc!$C$140:$BJ$184,'Income Stmt'!$O168,'Income Stmt'!I$164)</f>
        <v>39678.477327308748</v>
      </c>
      <c r="J168" s="94">
        <f t="array" aca="1" ref="J168" ca="1">INDEX(Calc!$C$140:$BJ$184,'Income Stmt'!$O168,'Income Stmt'!J$164)</f>
        <v>44484.076315530096</v>
      </c>
      <c r="K168" s="94">
        <f t="array" aca="1" ref="K168" ca="1">INDEX(Calc!$C$140:$BJ$184,'Income Stmt'!$O168,'Income Stmt'!K$164)</f>
        <v>49932.903832042881</v>
      </c>
      <c r="L168" s="94">
        <f t="array" aca="1" ref="L168" ca="1">INDEX(Calc!$C$140:$BJ$184,'Income Stmt'!$O168,'Income Stmt'!L$164)</f>
        <v>56109.419692032869</v>
      </c>
      <c r="M168" s="94">
        <f t="array" aca="1" ref="M168" ca="1">INDEX(Calc!$C$140:$BJ$184,'Income Stmt'!$O168,'Income Stmt'!M$164)</f>
        <v>63109.194639144494</v>
      </c>
      <c r="N168" s="161">
        <f t="shared" ca="1" si="34"/>
        <v>436853.01691954501</v>
      </c>
      <c r="O168" s="294">
        <v>2</v>
      </c>
    </row>
    <row r="169" spans="1:15" ht="14.25" customHeight="1">
      <c r="A169" s="284" t="str">
        <f>Calc!$A$28</f>
        <v>In-App Purchases Revenue</v>
      </c>
      <c r="B169" s="94">
        <f t="array" ref="B169">INDEX(Calc!$C$140:$BJ$184,'Income Stmt'!$O169,'Income Stmt'!B$164)</f>
        <v>55843.882393044041</v>
      </c>
      <c r="C169" s="94">
        <f t="array" ref="C169">INDEX(Calc!$C$140:$BJ$184,'Income Stmt'!$O169,'Income Stmt'!C$164)</f>
        <v>61832.079608436565</v>
      </c>
      <c r="D169" s="94">
        <f t="array" ref="D169">INDEX(Calc!$C$140:$BJ$184,'Income Stmt'!$O169,'Income Stmt'!D$164)</f>
        <v>68656.818193247469</v>
      </c>
      <c r="E169" s="94">
        <f t="array" ref="E169">INDEX(Calc!$C$140:$BJ$184,'Income Stmt'!$O169,'Income Stmt'!E$164)</f>
        <v>76429.85974907261</v>
      </c>
      <c r="F169" s="94">
        <f t="array" ref="F169">INDEX(Calc!$C$140:$BJ$184,'Income Stmt'!$O169,'Income Stmt'!F$164)</f>
        <v>85277.999948660567</v>
      </c>
      <c r="G169" s="94">
        <f t="array" ref="G169">INDEX(Calc!$C$140:$BJ$184,'Income Stmt'!$O169,'Income Stmt'!G$164)</f>
        <v>95345.088741343206</v>
      </c>
      <c r="H169" s="94">
        <f t="array" ref="H169">INDEX(Calc!$C$140:$BJ$184,'Income Stmt'!$O169,'Income Stmt'!H$164)</f>
        <v>106794.32206913175</v>
      </c>
      <c r="I169" s="94">
        <f t="array" ref="I169">INDEX(Calc!$C$140:$BJ$184,'Income Stmt'!$O169,'Income Stmt'!I$164)</f>
        <v>119810.84158289903</v>
      </c>
      <c r="J169" s="94">
        <f t="array" ref="J169">INDEX(Calc!$C$140:$BJ$184,'Income Stmt'!$O169,'Income Stmt'!J$164)</f>
        <v>134604.68375205007</v>
      </c>
      <c r="K169" s="94">
        <f t="array" ref="K169">INDEX(Calc!$C$140:$BJ$184,'Income Stmt'!$O169,'Income Stmt'!K$164)</f>
        <v>151414.125324133</v>
      </c>
      <c r="L169" s="94">
        <f t="array" ref="L169">INDEX(Calc!$C$140:$BJ$184,'Income Stmt'!$O169,'Income Stmt'!L$164)</f>
        <v>170509.47840153388</v>
      </c>
      <c r="M169" s="94">
        <f t="array" ref="M169">INDEX(Calc!$C$140:$BJ$184,'Income Stmt'!$O169,'Income Stmt'!M$164)</f>
        <v>192197.39556121617</v>
      </c>
      <c r="N169" s="161">
        <f t="shared" si="34"/>
        <v>1318716.5753247682</v>
      </c>
      <c r="O169" s="294">
        <v>3</v>
      </c>
    </row>
    <row r="170" spans="1:15" ht="14.25" hidden="1" customHeight="1">
      <c r="A170" s="284">
        <f ca="1">Calc!$A$29</f>
        <v>0</v>
      </c>
      <c r="B170" s="94">
        <f t="array" aca="1" ref="B170" ca="1">INDEX(Calc!$C$140:$BJ$184,'Income Stmt'!$O170,'Income Stmt'!B$164)</f>
        <v>0</v>
      </c>
      <c r="C170" s="94">
        <f t="array" aca="1" ref="C170" ca="1">INDEX(Calc!$C$140:$BJ$184,'Income Stmt'!$O170,'Income Stmt'!C$164)</f>
        <v>0</v>
      </c>
      <c r="D170" s="94">
        <f t="array" aca="1" ref="D170" ca="1">INDEX(Calc!$C$140:$BJ$184,'Income Stmt'!$O170,'Income Stmt'!D$164)</f>
        <v>0</v>
      </c>
      <c r="E170" s="94">
        <f t="array" aca="1" ref="E170" ca="1">INDEX(Calc!$C$140:$BJ$184,'Income Stmt'!$O170,'Income Stmt'!E$164)</f>
        <v>0</v>
      </c>
      <c r="F170" s="94">
        <f t="array" aca="1" ref="F170" ca="1">INDEX(Calc!$C$140:$BJ$184,'Income Stmt'!$O170,'Income Stmt'!F$164)</f>
        <v>0</v>
      </c>
      <c r="G170" s="94">
        <f t="array" aca="1" ref="G170" ca="1">INDEX(Calc!$C$140:$BJ$184,'Income Stmt'!$O170,'Income Stmt'!G$164)</f>
        <v>0</v>
      </c>
      <c r="H170" s="94">
        <f t="array" aca="1" ref="H170" ca="1">INDEX(Calc!$C$140:$BJ$184,'Income Stmt'!$O170,'Income Stmt'!H$164)</f>
        <v>0</v>
      </c>
      <c r="I170" s="94">
        <f t="array" aca="1" ref="I170" ca="1">INDEX(Calc!$C$140:$BJ$184,'Income Stmt'!$O170,'Income Stmt'!I$164)</f>
        <v>0</v>
      </c>
      <c r="J170" s="94">
        <f t="array" aca="1" ref="J170" ca="1">INDEX(Calc!$C$140:$BJ$184,'Income Stmt'!$O170,'Income Stmt'!J$164)</f>
        <v>0</v>
      </c>
      <c r="K170" s="94">
        <f t="array" aca="1" ref="K170" ca="1">INDEX(Calc!$C$140:$BJ$184,'Income Stmt'!$O170,'Income Stmt'!K$164)</f>
        <v>0</v>
      </c>
      <c r="L170" s="94">
        <f t="array" aca="1" ref="L170" ca="1">INDEX(Calc!$C$140:$BJ$184,'Income Stmt'!$O170,'Income Stmt'!L$164)</f>
        <v>0</v>
      </c>
      <c r="M170" s="94">
        <f t="array" aca="1" ref="M170" ca="1">INDEX(Calc!$C$140:$BJ$184,'Income Stmt'!$O170,'Income Stmt'!M$164)</f>
        <v>0</v>
      </c>
      <c r="N170" s="161">
        <f t="shared" ca="1" si="34"/>
        <v>0</v>
      </c>
      <c r="O170" s="294">
        <v>4</v>
      </c>
    </row>
    <row r="171" spans="1:15" ht="14.25" customHeight="1">
      <c r="A171" s="162" t="s">
        <v>180</v>
      </c>
      <c r="B171" s="177">
        <f t="shared" ref="B171:N171" ca="1" si="35">SUM(B167:B170)</f>
        <v>277258.20154289843</v>
      </c>
      <c r="C171" s="177">
        <f t="shared" ca="1" si="35"/>
        <v>306247.5926416514</v>
      </c>
      <c r="D171" s="177">
        <f t="shared" ca="1" si="35"/>
        <v>339301.38246777846</v>
      </c>
      <c r="E171" s="177">
        <f t="shared" ca="1" si="35"/>
        <v>376961.44709266245</v>
      </c>
      <c r="F171" s="177">
        <f t="shared" ca="1" si="35"/>
        <v>419842.46603026829</v>
      </c>
      <c r="G171" s="177">
        <f t="shared" ca="1" si="35"/>
        <v>468641.6913161074</v>
      </c>
      <c r="H171" s="177">
        <f t="shared" ca="1" si="35"/>
        <v>524150.0276255699</v>
      </c>
      <c r="I171" s="177">
        <f t="shared" ca="1" si="35"/>
        <v>587264.59936237836</v>
      </c>
      <c r="J171" s="177">
        <f t="shared" ca="1" si="35"/>
        <v>659003.00425518677</v>
      </c>
      <c r="K171" s="177">
        <f t="shared" ca="1" si="35"/>
        <v>740519.47977517999</v>
      </c>
      <c r="L171" s="177">
        <f t="shared" ca="1" si="35"/>
        <v>833123.2390548999</v>
      </c>
      <c r="M171" s="177">
        <f t="shared" ca="1" si="35"/>
        <v>938299.26743045717</v>
      </c>
      <c r="N171" s="177">
        <f t="shared" ca="1" si="35"/>
        <v>6470612.3985950379</v>
      </c>
      <c r="O171" s="294">
        <v>5</v>
      </c>
    </row>
    <row r="172" spans="1:15" ht="14.25" customHeight="1">
      <c r="A172" s="162"/>
      <c r="B172" s="105"/>
      <c r="C172" s="105"/>
      <c r="D172" s="105"/>
      <c r="E172" s="105"/>
      <c r="F172" s="105"/>
      <c r="G172" s="105"/>
      <c r="H172" s="105"/>
      <c r="I172" s="105"/>
      <c r="J172" s="105"/>
      <c r="K172" s="105"/>
      <c r="L172" s="105"/>
      <c r="M172" s="105"/>
      <c r="N172" s="105"/>
      <c r="O172" s="294">
        <v>6</v>
      </c>
    </row>
    <row r="173" spans="1:15" ht="14.25" customHeight="1">
      <c r="A173" s="17" t="str">
        <f ca="1">IF(COUNTIF(A174,"&lt;&gt;0")=0,0,"Cost of Goods Sold")</f>
        <v>Cost of Goods Sold</v>
      </c>
      <c r="B173" s="105"/>
      <c r="C173" s="105"/>
      <c r="D173" s="105"/>
      <c r="E173" s="105"/>
      <c r="F173" s="105"/>
      <c r="G173" s="105"/>
      <c r="H173" s="105"/>
      <c r="I173" s="105"/>
      <c r="J173" s="105"/>
      <c r="K173" s="105"/>
      <c r="L173" s="105"/>
      <c r="M173" s="105"/>
      <c r="N173" s="105"/>
      <c r="O173" s="294">
        <v>7</v>
      </c>
    </row>
    <row r="174" spans="1:15" ht="14.25" customHeight="1">
      <c r="A174" s="294" t="str">
        <f ca="1">IF(N174&lt;&gt;0,Calc!$A$147,0)</f>
        <v>Direct Expenses</v>
      </c>
      <c r="B174" s="94">
        <f t="array" aca="1" ref="B174" ca="1">INDEX(Calc!$C$140:$BJ$184,'Income Stmt'!$O174,'Income Stmt'!B$164)</f>
        <v>26029.614244959805</v>
      </c>
      <c r="C174" s="94">
        <f t="array" aca="1" ref="C174" ca="1">INDEX(Calc!$C$140:$BJ$184,'Income Stmt'!$O174,'Income Stmt'!C$164)</f>
        <v>28878.493574851298</v>
      </c>
      <c r="D174" s="94">
        <f t="array" aca="1" ref="D174" ca="1">INDEX(Calc!$C$140:$BJ$184,'Income Stmt'!$O174,'Income Stmt'!D$164)</f>
        <v>32136.07265226723</v>
      </c>
      <c r="E174" s="94">
        <f t="array" aca="1" ref="E174" ca="1">INDEX(Calc!$C$140:$BJ$184,'Income Stmt'!$O174,'Income Stmt'!E$164)</f>
        <v>35858.886302619256</v>
      </c>
      <c r="F174" s="94">
        <f t="array" aca="1" ref="F174" ca="1">INDEX(Calc!$C$140:$BJ$184,'Income Stmt'!$O174,'Income Stmt'!F$164)</f>
        <v>40111.324190382991</v>
      </c>
      <c r="G174" s="94">
        <f t="array" aca="1" ref="G174" ca="1">INDEX(Calc!$C$140:$BJ$184,'Income Stmt'!$O174,'Income Stmt'!G$164)</f>
        <v>44966.721543486667</v>
      </c>
      <c r="H174" s="94">
        <f t="array" aca="1" ref="H174" ca="1">INDEX(Calc!$C$140:$BJ$184,'Income Stmt'!$O174,'Income Stmt'!H$164)</f>
        <v>50508.601342902009</v>
      </c>
      <c r="I174" s="94">
        <f t="array" aca="1" ref="I174" ca="1">INDEX(Calc!$C$140:$BJ$184,'Income Stmt'!$O174,'Income Stmt'!I$164)</f>
        <v>56832.089010250034</v>
      </c>
      <c r="J174" s="94">
        <f t="array" aca="1" ref="J174" ca="1">INDEX(Calc!$C$140:$BJ$184,'Income Stmt'!$O174,'Income Stmt'!J$164)</f>
        <v>64045.52354683006</v>
      </c>
      <c r="K174" s="94">
        <f t="array" aca="1" ref="K174" ca="1">INDEX(Calc!$C$140:$BJ$184,'Income Stmt'!$O174,'Income Stmt'!K$164)</f>
        <v>72272.292403617059</v>
      </c>
      <c r="L174" s="94">
        <f t="array" aca="1" ref="L174" ca="1">INDEX(Calc!$C$140:$BJ$184,'Income Stmt'!$O174,'Income Stmt'!L$164)</f>
        <v>81652.921149757647</v>
      </c>
      <c r="M174" s="94">
        <f t="array" aca="1" ref="M174" ca="1">INDEX(Calc!$C$140:$BJ$184,'Income Stmt'!$O174,'Income Stmt'!M$164)</f>
        <v>92347.453321059671</v>
      </c>
      <c r="N174" s="161">
        <f t="shared" ref="N174:N178" ca="1" si="36">SUM(B174:M174)</f>
        <v>625639.99328298378</v>
      </c>
      <c r="O174" s="294">
        <v>8</v>
      </c>
    </row>
    <row r="175" spans="1:15" ht="14.25" hidden="1" customHeight="1">
      <c r="A175" s="294">
        <f>IF(N175&lt;&gt;0,Calc!$A$148,0)</f>
        <v>0</v>
      </c>
      <c r="B175" s="94">
        <f t="array" ref="B175">INDEX(Calc!$C$140:$BJ$184,'Income Stmt'!$O175,'Income Stmt'!B$164)</f>
        <v>0</v>
      </c>
      <c r="C175" s="94">
        <f t="array" ref="C175">INDEX(Calc!$C$140:$BJ$184,'Income Stmt'!$O175,'Income Stmt'!C$164)</f>
        <v>0</v>
      </c>
      <c r="D175" s="94">
        <f t="array" ref="D175">INDEX(Calc!$C$140:$BJ$184,'Income Stmt'!$O175,'Income Stmt'!D$164)</f>
        <v>0</v>
      </c>
      <c r="E175" s="94">
        <f t="array" ref="E175">INDEX(Calc!$C$140:$BJ$184,'Income Stmt'!$O175,'Income Stmt'!E$164)</f>
        <v>0</v>
      </c>
      <c r="F175" s="94">
        <f t="array" ref="F175">INDEX(Calc!$C$140:$BJ$184,'Income Stmt'!$O175,'Income Stmt'!F$164)</f>
        <v>0</v>
      </c>
      <c r="G175" s="94">
        <f t="array" ref="G175">INDEX(Calc!$C$140:$BJ$184,'Income Stmt'!$O175,'Income Stmt'!G$164)</f>
        <v>0</v>
      </c>
      <c r="H175" s="94">
        <f t="array" ref="H175">INDEX(Calc!$C$140:$BJ$184,'Income Stmt'!$O175,'Income Stmt'!H$164)</f>
        <v>0</v>
      </c>
      <c r="I175" s="94">
        <f t="array" ref="I175">INDEX(Calc!$C$140:$BJ$184,'Income Stmt'!$O175,'Income Stmt'!I$164)</f>
        <v>0</v>
      </c>
      <c r="J175" s="94">
        <f t="array" ref="J175">INDEX(Calc!$C$140:$BJ$184,'Income Stmt'!$O175,'Income Stmt'!J$164)</f>
        <v>0</v>
      </c>
      <c r="K175" s="94">
        <f t="array" ref="K175">INDEX(Calc!$C$140:$BJ$184,'Income Stmt'!$O175,'Income Stmt'!K$164)</f>
        <v>0</v>
      </c>
      <c r="L175" s="94">
        <f t="array" ref="L175">INDEX(Calc!$C$140:$BJ$184,'Income Stmt'!$O175,'Income Stmt'!L$164)</f>
        <v>0</v>
      </c>
      <c r="M175" s="94">
        <f t="array" ref="M175">INDEX(Calc!$C$140:$BJ$184,'Income Stmt'!$O175,'Income Stmt'!M$164)</f>
        <v>0</v>
      </c>
      <c r="N175" s="161">
        <f t="shared" si="36"/>
        <v>0</v>
      </c>
      <c r="O175" s="294">
        <v>9</v>
      </c>
    </row>
    <row r="176" spans="1:15" ht="14.25" hidden="1" customHeight="1">
      <c r="A176" s="294">
        <f>IF(N176&lt;&gt;0,Calc!$A$149,0)</f>
        <v>0</v>
      </c>
      <c r="B176" s="94">
        <f t="array" ref="B176">INDEX(Calc!$C$140:$BJ$184,'Income Stmt'!$O176,'Income Stmt'!B$164)</f>
        <v>0</v>
      </c>
      <c r="C176" s="94">
        <f t="array" ref="C176">INDEX(Calc!$C$140:$BJ$184,'Income Stmt'!$O176,'Income Stmt'!C$164)</f>
        <v>0</v>
      </c>
      <c r="D176" s="94">
        <f t="array" ref="D176">INDEX(Calc!$C$140:$BJ$184,'Income Stmt'!$O176,'Income Stmt'!D$164)</f>
        <v>0</v>
      </c>
      <c r="E176" s="94">
        <f t="array" ref="E176">INDEX(Calc!$C$140:$BJ$184,'Income Stmt'!$O176,'Income Stmt'!E$164)</f>
        <v>0</v>
      </c>
      <c r="F176" s="94">
        <f t="array" ref="F176">INDEX(Calc!$C$140:$BJ$184,'Income Stmt'!$O176,'Income Stmt'!F$164)</f>
        <v>0</v>
      </c>
      <c r="G176" s="94">
        <f t="array" ref="G176">INDEX(Calc!$C$140:$BJ$184,'Income Stmt'!$O176,'Income Stmt'!G$164)</f>
        <v>0</v>
      </c>
      <c r="H176" s="94">
        <f t="array" ref="H176">INDEX(Calc!$C$140:$BJ$184,'Income Stmt'!$O176,'Income Stmt'!H$164)</f>
        <v>0</v>
      </c>
      <c r="I176" s="94">
        <f t="array" ref="I176">INDEX(Calc!$C$140:$BJ$184,'Income Stmt'!$O176,'Income Stmt'!I$164)</f>
        <v>0</v>
      </c>
      <c r="J176" s="94">
        <f t="array" ref="J176">INDEX(Calc!$C$140:$BJ$184,'Income Stmt'!$O176,'Income Stmt'!J$164)</f>
        <v>0</v>
      </c>
      <c r="K176" s="94">
        <f t="array" ref="K176">INDEX(Calc!$C$140:$BJ$184,'Income Stmt'!$O176,'Income Stmt'!K$164)</f>
        <v>0</v>
      </c>
      <c r="L176" s="94">
        <f t="array" ref="L176">INDEX(Calc!$C$140:$BJ$184,'Income Stmt'!$O176,'Income Stmt'!L$164)</f>
        <v>0</v>
      </c>
      <c r="M176" s="94">
        <f t="array" ref="M176">INDEX(Calc!$C$140:$BJ$184,'Income Stmt'!$O176,'Income Stmt'!M$164)</f>
        <v>0</v>
      </c>
      <c r="N176" s="161">
        <f t="shared" si="36"/>
        <v>0</v>
      </c>
      <c r="O176" s="294">
        <v>10</v>
      </c>
    </row>
    <row r="177" spans="1:15" ht="14.25" hidden="1" customHeight="1">
      <c r="A177" s="294">
        <f>IF(N177&lt;&gt;0,Calc!$A$150,0)</f>
        <v>0</v>
      </c>
      <c r="B177" s="94">
        <f t="array" ref="B177">INDEX(Calc!$C$140:$BJ$184,'Income Stmt'!$O177,'Income Stmt'!B$164)</f>
        <v>0</v>
      </c>
      <c r="C177" s="94">
        <f t="array" ref="C177">INDEX(Calc!$C$140:$BJ$184,'Income Stmt'!$O177,'Income Stmt'!C$164)</f>
        <v>0</v>
      </c>
      <c r="D177" s="94">
        <f t="array" ref="D177">INDEX(Calc!$C$140:$BJ$184,'Income Stmt'!$O177,'Income Stmt'!D$164)</f>
        <v>0</v>
      </c>
      <c r="E177" s="94">
        <f t="array" ref="E177">INDEX(Calc!$C$140:$BJ$184,'Income Stmt'!$O177,'Income Stmt'!E$164)</f>
        <v>0</v>
      </c>
      <c r="F177" s="94">
        <f t="array" ref="F177">INDEX(Calc!$C$140:$BJ$184,'Income Stmt'!$O177,'Income Stmt'!F$164)</f>
        <v>0</v>
      </c>
      <c r="G177" s="94">
        <f t="array" ref="G177">INDEX(Calc!$C$140:$BJ$184,'Income Stmt'!$O177,'Income Stmt'!G$164)</f>
        <v>0</v>
      </c>
      <c r="H177" s="94">
        <f t="array" ref="H177">INDEX(Calc!$C$140:$BJ$184,'Income Stmt'!$O177,'Income Stmt'!H$164)</f>
        <v>0</v>
      </c>
      <c r="I177" s="94">
        <f t="array" ref="I177">INDEX(Calc!$C$140:$BJ$184,'Income Stmt'!$O177,'Income Stmt'!I$164)</f>
        <v>0</v>
      </c>
      <c r="J177" s="94">
        <f t="array" ref="J177">INDEX(Calc!$C$140:$BJ$184,'Income Stmt'!$O177,'Income Stmt'!J$164)</f>
        <v>0</v>
      </c>
      <c r="K177" s="94">
        <f t="array" ref="K177">INDEX(Calc!$C$140:$BJ$184,'Income Stmt'!$O177,'Income Stmt'!K$164)</f>
        <v>0</v>
      </c>
      <c r="L177" s="94">
        <f t="array" ref="L177">INDEX(Calc!$C$140:$BJ$184,'Income Stmt'!$O177,'Income Stmt'!L$164)</f>
        <v>0</v>
      </c>
      <c r="M177" s="94">
        <f t="array" ref="M177">INDEX(Calc!$C$140:$BJ$184,'Income Stmt'!$O177,'Income Stmt'!M$164)</f>
        <v>0</v>
      </c>
      <c r="N177" s="161">
        <f t="shared" si="36"/>
        <v>0</v>
      </c>
      <c r="O177" s="294">
        <v>11</v>
      </c>
    </row>
    <row r="178" spans="1:15" ht="14.25" customHeight="1">
      <c r="A178" s="162" t="str">
        <f ca="1">IF(COUNTIF(A174:A177,"&lt;&gt;0")=0,0,"Total Cost of Goods Sold")</f>
        <v>Total Cost of Goods Sold</v>
      </c>
      <c r="B178" s="177">
        <f t="shared" ref="B178:M178" ca="1" si="37">SUM(B174:B177)</f>
        <v>26029.614244959805</v>
      </c>
      <c r="C178" s="177">
        <f t="shared" ca="1" si="37"/>
        <v>28878.493574851298</v>
      </c>
      <c r="D178" s="177">
        <f t="shared" ca="1" si="37"/>
        <v>32136.07265226723</v>
      </c>
      <c r="E178" s="177">
        <f t="shared" ca="1" si="37"/>
        <v>35858.886302619256</v>
      </c>
      <c r="F178" s="177">
        <f t="shared" ca="1" si="37"/>
        <v>40111.324190382991</v>
      </c>
      <c r="G178" s="177">
        <f t="shared" ca="1" si="37"/>
        <v>44966.721543486667</v>
      </c>
      <c r="H178" s="177">
        <f t="shared" ca="1" si="37"/>
        <v>50508.601342902009</v>
      </c>
      <c r="I178" s="177">
        <f t="shared" ca="1" si="37"/>
        <v>56832.089010250034</v>
      </c>
      <c r="J178" s="177">
        <f t="shared" ca="1" si="37"/>
        <v>64045.52354683006</v>
      </c>
      <c r="K178" s="177">
        <f t="shared" ca="1" si="37"/>
        <v>72272.292403617059</v>
      </c>
      <c r="L178" s="177">
        <f t="shared" ca="1" si="37"/>
        <v>81652.921149757647</v>
      </c>
      <c r="M178" s="177">
        <f t="shared" ca="1" si="37"/>
        <v>92347.453321059671</v>
      </c>
      <c r="N178" s="177">
        <f t="shared" ca="1" si="36"/>
        <v>625639.99328298378</v>
      </c>
      <c r="O178" s="294">
        <v>12</v>
      </c>
    </row>
    <row r="179" spans="1:15" ht="14.25" customHeight="1">
      <c r="A179" s="181" t="str">
        <f ca="1">IF(A178=0,0,"")</f>
        <v/>
      </c>
      <c r="O179" s="294">
        <v>13</v>
      </c>
    </row>
    <row r="180" spans="1:15" ht="14.25" customHeight="1">
      <c r="A180" s="162" t="str">
        <f ca="1">IF(A178=0,0,"Gross Margin")</f>
        <v>Gross Margin</v>
      </c>
      <c r="B180" s="295">
        <f t="shared" ref="B180:M180" ca="1" si="38">B171-B178</f>
        <v>251228.58729793862</v>
      </c>
      <c r="C180" s="295">
        <f t="shared" ca="1" si="38"/>
        <v>277369.09906680009</v>
      </c>
      <c r="D180" s="295">
        <f t="shared" ca="1" si="38"/>
        <v>307165.30981551122</v>
      </c>
      <c r="E180" s="295">
        <f t="shared" ca="1" si="38"/>
        <v>341102.56079004321</v>
      </c>
      <c r="F180" s="295">
        <f t="shared" ca="1" si="38"/>
        <v>379731.14183988527</v>
      </c>
      <c r="G180" s="295">
        <f t="shared" ca="1" si="38"/>
        <v>423674.96977262071</v>
      </c>
      <c r="H180" s="295">
        <f t="shared" ca="1" si="38"/>
        <v>473641.4262826679</v>
      </c>
      <c r="I180" s="295">
        <f t="shared" ca="1" si="38"/>
        <v>530432.5103521283</v>
      </c>
      <c r="J180" s="295">
        <f t="shared" ca="1" si="38"/>
        <v>594957.48070835671</v>
      </c>
      <c r="K180" s="295">
        <f t="shared" ca="1" si="38"/>
        <v>668247.18737156293</v>
      </c>
      <c r="L180" s="295">
        <f t="shared" ca="1" si="38"/>
        <v>751470.3179051422</v>
      </c>
      <c r="M180" s="295">
        <f t="shared" ca="1" si="38"/>
        <v>845951.81410939747</v>
      </c>
      <c r="N180" s="295">
        <f ca="1">SUM(B180:M180)</f>
        <v>5844972.4053120539</v>
      </c>
      <c r="O180" s="294">
        <v>14</v>
      </c>
    </row>
    <row r="181" spans="1:15" ht="14.25" customHeight="1">
      <c r="A181" s="181" t="str">
        <f ca="1">IF(A178=0,0,"Percent")</f>
        <v>Percent</v>
      </c>
      <c r="B181" s="113">
        <f t="shared" ref="B181:N181" ca="1" si="39">IF(B171=0,0,B180/B171)</f>
        <v>0.90611778443303359</v>
      </c>
      <c r="C181" s="113">
        <f t="shared" ca="1" si="39"/>
        <v>0.90570213686987966</v>
      </c>
      <c r="D181" s="113">
        <f t="shared" ca="1" si="39"/>
        <v>0.90528752810101198</v>
      </c>
      <c r="E181" s="113">
        <f t="shared" ca="1" si="39"/>
        <v>0.90487386288655502</v>
      </c>
      <c r="F181" s="113">
        <f t="shared" ca="1" si="39"/>
        <v>0.90446101231815068</v>
      </c>
      <c r="G181" s="113">
        <f t="shared" ca="1" si="39"/>
        <v>0.90404882370323336</v>
      </c>
      <c r="H181" s="113">
        <f t="shared" ca="1" si="39"/>
        <v>0.90363712929347939</v>
      </c>
      <c r="I181" s="113">
        <f t="shared" ca="1" si="39"/>
        <v>0.90322575365183699</v>
      </c>
      <c r="J181" s="113">
        <f t="shared" ca="1" si="39"/>
        <v>0.90281451961024806</v>
      </c>
      <c r="K181" s="113">
        <f t="shared" ca="1" si="39"/>
        <v>0.90240325288193801</v>
      </c>
      <c r="L181" s="113">
        <f t="shared" ca="1" si="39"/>
        <v>0.90199178546215408</v>
      </c>
      <c r="M181" s="113">
        <f t="shared" ca="1" si="39"/>
        <v>0.90157995798722701</v>
      </c>
      <c r="N181" s="296">
        <f t="shared" ca="1" si="39"/>
        <v>0.90331054392644061</v>
      </c>
      <c r="O181" s="294">
        <v>15</v>
      </c>
    </row>
    <row r="182" spans="1:15" ht="14.25" customHeight="1">
      <c r="A182" s="181" t="str">
        <f ca="1">IF(A181=0,0,"")</f>
        <v/>
      </c>
      <c r="O182" s="294">
        <v>16</v>
      </c>
    </row>
    <row r="183" spans="1:15" ht="14.25" customHeight="1">
      <c r="A183" s="162" t="s">
        <v>116</v>
      </c>
      <c r="O183" s="294">
        <v>17</v>
      </c>
    </row>
    <row r="184" spans="1:15" ht="14.25" customHeight="1">
      <c r="A184" s="181" t="str">
        <f ca="1">IF(SUM(B184:N184)=0,0,Calc!$A$88)</f>
        <v>Sales and Marketing</v>
      </c>
      <c r="B184" s="94">
        <f t="array" aca="1" ref="B184" ca="1">INDEX(Calc!$C$140:$BJ$184,'Income Stmt'!$O184,'Income Stmt'!B$164)</f>
        <v>57265.971603526021</v>
      </c>
      <c r="C184" s="94">
        <f t="array" aca="1" ref="C184" ca="1">INDEX(Calc!$C$140:$BJ$184,'Income Stmt'!$O184,'Income Stmt'!C$164)</f>
        <v>62967.919869616089</v>
      </c>
      <c r="D184" s="94">
        <f t="array" aca="1" ref="D184" ca="1">INDEX(Calc!$C$140:$BJ$184,'Income Stmt'!$O184,'Income Stmt'!D$164)</f>
        <v>69469.298216776282</v>
      </c>
      <c r="E184" s="94">
        <f t="array" aca="1" ref="E184" ca="1">INDEX(Calc!$C$140:$BJ$184,'Income Stmt'!$O184,'Income Stmt'!E$164)</f>
        <v>76876.688715500291</v>
      </c>
      <c r="F184" s="94">
        <f t="array" aca="1" ref="F184" ca="1">INDEX(Calc!$C$140:$BJ$184,'Income Stmt'!$O184,'Income Stmt'!F$164)</f>
        <v>85310.993208014275</v>
      </c>
      <c r="G184" s="94">
        <f t="array" aca="1" ref="G184" ca="1">INDEX(Calc!$C$140:$BJ$184,'Income Stmt'!$O184,'Income Stmt'!G$164)</f>
        <v>94909.354796819709</v>
      </c>
      <c r="H184" s="94">
        <f t="array" aca="1" ref="H184" ca="1">INDEX(Calc!$C$140:$BJ$184,'Income Stmt'!$O184,'Income Stmt'!H$164)</f>
        <v>105827.33720269712</v>
      </c>
      <c r="I184" s="94">
        <f t="array" aca="1" ref="I184" ca="1">INDEX(Calc!$C$140:$BJ$184,'Income Stmt'!$O184,'Income Stmt'!I$164)</f>
        <v>118241.39659614167</v>
      </c>
      <c r="J184" s="94">
        <f t="array" aca="1" ref="J184" ca="1">INDEX(Calc!$C$140:$BJ$184,'Income Stmt'!$O184,'Income Stmt'!J$164)</f>
        <v>132351.68514953635</v>
      </c>
      <c r="K184" s="94">
        <f t="array" aca="1" ref="K184" ca="1">INDEX(Calc!$C$140:$BJ$184,'Income Stmt'!$O184,'Income Stmt'!K$164)</f>
        <v>148385.23082373277</v>
      </c>
      <c r="L184" s="94">
        <f t="array" aca="1" ref="L184" ca="1">INDEX(Calc!$C$140:$BJ$184,'Income Stmt'!$O184,'Income Stmt'!L$164)</f>
        <v>166599.54387569387</v>
      </c>
      <c r="M184" s="94">
        <f t="array" aca="1" ref="M184" ca="1">INDEX(Calc!$C$140:$BJ$184,'Income Stmt'!$O184,'Income Stmt'!M$164)</f>
        <v>187286.70734826665</v>
      </c>
      <c r="N184" s="161">
        <f t="shared" ref="N184:N207" ca="1" si="40">SUM(B184:M184)</f>
        <v>1305492.127406321</v>
      </c>
      <c r="O184" s="294">
        <v>18</v>
      </c>
    </row>
    <row r="185" spans="1:15" ht="14.25" customHeight="1">
      <c r="A185" s="181" t="str">
        <f ca="1">IF(SUM(B185:N185)=0,0,Calc!$A$89)</f>
        <v>General and Administrative</v>
      </c>
      <c r="B185" s="94">
        <f t="array" aca="1" ref="B185" ca="1">INDEX(Calc!$C$140:$BJ$184,'Income Stmt'!$O185,'Income Stmt'!B$164)</f>
        <v>77781.024823789339</v>
      </c>
      <c r="C185" s="94">
        <f t="array" aca="1" ref="C185" ca="1">INDEX(Calc!$C$140:$BJ$184,'Income Stmt'!$O185,'Income Stmt'!C$164)</f>
        <v>80315.224053162703</v>
      </c>
      <c r="D185" s="94">
        <f t="array" aca="1" ref="D185" ca="1">INDEX(Calc!$C$140:$BJ$184,'Income Stmt'!$O185,'Income Stmt'!D$164)</f>
        <v>83204.725540789455</v>
      </c>
      <c r="E185" s="94">
        <f t="array" aca="1" ref="E185" ca="1">INDEX(Calc!$C$140:$BJ$184,'Income Stmt'!$O185,'Income Stmt'!E$164)</f>
        <v>86496.899095777902</v>
      </c>
      <c r="F185" s="94">
        <f t="array" aca="1" ref="F185" ca="1">INDEX(Calc!$C$140:$BJ$184,'Income Stmt'!$O185,'Income Stmt'!F$164)</f>
        <v>90245.478870228559</v>
      </c>
      <c r="G185" s="94">
        <f t="array" aca="1" ref="G185" ca="1">INDEX(Calc!$C$140:$BJ$184,'Income Stmt'!$O185,'Income Stmt'!G$164)</f>
        <v>94511.41735414209</v>
      </c>
      <c r="H185" s="94">
        <f t="array" aca="1" ref="H185" ca="1">INDEX(Calc!$C$140:$BJ$184,'Income Stmt'!$O185,'Income Stmt'!H$164)</f>
        <v>100456.58097897649</v>
      </c>
      <c r="I185" s="94">
        <f t="array" aca="1" ref="I185" ca="1">INDEX(Calc!$C$140:$BJ$184,'Income Stmt'!$O185,'Income Stmt'!I$164)</f>
        <v>105973.94070939629</v>
      </c>
      <c r="J185" s="94">
        <f t="array" aca="1" ref="J185" ca="1">INDEX(Calc!$C$140:$BJ$184,'Income Stmt'!$O185,'Income Stmt'!J$164)</f>
        <v>112245.18006646061</v>
      </c>
      <c r="K185" s="94">
        <f t="array" aca="1" ref="K185" ca="1">INDEX(Calc!$C$140:$BJ$184,'Income Stmt'!$O185,'Income Stmt'!K$164)</f>
        <v>119371.20036610345</v>
      </c>
      <c r="L185" s="94">
        <f t="array" aca="1" ref="L185" ca="1">INDEX(Calc!$C$140:$BJ$184,'Income Stmt'!$O185,'Income Stmt'!L$164)</f>
        <v>128559.17761141949</v>
      </c>
      <c r="M185" s="94">
        <f t="array" aca="1" ref="M185" ca="1">INDEX(Calc!$C$140:$BJ$184,'Income Stmt'!$O185,'Income Stmt'!M$164)</f>
        <v>137753.47248811851</v>
      </c>
      <c r="N185" s="161">
        <f t="shared" ca="1" si="40"/>
        <v>1216914.3219583649</v>
      </c>
      <c r="O185" s="294">
        <v>19</v>
      </c>
    </row>
    <row r="186" spans="1:15" ht="14.25" customHeight="1">
      <c r="A186" s="181" t="str">
        <f ca="1">IF(SUM(B186:N186)=0,0,Calc!$A$90)</f>
        <v>Development &amp; Maintenance</v>
      </c>
      <c r="B186" s="94">
        <f t="array" aca="1" ref="B186" ca="1">INDEX(Calc!$C$140:$BJ$184,'Income Stmt'!$O186,'Income Stmt'!B$164)</f>
        <v>1092.7270000000001</v>
      </c>
      <c r="C186" s="94">
        <f t="array" aca="1" ref="C186" ca="1">INDEX(Calc!$C$140:$BJ$184,'Income Stmt'!$O186,'Income Stmt'!C$164)</f>
        <v>1092.7270000000001</v>
      </c>
      <c r="D186" s="94">
        <f t="array" aca="1" ref="D186" ca="1">INDEX(Calc!$C$140:$BJ$184,'Income Stmt'!$O186,'Income Stmt'!D$164)</f>
        <v>1092.7270000000001</v>
      </c>
      <c r="E186" s="94">
        <f t="array" aca="1" ref="E186" ca="1">INDEX(Calc!$C$140:$BJ$184,'Income Stmt'!$O186,'Income Stmt'!E$164)</f>
        <v>1092.7270000000001</v>
      </c>
      <c r="F186" s="94">
        <f t="array" aca="1" ref="F186" ca="1">INDEX(Calc!$C$140:$BJ$184,'Income Stmt'!$O186,'Income Stmt'!F$164)</f>
        <v>1092.7270000000001</v>
      </c>
      <c r="G186" s="94">
        <f t="array" aca="1" ref="G186" ca="1">INDEX(Calc!$C$140:$BJ$184,'Income Stmt'!$O186,'Income Stmt'!G$164)</f>
        <v>1092.7270000000001</v>
      </c>
      <c r="H186" s="94">
        <f t="array" aca="1" ref="H186" ca="1">INDEX(Calc!$C$140:$BJ$184,'Income Stmt'!$O186,'Income Stmt'!H$164)</f>
        <v>1092.7270000000001</v>
      </c>
      <c r="I186" s="94">
        <f t="array" aca="1" ref="I186" ca="1">INDEX(Calc!$C$140:$BJ$184,'Income Stmt'!$O186,'Income Stmt'!I$164)</f>
        <v>1092.7270000000001</v>
      </c>
      <c r="J186" s="94">
        <f t="array" aca="1" ref="J186" ca="1">INDEX(Calc!$C$140:$BJ$184,'Income Stmt'!$O186,'Income Stmt'!J$164)</f>
        <v>1092.7270000000001</v>
      </c>
      <c r="K186" s="94">
        <f t="array" aca="1" ref="K186" ca="1">INDEX(Calc!$C$140:$BJ$184,'Income Stmt'!$O186,'Income Stmt'!K$164)</f>
        <v>1092.7270000000001</v>
      </c>
      <c r="L186" s="94">
        <f t="array" aca="1" ref="L186" ca="1">INDEX(Calc!$C$140:$BJ$184,'Income Stmt'!$O186,'Income Stmt'!L$164)</f>
        <v>1092.7270000000001</v>
      </c>
      <c r="M186" s="94">
        <f t="array" aca="1" ref="M186" ca="1">INDEX(Calc!$C$140:$BJ$184,'Income Stmt'!$O186,'Income Stmt'!M$164)</f>
        <v>1092.7270000000001</v>
      </c>
      <c r="N186" s="161">
        <f t="shared" ca="1" si="40"/>
        <v>13112.724000000004</v>
      </c>
      <c r="O186" s="294">
        <v>20</v>
      </c>
    </row>
    <row r="187" spans="1:15" ht="14.25" hidden="1" customHeight="1">
      <c r="A187" s="181">
        <f ca="1">IF(SUM(B187:N187)=0,0,Calc!$A$91)</f>
        <v>0</v>
      </c>
      <c r="B187" s="94">
        <f t="array" aca="1" ref="B187" ca="1">INDEX(Calc!$C$140:$BJ$184,'Income Stmt'!$O187,'Income Stmt'!B$164)</f>
        <v>0</v>
      </c>
      <c r="C187" s="94">
        <f t="array" aca="1" ref="C187" ca="1">INDEX(Calc!$C$140:$BJ$184,'Income Stmt'!$O187,'Income Stmt'!C$164)</f>
        <v>0</v>
      </c>
      <c r="D187" s="94">
        <f t="array" aca="1" ref="D187" ca="1">INDEX(Calc!$C$140:$BJ$184,'Income Stmt'!$O187,'Income Stmt'!D$164)</f>
        <v>0</v>
      </c>
      <c r="E187" s="94">
        <f t="array" aca="1" ref="E187" ca="1">INDEX(Calc!$C$140:$BJ$184,'Income Stmt'!$O187,'Income Stmt'!E$164)</f>
        <v>0</v>
      </c>
      <c r="F187" s="94">
        <f t="array" aca="1" ref="F187" ca="1">INDEX(Calc!$C$140:$BJ$184,'Income Stmt'!$O187,'Income Stmt'!F$164)</f>
        <v>0</v>
      </c>
      <c r="G187" s="94">
        <f t="array" aca="1" ref="G187" ca="1">INDEX(Calc!$C$140:$BJ$184,'Income Stmt'!$O187,'Income Stmt'!G$164)</f>
        <v>0</v>
      </c>
      <c r="H187" s="94">
        <f t="array" aca="1" ref="H187" ca="1">INDEX(Calc!$C$140:$BJ$184,'Income Stmt'!$O187,'Income Stmt'!H$164)</f>
        <v>0</v>
      </c>
      <c r="I187" s="94">
        <f t="array" aca="1" ref="I187" ca="1">INDEX(Calc!$C$140:$BJ$184,'Income Stmt'!$O187,'Income Stmt'!I$164)</f>
        <v>0</v>
      </c>
      <c r="J187" s="94">
        <f t="array" aca="1" ref="J187" ca="1">INDEX(Calc!$C$140:$BJ$184,'Income Stmt'!$O187,'Income Stmt'!J$164)</f>
        <v>0</v>
      </c>
      <c r="K187" s="94">
        <f t="array" aca="1" ref="K187" ca="1">INDEX(Calc!$C$140:$BJ$184,'Income Stmt'!$O187,'Income Stmt'!K$164)</f>
        <v>0</v>
      </c>
      <c r="L187" s="94">
        <f t="array" aca="1" ref="L187" ca="1">INDEX(Calc!$C$140:$BJ$184,'Income Stmt'!$O187,'Income Stmt'!L$164)</f>
        <v>0</v>
      </c>
      <c r="M187" s="94">
        <f t="array" aca="1" ref="M187" ca="1">INDEX(Calc!$C$140:$BJ$184,'Income Stmt'!$O187,'Income Stmt'!M$164)</f>
        <v>0</v>
      </c>
      <c r="N187" s="161">
        <f t="shared" ca="1" si="40"/>
        <v>0</v>
      </c>
      <c r="O187" s="294">
        <v>21</v>
      </c>
    </row>
    <row r="188" spans="1:15" ht="14.25" hidden="1" customHeight="1">
      <c r="A188" s="181">
        <f ca="1">IF(SUM(B188:N188)=0,0,Calc!$A$92)</f>
        <v>0</v>
      </c>
      <c r="B188" s="94">
        <f t="array" aca="1" ref="B188" ca="1">INDEX(Calc!$C$140:$BJ$184,'Income Stmt'!$O188,'Income Stmt'!B$164)</f>
        <v>0</v>
      </c>
      <c r="C188" s="94">
        <f t="array" aca="1" ref="C188" ca="1">INDEX(Calc!$C$140:$BJ$184,'Income Stmt'!$O188,'Income Stmt'!C$164)</f>
        <v>0</v>
      </c>
      <c r="D188" s="94">
        <f t="array" aca="1" ref="D188" ca="1">INDEX(Calc!$C$140:$BJ$184,'Income Stmt'!$O188,'Income Stmt'!D$164)</f>
        <v>0</v>
      </c>
      <c r="E188" s="94">
        <f t="array" aca="1" ref="E188" ca="1">INDEX(Calc!$C$140:$BJ$184,'Income Stmt'!$O188,'Income Stmt'!E$164)</f>
        <v>0</v>
      </c>
      <c r="F188" s="94">
        <f t="array" aca="1" ref="F188" ca="1">INDEX(Calc!$C$140:$BJ$184,'Income Stmt'!$O188,'Income Stmt'!F$164)</f>
        <v>0</v>
      </c>
      <c r="G188" s="94">
        <f t="array" aca="1" ref="G188" ca="1">INDEX(Calc!$C$140:$BJ$184,'Income Stmt'!$O188,'Income Stmt'!G$164)</f>
        <v>0</v>
      </c>
      <c r="H188" s="94">
        <f t="array" aca="1" ref="H188" ca="1">INDEX(Calc!$C$140:$BJ$184,'Income Stmt'!$O188,'Income Stmt'!H$164)</f>
        <v>0</v>
      </c>
      <c r="I188" s="94">
        <f t="array" aca="1" ref="I188" ca="1">INDEX(Calc!$C$140:$BJ$184,'Income Stmt'!$O188,'Income Stmt'!I$164)</f>
        <v>0</v>
      </c>
      <c r="J188" s="94">
        <f t="array" aca="1" ref="J188" ca="1">INDEX(Calc!$C$140:$BJ$184,'Income Stmt'!$O188,'Income Stmt'!J$164)</f>
        <v>0</v>
      </c>
      <c r="K188" s="94">
        <f t="array" aca="1" ref="K188" ca="1">INDEX(Calc!$C$140:$BJ$184,'Income Stmt'!$O188,'Income Stmt'!K$164)</f>
        <v>0</v>
      </c>
      <c r="L188" s="94">
        <f t="array" aca="1" ref="L188" ca="1">INDEX(Calc!$C$140:$BJ$184,'Income Stmt'!$O188,'Income Stmt'!L$164)</f>
        <v>0</v>
      </c>
      <c r="M188" s="94">
        <f t="array" aca="1" ref="M188" ca="1">INDEX(Calc!$C$140:$BJ$184,'Income Stmt'!$O188,'Income Stmt'!M$164)</f>
        <v>0</v>
      </c>
      <c r="N188" s="161">
        <f t="shared" ca="1" si="40"/>
        <v>0</v>
      </c>
      <c r="O188" s="294">
        <v>22</v>
      </c>
    </row>
    <row r="189" spans="1:15" ht="14.25" hidden="1" customHeight="1">
      <c r="A189" s="181">
        <f ca="1">IF(SUM(B189:N189)=0,0,Calc!$A$93)</f>
        <v>0</v>
      </c>
      <c r="B189" s="94">
        <f t="array" aca="1" ref="B189" ca="1">INDEX(Calc!$C$140:$BJ$184,'Income Stmt'!$O189,'Income Stmt'!B$164)</f>
        <v>0</v>
      </c>
      <c r="C189" s="94">
        <f t="array" aca="1" ref="C189" ca="1">INDEX(Calc!$C$140:$BJ$184,'Income Stmt'!$O189,'Income Stmt'!C$164)</f>
        <v>0</v>
      </c>
      <c r="D189" s="94">
        <f t="array" aca="1" ref="D189" ca="1">INDEX(Calc!$C$140:$BJ$184,'Income Stmt'!$O189,'Income Stmt'!D$164)</f>
        <v>0</v>
      </c>
      <c r="E189" s="94">
        <f t="array" aca="1" ref="E189" ca="1">INDEX(Calc!$C$140:$BJ$184,'Income Stmt'!$O189,'Income Stmt'!E$164)</f>
        <v>0</v>
      </c>
      <c r="F189" s="94">
        <f t="array" aca="1" ref="F189" ca="1">INDEX(Calc!$C$140:$BJ$184,'Income Stmt'!$O189,'Income Stmt'!F$164)</f>
        <v>0</v>
      </c>
      <c r="G189" s="94">
        <f t="array" aca="1" ref="G189" ca="1">INDEX(Calc!$C$140:$BJ$184,'Income Stmt'!$O189,'Income Stmt'!G$164)</f>
        <v>0</v>
      </c>
      <c r="H189" s="94">
        <f t="array" aca="1" ref="H189" ca="1">INDEX(Calc!$C$140:$BJ$184,'Income Stmt'!$O189,'Income Stmt'!H$164)</f>
        <v>0</v>
      </c>
      <c r="I189" s="94">
        <f t="array" aca="1" ref="I189" ca="1">INDEX(Calc!$C$140:$BJ$184,'Income Stmt'!$O189,'Income Stmt'!I$164)</f>
        <v>0</v>
      </c>
      <c r="J189" s="94">
        <f t="array" aca="1" ref="J189" ca="1">INDEX(Calc!$C$140:$BJ$184,'Income Stmt'!$O189,'Income Stmt'!J$164)</f>
        <v>0</v>
      </c>
      <c r="K189" s="94">
        <f t="array" aca="1" ref="K189" ca="1">INDEX(Calc!$C$140:$BJ$184,'Income Stmt'!$O189,'Income Stmt'!K$164)</f>
        <v>0</v>
      </c>
      <c r="L189" s="94">
        <f t="array" aca="1" ref="L189" ca="1">INDEX(Calc!$C$140:$BJ$184,'Income Stmt'!$O189,'Income Stmt'!L$164)</f>
        <v>0</v>
      </c>
      <c r="M189" s="94">
        <f t="array" aca="1" ref="M189" ca="1">INDEX(Calc!$C$140:$BJ$184,'Income Stmt'!$O189,'Income Stmt'!M$164)</f>
        <v>0</v>
      </c>
      <c r="N189" s="161">
        <f t="shared" ca="1" si="40"/>
        <v>0</v>
      </c>
      <c r="O189" s="294">
        <v>23</v>
      </c>
    </row>
    <row r="190" spans="1:15" ht="14.25" hidden="1" customHeight="1">
      <c r="A190" s="181">
        <f ca="1">IF(SUM(B190:N190)=0,0,Calc!$A$94)</f>
        <v>0</v>
      </c>
      <c r="B190" s="94">
        <f t="array" aca="1" ref="B190" ca="1">INDEX(Calc!$C$140:$BJ$184,'Income Stmt'!$O190,'Income Stmt'!B$164)</f>
        <v>0</v>
      </c>
      <c r="C190" s="94">
        <f t="array" aca="1" ref="C190" ca="1">INDEX(Calc!$C$140:$BJ$184,'Income Stmt'!$O190,'Income Stmt'!C$164)</f>
        <v>0</v>
      </c>
      <c r="D190" s="94">
        <f t="array" aca="1" ref="D190" ca="1">INDEX(Calc!$C$140:$BJ$184,'Income Stmt'!$O190,'Income Stmt'!D$164)</f>
        <v>0</v>
      </c>
      <c r="E190" s="94">
        <f t="array" aca="1" ref="E190" ca="1">INDEX(Calc!$C$140:$BJ$184,'Income Stmt'!$O190,'Income Stmt'!E$164)</f>
        <v>0</v>
      </c>
      <c r="F190" s="94">
        <f t="array" aca="1" ref="F190" ca="1">INDEX(Calc!$C$140:$BJ$184,'Income Stmt'!$O190,'Income Stmt'!F$164)</f>
        <v>0</v>
      </c>
      <c r="G190" s="94">
        <f t="array" aca="1" ref="G190" ca="1">INDEX(Calc!$C$140:$BJ$184,'Income Stmt'!$O190,'Income Stmt'!G$164)</f>
        <v>0</v>
      </c>
      <c r="H190" s="94">
        <f t="array" aca="1" ref="H190" ca="1">INDEX(Calc!$C$140:$BJ$184,'Income Stmt'!$O190,'Income Stmt'!H$164)</f>
        <v>0</v>
      </c>
      <c r="I190" s="94">
        <f t="array" aca="1" ref="I190" ca="1">INDEX(Calc!$C$140:$BJ$184,'Income Stmt'!$O190,'Income Stmt'!I$164)</f>
        <v>0</v>
      </c>
      <c r="J190" s="94">
        <f t="array" aca="1" ref="J190" ca="1">INDEX(Calc!$C$140:$BJ$184,'Income Stmt'!$O190,'Income Stmt'!J$164)</f>
        <v>0</v>
      </c>
      <c r="K190" s="94">
        <f t="array" aca="1" ref="K190" ca="1">INDEX(Calc!$C$140:$BJ$184,'Income Stmt'!$O190,'Income Stmt'!K$164)</f>
        <v>0</v>
      </c>
      <c r="L190" s="94">
        <f t="array" aca="1" ref="L190" ca="1">INDEX(Calc!$C$140:$BJ$184,'Income Stmt'!$O190,'Income Stmt'!L$164)</f>
        <v>0</v>
      </c>
      <c r="M190" s="94">
        <f t="array" aca="1" ref="M190" ca="1">INDEX(Calc!$C$140:$BJ$184,'Income Stmt'!$O190,'Income Stmt'!M$164)</f>
        <v>0</v>
      </c>
      <c r="N190" s="161">
        <f t="shared" ca="1" si="40"/>
        <v>0</v>
      </c>
      <c r="O190" s="294">
        <v>24</v>
      </c>
    </row>
    <row r="191" spans="1:15" ht="14.25" hidden="1" customHeight="1">
      <c r="A191" s="181">
        <f ca="1">IF(SUM(B191:N191)=0,0,Calc!$A$95)</f>
        <v>0</v>
      </c>
      <c r="B191" s="94">
        <f t="array" aca="1" ref="B191" ca="1">INDEX(Calc!$C$140:$BJ$184,'Income Stmt'!$O191,'Income Stmt'!B$164)</f>
        <v>0</v>
      </c>
      <c r="C191" s="94">
        <f t="array" aca="1" ref="C191" ca="1">INDEX(Calc!$C$140:$BJ$184,'Income Stmt'!$O191,'Income Stmt'!C$164)</f>
        <v>0</v>
      </c>
      <c r="D191" s="94">
        <f t="array" aca="1" ref="D191" ca="1">INDEX(Calc!$C$140:$BJ$184,'Income Stmt'!$O191,'Income Stmt'!D$164)</f>
        <v>0</v>
      </c>
      <c r="E191" s="94">
        <f t="array" aca="1" ref="E191" ca="1">INDEX(Calc!$C$140:$BJ$184,'Income Stmt'!$O191,'Income Stmt'!E$164)</f>
        <v>0</v>
      </c>
      <c r="F191" s="94">
        <f t="array" aca="1" ref="F191" ca="1">INDEX(Calc!$C$140:$BJ$184,'Income Stmt'!$O191,'Income Stmt'!F$164)</f>
        <v>0</v>
      </c>
      <c r="G191" s="94">
        <f t="array" aca="1" ref="G191" ca="1">INDEX(Calc!$C$140:$BJ$184,'Income Stmt'!$O191,'Income Stmt'!G$164)</f>
        <v>0</v>
      </c>
      <c r="H191" s="94">
        <f t="array" aca="1" ref="H191" ca="1">INDEX(Calc!$C$140:$BJ$184,'Income Stmt'!$O191,'Income Stmt'!H$164)</f>
        <v>0</v>
      </c>
      <c r="I191" s="94">
        <f t="array" aca="1" ref="I191" ca="1">INDEX(Calc!$C$140:$BJ$184,'Income Stmt'!$O191,'Income Stmt'!I$164)</f>
        <v>0</v>
      </c>
      <c r="J191" s="94">
        <f t="array" aca="1" ref="J191" ca="1">INDEX(Calc!$C$140:$BJ$184,'Income Stmt'!$O191,'Income Stmt'!J$164)</f>
        <v>0</v>
      </c>
      <c r="K191" s="94">
        <f t="array" aca="1" ref="K191" ca="1">INDEX(Calc!$C$140:$BJ$184,'Income Stmt'!$O191,'Income Stmt'!K$164)</f>
        <v>0</v>
      </c>
      <c r="L191" s="94">
        <f t="array" aca="1" ref="L191" ca="1">INDEX(Calc!$C$140:$BJ$184,'Income Stmt'!$O191,'Income Stmt'!L$164)</f>
        <v>0</v>
      </c>
      <c r="M191" s="94">
        <f t="array" aca="1" ref="M191" ca="1">INDEX(Calc!$C$140:$BJ$184,'Income Stmt'!$O191,'Income Stmt'!M$164)</f>
        <v>0</v>
      </c>
      <c r="N191" s="161">
        <f t="shared" ca="1" si="40"/>
        <v>0</v>
      </c>
      <c r="O191" s="294">
        <v>25</v>
      </c>
    </row>
    <row r="192" spans="1:15" ht="14.25" hidden="1" customHeight="1">
      <c r="A192" s="181">
        <f ca="1">IF(SUM(B192:N192)=0,0,Calc!$A$96)</f>
        <v>0</v>
      </c>
      <c r="B192" s="94">
        <f t="array" aca="1" ref="B192" ca="1">INDEX(Calc!$C$140:$BJ$184,'Income Stmt'!$O192,'Income Stmt'!B$164)</f>
        <v>0</v>
      </c>
      <c r="C192" s="94">
        <f t="array" aca="1" ref="C192" ca="1">INDEX(Calc!$C$140:$BJ$184,'Income Stmt'!$O192,'Income Stmt'!C$164)</f>
        <v>0</v>
      </c>
      <c r="D192" s="94">
        <f t="array" aca="1" ref="D192" ca="1">INDEX(Calc!$C$140:$BJ$184,'Income Stmt'!$O192,'Income Stmt'!D$164)</f>
        <v>0</v>
      </c>
      <c r="E192" s="94">
        <f t="array" aca="1" ref="E192" ca="1">INDEX(Calc!$C$140:$BJ$184,'Income Stmt'!$O192,'Income Stmt'!E$164)</f>
        <v>0</v>
      </c>
      <c r="F192" s="94">
        <f t="array" aca="1" ref="F192" ca="1">INDEX(Calc!$C$140:$BJ$184,'Income Stmt'!$O192,'Income Stmt'!F$164)</f>
        <v>0</v>
      </c>
      <c r="G192" s="94">
        <f t="array" aca="1" ref="G192" ca="1">INDEX(Calc!$C$140:$BJ$184,'Income Stmt'!$O192,'Income Stmt'!G$164)</f>
        <v>0</v>
      </c>
      <c r="H192" s="94">
        <f t="array" aca="1" ref="H192" ca="1">INDEX(Calc!$C$140:$BJ$184,'Income Stmt'!$O192,'Income Stmt'!H$164)</f>
        <v>0</v>
      </c>
      <c r="I192" s="94">
        <f t="array" aca="1" ref="I192" ca="1">INDEX(Calc!$C$140:$BJ$184,'Income Stmt'!$O192,'Income Stmt'!I$164)</f>
        <v>0</v>
      </c>
      <c r="J192" s="94">
        <f t="array" aca="1" ref="J192" ca="1">INDEX(Calc!$C$140:$BJ$184,'Income Stmt'!$O192,'Income Stmt'!J$164)</f>
        <v>0</v>
      </c>
      <c r="K192" s="94">
        <f t="array" aca="1" ref="K192" ca="1">INDEX(Calc!$C$140:$BJ$184,'Income Stmt'!$O192,'Income Stmt'!K$164)</f>
        <v>0</v>
      </c>
      <c r="L192" s="94">
        <f t="array" aca="1" ref="L192" ca="1">INDEX(Calc!$C$140:$BJ$184,'Income Stmt'!$O192,'Income Stmt'!L$164)</f>
        <v>0</v>
      </c>
      <c r="M192" s="94">
        <f t="array" aca="1" ref="M192" ca="1">INDEX(Calc!$C$140:$BJ$184,'Income Stmt'!$O192,'Income Stmt'!M$164)</f>
        <v>0</v>
      </c>
      <c r="N192" s="161">
        <f t="shared" ca="1" si="40"/>
        <v>0</v>
      </c>
      <c r="O192" s="294">
        <v>26</v>
      </c>
    </row>
    <row r="193" spans="1:15" ht="14.25" hidden="1" customHeight="1">
      <c r="A193" s="181">
        <f ca="1">IF(SUM(B193:N193)=0,0,Calc!$A$97)</f>
        <v>0</v>
      </c>
      <c r="B193" s="94">
        <f t="array" aca="1" ref="B193" ca="1">INDEX(Calc!$C$140:$BJ$184,'Income Stmt'!$O193,'Income Stmt'!B$164)</f>
        <v>0</v>
      </c>
      <c r="C193" s="94">
        <f t="array" aca="1" ref="C193" ca="1">INDEX(Calc!$C$140:$BJ$184,'Income Stmt'!$O193,'Income Stmt'!C$164)</f>
        <v>0</v>
      </c>
      <c r="D193" s="94">
        <f t="array" aca="1" ref="D193" ca="1">INDEX(Calc!$C$140:$BJ$184,'Income Stmt'!$O193,'Income Stmt'!D$164)</f>
        <v>0</v>
      </c>
      <c r="E193" s="94">
        <f t="array" aca="1" ref="E193" ca="1">INDEX(Calc!$C$140:$BJ$184,'Income Stmt'!$O193,'Income Stmt'!E$164)</f>
        <v>0</v>
      </c>
      <c r="F193" s="94">
        <f t="array" aca="1" ref="F193" ca="1">INDEX(Calc!$C$140:$BJ$184,'Income Stmt'!$O193,'Income Stmt'!F$164)</f>
        <v>0</v>
      </c>
      <c r="G193" s="94">
        <f t="array" aca="1" ref="G193" ca="1">INDEX(Calc!$C$140:$BJ$184,'Income Stmt'!$O193,'Income Stmt'!G$164)</f>
        <v>0</v>
      </c>
      <c r="H193" s="94">
        <f t="array" aca="1" ref="H193" ca="1">INDEX(Calc!$C$140:$BJ$184,'Income Stmt'!$O193,'Income Stmt'!H$164)</f>
        <v>0</v>
      </c>
      <c r="I193" s="94">
        <f t="array" aca="1" ref="I193" ca="1">INDEX(Calc!$C$140:$BJ$184,'Income Stmt'!$O193,'Income Stmt'!I$164)</f>
        <v>0</v>
      </c>
      <c r="J193" s="94">
        <f t="array" aca="1" ref="J193" ca="1">INDEX(Calc!$C$140:$BJ$184,'Income Stmt'!$O193,'Income Stmt'!J$164)</f>
        <v>0</v>
      </c>
      <c r="K193" s="94">
        <f t="array" aca="1" ref="K193" ca="1">INDEX(Calc!$C$140:$BJ$184,'Income Stmt'!$O193,'Income Stmt'!K$164)</f>
        <v>0</v>
      </c>
      <c r="L193" s="94">
        <f t="array" aca="1" ref="L193" ca="1">INDEX(Calc!$C$140:$BJ$184,'Income Stmt'!$O193,'Income Stmt'!L$164)</f>
        <v>0</v>
      </c>
      <c r="M193" s="94">
        <f t="array" aca="1" ref="M193" ca="1">INDEX(Calc!$C$140:$BJ$184,'Income Stmt'!$O193,'Income Stmt'!M$164)</f>
        <v>0</v>
      </c>
      <c r="N193" s="161">
        <f t="shared" ca="1" si="40"/>
        <v>0</v>
      </c>
      <c r="O193" s="294">
        <v>27</v>
      </c>
    </row>
    <row r="194" spans="1:15" ht="14.25" hidden="1" customHeight="1">
      <c r="A194" s="181">
        <f>IF(SUM(B194:N194)=0,0,Calc!$A$98)</f>
        <v>0</v>
      </c>
      <c r="B194" s="94">
        <f t="array" ref="B194">INDEX(Calc!$C$140:$BJ$184,'Income Stmt'!$O194,'Income Stmt'!B$164)</f>
        <v>0</v>
      </c>
      <c r="C194" s="94">
        <f t="array" ref="C194">INDEX(Calc!$C$140:$BJ$184,'Income Stmt'!$O194,'Income Stmt'!C$164)</f>
        <v>0</v>
      </c>
      <c r="D194" s="94">
        <f t="array" ref="D194">INDEX(Calc!$C$140:$BJ$184,'Income Stmt'!$O194,'Income Stmt'!D$164)</f>
        <v>0</v>
      </c>
      <c r="E194" s="94">
        <f t="array" ref="E194">INDEX(Calc!$C$140:$BJ$184,'Income Stmt'!$O194,'Income Stmt'!E$164)</f>
        <v>0</v>
      </c>
      <c r="F194" s="94">
        <f t="array" ref="F194">INDEX(Calc!$C$140:$BJ$184,'Income Stmt'!$O194,'Income Stmt'!F$164)</f>
        <v>0</v>
      </c>
      <c r="G194" s="94">
        <f t="array" ref="G194">INDEX(Calc!$C$140:$BJ$184,'Income Stmt'!$O194,'Income Stmt'!G$164)</f>
        <v>0</v>
      </c>
      <c r="H194" s="94">
        <f t="array" ref="H194">INDEX(Calc!$C$140:$BJ$184,'Income Stmt'!$O194,'Income Stmt'!H$164)</f>
        <v>0</v>
      </c>
      <c r="I194" s="94">
        <f t="array" ref="I194">INDEX(Calc!$C$140:$BJ$184,'Income Stmt'!$O194,'Income Stmt'!I$164)</f>
        <v>0</v>
      </c>
      <c r="J194" s="94">
        <f t="array" ref="J194">INDEX(Calc!$C$140:$BJ$184,'Income Stmt'!$O194,'Income Stmt'!J$164)</f>
        <v>0</v>
      </c>
      <c r="K194" s="94">
        <f t="array" ref="K194">INDEX(Calc!$C$140:$BJ$184,'Income Stmt'!$O194,'Income Stmt'!K$164)</f>
        <v>0</v>
      </c>
      <c r="L194" s="94">
        <f t="array" ref="L194">INDEX(Calc!$C$140:$BJ$184,'Income Stmt'!$O194,'Income Stmt'!L$164)</f>
        <v>0</v>
      </c>
      <c r="M194" s="94">
        <f t="array" ref="M194">INDEX(Calc!$C$140:$BJ$184,'Income Stmt'!$O194,'Income Stmt'!M$164)</f>
        <v>0</v>
      </c>
      <c r="N194" s="161">
        <f t="shared" si="40"/>
        <v>0</v>
      </c>
      <c r="O194" s="294">
        <v>28</v>
      </c>
    </row>
    <row r="195" spans="1:15" ht="14.25" hidden="1" customHeight="1">
      <c r="A195" s="181">
        <f>IF(SUM(B195:N195)=0,0,Calc!$A$99)</f>
        <v>0</v>
      </c>
      <c r="B195" s="94">
        <f t="array" ref="B195">INDEX(Calc!$C$140:$BJ$184,'Income Stmt'!$O195,'Income Stmt'!B$164)</f>
        <v>0</v>
      </c>
      <c r="C195" s="94">
        <f t="array" ref="C195">INDEX(Calc!$C$140:$BJ$184,'Income Stmt'!$O195,'Income Stmt'!C$164)</f>
        <v>0</v>
      </c>
      <c r="D195" s="94">
        <f t="array" ref="D195">INDEX(Calc!$C$140:$BJ$184,'Income Stmt'!$O195,'Income Stmt'!D$164)</f>
        <v>0</v>
      </c>
      <c r="E195" s="94">
        <f t="array" ref="E195">INDEX(Calc!$C$140:$BJ$184,'Income Stmt'!$O195,'Income Stmt'!E$164)</f>
        <v>0</v>
      </c>
      <c r="F195" s="94">
        <f t="array" ref="F195">INDEX(Calc!$C$140:$BJ$184,'Income Stmt'!$O195,'Income Stmt'!F$164)</f>
        <v>0</v>
      </c>
      <c r="G195" s="94">
        <f t="array" ref="G195">INDEX(Calc!$C$140:$BJ$184,'Income Stmt'!$O195,'Income Stmt'!G$164)</f>
        <v>0</v>
      </c>
      <c r="H195" s="94">
        <f t="array" ref="H195">INDEX(Calc!$C$140:$BJ$184,'Income Stmt'!$O195,'Income Stmt'!H$164)</f>
        <v>0</v>
      </c>
      <c r="I195" s="94">
        <f t="array" ref="I195">INDEX(Calc!$C$140:$BJ$184,'Income Stmt'!$O195,'Income Stmt'!I$164)</f>
        <v>0</v>
      </c>
      <c r="J195" s="94">
        <f t="array" ref="J195">INDEX(Calc!$C$140:$BJ$184,'Income Stmt'!$O195,'Income Stmt'!J$164)</f>
        <v>0</v>
      </c>
      <c r="K195" s="94">
        <f t="array" ref="K195">INDEX(Calc!$C$140:$BJ$184,'Income Stmt'!$O195,'Income Stmt'!K$164)</f>
        <v>0</v>
      </c>
      <c r="L195" s="94">
        <f t="array" ref="L195">INDEX(Calc!$C$140:$BJ$184,'Income Stmt'!$O195,'Income Stmt'!L$164)</f>
        <v>0</v>
      </c>
      <c r="M195" s="94">
        <f t="array" ref="M195">INDEX(Calc!$C$140:$BJ$184,'Income Stmt'!$O195,'Income Stmt'!M$164)</f>
        <v>0</v>
      </c>
      <c r="N195" s="161">
        <f t="shared" si="40"/>
        <v>0</v>
      </c>
      <c r="O195" s="294">
        <v>29</v>
      </c>
    </row>
    <row r="196" spans="1:15" ht="14.25" hidden="1" customHeight="1">
      <c r="A196" s="181">
        <f>IF(SUM(B196:N196)=0,0,Calc!$A$100)</f>
        <v>0</v>
      </c>
      <c r="B196" s="94">
        <f t="array" ref="B196">INDEX(Calc!$C$140:$BJ$184,'Income Stmt'!$O196,'Income Stmt'!B$164)</f>
        <v>0</v>
      </c>
      <c r="C196" s="94">
        <f t="array" ref="C196">INDEX(Calc!$C$140:$BJ$184,'Income Stmt'!$O196,'Income Stmt'!C$164)</f>
        <v>0</v>
      </c>
      <c r="D196" s="94">
        <f t="array" ref="D196">INDEX(Calc!$C$140:$BJ$184,'Income Stmt'!$O196,'Income Stmt'!D$164)</f>
        <v>0</v>
      </c>
      <c r="E196" s="94">
        <f t="array" ref="E196">INDEX(Calc!$C$140:$BJ$184,'Income Stmt'!$O196,'Income Stmt'!E$164)</f>
        <v>0</v>
      </c>
      <c r="F196" s="94">
        <f t="array" ref="F196">INDEX(Calc!$C$140:$BJ$184,'Income Stmt'!$O196,'Income Stmt'!F$164)</f>
        <v>0</v>
      </c>
      <c r="G196" s="94">
        <f t="array" ref="G196">INDEX(Calc!$C$140:$BJ$184,'Income Stmt'!$O196,'Income Stmt'!G$164)</f>
        <v>0</v>
      </c>
      <c r="H196" s="94">
        <f t="array" ref="H196">INDEX(Calc!$C$140:$BJ$184,'Income Stmt'!$O196,'Income Stmt'!H$164)</f>
        <v>0</v>
      </c>
      <c r="I196" s="94">
        <f t="array" ref="I196">INDEX(Calc!$C$140:$BJ$184,'Income Stmt'!$O196,'Income Stmt'!I$164)</f>
        <v>0</v>
      </c>
      <c r="J196" s="94">
        <f t="array" ref="J196">INDEX(Calc!$C$140:$BJ$184,'Income Stmt'!$O196,'Income Stmt'!J$164)</f>
        <v>0</v>
      </c>
      <c r="K196" s="94">
        <f t="array" ref="K196">INDEX(Calc!$C$140:$BJ$184,'Income Stmt'!$O196,'Income Stmt'!K$164)</f>
        <v>0</v>
      </c>
      <c r="L196" s="94">
        <f t="array" ref="L196">INDEX(Calc!$C$140:$BJ$184,'Income Stmt'!$O196,'Income Stmt'!L$164)</f>
        <v>0</v>
      </c>
      <c r="M196" s="94">
        <f t="array" ref="M196">INDEX(Calc!$C$140:$BJ$184,'Income Stmt'!$O196,'Income Stmt'!M$164)</f>
        <v>0</v>
      </c>
      <c r="N196" s="161">
        <f t="shared" si="40"/>
        <v>0</v>
      </c>
      <c r="O196" s="294">
        <v>30</v>
      </c>
    </row>
    <row r="197" spans="1:15" ht="14.25" hidden="1" customHeight="1">
      <c r="A197" s="181">
        <f>IF(SUM(B197:N197)=0,0,Calc!$A$101)</f>
        <v>0</v>
      </c>
      <c r="B197" s="94">
        <f t="array" ref="B197">INDEX(Calc!$C$140:$BJ$184,'Income Stmt'!$O197,'Income Stmt'!B$164)</f>
        <v>0</v>
      </c>
      <c r="C197" s="94">
        <f t="array" ref="C197">INDEX(Calc!$C$140:$BJ$184,'Income Stmt'!$O197,'Income Stmt'!C$164)</f>
        <v>0</v>
      </c>
      <c r="D197" s="94">
        <f t="array" ref="D197">INDEX(Calc!$C$140:$BJ$184,'Income Stmt'!$O197,'Income Stmt'!D$164)</f>
        <v>0</v>
      </c>
      <c r="E197" s="94">
        <f t="array" ref="E197">INDEX(Calc!$C$140:$BJ$184,'Income Stmt'!$O197,'Income Stmt'!E$164)</f>
        <v>0</v>
      </c>
      <c r="F197" s="94">
        <f t="array" ref="F197">INDEX(Calc!$C$140:$BJ$184,'Income Stmt'!$O197,'Income Stmt'!F$164)</f>
        <v>0</v>
      </c>
      <c r="G197" s="94">
        <f t="array" ref="G197">INDEX(Calc!$C$140:$BJ$184,'Income Stmt'!$O197,'Income Stmt'!G$164)</f>
        <v>0</v>
      </c>
      <c r="H197" s="94">
        <f t="array" ref="H197">INDEX(Calc!$C$140:$BJ$184,'Income Stmt'!$O197,'Income Stmt'!H$164)</f>
        <v>0</v>
      </c>
      <c r="I197" s="94">
        <f t="array" ref="I197">INDEX(Calc!$C$140:$BJ$184,'Income Stmt'!$O197,'Income Stmt'!I$164)</f>
        <v>0</v>
      </c>
      <c r="J197" s="94">
        <f t="array" ref="J197">INDEX(Calc!$C$140:$BJ$184,'Income Stmt'!$O197,'Income Stmt'!J$164)</f>
        <v>0</v>
      </c>
      <c r="K197" s="94">
        <f t="array" ref="K197">INDEX(Calc!$C$140:$BJ$184,'Income Stmt'!$O197,'Income Stmt'!K$164)</f>
        <v>0</v>
      </c>
      <c r="L197" s="94">
        <f t="array" ref="L197">INDEX(Calc!$C$140:$BJ$184,'Income Stmt'!$O197,'Income Stmt'!L$164)</f>
        <v>0</v>
      </c>
      <c r="M197" s="94">
        <f t="array" ref="M197">INDEX(Calc!$C$140:$BJ$184,'Income Stmt'!$O197,'Income Stmt'!M$164)</f>
        <v>0</v>
      </c>
      <c r="N197" s="161">
        <f t="shared" si="40"/>
        <v>0</v>
      </c>
      <c r="O197" s="294">
        <v>31</v>
      </c>
    </row>
    <row r="198" spans="1:15" ht="14.25" hidden="1" customHeight="1">
      <c r="A198" s="181">
        <f>IF(SUM(B198:N198)=0,0,Calc!$A$102)</f>
        <v>0</v>
      </c>
      <c r="B198" s="94">
        <f t="array" ref="B198">INDEX(Calc!$C$140:$BJ$184,'Income Stmt'!$O198,'Income Stmt'!B$164)</f>
        <v>0</v>
      </c>
      <c r="C198" s="94">
        <f t="array" ref="C198">INDEX(Calc!$C$140:$BJ$184,'Income Stmt'!$O198,'Income Stmt'!C$164)</f>
        <v>0</v>
      </c>
      <c r="D198" s="94">
        <f t="array" ref="D198">INDEX(Calc!$C$140:$BJ$184,'Income Stmt'!$O198,'Income Stmt'!D$164)</f>
        <v>0</v>
      </c>
      <c r="E198" s="94">
        <f t="array" ref="E198">INDEX(Calc!$C$140:$BJ$184,'Income Stmt'!$O198,'Income Stmt'!E$164)</f>
        <v>0</v>
      </c>
      <c r="F198" s="94">
        <f t="array" ref="F198">INDEX(Calc!$C$140:$BJ$184,'Income Stmt'!$O198,'Income Stmt'!F$164)</f>
        <v>0</v>
      </c>
      <c r="G198" s="94">
        <f t="array" ref="G198">INDEX(Calc!$C$140:$BJ$184,'Income Stmt'!$O198,'Income Stmt'!G$164)</f>
        <v>0</v>
      </c>
      <c r="H198" s="94">
        <f t="array" ref="H198">INDEX(Calc!$C$140:$BJ$184,'Income Stmt'!$O198,'Income Stmt'!H$164)</f>
        <v>0</v>
      </c>
      <c r="I198" s="94">
        <f t="array" ref="I198">INDEX(Calc!$C$140:$BJ$184,'Income Stmt'!$O198,'Income Stmt'!I$164)</f>
        <v>0</v>
      </c>
      <c r="J198" s="94">
        <f t="array" ref="J198">INDEX(Calc!$C$140:$BJ$184,'Income Stmt'!$O198,'Income Stmt'!J$164)</f>
        <v>0</v>
      </c>
      <c r="K198" s="94">
        <f t="array" ref="K198">INDEX(Calc!$C$140:$BJ$184,'Income Stmt'!$O198,'Income Stmt'!K$164)</f>
        <v>0</v>
      </c>
      <c r="L198" s="94">
        <f t="array" ref="L198">INDEX(Calc!$C$140:$BJ$184,'Income Stmt'!$O198,'Income Stmt'!L$164)</f>
        <v>0</v>
      </c>
      <c r="M198" s="94">
        <f t="array" ref="M198">INDEX(Calc!$C$140:$BJ$184,'Income Stmt'!$O198,'Income Stmt'!M$164)</f>
        <v>0</v>
      </c>
      <c r="N198" s="161">
        <f t="shared" si="40"/>
        <v>0</v>
      </c>
      <c r="O198" s="294">
        <v>32</v>
      </c>
    </row>
    <row r="199" spans="1:15" ht="14.25" hidden="1" customHeight="1">
      <c r="A199" s="181">
        <f>IF(SUM(B199:N199)=0,0,Calc!$A$103)</f>
        <v>0</v>
      </c>
      <c r="B199" s="94">
        <f t="array" ref="B199">INDEX(Calc!$C$140:$BJ$184,'Income Stmt'!$O199,'Income Stmt'!B$164)</f>
        <v>0</v>
      </c>
      <c r="C199" s="94">
        <f t="array" ref="C199">INDEX(Calc!$C$140:$BJ$184,'Income Stmt'!$O199,'Income Stmt'!C$164)</f>
        <v>0</v>
      </c>
      <c r="D199" s="94">
        <f t="array" ref="D199">INDEX(Calc!$C$140:$BJ$184,'Income Stmt'!$O199,'Income Stmt'!D$164)</f>
        <v>0</v>
      </c>
      <c r="E199" s="94">
        <f t="array" ref="E199">INDEX(Calc!$C$140:$BJ$184,'Income Stmt'!$O199,'Income Stmt'!E$164)</f>
        <v>0</v>
      </c>
      <c r="F199" s="94">
        <f t="array" ref="F199">INDEX(Calc!$C$140:$BJ$184,'Income Stmt'!$O199,'Income Stmt'!F$164)</f>
        <v>0</v>
      </c>
      <c r="G199" s="94">
        <f t="array" ref="G199">INDEX(Calc!$C$140:$BJ$184,'Income Stmt'!$O199,'Income Stmt'!G$164)</f>
        <v>0</v>
      </c>
      <c r="H199" s="94">
        <f t="array" ref="H199">INDEX(Calc!$C$140:$BJ$184,'Income Stmt'!$O199,'Income Stmt'!H$164)</f>
        <v>0</v>
      </c>
      <c r="I199" s="94">
        <f t="array" ref="I199">INDEX(Calc!$C$140:$BJ$184,'Income Stmt'!$O199,'Income Stmt'!I$164)</f>
        <v>0</v>
      </c>
      <c r="J199" s="94">
        <f t="array" ref="J199">INDEX(Calc!$C$140:$BJ$184,'Income Stmt'!$O199,'Income Stmt'!J$164)</f>
        <v>0</v>
      </c>
      <c r="K199" s="94">
        <f t="array" ref="K199">INDEX(Calc!$C$140:$BJ$184,'Income Stmt'!$O199,'Income Stmt'!K$164)</f>
        <v>0</v>
      </c>
      <c r="L199" s="94">
        <f t="array" ref="L199">INDEX(Calc!$C$140:$BJ$184,'Income Stmt'!$O199,'Income Stmt'!L$164)</f>
        <v>0</v>
      </c>
      <c r="M199" s="94">
        <f t="array" ref="M199">INDEX(Calc!$C$140:$BJ$184,'Income Stmt'!$O199,'Income Stmt'!M$164)</f>
        <v>0</v>
      </c>
      <c r="N199" s="161">
        <f t="shared" si="40"/>
        <v>0</v>
      </c>
      <c r="O199" s="294">
        <v>33</v>
      </c>
    </row>
    <row r="200" spans="1:15" ht="14.25" customHeight="1">
      <c r="A200" s="181" t="str">
        <f ca="1">IF(SUM(B200:N200)=0,0,Calc!$A$104)</f>
        <v>General and Administrative Salaries</v>
      </c>
      <c r="B200" s="94">
        <f t="array" aca="1" ref="B200" ca="1">INDEX(Calc!$C$140:$BJ$184,'Income Stmt'!$O200,'Income Stmt'!B$164)</f>
        <v>208314.61874999999</v>
      </c>
      <c r="C200" s="94">
        <f t="array" aca="1" ref="C200" ca="1">INDEX(Calc!$C$140:$BJ$184,'Income Stmt'!$O200,'Income Stmt'!C$164)</f>
        <v>210699.69375000001</v>
      </c>
      <c r="D200" s="94">
        <f t="array" aca="1" ref="D200" ca="1">INDEX(Calc!$C$140:$BJ$184,'Income Stmt'!$O200,'Income Stmt'!D$164)</f>
        <v>218559.60000000003</v>
      </c>
      <c r="E200" s="94">
        <f t="array" aca="1" ref="E200" ca="1">INDEX(Calc!$C$140:$BJ$184,'Income Stmt'!$O200,'Income Stmt'!E$164)</f>
        <v>218559.60000000003</v>
      </c>
      <c r="F200" s="94">
        <f t="array" aca="1" ref="F200" ca="1">INDEX(Calc!$C$140:$BJ$184,'Income Stmt'!$O200,'Income Stmt'!F$164)</f>
        <v>218559.60000000003</v>
      </c>
      <c r="G200" s="94">
        <f t="array" aca="1" ref="G200" ca="1">INDEX(Calc!$C$140:$BJ$184,'Income Stmt'!$O200,'Income Stmt'!G$164)</f>
        <v>218559.60000000003</v>
      </c>
      <c r="H200" s="94">
        <f t="array" aca="1" ref="H200" ca="1">INDEX(Calc!$C$140:$BJ$184,'Income Stmt'!$O200,'Income Stmt'!H$164)</f>
        <v>221974.59375000003</v>
      </c>
      <c r="I200" s="94">
        <f t="array" aca="1" ref="I200" ca="1">INDEX(Calc!$C$140:$BJ$184,'Income Stmt'!$O200,'Income Stmt'!I$164)</f>
        <v>221974.59375000003</v>
      </c>
      <c r="J200" s="94">
        <f t="array" aca="1" ref="J200" ca="1">INDEX(Calc!$C$140:$BJ$184,'Income Stmt'!$O200,'Income Stmt'!J$164)</f>
        <v>221974.59375000003</v>
      </c>
      <c r="K200" s="94">
        <f t="array" aca="1" ref="K200" ca="1">INDEX(Calc!$C$140:$BJ$184,'Income Stmt'!$O200,'Income Stmt'!K$164)</f>
        <v>221974.59375000003</v>
      </c>
      <c r="L200" s="94">
        <f t="array" aca="1" ref="L200" ca="1">INDEX(Calc!$C$140:$BJ$184,'Income Stmt'!$O200,'Income Stmt'!L$164)</f>
        <v>225389.58750000005</v>
      </c>
      <c r="M200" s="94">
        <f t="array" aca="1" ref="M200" ca="1">INDEX(Calc!$C$140:$BJ$184,'Income Stmt'!$O200,'Income Stmt'!M$164)</f>
        <v>225389.58750000005</v>
      </c>
      <c r="N200" s="161">
        <f t="shared" ca="1" si="40"/>
        <v>2631930.2625000002</v>
      </c>
      <c r="O200" s="294">
        <v>34</v>
      </c>
    </row>
    <row r="201" spans="1:15" ht="14.25" customHeight="1">
      <c r="A201" s="181" t="str">
        <f ca="1">IF(SUM(B201:N201)=0,0,Calc!$A$105)</f>
        <v>Sales and Marketing Salaries</v>
      </c>
      <c r="B201" s="94">
        <f t="array" aca="1" ref="B201" ca="1">INDEX(Calc!$C$140:$BJ$184,'Income Stmt'!$O201,'Income Stmt'!B$164)</f>
        <v>202514.55000000002</v>
      </c>
      <c r="C201" s="94">
        <f t="array" aca="1" ref="C201" ca="1">INDEX(Calc!$C$140:$BJ$184,'Income Stmt'!$O201,'Income Stmt'!C$164)</f>
        <v>203246.33437500001</v>
      </c>
      <c r="D201" s="94">
        <f t="array" aca="1" ref="D201" ca="1">INDEX(Calc!$C$140:$BJ$184,'Income Stmt'!$O201,'Income Stmt'!D$164)</f>
        <v>211160.44687499999</v>
      </c>
      <c r="E201" s="94">
        <f t="array" aca="1" ref="E201" ca="1">INDEX(Calc!$C$140:$BJ$184,'Income Stmt'!$O201,'Income Stmt'!E$164)</f>
        <v>211160.44687499999</v>
      </c>
      <c r="F201" s="94">
        <f t="array" aca="1" ref="F201" ca="1">INDEX(Calc!$C$140:$BJ$184,'Income Stmt'!$O201,'Income Stmt'!F$164)</f>
        <v>211160.44687499999</v>
      </c>
      <c r="G201" s="94">
        <f t="array" aca="1" ref="G201" ca="1">INDEX(Calc!$C$140:$BJ$184,'Income Stmt'!$O201,'Income Stmt'!G$164)</f>
        <v>211160.44687499999</v>
      </c>
      <c r="H201" s="94">
        <f t="array" aca="1" ref="H201" ca="1">INDEX(Calc!$C$140:$BJ$184,'Income Stmt'!$O201,'Income Stmt'!H$164)</f>
        <v>214575.44062499999</v>
      </c>
      <c r="I201" s="94">
        <f t="array" aca="1" ref="I201" ca="1">INDEX(Calc!$C$140:$BJ$184,'Income Stmt'!$O201,'Income Stmt'!I$164)</f>
        <v>214575.44062499999</v>
      </c>
      <c r="J201" s="94">
        <f t="array" aca="1" ref="J201" ca="1">INDEX(Calc!$C$140:$BJ$184,'Income Stmt'!$O201,'Income Stmt'!J$164)</f>
        <v>214575.44062499999</v>
      </c>
      <c r="K201" s="94">
        <f t="array" aca="1" ref="K201" ca="1">INDEX(Calc!$C$140:$BJ$184,'Income Stmt'!$O201,'Income Stmt'!K$164)</f>
        <v>214575.44062499999</v>
      </c>
      <c r="L201" s="94">
        <f t="array" aca="1" ref="L201" ca="1">INDEX(Calc!$C$140:$BJ$184,'Income Stmt'!$O201,'Income Stmt'!L$164)</f>
        <v>217990.43437500001</v>
      </c>
      <c r="M201" s="94">
        <f t="array" aca="1" ref="M201" ca="1">INDEX(Calc!$C$140:$BJ$184,'Income Stmt'!$O201,'Income Stmt'!M$164)</f>
        <v>217990.43437500001</v>
      </c>
      <c r="N201" s="161">
        <f t="shared" ca="1" si="40"/>
        <v>2544685.3031250006</v>
      </c>
      <c r="O201" s="294">
        <v>35</v>
      </c>
    </row>
    <row r="202" spans="1:15" ht="14.25" hidden="1" customHeight="1">
      <c r="A202" s="181">
        <f ca="1">IF(SUM(B202:N202)=0,0,Calc!$A$106)</f>
        <v>0</v>
      </c>
      <c r="B202" s="94">
        <f t="array" aca="1" ref="B202" ca="1">INDEX(Calc!$C$140:$BJ$184,'Income Stmt'!$O202,'Income Stmt'!B$164)</f>
        <v>0</v>
      </c>
      <c r="C202" s="94">
        <f t="array" aca="1" ref="C202" ca="1">INDEX(Calc!$C$140:$BJ$184,'Income Stmt'!$O202,'Income Stmt'!C$164)</f>
        <v>0</v>
      </c>
      <c r="D202" s="94">
        <f t="array" aca="1" ref="D202" ca="1">INDEX(Calc!$C$140:$BJ$184,'Income Stmt'!$O202,'Income Stmt'!D$164)</f>
        <v>0</v>
      </c>
      <c r="E202" s="94">
        <f t="array" aca="1" ref="E202" ca="1">INDEX(Calc!$C$140:$BJ$184,'Income Stmt'!$O202,'Income Stmt'!E$164)</f>
        <v>0</v>
      </c>
      <c r="F202" s="94">
        <f t="array" aca="1" ref="F202" ca="1">INDEX(Calc!$C$140:$BJ$184,'Income Stmt'!$O202,'Income Stmt'!F$164)</f>
        <v>0</v>
      </c>
      <c r="G202" s="94">
        <f t="array" aca="1" ref="G202" ca="1">INDEX(Calc!$C$140:$BJ$184,'Income Stmt'!$O202,'Income Stmt'!G$164)</f>
        <v>0</v>
      </c>
      <c r="H202" s="94">
        <f t="array" aca="1" ref="H202" ca="1">INDEX(Calc!$C$140:$BJ$184,'Income Stmt'!$O202,'Income Stmt'!H$164)</f>
        <v>0</v>
      </c>
      <c r="I202" s="94">
        <f t="array" aca="1" ref="I202" ca="1">INDEX(Calc!$C$140:$BJ$184,'Income Stmt'!$O202,'Income Stmt'!I$164)</f>
        <v>0</v>
      </c>
      <c r="J202" s="94">
        <f t="array" aca="1" ref="J202" ca="1">INDEX(Calc!$C$140:$BJ$184,'Income Stmt'!$O202,'Income Stmt'!J$164)</f>
        <v>0</v>
      </c>
      <c r="K202" s="94">
        <f t="array" aca="1" ref="K202" ca="1">INDEX(Calc!$C$140:$BJ$184,'Income Stmt'!$O202,'Income Stmt'!K$164)</f>
        <v>0</v>
      </c>
      <c r="L202" s="94">
        <f t="array" aca="1" ref="L202" ca="1">INDEX(Calc!$C$140:$BJ$184,'Income Stmt'!$O202,'Income Stmt'!L$164)</f>
        <v>0</v>
      </c>
      <c r="M202" s="94">
        <f t="array" aca="1" ref="M202" ca="1">INDEX(Calc!$C$140:$BJ$184,'Income Stmt'!$O202,'Income Stmt'!M$164)</f>
        <v>0</v>
      </c>
      <c r="N202" s="161">
        <f t="shared" ca="1" si="40"/>
        <v>0</v>
      </c>
      <c r="O202" s="294">
        <v>36</v>
      </c>
    </row>
    <row r="203" spans="1:15" ht="14.25" hidden="1" customHeight="1">
      <c r="A203" s="181">
        <f ca="1">IF(SUM(B203:N203)=0,0,Calc!$A$107)</f>
        <v>0</v>
      </c>
      <c r="B203" s="94">
        <f t="array" aca="1" ref="B203" ca="1">INDEX(Calc!$C$140:$BJ$184,'Income Stmt'!$O203,'Income Stmt'!B$164)</f>
        <v>0</v>
      </c>
      <c r="C203" s="94">
        <f t="array" aca="1" ref="C203" ca="1">INDEX(Calc!$C$140:$BJ$184,'Income Stmt'!$O203,'Income Stmt'!C$164)</f>
        <v>0</v>
      </c>
      <c r="D203" s="94">
        <f t="array" aca="1" ref="D203" ca="1">INDEX(Calc!$C$140:$BJ$184,'Income Stmt'!$O203,'Income Stmt'!D$164)</f>
        <v>0</v>
      </c>
      <c r="E203" s="94">
        <f t="array" aca="1" ref="E203" ca="1">INDEX(Calc!$C$140:$BJ$184,'Income Stmt'!$O203,'Income Stmt'!E$164)</f>
        <v>0</v>
      </c>
      <c r="F203" s="94">
        <f t="array" aca="1" ref="F203" ca="1">INDEX(Calc!$C$140:$BJ$184,'Income Stmt'!$O203,'Income Stmt'!F$164)</f>
        <v>0</v>
      </c>
      <c r="G203" s="94">
        <f t="array" aca="1" ref="G203" ca="1">INDEX(Calc!$C$140:$BJ$184,'Income Stmt'!$O203,'Income Stmt'!G$164)</f>
        <v>0</v>
      </c>
      <c r="H203" s="94">
        <f t="array" aca="1" ref="H203" ca="1">INDEX(Calc!$C$140:$BJ$184,'Income Stmt'!$O203,'Income Stmt'!H$164)</f>
        <v>0</v>
      </c>
      <c r="I203" s="94">
        <f t="array" aca="1" ref="I203" ca="1">INDEX(Calc!$C$140:$BJ$184,'Income Stmt'!$O203,'Income Stmt'!I$164)</f>
        <v>0</v>
      </c>
      <c r="J203" s="94">
        <f t="array" aca="1" ref="J203" ca="1">INDEX(Calc!$C$140:$BJ$184,'Income Stmt'!$O203,'Income Stmt'!J$164)</f>
        <v>0</v>
      </c>
      <c r="K203" s="94">
        <f t="array" aca="1" ref="K203" ca="1">INDEX(Calc!$C$140:$BJ$184,'Income Stmt'!$O203,'Income Stmt'!K$164)</f>
        <v>0</v>
      </c>
      <c r="L203" s="94">
        <f t="array" aca="1" ref="L203" ca="1">INDEX(Calc!$C$140:$BJ$184,'Income Stmt'!$O203,'Income Stmt'!L$164)</f>
        <v>0</v>
      </c>
      <c r="M203" s="94">
        <f t="array" aca="1" ref="M203" ca="1">INDEX(Calc!$C$140:$BJ$184,'Income Stmt'!$O203,'Income Stmt'!M$164)</f>
        <v>0</v>
      </c>
      <c r="N203" s="161">
        <f t="shared" ca="1" si="40"/>
        <v>0</v>
      </c>
      <c r="O203" s="294">
        <v>37</v>
      </c>
    </row>
    <row r="204" spans="1:15" ht="14.25" hidden="1" customHeight="1">
      <c r="A204" s="181">
        <f ca="1">IF(SUM(B204:N204)=0,0,Calc!$A$108)</f>
        <v>0</v>
      </c>
      <c r="B204" s="94">
        <f t="array" aca="1" ref="B204" ca="1">INDEX(Calc!$C$140:$BJ$184,'Income Stmt'!$O204,'Income Stmt'!B$164)</f>
        <v>0</v>
      </c>
      <c r="C204" s="94">
        <f t="array" aca="1" ref="C204" ca="1">INDEX(Calc!$C$140:$BJ$184,'Income Stmt'!$O204,'Income Stmt'!C$164)</f>
        <v>0</v>
      </c>
      <c r="D204" s="94">
        <f t="array" aca="1" ref="D204" ca="1">INDEX(Calc!$C$140:$BJ$184,'Income Stmt'!$O204,'Income Stmt'!D$164)</f>
        <v>0</v>
      </c>
      <c r="E204" s="94">
        <f t="array" aca="1" ref="E204" ca="1">INDEX(Calc!$C$140:$BJ$184,'Income Stmt'!$O204,'Income Stmt'!E$164)</f>
        <v>0</v>
      </c>
      <c r="F204" s="94">
        <f t="array" aca="1" ref="F204" ca="1">INDEX(Calc!$C$140:$BJ$184,'Income Stmt'!$O204,'Income Stmt'!F$164)</f>
        <v>0</v>
      </c>
      <c r="G204" s="94">
        <f t="array" aca="1" ref="G204" ca="1">INDEX(Calc!$C$140:$BJ$184,'Income Stmt'!$O204,'Income Stmt'!G$164)</f>
        <v>0</v>
      </c>
      <c r="H204" s="94">
        <f t="array" aca="1" ref="H204" ca="1">INDEX(Calc!$C$140:$BJ$184,'Income Stmt'!$O204,'Income Stmt'!H$164)</f>
        <v>0</v>
      </c>
      <c r="I204" s="94">
        <f t="array" aca="1" ref="I204" ca="1">INDEX(Calc!$C$140:$BJ$184,'Income Stmt'!$O204,'Income Stmt'!I$164)</f>
        <v>0</v>
      </c>
      <c r="J204" s="94">
        <f t="array" aca="1" ref="J204" ca="1">INDEX(Calc!$C$140:$BJ$184,'Income Stmt'!$O204,'Income Stmt'!J$164)</f>
        <v>0</v>
      </c>
      <c r="K204" s="94">
        <f t="array" aca="1" ref="K204" ca="1">INDEX(Calc!$C$140:$BJ$184,'Income Stmt'!$O204,'Income Stmt'!K$164)</f>
        <v>0</v>
      </c>
      <c r="L204" s="94">
        <f t="array" aca="1" ref="L204" ca="1">INDEX(Calc!$C$140:$BJ$184,'Income Stmt'!$O204,'Income Stmt'!L$164)</f>
        <v>0</v>
      </c>
      <c r="M204" s="94">
        <f t="array" aca="1" ref="M204" ca="1">INDEX(Calc!$C$140:$BJ$184,'Income Stmt'!$O204,'Income Stmt'!M$164)</f>
        <v>0</v>
      </c>
      <c r="N204" s="161">
        <f t="shared" ca="1" si="40"/>
        <v>0</v>
      </c>
      <c r="O204" s="294">
        <v>38</v>
      </c>
    </row>
    <row r="205" spans="1:15" ht="14.25" customHeight="1">
      <c r="A205" s="181">
        <f>IF(SUM(B205:N205)=0,0,Calc!$A$109)</f>
        <v>0</v>
      </c>
      <c r="B205" s="94">
        <f t="array" ref="B205">INDEX(Calc!$C$140:$BJ$184,'Income Stmt'!$O205,'Income Stmt'!B$164)</f>
        <v>0</v>
      </c>
      <c r="C205" s="94">
        <f t="array" ref="C205">INDEX(Calc!$C$140:$BJ$184,'Income Stmt'!$O205,'Income Stmt'!C$164)</f>
        <v>0</v>
      </c>
      <c r="D205" s="94">
        <f t="array" ref="D205">INDEX(Calc!$C$140:$BJ$184,'Income Stmt'!$O205,'Income Stmt'!D$164)</f>
        <v>0</v>
      </c>
      <c r="E205" s="94">
        <f t="array" ref="E205">INDEX(Calc!$C$140:$BJ$184,'Income Stmt'!$O205,'Income Stmt'!E$164)</f>
        <v>0</v>
      </c>
      <c r="F205" s="94">
        <f t="array" ref="F205">INDEX(Calc!$C$140:$BJ$184,'Income Stmt'!$O205,'Income Stmt'!F$164)</f>
        <v>0</v>
      </c>
      <c r="G205" s="94">
        <f t="array" ref="G205">INDEX(Calc!$C$140:$BJ$184,'Income Stmt'!$O205,'Income Stmt'!G$164)</f>
        <v>0</v>
      </c>
      <c r="H205" s="94">
        <f t="array" ref="H205">INDEX(Calc!$C$140:$BJ$184,'Income Stmt'!$O205,'Income Stmt'!H$164)</f>
        <v>0</v>
      </c>
      <c r="I205" s="94">
        <f t="array" ref="I205">INDEX(Calc!$C$140:$BJ$184,'Income Stmt'!$O205,'Income Stmt'!I$164)</f>
        <v>0</v>
      </c>
      <c r="J205" s="94">
        <f t="array" ref="J205">INDEX(Calc!$C$140:$BJ$184,'Income Stmt'!$O205,'Income Stmt'!J$164)</f>
        <v>0</v>
      </c>
      <c r="K205" s="94">
        <f t="array" ref="K205">INDEX(Calc!$C$140:$BJ$184,'Income Stmt'!$O205,'Income Stmt'!K$164)</f>
        <v>0</v>
      </c>
      <c r="L205" s="94">
        <f t="array" ref="L205">INDEX(Calc!$C$140:$BJ$184,'Income Stmt'!$O205,'Income Stmt'!L$164)</f>
        <v>0</v>
      </c>
      <c r="M205" s="94">
        <f t="array" ref="M205">INDEX(Calc!$C$140:$BJ$184,'Income Stmt'!$O205,'Income Stmt'!M$164)</f>
        <v>0</v>
      </c>
      <c r="N205" s="161">
        <f t="shared" si="40"/>
        <v>0</v>
      </c>
      <c r="O205" s="294">
        <v>39</v>
      </c>
    </row>
    <row r="206" spans="1:15" ht="14.25" customHeight="1">
      <c r="A206" s="181" t="str">
        <f>IF(SUM(B206:N206)=0,0,Calc!$A$110)</f>
        <v>Depreciation and Amortization</v>
      </c>
      <c r="B206" s="94">
        <f t="array" ref="B206">INDEX(Calc!$C$140:$BJ$184,'Income Stmt'!$O206,'Income Stmt'!B$164)</f>
        <v>450</v>
      </c>
      <c r="C206" s="94">
        <f t="array" ref="C206">INDEX(Calc!$C$140:$BJ$184,'Income Stmt'!$O206,'Income Stmt'!C$164)</f>
        <v>450</v>
      </c>
      <c r="D206" s="94">
        <f t="array" ref="D206">INDEX(Calc!$C$140:$BJ$184,'Income Stmt'!$O206,'Income Stmt'!D$164)</f>
        <v>450</v>
      </c>
      <c r="E206" s="94">
        <f t="array" ref="E206">INDEX(Calc!$C$140:$BJ$184,'Income Stmt'!$O206,'Income Stmt'!E$164)</f>
        <v>450</v>
      </c>
      <c r="F206" s="94">
        <f t="array" ref="F206">INDEX(Calc!$C$140:$BJ$184,'Income Stmt'!$O206,'Income Stmt'!F$164)</f>
        <v>450</v>
      </c>
      <c r="G206" s="94">
        <f t="array" ref="G206">INDEX(Calc!$C$140:$BJ$184,'Income Stmt'!$O206,'Income Stmt'!G$164)</f>
        <v>450</v>
      </c>
      <c r="H206" s="94">
        <f t="array" ref="H206">INDEX(Calc!$C$140:$BJ$184,'Income Stmt'!$O206,'Income Stmt'!H$164)</f>
        <v>450</v>
      </c>
      <c r="I206" s="94">
        <f t="array" ref="I206">INDEX(Calc!$C$140:$BJ$184,'Income Stmt'!$O206,'Income Stmt'!I$164)</f>
        <v>450</v>
      </c>
      <c r="J206" s="94">
        <f t="array" ref="J206">INDEX(Calc!$C$140:$BJ$184,'Income Stmt'!$O206,'Income Stmt'!J$164)</f>
        <v>450</v>
      </c>
      <c r="K206" s="94">
        <f t="array" ref="K206">INDEX(Calc!$C$140:$BJ$184,'Income Stmt'!$O206,'Income Stmt'!K$164)</f>
        <v>450</v>
      </c>
      <c r="L206" s="94">
        <f t="array" ref="L206">INDEX(Calc!$C$140:$BJ$184,'Income Stmt'!$O206,'Income Stmt'!L$164)</f>
        <v>450</v>
      </c>
      <c r="M206" s="94">
        <f t="array" ref="M206">INDEX(Calc!$C$140:$BJ$184,'Income Stmt'!$O206,'Income Stmt'!M$164)</f>
        <v>450</v>
      </c>
      <c r="N206" s="161">
        <f t="shared" si="40"/>
        <v>5400</v>
      </c>
      <c r="O206" s="294">
        <v>40</v>
      </c>
    </row>
    <row r="207" spans="1:15" ht="14.25" customHeight="1">
      <c r="A207" s="162" t="s">
        <v>207</v>
      </c>
      <c r="B207" s="286">
        <f t="shared" ref="B207:M207" ca="1" si="41">SUM(B184:B206)</f>
        <v>547418.89217731543</v>
      </c>
      <c r="C207" s="286">
        <f t="shared" ca="1" si="41"/>
        <v>558771.8990477788</v>
      </c>
      <c r="D207" s="286">
        <f t="shared" ca="1" si="41"/>
        <v>583936.79763256584</v>
      </c>
      <c r="E207" s="286">
        <f t="shared" ca="1" si="41"/>
        <v>594636.36168627825</v>
      </c>
      <c r="F207" s="286">
        <f t="shared" ca="1" si="41"/>
        <v>606819.24595324288</v>
      </c>
      <c r="G207" s="286">
        <f t="shared" ca="1" si="41"/>
        <v>620683.54602596187</v>
      </c>
      <c r="H207" s="286">
        <f t="shared" ca="1" si="41"/>
        <v>644376.67955667363</v>
      </c>
      <c r="I207" s="286">
        <f t="shared" ca="1" si="41"/>
        <v>662308.09868053789</v>
      </c>
      <c r="J207" s="286">
        <f t="shared" ca="1" si="41"/>
        <v>682689.62659099698</v>
      </c>
      <c r="K207" s="286">
        <f t="shared" ca="1" si="41"/>
        <v>705849.19256483624</v>
      </c>
      <c r="L207" s="286">
        <f t="shared" ca="1" si="41"/>
        <v>740081.47036211356</v>
      </c>
      <c r="M207" s="286">
        <f t="shared" ca="1" si="41"/>
        <v>769962.92871138523</v>
      </c>
      <c r="N207" s="286">
        <f t="shared" ca="1" si="40"/>
        <v>7717534.7389896875</v>
      </c>
      <c r="O207" s="294">
        <v>41</v>
      </c>
    </row>
    <row r="208" spans="1:15" ht="14.25" customHeight="1">
      <c r="A208" s="181"/>
      <c r="B208" s="25"/>
      <c r="C208" s="25"/>
      <c r="D208" s="25"/>
      <c r="E208" s="25"/>
      <c r="F208" s="25"/>
      <c r="G208" s="25"/>
      <c r="H208" s="25"/>
      <c r="I208" s="25"/>
      <c r="J208" s="25"/>
      <c r="K208" s="25"/>
      <c r="L208" s="25"/>
      <c r="M208" s="25"/>
      <c r="N208" s="25"/>
      <c r="O208" s="294">
        <v>42</v>
      </c>
    </row>
    <row r="209" spans="1:15" ht="14.25" customHeight="1">
      <c r="A209" s="162">
        <f ca="1">IF(A210=0,0,"Pre-Tax Income")</f>
        <v>0</v>
      </c>
      <c r="B209" s="297">
        <f t="shared" ref="B209:M209" ca="1" si="42">B180-B207</f>
        <v>-296190.30487937678</v>
      </c>
      <c r="C209" s="297">
        <f t="shared" ca="1" si="42"/>
        <v>-281402.79998097871</v>
      </c>
      <c r="D209" s="297">
        <f t="shared" ca="1" si="42"/>
        <v>-276771.48781705461</v>
      </c>
      <c r="E209" s="297">
        <f t="shared" ca="1" si="42"/>
        <v>-253533.80089623504</v>
      </c>
      <c r="F209" s="297">
        <f t="shared" ca="1" si="42"/>
        <v>-227088.10411335761</v>
      </c>
      <c r="G209" s="297">
        <f t="shared" ca="1" si="42"/>
        <v>-197008.57625334116</v>
      </c>
      <c r="H209" s="297">
        <f t="shared" ca="1" si="42"/>
        <v>-170735.25327400572</v>
      </c>
      <c r="I209" s="297">
        <f t="shared" ca="1" si="42"/>
        <v>-131875.58832840959</v>
      </c>
      <c r="J209" s="297">
        <f t="shared" ca="1" si="42"/>
        <v>-87732.145882640267</v>
      </c>
      <c r="K209" s="297">
        <f t="shared" ca="1" si="42"/>
        <v>-37602.005193273304</v>
      </c>
      <c r="L209" s="297">
        <f t="shared" ca="1" si="42"/>
        <v>11388.847543028649</v>
      </c>
      <c r="M209" s="297">
        <f t="shared" ca="1" si="42"/>
        <v>75988.885398012237</v>
      </c>
      <c r="N209" s="297">
        <f ca="1">SUM(B209:M209)</f>
        <v>-1872562.3336776318</v>
      </c>
      <c r="O209" s="294">
        <v>43</v>
      </c>
    </row>
    <row r="210" spans="1:15" ht="14.25" customHeight="1">
      <c r="A210" s="181">
        <f ca="1">IF(SUM(B210:N210)=0,0,"Income Tax")</f>
        <v>0</v>
      </c>
      <c r="B210" s="94">
        <f t="array" aca="1" ref="B210" ca="1">INDEX(Calc!$C$140:$BJ$184,'Income Stmt'!$O210,'Income Stmt'!B$164)</f>
        <v>0</v>
      </c>
      <c r="C210" s="94">
        <f t="array" aca="1" ref="C210" ca="1">INDEX(Calc!$C$140:$BJ$184,'Income Stmt'!$O210,'Income Stmt'!C$164)</f>
        <v>0</v>
      </c>
      <c r="D210" s="94">
        <f t="array" aca="1" ref="D210" ca="1">INDEX(Calc!$C$140:$BJ$184,'Income Stmt'!$O210,'Income Stmt'!D$164)</f>
        <v>0</v>
      </c>
      <c r="E210" s="94">
        <f t="array" aca="1" ref="E210" ca="1">INDEX(Calc!$C$140:$BJ$184,'Income Stmt'!$O210,'Income Stmt'!E$164)</f>
        <v>0</v>
      </c>
      <c r="F210" s="94">
        <f t="array" aca="1" ref="F210" ca="1">INDEX(Calc!$C$140:$BJ$184,'Income Stmt'!$O210,'Income Stmt'!F$164)</f>
        <v>0</v>
      </c>
      <c r="G210" s="94">
        <f t="array" aca="1" ref="G210" ca="1">INDEX(Calc!$C$140:$BJ$184,'Income Stmt'!$O210,'Income Stmt'!G$164)</f>
        <v>0</v>
      </c>
      <c r="H210" s="94">
        <f t="array" aca="1" ref="H210" ca="1">INDEX(Calc!$C$140:$BJ$184,'Income Stmt'!$O210,'Income Stmt'!H$164)</f>
        <v>0</v>
      </c>
      <c r="I210" s="94">
        <f t="array" aca="1" ref="I210" ca="1">INDEX(Calc!$C$140:$BJ$184,'Income Stmt'!$O210,'Income Stmt'!I$164)</f>
        <v>0</v>
      </c>
      <c r="J210" s="94">
        <f t="array" aca="1" ref="J210" ca="1">INDEX(Calc!$C$140:$BJ$184,'Income Stmt'!$O210,'Income Stmt'!J$164)</f>
        <v>0</v>
      </c>
      <c r="K210" s="94">
        <f t="array" aca="1" ref="K210" ca="1">INDEX(Calc!$C$140:$BJ$184,'Income Stmt'!$O210,'Income Stmt'!K$164)</f>
        <v>0</v>
      </c>
      <c r="L210" s="94">
        <f t="array" aca="1" ref="L210" ca="1">INDEX(Calc!$C$140:$BJ$184,'Income Stmt'!$O210,'Income Stmt'!L$164)</f>
        <v>0</v>
      </c>
      <c r="M210" s="94">
        <f t="array" aca="1" ref="M210" ca="1">INDEX(Calc!$C$140:$BJ$184,'Income Stmt'!$O210,'Income Stmt'!M$164)</f>
        <v>0</v>
      </c>
      <c r="N210" s="161">
        <f ca="1">IF(N209&lt;=0,0,N209*'Input - Other Expenses'!M44)</f>
        <v>0</v>
      </c>
      <c r="O210" s="294">
        <v>44</v>
      </c>
    </row>
    <row r="211" spans="1:15" ht="14.25" customHeight="1">
      <c r="A211" s="162" t="s">
        <v>209</v>
      </c>
      <c r="B211" s="103">
        <f t="shared" ref="B211:M211" ca="1" si="43">B209-B210</f>
        <v>-296190.30487937678</v>
      </c>
      <c r="C211" s="103">
        <f t="shared" ca="1" si="43"/>
        <v>-281402.79998097871</v>
      </c>
      <c r="D211" s="103">
        <f t="shared" ca="1" si="43"/>
        <v>-276771.48781705461</v>
      </c>
      <c r="E211" s="103">
        <f t="shared" ca="1" si="43"/>
        <v>-253533.80089623504</v>
      </c>
      <c r="F211" s="103">
        <f t="shared" ca="1" si="43"/>
        <v>-227088.10411335761</v>
      </c>
      <c r="G211" s="103">
        <f t="shared" ca="1" si="43"/>
        <v>-197008.57625334116</v>
      </c>
      <c r="H211" s="103">
        <f t="shared" ca="1" si="43"/>
        <v>-170735.25327400572</v>
      </c>
      <c r="I211" s="103">
        <f t="shared" ca="1" si="43"/>
        <v>-131875.58832840959</v>
      </c>
      <c r="J211" s="103">
        <f t="shared" ca="1" si="43"/>
        <v>-87732.145882640267</v>
      </c>
      <c r="K211" s="103">
        <f t="shared" ca="1" si="43"/>
        <v>-37602.005193273304</v>
      </c>
      <c r="L211" s="103">
        <f t="shared" ca="1" si="43"/>
        <v>11388.847543028649</v>
      </c>
      <c r="M211" s="103">
        <f t="shared" ca="1" si="43"/>
        <v>75988.885398012237</v>
      </c>
      <c r="N211" s="103">
        <f ca="1">SUM(B211:M211)</f>
        <v>-1872562.3336776318</v>
      </c>
      <c r="O211" s="294">
        <v>45</v>
      </c>
    </row>
    <row r="212" spans="1:15" ht="14.25" customHeight="1">
      <c r="A212" s="181"/>
      <c r="O212" s="94"/>
    </row>
    <row r="213" spans="1:15" ht="14.25" customHeight="1">
      <c r="A213" s="484" t="str">
        <f>'Input - Assumptions'!$D$8</f>
        <v>CHAD LOVE MEDIA AI</v>
      </c>
      <c r="B213" s="485"/>
      <c r="C213" s="485"/>
      <c r="D213" s="485"/>
      <c r="E213" s="485"/>
      <c r="F213" s="485"/>
      <c r="G213" s="485"/>
      <c r="H213" s="485"/>
      <c r="I213" s="485"/>
      <c r="J213" s="485"/>
      <c r="K213" s="485"/>
      <c r="L213" s="485"/>
      <c r="M213" s="485"/>
      <c r="N213" s="485"/>
      <c r="O213" s="94"/>
    </row>
    <row r="214" spans="1:15" ht="14.25" customHeight="1">
      <c r="A214" s="484" t="s">
        <v>325</v>
      </c>
      <c r="B214" s="485"/>
      <c r="C214" s="485"/>
      <c r="D214" s="485"/>
      <c r="E214" s="485"/>
      <c r="F214" s="485"/>
      <c r="G214" s="485"/>
      <c r="H214" s="485"/>
      <c r="I214" s="485"/>
      <c r="J214" s="485"/>
      <c r="K214" s="485"/>
      <c r="L214" s="485"/>
      <c r="M214" s="485"/>
      <c r="N214" s="485"/>
      <c r="O214" s="94"/>
    </row>
    <row r="215" spans="1:15" ht="14.25" customHeight="1">
      <c r="A215" s="484" t="s">
        <v>129</v>
      </c>
      <c r="B215" s="485"/>
      <c r="C215" s="485"/>
      <c r="D215" s="485"/>
      <c r="E215" s="485"/>
      <c r="F215" s="485"/>
      <c r="G215" s="485"/>
      <c r="H215" s="485"/>
      <c r="I215" s="485"/>
      <c r="J215" s="485"/>
      <c r="K215" s="485"/>
      <c r="L215" s="485"/>
      <c r="M215" s="485"/>
      <c r="N215" s="485"/>
      <c r="O215" s="94"/>
    </row>
    <row r="216" spans="1:15" ht="14.25" customHeight="1">
      <c r="A216" s="181"/>
      <c r="N216" s="124" t="s">
        <v>326</v>
      </c>
      <c r="O216" s="94"/>
    </row>
    <row r="217" spans="1:15" ht="14.25" customHeight="1">
      <c r="A217" s="181" t="s">
        <v>40</v>
      </c>
      <c r="B217" s="152">
        <f>(((VALUE(RIGHT(A215,1)))-1)*12)+1</f>
        <v>49</v>
      </c>
      <c r="C217" s="152">
        <f t="shared" ref="C217:M217" si="44">B217+1</f>
        <v>50</v>
      </c>
      <c r="D217" s="152">
        <f t="shared" si="44"/>
        <v>51</v>
      </c>
      <c r="E217" s="152">
        <f t="shared" si="44"/>
        <v>52</v>
      </c>
      <c r="F217" s="152">
        <f t="shared" si="44"/>
        <v>53</v>
      </c>
      <c r="G217" s="152">
        <f t="shared" si="44"/>
        <v>54</v>
      </c>
      <c r="H217" s="152">
        <f t="shared" si="44"/>
        <v>55</v>
      </c>
      <c r="I217" s="152">
        <f t="shared" si="44"/>
        <v>56</v>
      </c>
      <c r="J217" s="152">
        <f t="shared" si="44"/>
        <v>57</v>
      </c>
      <c r="K217" s="152">
        <f t="shared" si="44"/>
        <v>58</v>
      </c>
      <c r="L217" s="152">
        <f t="shared" si="44"/>
        <v>59</v>
      </c>
      <c r="M217" s="152">
        <f t="shared" si="44"/>
        <v>60</v>
      </c>
      <c r="N217" s="124" t="s">
        <v>327</v>
      </c>
      <c r="O217" s="94"/>
    </row>
    <row r="218" spans="1:15" ht="14.25" customHeight="1">
      <c r="A218" s="181" t="s">
        <v>328</v>
      </c>
      <c r="B218" s="47">
        <f>EOMONTH('Input - Assumptions'!$D$9,'Balance Sheet'!C217-1)</f>
        <v>47664</v>
      </c>
      <c r="C218" s="47">
        <f>EOMONTH('Input - Assumptions'!$D$9,'Balance Sheet'!D217-1)</f>
        <v>47695</v>
      </c>
      <c r="D218" s="47">
        <f>EOMONTH('Input - Assumptions'!$D$9,'Balance Sheet'!E217-1)</f>
        <v>47726</v>
      </c>
      <c r="E218" s="47">
        <f>EOMONTH('Input - Assumptions'!$D$9,'Balance Sheet'!F217-1)</f>
        <v>47756</v>
      </c>
      <c r="F218" s="47">
        <f>EOMONTH('Input - Assumptions'!$D$9,'Balance Sheet'!G217-1)</f>
        <v>47787</v>
      </c>
      <c r="G218" s="47">
        <f>EOMONTH('Input - Assumptions'!$D$9,'Balance Sheet'!H217-1)</f>
        <v>47817</v>
      </c>
      <c r="H218" s="47">
        <f>EOMONTH('Input - Assumptions'!$D$9,'Balance Sheet'!I217-1)</f>
        <v>47848</v>
      </c>
      <c r="I218" s="47">
        <f>EOMONTH('Input - Assumptions'!$D$9,'Balance Sheet'!J217-1)</f>
        <v>47879</v>
      </c>
      <c r="J218" s="47">
        <f>EOMONTH('Input - Assumptions'!$D$9,'Balance Sheet'!K217-1)</f>
        <v>47907</v>
      </c>
      <c r="K218" s="47">
        <f>EOMONTH('Input - Assumptions'!$D$9,'Balance Sheet'!L217-1)</f>
        <v>47938</v>
      </c>
      <c r="L218" s="47">
        <f>EOMONTH('Input - Assumptions'!$D$9,'Balance Sheet'!M217-1)</f>
        <v>47968</v>
      </c>
      <c r="M218" s="47">
        <f>EOMONTH('Input - Assumptions'!$D$9,'Balance Sheet'!N217-1)</f>
        <v>47999</v>
      </c>
      <c r="N218" s="293">
        <f>M218</f>
        <v>47999</v>
      </c>
      <c r="O218" s="94"/>
    </row>
    <row r="219" spans="1:15" ht="14.25" customHeight="1">
      <c r="A219" s="162" t="s">
        <v>317</v>
      </c>
      <c r="O219" s="94"/>
    </row>
    <row r="220" spans="1:15" ht="14.25" customHeight="1">
      <c r="A220" s="284" t="str">
        <f>Calc!$A$26</f>
        <v>Subscription Revenue</v>
      </c>
      <c r="B220" s="94">
        <f t="array" aca="1" ref="B220" ca="1">INDEX(Calc!$C$140:$BJ$184,'Income Stmt'!$O220,'Income Stmt'!B$217)</f>
        <v>808359.07616803388</v>
      </c>
      <c r="C220" s="94">
        <f t="array" aca="1" ref="C220" ca="1">INDEX(Calc!$C$140:$BJ$184,'Income Stmt'!$O220,'Income Stmt'!C$217)</f>
        <v>911942.98095948377</v>
      </c>
      <c r="D220" s="94">
        <f t="array" aca="1" ref="D220" ca="1">INDEX(Calc!$C$140:$BJ$184,'Income Stmt'!$O220,'Income Stmt'!D$217)</f>
        <v>1029553.837955498</v>
      </c>
      <c r="E220" s="94">
        <f t="array" aca="1" ref="E220" ca="1">INDEX(Calc!$C$140:$BJ$184,'Income Stmt'!$O220,'Income Stmt'!E$217)</f>
        <v>1163074.5767582157</v>
      </c>
      <c r="F220" s="94">
        <f t="array" aca="1" ref="F220" ca="1">INDEX(Calc!$C$140:$BJ$184,'Income Stmt'!$O220,'Income Stmt'!F$217)</f>
        <v>1314641.2288098782</v>
      </c>
      <c r="G220" s="94">
        <f t="array" aca="1" ref="G220" ca="1">INDEX(Calc!$C$140:$BJ$184,'Income Stmt'!$O220,'Income Stmt'!G$217)</f>
        <v>1486676.9419245105</v>
      </c>
      <c r="H220" s="94">
        <f t="array" aca="1" ref="H220" ca="1">INDEX(Calc!$C$140:$BJ$184,'Income Stmt'!$O220,'Income Stmt'!H$217)</f>
        <v>1681930.5662069884</v>
      </c>
      <c r="I220" s="94">
        <f t="array" aca="1" ref="I220" ca="1">INDEX(Calc!$C$140:$BJ$184,'Income Stmt'!$O220,'Income Stmt'!I$217)</f>
        <v>1903520.4257285213</v>
      </c>
      <c r="J220" s="94">
        <f t="array" aca="1" ref="J220" ca="1">INDEX(Calc!$C$140:$BJ$184,'Income Stmt'!$O220,'Income Stmt'!J$217)</f>
        <v>2154983.9728954439</v>
      </c>
      <c r="K220" s="94">
        <f t="array" aca="1" ref="K220" ca="1">INDEX(Calc!$C$140:$BJ$184,'Income Stmt'!$O220,'Income Stmt'!K$217)</f>
        <v>2440334.1161127128</v>
      </c>
      <c r="L220" s="94">
        <f t="array" aca="1" ref="L220" ca="1">INDEX(Calc!$C$140:$BJ$184,'Income Stmt'!$O220,'Income Stmt'!L$217)</f>
        <v>2764123.1175960302</v>
      </c>
      <c r="M220" s="94">
        <f t="array" aca="1" ref="M220" ca="1">INDEX(Calc!$C$140:$BJ$184,'Income Stmt'!$O220,'Income Stmt'!M$217)</f>
        <v>3131515.0787187642</v>
      </c>
      <c r="N220" s="161">
        <f t="shared" ref="N220:N223" ca="1" si="45">SUM(B220:M220)</f>
        <v>20790655.919834077</v>
      </c>
      <c r="O220" s="294">
        <v>1</v>
      </c>
    </row>
    <row r="221" spans="1:15" ht="14.25" customHeight="1">
      <c r="A221" s="284" t="str">
        <f>Calc!$A$27</f>
        <v>Ad Revenue</v>
      </c>
      <c r="B221" s="94">
        <f t="array" aca="1" ref="B221" ca="1">INDEX(Calc!$C$140:$BJ$184,'Income Stmt'!$O221,'Income Stmt'!B$217)</f>
        <v>71040.36940134714</v>
      </c>
      <c r="C221" s="94">
        <f t="array" aca="1" ref="C221" ca="1">INDEX(Calc!$C$140:$BJ$184,'Income Stmt'!$O221,'Income Stmt'!C$217)</f>
        <v>80025.305096547847</v>
      </c>
      <c r="D221" s="94">
        <f t="array" aca="1" ref="D221" ca="1">INDEX(Calc!$C$140:$BJ$184,'Income Stmt'!$O221,'Income Stmt'!D$217)</f>
        <v>90202.450044584228</v>
      </c>
      <c r="E221" s="94">
        <f t="array" aca="1" ref="E221" ca="1">INDEX(Calc!$C$140:$BJ$184,'Income Stmt'!$O221,'Income Stmt'!E$217)</f>
        <v>101728.45131793202</v>
      </c>
      <c r="F221" s="94">
        <f t="array" aca="1" ref="F221" ca="1">INDEX(Calc!$C$140:$BJ$184,'Income Stmt'!$O221,'Income Stmt'!F$217)</f>
        <v>114780.54306663093</v>
      </c>
      <c r="G221" s="94">
        <f t="array" aca="1" ref="G221" ca="1">INDEX(Calc!$C$140:$BJ$184,'Income Stmt'!$O221,'Income Stmt'!G$217)</f>
        <v>129559.24783924357</v>
      </c>
      <c r="H221" s="94">
        <f t="array" aca="1" ref="H221" ca="1">INDEX(Calc!$C$140:$BJ$184,'Income Stmt'!$O221,'Income Stmt'!H$217)</f>
        <v>146291.43185402267</v>
      </c>
      <c r="I221" s="94">
        <f t="array" aca="1" ref="I221" ca="1">INDEX(Calc!$C$140:$BJ$184,'Income Stmt'!$O221,'Income Stmt'!I$217)</f>
        <v>165233.76052395275</v>
      </c>
      <c r="J221" s="94">
        <f t="array" aca="1" ref="J221" ca="1">INDEX(Calc!$C$140:$BJ$184,'Income Stmt'!$O221,'Income Stmt'!J$217)</f>
        <v>186676.60658627009</v>
      </c>
      <c r="K221" s="94">
        <f t="array" aca="1" ref="K221" ca="1">INDEX(Calc!$C$140:$BJ$184,'Income Stmt'!$O221,'Income Stmt'!K$217)</f>
        <v>210948.4700221853</v>
      </c>
      <c r="L221" s="94">
        <f t="array" aca="1" ref="L221" ca="1">INDEX(Calc!$C$140:$BJ$184,'Income Stmt'!$O221,'Income Stmt'!L$217)</f>
        <v>238420.97667836427</v>
      </c>
      <c r="M221" s="94">
        <f t="array" aca="1" ref="M221" ca="1">INDEX(Calc!$C$140:$BJ$184,'Income Stmt'!$O221,'Income Stmt'!M$217)</f>
        <v>269514.53123408457</v>
      </c>
      <c r="N221" s="161">
        <f t="shared" ca="1" si="45"/>
        <v>1804422.1436651654</v>
      </c>
      <c r="O221" s="294">
        <v>2</v>
      </c>
    </row>
    <row r="222" spans="1:15" ht="14.25" customHeight="1">
      <c r="A222" s="284" t="str">
        <f>Calc!$A$28</f>
        <v>In-App Purchases Revenue</v>
      </c>
      <c r="B222" s="94">
        <f t="array" ref="B222">INDEX(Calc!$C$140:$BJ$184,'Income Stmt'!$O222,'Income Stmt'!B$217)</f>
        <v>216825.75356438561</v>
      </c>
      <c r="C222" s="94">
        <f t="array" ref="C222">INDEX(Calc!$C$140:$BJ$184,'Income Stmt'!$O222,'Income Stmt'!C$217)</f>
        <v>244789.19341528887</v>
      </c>
      <c r="D222" s="94">
        <f t="array" ref="D222">INDEX(Calc!$C$140:$BJ$184,'Income Stmt'!$O222,'Income Stmt'!D$217)</f>
        <v>276535.40497877152</v>
      </c>
      <c r="E222" s="94">
        <f t="array" ref="E222">INDEX(Calc!$C$140:$BJ$184,'Income Stmt'!$O222,'Income Stmt'!E$217)</f>
        <v>312572.25622111117</v>
      </c>
      <c r="F222" s="94">
        <f t="array" ref="F222">INDEX(Calc!$C$140:$BJ$184,'Income Stmt'!$O222,'Income Stmt'!F$217)</f>
        <v>353475.88058677083</v>
      </c>
      <c r="G222" s="94">
        <f t="array" ref="G222">INDEX(Calc!$C$140:$BJ$184,'Income Stmt'!$O222,'Income Stmt'!G$217)</f>
        <v>399899.85127919581</v>
      </c>
      <c r="H222" s="94">
        <f t="array" ref="H222">INDEX(Calc!$C$140:$BJ$184,'Income Stmt'!$O222,'Income Stmt'!H$217)</f>
        <v>452585.58851951273</v>
      </c>
      <c r="I222" s="94">
        <f t="array" ref="I222">INDEX(Calc!$C$140:$BJ$184,'Income Stmt'!$O222,'Income Stmt'!I$217)</f>
        <v>512374.1654885193</v>
      </c>
      <c r="J222" s="94">
        <f t="array" ref="J222">INDEX(Calc!$C$140:$BJ$184,'Income Stmt'!$O222,'Income Stmt'!J$217)</f>
        <v>580219.70092725148</v>
      </c>
      <c r="K222" s="94">
        <f t="array" ref="K222">INDEX(Calc!$C$140:$BJ$184,'Income Stmt'!$O222,'Income Stmt'!K$217)</f>
        <v>657204.55163427093</v>
      </c>
      <c r="L222" s="94">
        <f t="array" ref="L222">INDEX(Calc!$C$140:$BJ$184,'Income Stmt'!$O222,'Income Stmt'!L$217)</f>
        <v>744556.54675585357</v>
      </c>
      <c r="M222" s="94">
        <f t="array" ref="M222">INDEX(Calc!$C$140:$BJ$184,'Income Stmt'!$O222,'Income Stmt'!M$217)</f>
        <v>843668.53827478958</v>
      </c>
      <c r="N222" s="161">
        <f t="shared" si="45"/>
        <v>5594707.4316457212</v>
      </c>
      <c r="O222" s="294">
        <v>3</v>
      </c>
    </row>
    <row r="223" spans="1:15" ht="14.25" hidden="1" customHeight="1">
      <c r="A223" s="284">
        <f ca="1">Calc!$A$29</f>
        <v>0</v>
      </c>
      <c r="B223" s="94">
        <f t="array" aca="1" ref="B223" ca="1">INDEX(Calc!$C$140:$BJ$184,'Income Stmt'!$O223,'Income Stmt'!B$217)</f>
        <v>0</v>
      </c>
      <c r="C223" s="94">
        <f t="array" aca="1" ref="C223" ca="1">INDEX(Calc!$C$140:$BJ$184,'Income Stmt'!$O223,'Income Stmt'!C$217)</f>
        <v>0</v>
      </c>
      <c r="D223" s="94">
        <f t="array" aca="1" ref="D223" ca="1">INDEX(Calc!$C$140:$BJ$184,'Income Stmt'!$O223,'Income Stmt'!D$217)</f>
        <v>0</v>
      </c>
      <c r="E223" s="94">
        <f t="array" aca="1" ref="E223" ca="1">INDEX(Calc!$C$140:$BJ$184,'Income Stmt'!$O223,'Income Stmt'!E$217)</f>
        <v>0</v>
      </c>
      <c r="F223" s="94">
        <f t="array" aca="1" ref="F223" ca="1">INDEX(Calc!$C$140:$BJ$184,'Income Stmt'!$O223,'Income Stmt'!F$217)</f>
        <v>0</v>
      </c>
      <c r="G223" s="94">
        <f t="array" aca="1" ref="G223" ca="1">INDEX(Calc!$C$140:$BJ$184,'Income Stmt'!$O223,'Income Stmt'!G$217)</f>
        <v>0</v>
      </c>
      <c r="H223" s="94">
        <f t="array" aca="1" ref="H223" ca="1">INDEX(Calc!$C$140:$BJ$184,'Income Stmt'!$O223,'Income Stmt'!H$217)</f>
        <v>0</v>
      </c>
      <c r="I223" s="94">
        <f t="array" aca="1" ref="I223" ca="1">INDEX(Calc!$C$140:$BJ$184,'Income Stmt'!$O223,'Income Stmt'!I$217)</f>
        <v>0</v>
      </c>
      <c r="J223" s="94">
        <f t="array" aca="1" ref="J223" ca="1">INDEX(Calc!$C$140:$BJ$184,'Income Stmt'!$O223,'Income Stmt'!J$217)</f>
        <v>0</v>
      </c>
      <c r="K223" s="94">
        <f t="array" aca="1" ref="K223" ca="1">INDEX(Calc!$C$140:$BJ$184,'Income Stmt'!$O223,'Income Stmt'!K$217)</f>
        <v>0</v>
      </c>
      <c r="L223" s="94">
        <f t="array" aca="1" ref="L223" ca="1">INDEX(Calc!$C$140:$BJ$184,'Income Stmt'!$O223,'Income Stmt'!L$217)</f>
        <v>0</v>
      </c>
      <c r="M223" s="94">
        <f t="array" aca="1" ref="M223" ca="1">INDEX(Calc!$C$140:$BJ$184,'Income Stmt'!$O223,'Income Stmt'!M$217)</f>
        <v>0</v>
      </c>
      <c r="N223" s="161">
        <f t="shared" ca="1" si="45"/>
        <v>0</v>
      </c>
      <c r="O223" s="294">
        <v>4</v>
      </c>
    </row>
    <row r="224" spans="1:15" ht="14.25" customHeight="1">
      <c r="A224" s="162" t="s">
        <v>180</v>
      </c>
      <c r="B224" s="177">
        <f t="shared" ref="B224:N224" ca="1" si="46">SUM(B220:B223)</f>
        <v>1096225.1991337666</v>
      </c>
      <c r="C224" s="177">
        <f t="shared" ca="1" si="46"/>
        <v>1236757.4794713205</v>
      </c>
      <c r="D224" s="177">
        <f t="shared" ca="1" si="46"/>
        <v>1396291.6929788536</v>
      </c>
      <c r="E224" s="177">
        <f t="shared" ca="1" si="46"/>
        <v>1577375.2842972588</v>
      </c>
      <c r="F224" s="177">
        <f t="shared" ca="1" si="46"/>
        <v>1782897.6524632799</v>
      </c>
      <c r="G224" s="177">
        <f t="shared" ca="1" si="46"/>
        <v>2016136.04104295</v>
      </c>
      <c r="H224" s="177">
        <f t="shared" ca="1" si="46"/>
        <v>2280807.5865805238</v>
      </c>
      <c r="I224" s="177">
        <f t="shared" ca="1" si="46"/>
        <v>2581128.3517409936</v>
      </c>
      <c r="J224" s="177">
        <f t="shared" ca="1" si="46"/>
        <v>2921880.2804089654</v>
      </c>
      <c r="K224" s="177">
        <f t="shared" ca="1" si="46"/>
        <v>3308487.1377691692</v>
      </c>
      <c r="L224" s="177">
        <f t="shared" ca="1" si="46"/>
        <v>3747100.6410302483</v>
      </c>
      <c r="M224" s="177">
        <f t="shared" ca="1" si="46"/>
        <v>4244698.1482276386</v>
      </c>
      <c r="N224" s="177">
        <f t="shared" ca="1" si="46"/>
        <v>28189785.495144963</v>
      </c>
      <c r="O224" s="294">
        <v>5</v>
      </c>
    </row>
    <row r="225" spans="1:15" ht="14.25" customHeight="1">
      <c r="A225" s="162"/>
      <c r="B225" s="105"/>
      <c r="C225" s="105"/>
      <c r="D225" s="105"/>
      <c r="E225" s="105"/>
      <c r="F225" s="105"/>
      <c r="G225" s="105"/>
      <c r="H225" s="105"/>
      <c r="I225" s="105"/>
      <c r="J225" s="105"/>
      <c r="K225" s="105"/>
      <c r="L225" s="105"/>
      <c r="M225" s="105"/>
      <c r="N225" s="105"/>
      <c r="O225" s="294">
        <v>6</v>
      </c>
    </row>
    <row r="226" spans="1:15" ht="14.25" customHeight="1">
      <c r="A226" s="17" t="str">
        <f ca="1">IF(COUNTIF(A227,"&lt;&gt;0")=0,0,"Cost of Goods Sold")</f>
        <v>Cost of Goods Sold</v>
      </c>
      <c r="B226" s="105"/>
      <c r="C226" s="105"/>
      <c r="D226" s="105"/>
      <c r="E226" s="105"/>
      <c r="F226" s="105"/>
      <c r="G226" s="105"/>
      <c r="H226" s="105"/>
      <c r="I226" s="105"/>
      <c r="J226" s="105"/>
      <c r="K226" s="105"/>
      <c r="L226" s="105"/>
      <c r="M226" s="105"/>
      <c r="N226" s="105"/>
      <c r="O226" s="294">
        <v>7</v>
      </c>
    </row>
    <row r="227" spans="1:15" ht="14.25" customHeight="1">
      <c r="A227" s="294" t="str">
        <f ca="1">IF(N227&lt;&gt;0,Calc!$A$147,0)</f>
        <v>Direct Expenses</v>
      </c>
      <c r="B227" s="94">
        <f t="array" aca="1" ref="B227" ca="1">INDEX(Calc!$C$140:$BJ$184,'Income Stmt'!$O227,'Income Stmt'!B$217)</f>
        <v>107787.11878676194</v>
      </c>
      <c r="C227" s="94">
        <f t="array" aca="1" ref="C227" ca="1">INDEX(Calc!$C$140:$BJ$184,'Income Stmt'!$O227,'Income Stmt'!C$217)</f>
        <v>122113.18486192904</v>
      </c>
      <c r="D227" s="94">
        <f t="array" aca="1" ref="D227" ca="1">INDEX(Calc!$C$140:$BJ$184,'Income Stmt'!$O227,'Income Stmt'!D$217)</f>
        <v>138439.81825033028</v>
      </c>
      <c r="E227" s="94">
        <f t="array" aca="1" ref="E227" ca="1">INDEX(Calc!$C$140:$BJ$184,'Income Stmt'!$O227,'Income Stmt'!E$217)</f>
        <v>157044.66526487231</v>
      </c>
      <c r="F227" s="94">
        <f t="array" aca="1" ref="F227" ca="1">INDEX(Calc!$C$140:$BJ$184,'Income Stmt'!$O227,'Income Stmt'!F$217)</f>
        <v>178243.93343543215</v>
      </c>
      <c r="G227" s="94">
        <f t="array" aca="1" ref="G227" ca="1">INDEX(Calc!$C$140:$BJ$184,'Income Stmt'!$O227,'Income Stmt'!G$217)</f>
        <v>202397.74651928147</v>
      </c>
      <c r="H227" s="94">
        <f t="array" aca="1" ref="H227" ca="1">INDEX(Calc!$C$140:$BJ$184,'Income Stmt'!$O227,'Income Stmt'!H$217)</f>
        <v>229916.2431552838</v>
      </c>
      <c r="I227" s="94">
        <f t="array" aca="1" ref="I227" ca="1">INDEX(Calc!$C$140:$BJ$184,'Income Stmt'!$O227,'Income Stmt'!I$217)</f>
        <v>261266.52242804054</v>
      </c>
      <c r="J227" s="94">
        <f t="array" aca="1" ref="J227" ca="1">INDEX(Calc!$C$140:$BJ$184,'Income Stmt'!$O227,'Income Stmt'!J$217)</f>
        <v>296980.55394784134</v>
      </c>
      <c r="K227" s="94">
        <f t="array" aca="1" ref="K227" ca="1">INDEX(Calc!$C$140:$BJ$184,'Income Stmt'!$O227,'Income Stmt'!K$217)</f>
        <v>337664.18638312496</v>
      </c>
      <c r="L227" s="94">
        <f t="array" aca="1" ref="L227" ca="1">INDEX(Calc!$C$140:$BJ$184,'Income Stmt'!$O227,'Income Stmt'!L$217)</f>
        <v>384007.4069806512</v>
      </c>
      <c r="M227" s="94">
        <f t="array" aca="1" ref="M227" ca="1">INDEX(Calc!$C$140:$BJ$184,'Income Stmt'!$O227,'Income Stmt'!M$217)</f>
        <v>436796.02578959835</v>
      </c>
      <c r="N227" s="161">
        <f t="shared" ref="N227:N231" ca="1" si="47">SUM(B227:M227)</f>
        <v>2852657.4058031472</v>
      </c>
      <c r="O227" s="294">
        <v>8</v>
      </c>
    </row>
    <row r="228" spans="1:15" ht="14.25" hidden="1" customHeight="1">
      <c r="A228" s="294">
        <f>IF(N228&lt;&gt;0,Calc!$A$148,0)</f>
        <v>0</v>
      </c>
      <c r="B228" s="94">
        <f t="array" ref="B228">INDEX(Calc!$C$140:$BJ$184,'Income Stmt'!$O228,'Income Stmt'!B$217)</f>
        <v>0</v>
      </c>
      <c r="C228" s="94">
        <f t="array" ref="C228">INDEX(Calc!$C$140:$BJ$184,'Income Stmt'!$O228,'Income Stmt'!C$217)</f>
        <v>0</v>
      </c>
      <c r="D228" s="94">
        <f t="array" ref="D228">INDEX(Calc!$C$140:$BJ$184,'Income Stmt'!$O228,'Income Stmt'!D$217)</f>
        <v>0</v>
      </c>
      <c r="E228" s="94">
        <f t="array" ref="E228">INDEX(Calc!$C$140:$BJ$184,'Income Stmt'!$O228,'Income Stmt'!E$217)</f>
        <v>0</v>
      </c>
      <c r="F228" s="94">
        <f t="array" ref="F228">INDEX(Calc!$C$140:$BJ$184,'Income Stmt'!$O228,'Income Stmt'!F$217)</f>
        <v>0</v>
      </c>
      <c r="G228" s="94">
        <f t="array" ref="G228">INDEX(Calc!$C$140:$BJ$184,'Income Stmt'!$O228,'Income Stmt'!G$217)</f>
        <v>0</v>
      </c>
      <c r="H228" s="94">
        <f t="array" ref="H228">INDEX(Calc!$C$140:$BJ$184,'Income Stmt'!$O228,'Income Stmt'!H$217)</f>
        <v>0</v>
      </c>
      <c r="I228" s="94">
        <f t="array" ref="I228">INDEX(Calc!$C$140:$BJ$184,'Income Stmt'!$O228,'Income Stmt'!I$217)</f>
        <v>0</v>
      </c>
      <c r="J228" s="94">
        <f t="array" ref="J228">INDEX(Calc!$C$140:$BJ$184,'Income Stmt'!$O228,'Income Stmt'!J$217)</f>
        <v>0</v>
      </c>
      <c r="K228" s="94">
        <f t="array" ref="K228">INDEX(Calc!$C$140:$BJ$184,'Income Stmt'!$O228,'Income Stmt'!K$217)</f>
        <v>0</v>
      </c>
      <c r="L228" s="94">
        <f t="array" ref="L228">INDEX(Calc!$C$140:$BJ$184,'Income Stmt'!$O228,'Income Stmt'!L$217)</f>
        <v>0</v>
      </c>
      <c r="M228" s="94">
        <f t="array" ref="M228">INDEX(Calc!$C$140:$BJ$184,'Income Stmt'!$O228,'Income Stmt'!M$217)</f>
        <v>0</v>
      </c>
      <c r="N228" s="161">
        <f t="shared" si="47"/>
        <v>0</v>
      </c>
      <c r="O228" s="294">
        <v>9</v>
      </c>
    </row>
    <row r="229" spans="1:15" ht="14.25" hidden="1" customHeight="1">
      <c r="A229" s="294">
        <f>IF(N229&lt;&gt;0,Calc!$A$149,0)</f>
        <v>0</v>
      </c>
      <c r="B229" s="94">
        <f t="array" ref="B229">INDEX(Calc!$C$140:$BJ$184,'Income Stmt'!$O229,'Income Stmt'!B$217)</f>
        <v>0</v>
      </c>
      <c r="C229" s="94">
        <f t="array" ref="C229">INDEX(Calc!$C$140:$BJ$184,'Income Stmt'!$O229,'Income Stmt'!C$217)</f>
        <v>0</v>
      </c>
      <c r="D229" s="94">
        <f t="array" ref="D229">INDEX(Calc!$C$140:$BJ$184,'Income Stmt'!$O229,'Income Stmt'!D$217)</f>
        <v>0</v>
      </c>
      <c r="E229" s="94">
        <f t="array" ref="E229">INDEX(Calc!$C$140:$BJ$184,'Income Stmt'!$O229,'Income Stmt'!E$217)</f>
        <v>0</v>
      </c>
      <c r="F229" s="94">
        <f t="array" ref="F229">INDEX(Calc!$C$140:$BJ$184,'Income Stmt'!$O229,'Income Stmt'!F$217)</f>
        <v>0</v>
      </c>
      <c r="G229" s="94">
        <f t="array" ref="G229">INDEX(Calc!$C$140:$BJ$184,'Income Stmt'!$O229,'Income Stmt'!G$217)</f>
        <v>0</v>
      </c>
      <c r="H229" s="94">
        <f t="array" ref="H229">INDEX(Calc!$C$140:$BJ$184,'Income Stmt'!$O229,'Income Stmt'!H$217)</f>
        <v>0</v>
      </c>
      <c r="I229" s="94">
        <f t="array" ref="I229">INDEX(Calc!$C$140:$BJ$184,'Income Stmt'!$O229,'Income Stmt'!I$217)</f>
        <v>0</v>
      </c>
      <c r="J229" s="94">
        <f t="array" ref="J229">INDEX(Calc!$C$140:$BJ$184,'Income Stmt'!$O229,'Income Stmt'!J$217)</f>
        <v>0</v>
      </c>
      <c r="K229" s="94">
        <f t="array" ref="K229">INDEX(Calc!$C$140:$BJ$184,'Income Stmt'!$O229,'Income Stmt'!K$217)</f>
        <v>0</v>
      </c>
      <c r="L229" s="94">
        <f t="array" ref="L229">INDEX(Calc!$C$140:$BJ$184,'Income Stmt'!$O229,'Income Stmt'!L$217)</f>
        <v>0</v>
      </c>
      <c r="M229" s="94">
        <f t="array" ref="M229">INDEX(Calc!$C$140:$BJ$184,'Income Stmt'!$O229,'Income Stmt'!M$217)</f>
        <v>0</v>
      </c>
      <c r="N229" s="161">
        <f t="shared" si="47"/>
        <v>0</v>
      </c>
      <c r="O229" s="294">
        <v>10</v>
      </c>
    </row>
    <row r="230" spans="1:15" ht="14.25" hidden="1" customHeight="1">
      <c r="A230" s="294">
        <f>IF(N230&lt;&gt;0,Calc!$A$150,0)</f>
        <v>0</v>
      </c>
      <c r="B230" s="94">
        <f t="array" ref="B230">INDEX(Calc!$C$140:$BJ$184,'Income Stmt'!$O230,'Income Stmt'!B$217)</f>
        <v>0</v>
      </c>
      <c r="C230" s="94">
        <f t="array" ref="C230">INDEX(Calc!$C$140:$BJ$184,'Income Stmt'!$O230,'Income Stmt'!C$217)</f>
        <v>0</v>
      </c>
      <c r="D230" s="94">
        <f t="array" ref="D230">INDEX(Calc!$C$140:$BJ$184,'Income Stmt'!$O230,'Income Stmt'!D$217)</f>
        <v>0</v>
      </c>
      <c r="E230" s="94">
        <f t="array" ref="E230">INDEX(Calc!$C$140:$BJ$184,'Income Stmt'!$O230,'Income Stmt'!E$217)</f>
        <v>0</v>
      </c>
      <c r="F230" s="94">
        <f t="array" ref="F230">INDEX(Calc!$C$140:$BJ$184,'Income Stmt'!$O230,'Income Stmt'!F$217)</f>
        <v>0</v>
      </c>
      <c r="G230" s="94">
        <f t="array" ref="G230">INDEX(Calc!$C$140:$BJ$184,'Income Stmt'!$O230,'Income Stmt'!G$217)</f>
        <v>0</v>
      </c>
      <c r="H230" s="94">
        <f t="array" ref="H230">INDEX(Calc!$C$140:$BJ$184,'Income Stmt'!$O230,'Income Stmt'!H$217)</f>
        <v>0</v>
      </c>
      <c r="I230" s="94">
        <f t="array" ref="I230">INDEX(Calc!$C$140:$BJ$184,'Income Stmt'!$O230,'Income Stmt'!I$217)</f>
        <v>0</v>
      </c>
      <c r="J230" s="94">
        <f t="array" ref="J230">INDEX(Calc!$C$140:$BJ$184,'Income Stmt'!$O230,'Income Stmt'!J$217)</f>
        <v>0</v>
      </c>
      <c r="K230" s="94">
        <f t="array" ref="K230">INDEX(Calc!$C$140:$BJ$184,'Income Stmt'!$O230,'Income Stmt'!K$217)</f>
        <v>0</v>
      </c>
      <c r="L230" s="94">
        <f t="array" ref="L230">INDEX(Calc!$C$140:$BJ$184,'Income Stmt'!$O230,'Income Stmt'!L$217)</f>
        <v>0</v>
      </c>
      <c r="M230" s="94">
        <f t="array" ref="M230">INDEX(Calc!$C$140:$BJ$184,'Income Stmt'!$O230,'Income Stmt'!M$217)</f>
        <v>0</v>
      </c>
      <c r="N230" s="161">
        <f t="shared" si="47"/>
        <v>0</v>
      </c>
      <c r="O230" s="294">
        <v>11</v>
      </c>
    </row>
    <row r="231" spans="1:15" ht="14.25" customHeight="1">
      <c r="A231" s="162" t="str">
        <f ca="1">IF(COUNTIF(A227:A230,"&lt;&gt;0")=0,0,"Total Cost of Goods Sold")</f>
        <v>Total Cost of Goods Sold</v>
      </c>
      <c r="B231" s="177">
        <f t="shared" ref="B231:M231" ca="1" si="48">SUM(B227:B230)</f>
        <v>107787.11878676194</v>
      </c>
      <c r="C231" s="177">
        <f t="shared" ca="1" si="48"/>
        <v>122113.18486192904</v>
      </c>
      <c r="D231" s="177">
        <f t="shared" ca="1" si="48"/>
        <v>138439.81825033028</v>
      </c>
      <c r="E231" s="177">
        <f t="shared" ca="1" si="48"/>
        <v>157044.66526487231</v>
      </c>
      <c r="F231" s="177">
        <f t="shared" ca="1" si="48"/>
        <v>178243.93343543215</v>
      </c>
      <c r="G231" s="177">
        <f t="shared" ca="1" si="48"/>
        <v>202397.74651928147</v>
      </c>
      <c r="H231" s="177">
        <f t="shared" ca="1" si="48"/>
        <v>229916.2431552838</v>
      </c>
      <c r="I231" s="177">
        <f t="shared" ca="1" si="48"/>
        <v>261266.52242804054</v>
      </c>
      <c r="J231" s="177">
        <f t="shared" ca="1" si="48"/>
        <v>296980.55394784134</v>
      </c>
      <c r="K231" s="177">
        <f t="shared" ca="1" si="48"/>
        <v>337664.18638312496</v>
      </c>
      <c r="L231" s="177">
        <f t="shared" ca="1" si="48"/>
        <v>384007.4069806512</v>
      </c>
      <c r="M231" s="177">
        <f t="shared" ca="1" si="48"/>
        <v>436796.02578959835</v>
      </c>
      <c r="N231" s="177">
        <f t="shared" ca="1" si="47"/>
        <v>2852657.4058031472</v>
      </c>
      <c r="O231" s="294">
        <v>12</v>
      </c>
    </row>
    <row r="232" spans="1:15" ht="14.25" customHeight="1">
      <c r="A232" s="181" t="str">
        <f ca="1">IF(A231=0,0,"")</f>
        <v/>
      </c>
      <c r="O232" s="294">
        <v>13</v>
      </c>
    </row>
    <row r="233" spans="1:15" ht="14.25" customHeight="1">
      <c r="A233" s="162" t="str">
        <f ca="1">IF(A231=0,0,"Gross Margin")</f>
        <v>Gross Margin</v>
      </c>
      <c r="B233" s="295">
        <f t="shared" ref="B233:M233" ca="1" si="49">B224-B231</f>
        <v>988438.08034700458</v>
      </c>
      <c r="C233" s="295">
        <f t="shared" ca="1" si="49"/>
        <v>1114644.2946093916</v>
      </c>
      <c r="D233" s="295">
        <f t="shared" ca="1" si="49"/>
        <v>1257851.8747285232</v>
      </c>
      <c r="E233" s="295">
        <f t="shared" ca="1" si="49"/>
        <v>1420330.6190323865</v>
      </c>
      <c r="F233" s="295">
        <f t="shared" ca="1" si="49"/>
        <v>1604653.7190278478</v>
      </c>
      <c r="G233" s="295">
        <f t="shared" ca="1" si="49"/>
        <v>1813738.2945236685</v>
      </c>
      <c r="H233" s="295">
        <f t="shared" ca="1" si="49"/>
        <v>2050891.3434252399</v>
      </c>
      <c r="I233" s="295">
        <f t="shared" ca="1" si="49"/>
        <v>2319861.8293129532</v>
      </c>
      <c r="J233" s="295">
        <f t="shared" ca="1" si="49"/>
        <v>2624899.7264611241</v>
      </c>
      <c r="K233" s="295">
        <f t="shared" ca="1" si="49"/>
        <v>2970822.9513860443</v>
      </c>
      <c r="L233" s="295">
        <f t="shared" ca="1" si="49"/>
        <v>3363093.2340495968</v>
      </c>
      <c r="M233" s="295">
        <f t="shared" ca="1" si="49"/>
        <v>3807902.1224380401</v>
      </c>
      <c r="N233" s="295">
        <f ca="1">SUM(B233:M233)</f>
        <v>25337128.089341819</v>
      </c>
      <c r="O233" s="294">
        <v>14</v>
      </c>
    </row>
    <row r="234" spans="1:15" ht="14.25" customHeight="1">
      <c r="A234" s="181" t="str">
        <f ca="1">IF(A231=0,0,"Percent")</f>
        <v>Percent</v>
      </c>
      <c r="B234" s="113">
        <f t="shared" ref="B234:N234" ca="1" si="50">IF(B224=0,0,B233/B224)</f>
        <v>0.90167429204151206</v>
      </c>
      <c r="C234" s="113">
        <f t="shared" ca="1" si="50"/>
        <v>0.90126343532272069</v>
      </c>
      <c r="D234" s="113">
        <f t="shared" ca="1" si="50"/>
        <v>0.90085179268310167</v>
      </c>
      <c r="E234" s="113">
        <f t="shared" ca="1" si="50"/>
        <v>0.90043925067911923</v>
      </c>
      <c r="F234" s="113">
        <f t="shared" ca="1" si="50"/>
        <v>0.90002570636112089</v>
      </c>
      <c r="G234" s="113">
        <f t="shared" ca="1" si="50"/>
        <v>0.89961106671423774</v>
      </c>
      <c r="H234" s="113">
        <f t="shared" ca="1" si="50"/>
        <v>0.89919524798670836</v>
      </c>
      <c r="I234" s="113">
        <f t="shared" ca="1" si="50"/>
        <v>0.89877817495909729</v>
      </c>
      <c r="J234" s="113">
        <f t="shared" ca="1" si="50"/>
        <v>0.89835978019391205</v>
      </c>
      <c r="K234" s="113">
        <f t="shared" ca="1" si="50"/>
        <v>0.89794000329383072</v>
      </c>
      <c r="L234" s="113">
        <f t="shared" ca="1" si="50"/>
        <v>0.89751879018785297</v>
      </c>
      <c r="M234" s="113">
        <f t="shared" ca="1" si="50"/>
        <v>0.89709609245783906</v>
      </c>
      <c r="N234" s="296">
        <f t="shared" ca="1" si="50"/>
        <v>0.89880528156929584</v>
      </c>
      <c r="O234" s="294">
        <v>15</v>
      </c>
    </row>
    <row r="235" spans="1:15" ht="14.25" customHeight="1">
      <c r="A235" s="181" t="str">
        <f ca="1">IF(A234=0,0,"")</f>
        <v/>
      </c>
      <c r="O235" s="294">
        <v>16</v>
      </c>
    </row>
    <row r="236" spans="1:15" ht="14.25" customHeight="1">
      <c r="A236" s="162" t="s">
        <v>116</v>
      </c>
      <c r="O236" s="294">
        <v>17</v>
      </c>
    </row>
    <row r="237" spans="1:15" ht="14.25" customHeight="1">
      <c r="A237" s="181" t="str">
        <f ca="1">IF(SUM(B237:N237)=0,0,Calc!$A$88)</f>
        <v>Sales and Marketing</v>
      </c>
      <c r="B237" s="94">
        <f t="array" aca="1" ref="B237" ca="1">INDEX(Calc!$C$140:$BJ$184,'Income Stmt'!$O237,'Income Stmt'!B$217)</f>
        <v>224899.7735114306</v>
      </c>
      <c r="C237" s="94">
        <f t="array" aca="1" ref="C237" ca="1">INDEX(Calc!$C$140:$BJ$184,'Income Stmt'!$O237,'Income Stmt'!C$217)</f>
        <v>253370.43104110582</v>
      </c>
      <c r="D237" s="94">
        <f t="array" aca="1" ref="D237" ca="1">INDEX(Calc!$C$140:$BJ$184,'Income Stmt'!$O237,'Income Stmt'!D$217)</f>
        <v>285690.72034495272</v>
      </c>
      <c r="E237" s="94">
        <f t="array" aca="1" ref="E237" ca="1">INDEX(Calc!$C$140:$BJ$184,'Income Stmt'!$O237,'Income Stmt'!E$217)</f>
        <v>322376.73227250756</v>
      </c>
      <c r="F237" s="94">
        <f t="array" aca="1" ref="F237" ca="1">INDEX(Calc!$C$140:$BJ$184,'Income Stmt'!$O237,'Income Stmt'!F$217)</f>
        <v>364013.83475663321</v>
      </c>
      <c r="G237" s="94">
        <f t="array" aca="1" ref="G237" ca="1">INDEX(Calc!$C$140:$BJ$184,'Income Stmt'!$O237,'Income Stmt'!G$217)</f>
        <v>411265.96976842522</v>
      </c>
      <c r="H237" s="94">
        <f t="array" aca="1" ref="H237" ca="1">INDEX(Calc!$C$140:$BJ$184,'Income Stmt'!$O237,'Income Stmt'!H$217)</f>
        <v>464886.1978950192</v>
      </c>
      <c r="I237" s="94">
        <f t="array" aca="1" ref="I237" ca="1">INDEX(Calc!$C$140:$BJ$184,'Income Stmt'!$O237,'Income Stmt'!I$217)</f>
        <v>525728.65795754816</v>
      </c>
      <c r="J237" s="94">
        <f t="array" aca="1" ref="J237" ca="1">INDEX(Calc!$C$140:$BJ$184,'Income Stmt'!$O237,'Income Stmt'!J$217)</f>
        <v>594762.13155080099</v>
      </c>
      <c r="K237" s="94">
        <f t="array" aca="1" ref="K237" ca="1">INDEX(Calc!$C$140:$BJ$184,'Income Stmt'!$O237,'Income Stmt'!K$217)</f>
        <v>673085.42786455911</v>
      </c>
      <c r="L237" s="94">
        <f t="array" aca="1" ref="L237" ca="1">INDEX(Calc!$C$140:$BJ$184,'Income Stmt'!$O237,'Income Stmt'!L$217)</f>
        <v>761944.83304351463</v>
      </c>
      <c r="M237" s="94">
        <f t="array" aca="1" ref="M237" ca="1">INDEX(Calc!$C$140:$BJ$184,'Income Stmt'!$O237,'Income Stmt'!M$217)</f>
        <v>862753.9011167608</v>
      </c>
      <c r="N237" s="161">
        <f t="shared" ref="N237:N260" ca="1" si="51">SUM(B237:M237)</f>
        <v>5744778.6111232573</v>
      </c>
      <c r="O237" s="294">
        <v>18</v>
      </c>
    </row>
    <row r="238" spans="1:15" ht="14.25" customHeight="1">
      <c r="A238" s="181" t="str">
        <f ca="1">IF(SUM(B238:N238)=0,0,Calc!$A$89)</f>
        <v>General and Administrative</v>
      </c>
      <c r="B238" s="94">
        <f t="array" aca="1" ref="B238" ca="1">INDEX(Calc!$C$140:$BJ$184,'Income Stmt'!$O238,'Income Stmt'!B$217)</f>
        <v>157231.34766952469</v>
      </c>
      <c r="C238" s="94">
        <f t="array" aca="1" ref="C238" ca="1">INDEX(Calc!$C$140:$BJ$184,'Income Stmt'!$O238,'Income Stmt'!C$217)</f>
        <v>169884.97323826925</v>
      </c>
      <c r="D238" s="94">
        <f t="array" aca="1" ref="D238" ca="1">INDEX(Calc!$C$140:$BJ$184,'Income Stmt'!$O238,'Income Stmt'!D$217)</f>
        <v>185375.05507220121</v>
      </c>
      <c r="E238" s="94">
        <f t="array" aca="1" ref="E238" ca="1">INDEX(Calc!$C$140:$BJ$184,'Income Stmt'!$O238,'Income Stmt'!E$217)</f>
        <v>202805.45807222556</v>
      </c>
      <c r="F238" s="94">
        <f t="array" aca="1" ref="F238" ca="1">INDEX(Calc!$C$140:$BJ$184,'Income Stmt'!$O238,'Income Stmt'!F$217)</f>
        <v>222436.3457640592</v>
      </c>
      <c r="G238" s="94">
        <f t="array" aca="1" ref="G238" ca="1">INDEX(Calc!$C$140:$BJ$184,'Income Stmt'!$O238,'Income Stmt'!G$217)</f>
        <v>244562.80346818897</v>
      </c>
      <c r="H238" s="94">
        <f t="array" aca="1" ref="H238" ca="1">INDEX(Calc!$C$140:$BJ$184,'Income Stmt'!$O238,'Income Stmt'!H$217)</f>
        <v>269519.52477889741</v>
      </c>
      <c r="I238" s="94">
        <f t="array" aca="1" ref="I238" ca="1">INDEX(Calc!$C$140:$BJ$184,'Income Stmt'!$O238,'Income Stmt'!I$217)</f>
        <v>297686.12695002143</v>
      </c>
      <c r="J238" s="94">
        <f t="array" aca="1" ref="J238" ca="1">INDEX(Calc!$C$140:$BJ$184,'Income Stmt'!$O238,'Income Stmt'!J$217)</f>
        <v>329493.17957924498</v>
      </c>
      <c r="K238" s="94">
        <f t="array" aca="1" ref="K238" ca="1">INDEX(Calc!$C$140:$BJ$184,'Income Stmt'!$O238,'Income Stmt'!K$217)</f>
        <v>366554.55111647077</v>
      </c>
      <c r="L238" s="94">
        <f t="array" aca="1" ref="L238" ca="1">INDEX(Calc!$C$140:$BJ$184,'Income Stmt'!$O238,'Income Stmt'!L$217)</f>
        <v>407173.12889489543</v>
      </c>
      <c r="M238" s="94">
        <f t="array" aca="1" ref="M238" ca="1">INDEX(Calc!$C$140:$BJ$184,'Income Stmt'!$O238,'Income Stmt'!M$217)</f>
        <v>454228.1767696715</v>
      </c>
      <c r="N238" s="161">
        <f t="shared" ca="1" si="51"/>
        <v>3306950.67137367</v>
      </c>
      <c r="O238" s="294">
        <v>19</v>
      </c>
    </row>
    <row r="239" spans="1:15" ht="14.25" customHeight="1">
      <c r="A239" s="181" t="str">
        <f ca="1">IF(SUM(B239:N239)=0,0,Calc!$A$90)</f>
        <v>Development &amp; Maintenance</v>
      </c>
      <c r="B239" s="94">
        <f t="array" aca="1" ref="B239" ca="1">INDEX(Calc!$C$140:$BJ$184,'Income Stmt'!$O239,'Income Stmt'!B$217)</f>
        <v>1125.50881</v>
      </c>
      <c r="C239" s="94">
        <f t="array" aca="1" ref="C239" ca="1">INDEX(Calc!$C$140:$BJ$184,'Income Stmt'!$O239,'Income Stmt'!C$217)</f>
        <v>1125.50881</v>
      </c>
      <c r="D239" s="94">
        <f t="array" aca="1" ref="D239" ca="1">INDEX(Calc!$C$140:$BJ$184,'Income Stmt'!$O239,'Income Stmt'!D$217)</f>
        <v>1125.50881</v>
      </c>
      <c r="E239" s="94">
        <f t="array" aca="1" ref="E239" ca="1">INDEX(Calc!$C$140:$BJ$184,'Income Stmt'!$O239,'Income Stmt'!E$217)</f>
        <v>1125.50881</v>
      </c>
      <c r="F239" s="94">
        <f t="array" aca="1" ref="F239" ca="1">INDEX(Calc!$C$140:$BJ$184,'Income Stmt'!$O239,'Income Stmt'!F$217)</f>
        <v>1125.50881</v>
      </c>
      <c r="G239" s="94">
        <f t="array" aca="1" ref="G239" ca="1">INDEX(Calc!$C$140:$BJ$184,'Income Stmt'!$O239,'Income Stmt'!G$217)</f>
        <v>1125.50881</v>
      </c>
      <c r="H239" s="94">
        <f t="array" aca="1" ref="H239" ca="1">INDEX(Calc!$C$140:$BJ$184,'Income Stmt'!$O239,'Income Stmt'!H$217)</f>
        <v>1125.50881</v>
      </c>
      <c r="I239" s="94">
        <f t="array" aca="1" ref="I239" ca="1">INDEX(Calc!$C$140:$BJ$184,'Income Stmt'!$O239,'Income Stmt'!I$217)</f>
        <v>1125.50881</v>
      </c>
      <c r="J239" s="94">
        <f t="array" aca="1" ref="J239" ca="1">INDEX(Calc!$C$140:$BJ$184,'Income Stmt'!$O239,'Income Stmt'!J$217)</f>
        <v>1125.50881</v>
      </c>
      <c r="K239" s="94">
        <f t="array" aca="1" ref="K239" ca="1">INDEX(Calc!$C$140:$BJ$184,'Income Stmt'!$O239,'Income Stmt'!K$217)</f>
        <v>1125.50881</v>
      </c>
      <c r="L239" s="94">
        <f t="array" aca="1" ref="L239" ca="1">INDEX(Calc!$C$140:$BJ$184,'Income Stmt'!$O239,'Income Stmt'!L$217)</f>
        <v>1125.50881</v>
      </c>
      <c r="M239" s="94">
        <f t="array" aca="1" ref="M239" ca="1">INDEX(Calc!$C$140:$BJ$184,'Income Stmt'!$O239,'Income Stmt'!M$217)</f>
        <v>1125.50881</v>
      </c>
      <c r="N239" s="161">
        <f t="shared" ca="1" si="51"/>
        <v>13506.105719999998</v>
      </c>
      <c r="O239" s="294">
        <v>20</v>
      </c>
    </row>
    <row r="240" spans="1:15" ht="14.25" hidden="1" customHeight="1">
      <c r="A240" s="181">
        <f ca="1">IF(SUM(B240:N240)=0,0,Calc!$A$91)</f>
        <v>0</v>
      </c>
      <c r="B240" s="94">
        <f t="array" aca="1" ref="B240" ca="1">INDEX(Calc!$C$140:$BJ$184,'Income Stmt'!$O240,'Income Stmt'!B$217)</f>
        <v>0</v>
      </c>
      <c r="C240" s="94">
        <f t="array" aca="1" ref="C240" ca="1">INDEX(Calc!$C$140:$BJ$184,'Income Stmt'!$O240,'Income Stmt'!C$217)</f>
        <v>0</v>
      </c>
      <c r="D240" s="94">
        <f t="array" aca="1" ref="D240" ca="1">INDEX(Calc!$C$140:$BJ$184,'Income Stmt'!$O240,'Income Stmt'!D$217)</f>
        <v>0</v>
      </c>
      <c r="E240" s="94">
        <f t="array" aca="1" ref="E240" ca="1">INDEX(Calc!$C$140:$BJ$184,'Income Stmt'!$O240,'Income Stmt'!E$217)</f>
        <v>0</v>
      </c>
      <c r="F240" s="94">
        <f t="array" aca="1" ref="F240" ca="1">INDEX(Calc!$C$140:$BJ$184,'Income Stmt'!$O240,'Income Stmt'!F$217)</f>
        <v>0</v>
      </c>
      <c r="G240" s="94">
        <f t="array" aca="1" ref="G240" ca="1">INDEX(Calc!$C$140:$BJ$184,'Income Stmt'!$O240,'Income Stmt'!G$217)</f>
        <v>0</v>
      </c>
      <c r="H240" s="94">
        <f t="array" aca="1" ref="H240" ca="1">INDEX(Calc!$C$140:$BJ$184,'Income Stmt'!$O240,'Income Stmt'!H$217)</f>
        <v>0</v>
      </c>
      <c r="I240" s="94">
        <f t="array" aca="1" ref="I240" ca="1">INDEX(Calc!$C$140:$BJ$184,'Income Stmt'!$O240,'Income Stmt'!I$217)</f>
        <v>0</v>
      </c>
      <c r="J240" s="94">
        <f t="array" aca="1" ref="J240" ca="1">INDEX(Calc!$C$140:$BJ$184,'Income Stmt'!$O240,'Income Stmt'!J$217)</f>
        <v>0</v>
      </c>
      <c r="K240" s="94">
        <f t="array" aca="1" ref="K240" ca="1">INDEX(Calc!$C$140:$BJ$184,'Income Stmt'!$O240,'Income Stmt'!K$217)</f>
        <v>0</v>
      </c>
      <c r="L240" s="94">
        <f t="array" aca="1" ref="L240" ca="1">INDEX(Calc!$C$140:$BJ$184,'Income Stmt'!$O240,'Income Stmt'!L$217)</f>
        <v>0</v>
      </c>
      <c r="M240" s="94">
        <f t="array" aca="1" ref="M240" ca="1">INDEX(Calc!$C$140:$BJ$184,'Income Stmt'!$O240,'Income Stmt'!M$217)</f>
        <v>0</v>
      </c>
      <c r="N240" s="161">
        <f t="shared" ca="1" si="51"/>
        <v>0</v>
      </c>
      <c r="O240" s="294">
        <v>21</v>
      </c>
    </row>
    <row r="241" spans="1:15" ht="14.25" hidden="1" customHeight="1">
      <c r="A241" s="181">
        <f ca="1">IF(SUM(B241:N241)=0,0,Calc!$A$92)</f>
        <v>0</v>
      </c>
      <c r="B241" s="94">
        <f t="array" aca="1" ref="B241" ca="1">INDEX(Calc!$C$140:$BJ$184,'Income Stmt'!$O241,'Income Stmt'!B$217)</f>
        <v>0</v>
      </c>
      <c r="C241" s="94">
        <f t="array" aca="1" ref="C241" ca="1">INDEX(Calc!$C$140:$BJ$184,'Income Stmt'!$O241,'Income Stmt'!C$217)</f>
        <v>0</v>
      </c>
      <c r="D241" s="94">
        <f t="array" aca="1" ref="D241" ca="1">INDEX(Calc!$C$140:$BJ$184,'Income Stmt'!$O241,'Income Stmt'!D$217)</f>
        <v>0</v>
      </c>
      <c r="E241" s="94">
        <f t="array" aca="1" ref="E241" ca="1">INDEX(Calc!$C$140:$BJ$184,'Income Stmt'!$O241,'Income Stmt'!E$217)</f>
        <v>0</v>
      </c>
      <c r="F241" s="94">
        <f t="array" aca="1" ref="F241" ca="1">INDEX(Calc!$C$140:$BJ$184,'Income Stmt'!$O241,'Income Stmt'!F$217)</f>
        <v>0</v>
      </c>
      <c r="G241" s="94">
        <f t="array" aca="1" ref="G241" ca="1">INDEX(Calc!$C$140:$BJ$184,'Income Stmt'!$O241,'Income Stmt'!G$217)</f>
        <v>0</v>
      </c>
      <c r="H241" s="94">
        <f t="array" aca="1" ref="H241" ca="1">INDEX(Calc!$C$140:$BJ$184,'Income Stmt'!$O241,'Income Stmt'!H$217)</f>
        <v>0</v>
      </c>
      <c r="I241" s="94">
        <f t="array" aca="1" ref="I241" ca="1">INDEX(Calc!$C$140:$BJ$184,'Income Stmt'!$O241,'Income Stmt'!I$217)</f>
        <v>0</v>
      </c>
      <c r="J241" s="94">
        <f t="array" aca="1" ref="J241" ca="1">INDEX(Calc!$C$140:$BJ$184,'Income Stmt'!$O241,'Income Stmt'!J$217)</f>
        <v>0</v>
      </c>
      <c r="K241" s="94">
        <f t="array" aca="1" ref="K241" ca="1">INDEX(Calc!$C$140:$BJ$184,'Income Stmt'!$O241,'Income Stmt'!K$217)</f>
        <v>0</v>
      </c>
      <c r="L241" s="94">
        <f t="array" aca="1" ref="L241" ca="1">INDEX(Calc!$C$140:$BJ$184,'Income Stmt'!$O241,'Income Stmt'!L$217)</f>
        <v>0</v>
      </c>
      <c r="M241" s="94">
        <f t="array" aca="1" ref="M241" ca="1">INDEX(Calc!$C$140:$BJ$184,'Income Stmt'!$O241,'Income Stmt'!M$217)</f>
        <v>0</v>
      </c>
      <c r="N241" s="161">
        <f t="shared" ca="1" si="51"/>
        <v>0</v>
      </c>
      <c r="O241" s="294">
        <v>22</v>
      </c>
    </row>
    <row r="242" spans="1:15" ht="14.25" hidden="1" customHeight="1">
      <c r="A242" s="181">
        <f ca="1">IF(SUM(B242:N242)=0,0,Calc!$A$93)</f>
        <v>0</v>
      </c>
      <c r="B242" s="94">
        <f t="array" aca="1" ref="B242" ca="1">INDEX(Calc!$C$140:$BJ$184,'Income Stmt'!$O242,'Income Stmt'!B$217)</f>
        <v>0</v>
      </c>
      <c r="C242" s="94">
        <f t="array" aca="1" ref="C242" ca="1">INDEX(Calc!$C$140:$BJ$184,'Income Stmt'!$O242,'Income Stmt'!C$217)</f>
        <v>0</v>
      </c>
      <c r="D242" s="94">
        <f t="array" aca="1" ref="D242" ca="1">INDEX(Calc!$C$140:$BJ$184,'Income Stmt'!$O242,'Income Stmt'!D$217)</f>
        <v>0</v>
      </c>
      <c r="E242" s="94">
        <f t="array" aca="1" ref="E242" ca="1">INDEX(Calc!$C$140:$BJ$184,'Income Stmt'!$O242,'Income Stmt'!E$217)</f>
        <v>0</v>
      </c>
      <c r="F242" s="94">
        <f t="array" aca="1" ref="F242" ca="1">INDEX(Calc!$C$140:$BJ$184,'Income Stmt'!$O242,'Income Stmt'!F$217)</f>
        <v>0</v>
      </c>
      <c r="G242" s="94">
        <f t="array" aca="1" ref="G242" ca="1">INDEX(Calc!$C$140:$BJ$184,'Income Stmt'!$O242,'Income Stmt'!G$217)</f>
        <v>0</v>
      </c>
      <c r="H242" s="94">
        <f t="array" aca="1" ref="H242" ca="1">INDEX(Calc!$C$140:$BJ$184,'Income Stmt'!$O242,'Income Stmt'!H$217)</f>
        <v>0</v>
      </c>
      <c r="I242" s="94">
        <f t="array" aca="1" ref="I242" ca="1">INDEX(Calc!$C$140:$BJ$184,'Income Stmt'!$O242,'Income Stmt'!I$217)</f>
        <v>0</v>
      </c>
      <c r="J242" s="94">
        <f t="array" aca="1" ref="J242" ca="1">INDEX(Calc!$C$140:$BJ$184,'Income Stmt'!$O242,'Income Stmt'!J$217)</f>
        <v>0</v>
      </c>
      <c r="K242" s="94">
        <f t="array" aca="1" ref="K242" ca="1">INDEX(Calc!$C$140:$BJ$184,'Income Stmt'!$O242,'Income Stmt'!K$217)</f>
        <v>0</v>
      </c>
      <c r="L242" s="94">
        <f t="array" aca="1" ref="L242" ca="1">INDEX(Calc!$C$140:$BJ$184,'Income Stmt'!$O242,'Income Stmt'!L$217)</f>
        <v>0</v>
      </c>
      <c r="M242" s="94">
        <f t="array" aca="1" ref="M242" ca="1">INDEX(Calc!$C$140:$BJ$184,'Income Stmt'!$O242,'Income Stmt'!M$217)</f>
        <v>0</v>
      </c>
      <c r="N242" s="161">
        <f t="shared" ca="1" si="51"/>
        <v>0</v>
      </c>
      <c r="O242" s="294">
        <v>23</v>
      </c>
    </row>
    <row r="243" spans="1:15" ht="14.25" hidden="1" customHeight="1">
      <c r="A243" s="181">
        <f ca="1">IF(SUM(B243:N243)=0,0,Calc!$A$94)</f>
        <v>0</v>
      </c>
      <c r="B243" s="94">
        <f t="array" aca="1" ref="B243" ca="1">INDEX(Calc!$C$140:$BJ$184,'Income Stmt'!$O243,'Income Stmt'!B$217)</f>
        <v>0</v>
      </c>
      <c r="C243" s="94">
        <f t="array" aca="1" ref="C243" ca="1">INDEX(Calc!$C$140:$BJ$184,'Income Stmt'!$O243,'Income Stmt'!C$217)</f>
        <v>0</v>
      </c>
      <c r="D243" s="94">
        <f t="array" aca="1" ref="D243" ca="1">INDEX(Calc!$C$140:$BJ$184,'Income Stmt'!$O243,'Income Stmt'!D$217)</f>
        <v>0</v>
      </c>
      <c r="E243" s="94">
        <f t="array" aca="1" ref="E243" ca="1">INDEX(Calc!$C$140:$BJ$184,'Income Stmt'!$O243,'Income Stmt'!E$217)</f>
        <v>0</v>
      </c>
      <c r="F243" s="94">
        <f t="array" aca="1" ref="F243" ca="1">INDEX(Calc!$C$140:$BJ$184,'Income Stmt'!$O243,'Income Stmt'!F$217)</f>
        <v>0</v>
      </c>
      <c r="G243" s="94">
        <f t="array" aca="1" ref="G243" ca="1">INDEX(Calc!$C$140:$BJ$184,'Income Stmt'!$O243,'Income Stmt'!G$217)</f>
        <v>0</v>
      </c>
      <c r="H243" s="94">
        <f t="array" aca="1" ref="H243" ca="1">INDEX(Calc!$C$140:$BJ$184,'Income Stmt'!$O243,'Income Stmt'!H$217)</f>
        <v>0</v>
      </c>
      <c r="I243" s="94">
        <f t="array" aca="1" ref="I243" ca="1">INDEX(Calc!$C$140:$BJ$184,'Income Stmt'!$O243,'Income Stmt'!I$217)</f>
        <v>0</v>
      </c>
      <c r="J243" s="94">
        <f t="array" aca="1" ref="J243" ca="1">INDEX(Calc!$C$140:$BJ$184,'Income Stmt'!$O243,'Income Stmt'!J$217)</f>
        <v>0</v>
      </c>
      <c r="K243" s="94">
        <f t="array" aca="1" ref="K243" ca="1">INDEX(Calc!$C$140:$BJ$184,'Income Stmt'!$O243,'Income Stmt'!K$217)</f>
        <v>0</v>
      </c>
      <c r="L243" s="94">
        <f t="array" aca="1" ref="L243" ca="1">INDEX(Calc!$C$140:$BJ$184,'Income Stmt'!$O243,'Income Stmt'!L$217)</f>
        <v>0</v>
      </c>
      <c r="M243" s="94">
        <f t="array" aca="1" ref="M243" ca="1">INDEX(Calc!$C$140:$BJ$184,'Income Stmt'!$O243,'Income Stmt'!M$217)</f>
        <v>0</v>
      </c>
      <c r="N243" s="161">
        <f t="shared" ca="1" si="51"/>
        <v>0</v>
      </c>
      <c r="O243" s="294">
        <v>24</v>
      </c>
    </row>
    <row r="244" spans="1:15" ht="14.25" hidden="1" customHeight="1">
      <c r="A244" s="181">
        <f ca="1">IF(SUM(B244:N244)=0,0,Calc!$A$95)</f>
        <v>0</v>
      </c>
      <c r="B244" s="94">
        <f t="array" aca="1" ref="B244" ca="1">INDEX(Calc!$C$140:$BJ$184,'Income Stmt'!$O244,'Income Stmt'!B$217)</f>
        <v>0</v>
      </c>
      <c r="C244" s="94">
        <f t="array" aca="1" ref="C244" ca="1">INDEX(Calc!$C$140:$BJ$184,'Income Stmt'!$O244,'Income Stmt'!C$217)</f>
        <v>0</v>
      </c>
      <c r="D244" s="94">
        <f t="array" aca="1" ref="D244" ca="1">INDEX(Calc!$C$140:$BJ$184,'Income Stmt'!$O244,'Income Stmt'!D$217)</f>
        <v>0</v>
      </c>
      <c r="E244" s="94">
        <f t="array" aca="1" ref="E244" ca="1">INDEX(Calc!$C$140:$BJ$184,'Income Stmt'!$O244,'Income Stmt'!E$217)</f>
        <v>0</v>
      </c>
      <c r="F244" s="94">
        <f t="array" aca="1" ref="F244" ca="1">INDEX(Calc!$C$140:$BJ$184,'Income Stmt'!$O244,'Income Stmt'!F$217)</f>
        <v>0</v>
      </c>
      <c r="G244" s="94">
        <f t="array" aca="1" ref="G244" ca="1">INDEX(Calc!$C$140:$BJ$184,'Income Stmt'!$O244,'Income Stmt'!G$217)</f>
        <v>0</v>
      </c>
      <c r="H244" s="94">
        <f t="array" aca="1" ref="H244" ca="1">INDEX(Calc!$C$140:$BJ$184,'Income Stmt'!$O244,'Income Stmt'!H$217)</f>
        <v>0</v>
      </c>
      <c r="I244" s="94">
        <f t="array" aca="1" ref="I244" ca="1">INDEX(Calc!$C$140:$BJ$184,'Income Stmt'!$O244,'Income Stmt'!I$217)</f>
        <v>0</v>
      </c>
      <c r="J244" s="94">
        <f t="array" aca="1" ref="J244" ca="1">INDEX(Calc!$C$140:$BJ$184,'Income Stmt'!$O244,'Income Stmt'!J$217)</f>
        <v>0</v>
      </c>
      <c r="K244" s="94">
        <f t="array" aca="1" ref="K244" ca="1">INDEX(Calc!$C$140:$BJ$184,'Income Stmt'!$O244,'Income Stmt'!K$217)</f>
        <v>0</v>
      </c>
      <c r="L244" s="94">
        <f t="array" aca="1" ref="L244" ca="1">INDEX(Calc!$C$140:$BJ$184,'Income Stmt'!$O244,'Income Stmt'!L$217)</f>
        <v>0</v>
      </c>
      <c r="M244" s="94">
        <f t="array" aca="1" ref="M244" ca="1">INDEX(Calc!$C$140:$BJ$184,'Income Stmt'!$O244,'Income Stmt'!M$217)</f>
        <v>0</v>
      </c>
      <c r="N244" s="161">
        <f t="shared" ca="1" si="51"/>
        <v>0</v>
      </c>
      <c r="O244" s="294">
        <v>25</v>
      </c>
    </row>
    <row r="245" spans="1:15" ht="14.25" hidden="1" customHeight="1">
      <c r="A245" s="181">
        <f ca="1">IF(SUM(B245:N245)=0,0,Calc!$A$96)</f>
        <v>0</v>
      </c>
      <c r="B245" s="94">
        <f t="array" aca="1" ref="B245" ca="1">INDEX(Calc!$C$140:$BJ$184,'Income Stmt'!$O245,'Income Stmt'!B$217)</f>
        <v>0</v>
      </c>
      <c r="C245" s="94">
        <f t="array" aca="1" ref="C245" ca="1">INDEX(Calc!$C$140:$BJ$184,'Income Stmt'!$O245,'Income Stmt'!C$217)</f>
        <v>0</v>
      </c>
      <c r="D245" s="94">
        <f t="array" aca="1" ref="D245" ca="1">INDEX(Calc!$C$140:$BJ$184,'Income Stmt'!$O245,'Income Stmt'!D$217)</f>
        <v>0</v>
      </c>
      <c r="E245" s="94">
        <f t="array" aca="1" ref="E245" ca="1">INDEX(Calc!$C$140:$BJ$184,'Income Stmt'!$O245,'Income Stmt'!E$217)</f>
        <v>0</v>
      </c>
      <c r="F245" s="94">
        <f t="array" aca="1" ref="F245" ca="1">INDEX(Calc!$C$140:$BJ$184,'Income Stmt'!$O245,'Income Stmt'!F$217)</f>
        <v>0</v>
      </c>
      <c r="G245" s="94">
        <f t="array" aca="1" ref="G245" ca="1">INDEX(Calc!$C$140:$BJ$184,'Income Stmt'!$O245,'Income Stmt'!G$217)</f>
        <v>0</v>
      </c>
      <c r="H245" s="94">
        <f t="array" aca="1" ref="H245" ca="1">INDEX(Calc!$C$140:$BJ$184,'Income Stmt'!$O245,'Income Stmt'!H$217)</f>
        <v>0</v>
      </c>
      <c r="I245" s="94">
        <f t="array" aca="1" ref="I245" ca="1">INDEX(Calc!$C$140:$BJ$184,'Income Stmt'!$O245,'Income Stmt'!I$217)</f>
        <v>0</v>
      </c>
      <c r="J245" s="94">
        <f t="array" aca="1" ref="J245" ca="1">INDEX(Calc!$C$140:$BJ$184,'Income Stmt'!$O245,'Income Stmt'!J$217)</f>
        <v>0</v>
      </c>
      <c r="K245" s="94">
        <f t="array" aca="1" ref="K245" ca="1">INDEX(Calc!$C$140:$BJ$184,'Income Stmt'!$O245,'Income Stmt'!K$217)</f>
        <v>0</v>
      </c>
      <c r="L245" s="94">
        <f t="array" aca="1" ref="L245" ca="1">INDEX(Calc!$C$140:$BJ$184,'Income Stmt'!$O245,'Income Stmt'!L$217)</f>
        <v>0</v>
      </c>
      <c r="M245" s="94">
        <f t="array" aca="1" ref="M245" ca="1">INDEX(Calc!$C$140:$BJ$184,'Income Stmt'!$O245,'Income Stmt'!M$217)</f>
        <v>0</v>
      </c>
      <c r="N245" s="161">
        <f t="shared" ca="1" si="51"/>
        <v>0</v>
      </c>
      <c r="O245" s="294">
        <v>26</v>
      </c>
    </row>
    <row r="246" spans="1:15" ht="14.25" hidden="1" customHeight="1">
      <c r="A246" s="181">
        <f ca="1">IF(SUM(B246:N246)=0,0,Calc!$A$97)</f>
        <v>0</v>
      </c>
      <c r="B246" s="94">
        <f t="array" aca="1" ref="B246" ca="1">INDEX(Calc!$C$140:$BJ$184,'Income Stmt'!$O246,'Income Stmt'!B$217)</f>
        <v>0</v>
      </c>
      <c r="C246" s="94">
        <f t="array" aca="1" ref="C246" ca="1">INDEX(Calc!$C$140:$BJ$184,'Income Stmt'!$O246,'Income Stmt'!C$217)</f>
        <v>0</v>
      </c>
      <c r="D246" s="94">
        <f t="array" aca="1" ref="D246" ca="1">INDEX(Calc!$C$140:$BJ$184,'Income Stmt'!$O246,'Income Stmt'!D$217)</f>
        <v>0</v>
      </c>
      <c r="E246" s="94">
        <f t="array" aca="1" ref="E246" ca="1">INDEX(Calc!$C$140:$BJ$184,'Income Stmt'!$O246,'Income Stmt'!E$217)</f>
        <v>0</v>
      </c>
      <c r="F246" s="94">
        <f t="array" aca="1" ref="F246" ca="1">INDEX(Calc!$C$140:$BJ$184,'Income Stmt'!$O246,'Income Stmt'!F$217)</f>
        <v>0</v>
      </c>
      <c r="G246" s="94">
        <f t="array" aca="1" ref="G246" ca="1">INDEX(Calc!$C$140:$BJ$184,'Income Stmt'!$O246,'Income Stmt'!G$217)</f>
        <v>0</v>
      </c>
      <c r="H246" s="94">
        <f t="array" aca="1" ref="H246" ca="1">INDEX(Calc!$C$140:$BJ$184,'Income Stmt'!$O246,'Income Stmt'!H$217)</f>
        <v>0</v>
      </c>
      <c r="I246" s="94">
        <f t="array" aca="1" ref="I246" ca="1">INDEX(Calc!$C$140:$BJ$184,'Income Stmt'!$O246,'Income Stmt'!I$217)</f>
        <v>0</v>
      </c>
      <c r="J246" s="94">
        <f t="array" aca="1" ref="J246" ca="1">INDEX(Calc!$C$140:$BJ$184,'Income Stmt'!$O246,'Income Stmt'!J$217)</f>
        <v>0</v>
      </c>
      <c r="K246" s="94">
        <f t="array" aca="1" ref="K246" ca="1">INDEX(Calc!$C$140:$BJ$184,'Income Stmt'!$O246,'Income Stmt'!K$217)</f>
        <v>0</v>
      </c>
      <c r="L246" s="94">
        <f t="array" aca="1" ref="L246" ca="1">INDEX(Calc!$C$140:$BJ$184,'Income Stmt'!$O246,'Income Stmt'!L$217)</f>
        <v>0</v>
      </c>
      <c r="M246" s="94">
        <f t="array" aca="1" ref="M246" ca="1">INDEX(Calc!$C$140:$BJ$184,'Income Stmt'!$O246,'Income Stmt'!M$217)</f>
        <v>0</v>
      </c>
      <c r="N246" s="161">
        <f t="shared" ca="1" si="51"/>
        <v>0</v>
      </c>
      <c r="O246" s="294">
        <v>27</v>
      </c>
    </row>
    <row r="247" spans="1:15" ht="14.25" hidden="1" customHeight="1">
      <c r="A247" s="181">
        <f>IF(SUM(B247:N247)=0,0,Calc!$A$98)</f>
        <v>0</v>
      </c>
      <c r="B247" s="94">
        <f t="array" ref="B247">INDEX(Calc!$C$140:$BJ$184,'Income Stmt'!$O247,'Income Stmt'!B$217)</f>
        <v>0</v>
      </c>
      <c r="C247" s="94">
        <f t="array" ref="C247">INDEX(Calc!$C$140:$BJ$184,'Income Stmt'!$O247,'Income Stmt'!C$217)</f>
        <v>0</v>
      </c>
      <c r="D247" s="94">
        <f t="array" ref="D247">INDEX(Calc!$C$140:$BJ$184,'Income Stmt'!$O247,'Income Stmt'!D$217)</f>
        <v>0</v>
      </c>
      <c r="E247" s="94">
        <f t="array" ref="E247">INDEX(Calc!$C$140:$BJ$184,'Income Stmt'!$O247,'Income Stmt'!E$217)</f>
        <v>0</v>
      </c>
      <c r="F247" s="94">
        <f t="array" ref="F247">INDEX(Calc!$C$140:$BJ$184,'Income Stmt'!$O247,'Income Stmt'!F$217)</f>
        <v>0</v>
      </c>
      <c r="G247" s="94">
        <f t="array" ref="G247">INDEX(Calc!$C$140:$BJ$184,'Income Stmt'!$O247,'Income Stmt'!G$217)</f>
        <v>0</v>
      </c>
      <c r="H247" s="94">
        <f t="array" ref="H247">INDEX(Calc!$C$140:$BJ$184,'Income Stmt'!$O247,'Income Stmt'!H$217)</f>
        <v>0</v>
      </c>
      <c r="I247" s="94">
        <f t="array" ref="I247">INDEX(Calc!$C$140:$BJ$184,'Income Stmt'!$O247,'Income Stmt'!I$217)</f>
        <v>0</v>
      </c>
      <c r="J247" s="94">
        <f t="array" ref="J247">INDEX(Calc!$C$140:$BJ$184,'Income Stmt'!$O247,'Income Stmt'!J$217)</f>
        <v>0</v>
      </c>
      <c r="K247" s="94">
        <f t="array" ref="K247">INDEX(Calc!$C$140:$BJ$184,'Income Stmt'!$O247,'Income Stmt'!K$217)</f>
        <v>0</v>
      </c>
      <c r="L247" s="94">
        <f t="array" ref="L247">INDEX(Calc!$C$140:$BJ$184,'Income Stmt'!$O247,'Income Stmt'!L$217)</f>
        <v>0</v>
      </c>
      <c r="M247" s="94">
        <f t="array" ref="M247">INDEX(Calc!$C$140:$BJ$184,'Income Stmt'!$O247,'Income Stmt'!M$217)</f>
        <v>0</v>
      </c>
      <c r="N247" s="161">
        <f t="shared" si="51"/>
        <v>0</v>
      </c>
      <c r="O247" s="294">
        <v>28</v>
      </c>
    </row>
    <row r="248" spans="1:15" ht="14.25" hidden="1" customHeight="1">
      <c r="A248" s="181">
        <f>IF(SUM(B248:N248)=0,0,Calc!$A$99)</f>
        <v>0</v>
      </c>
      <c r="B248" s="94">
        <f t="array" ref="B248">INDEX(Calc!$C$140:$BJ$184,'Income Stmt'!$O248,'Income Stmt'!B$217)</f>
        <v>0</v>
      </c>
      <c r="C248" s="94">
        <f t="array" ref="C248">INDEX(Calc!$C$140:$BJ$184,'Income Stmt'!$O248,'Income Stmt'!C$217)</f>
        <v>0</v>
      </c>
      <c r="D248" s="94">
        <f t="array" ref="D248">INDEX(Calc!$C$140:$BJ$184,'Income Stmt'!$O248,'Income Stmt'!D$217)</f>
        <v>0</v>
      </c>
      <c r="E248" s="94">
        <f t="array" ref="E248">INDEX(Calc!$C$140:$BJ$184,'Income Stmt'!$O248,'Income Stmt'!E$217)</f>
        <v>0</v>
      </c>
      <c r="F248" s="94">
        <f t="array" ref="F248">INDEX(Calc!$C$140:$BJ$184,'Income Stmt'!$O248,'Income Stmt'!F$217)</f>
        <v>0</v>
      </c>
      <c r="G248" s="94">
        <f t="array" ref="G248">INDEX(Calc!$C$140:$BJ$184,'Income Stmt'!$O248,'Income Stmt'!G$217)</f>
        <v>0</v>
      </c>
      <c r="H248" s="94">
        <f t="array" ref="H248">INDEX(Calc!$C$140:$BJ$184,'Income Stmt'!$O248,'Income Stmt'!H$217)</f>
        <v>0</v>
      </c>
      <c r="I248" s="94">
        <f t="array" ref="I248">INDEX(Calc!$C$140:$BJ$184,'Income Stmt'!$O248,'Income Stmt'!I$217)</f>
        <v>0</v>
      </c>
      <c r="J248" s="94">
        <f t="array" ref="J248">INDEX(Calc!$C$140:$BJ$184,'Income Stmt'!$O248,'Income Stmt'!J$217)</f>
        <v>0</v>
      </c>
      <c r="K248" s="94">
        <f t="array" ref="K248">INDEX(Calc!$C$140:$BJ$184,'Income Stmt'!$O248,'Income Stmt'!K$217)</f>
        <v>0</v>
      </c>
      <c r="L248" s="94">
        <f t="array" ref="L248">INDEX(Calc!$C$140:$BJ$184,'Income Stmt'!$O248,'Income Stmt'!L$217)</f>
        <v>0</v>
      </c>
      <c r="M248" s="94">
        <f t="array" ref="M248">INDEX(Calc!$C$140:$BJ$184,'Income Stmt'!$O248,'Income Stmt'!M$217)</f>
        <v>0</v>
      </c>
      <c r="N248" s="161">
        <f t="shared" si="51"/>
        <v>0</v>
      </c>
      <c r="O248" s="294">
        <v>29</v>
      </c>
    </row>
    <row r="249" spans="1:15" ht="14.25" hidden="1" customHeight="1">
      <c r="A249" s="181">
        <f>IF(SUM(B249:N249)=0,0,Calc!$A$100)</f>
        <v>0</v>
      </c>
      <c r="B249" s="94">
        <f t="array" ref="B249">INDEX(Calc!$C$140:$BJ$184,'Income Stmt'!$O249,'Income Stmt'!B$217)</f>
        <v>0</v>
      </c>
      <c r="C249" s="94">
        <f t="array" ref="C249">INDEX(Calc!$C$140:$BJ$184,'Income Stmt'!$O249,'Income Stmt'!C$217)</f>
        <v>0</v>
      </c>
      <c r="D249" s="94">
        <f t="array" ref="D249">INDEX(Calc!$C$140:$BJ$184,'Income Stmt'!$O249,'Income Stmt'!D$217)</f>
        <v>0</v>
      </c>
      <c r="E249" s="94">
        <f t="array" ref="E249">INDEX(Calc!$C$140:$BJ$184,'Income Stmt'!$O249,'Income Stmt'!E$217)</f>
        <v>0</v>
      </c>
      <c r="F249" s="94">
        <f t="array" ref="F249">INDEX(Calc!$C$140:$BJ$184,'Income Stmt'!$O249,'Income Stmt'!F$217)</f>
        <v>0</v>
      </c>
      <c r="G249" s="94">
        <f t="array" ref="G249">INDEX(Calc!$C$140:$BJ$184,'Income Stmt'!$O249,'Income Stmt'!G$217)</f>
        <v>0</v>
      </c>
      <c r="H249" s="94">
        <f t="array" ref="H249">INDEX(Calc!$C$140:$BJ$184,'Income Stmt'!$O249,'Income Stmt'!H$217)</f>
        <v>0</v>
      </c>
      <c r="I249" s="94">
        <f t="array" ref="I249">INDEX(Calc!$C$140:$BJ$184,'Income Stmt'!$O249,'Income Stmt'!I$217)</f>
        <v>0</v>
      </c>
      <c r="J249" s="94">
        <f t="array" ref="J249">INDEX(Calc!$C$140:$BJ$184,'Income Stmt'!$O249,'Income Stmt'!J$217)</f>
        <v>0</v>
      </c>
      <c r="K249" s="94">
        <f t="array" ref="K249">INDEX(Calc!$C$140:$BJ$184,'Income Stmt'!$O249,'Income Stmt'!K$217)</f>
        <v>0</v>
      </c>
      <c r="L249" s="94">
        <f t="array" ref="L249">INDEX(Calc!$C$140:$BJ$184,'Income Stmt'!$O249,'Income Stmt'!L$217)</f>
        <v>0</v>
      </c>
      <c r="M249" s="94">
        <f t="array" ref="M249">INDEX(Calc!$C$140:$BJ$184,'Income Stmt'!$O249,'Income Stmt'!M$217)</f>
        <v>0</v>
      </c>
      <c r="N249" s="161">
        <f t="shared" si="51"/>
        <v>0</v>
      </c>
      <c r="O249" s="294">
        <v>30</v>
      </c>
    </row>
    <row r="250" spans="1:15" ht="14.25" hidden="1" customHeight="1">
      <c r="A250" s="181">
        <f>IF(SUM(B250:N250)=0,0,Calc!$A$101)</f>
        <v>0</v>
      </c>
      <c r="B250" s="94">
        <f t="array" ref="B250">INDEX(Calc!$C$140:$BJ$184,'Income Stmt'!$O250,'Income Stmt'!B$217)</f>
        <v>0</v>
      </c>
      <c r="C250" s="94">
        <f t="array" ref="C250">INDEX(Calc!$C$140:$BJ$184,'Income Stmt'!$O250,'Income Stmt'!C$217)</f>
        <v>0</v>
      </c>
      <c r="D250" s="94">
        <f t="array" ref="D250">INDEX(Calc!$C$140:$BJ$184,'Income Stmt'!$O250,'Income Stmt'!D$217)</f>
        <v>0</v>
      </c>
      <c r="E250" s="94">
        <f t="array" ref="E250">INDEX(Calc!$C$140:$BJ$184,'Income Stmt'!$O250,'Income Stmt'!E$217)</f>
        <v>0</v>
      </c>
      <c r="F250" s="94">
        <f t="array" ref="F250">INDEX(Calc!$C$140:$BJ$184,'Income Stmt'!$O250,'Income Stmt'!F$217)</f>
        <v>0</v>
      </c>
      <c r="G250" s="94">
        <f t="array" ref="G250">INDEX(Calc!$C$140:$BJ$184,'Income Stmt'!$O250,'Income Stmt'!G$217)</f>
        <v>0</v>
      </c>
      <c r="H250" s="94">
        <f t="array" ref="H250">INDEX(Calc!$C$140:$BJ$184,'Income Stmt'!$O250,'Income Stmt'!H$217)</f>
        <v>0</v>
      </c>
      <c r="I250" s="94">
        <f t="array" ref="I250">INDEX(Calc!$C$140:$BJ$184,'Income Stmt'!$O250,'Income Stmt'!I$217)</f>
        <v>0</v>
      </c>
      <c r="J250" s="94">
        <f t="array" ref="J250">INDEX(Calc!$C$140:$BJ$184,'Income Stmt'!$O250,'Income Stmt'!J$217)</f>
        <v>0</v>
      </c>
      <c r="K250" s="94">
        <f t="array" ref="K250">INDEX(Calc!$C$140:$BJ$184,'Income Stmt'!$O250,'Income Stmt'!K$217)</f>
        <v>0</v>
      </c>
      <c r="L250" s="94">
        <f t="array" ref="L250">INDEX(Calc!$C$140:$BJ$184,'Income Stmt'!$O250,'Income Stmt'!L$217)</f>
        <v>0</v>
      </c>
      <c r="M250" s="94">
        <f t="array" ref="M250">INDEX(Calc!$C$140:$BJ$184,'Income Stmt'!$O250,'Income Stmt'!M$217)</f>
        <v>0</v>
      </c>
      <c r="N250" s="161">
        <f t="shared" si="51"/>
        <v>0</v>
      </c>
      <c r="O250" s="294">
        <v>31</v>
      </c>
    </row>
    <row r="251" spans="1:15" ht="14.25" hidden="1" customHeight="1">
      <c r="A251" s="181">
        <f>IF(SUM(B251:N251)=0,0,Calc!$A$102)</f>
        <v>0</v>
      </c>
      <c r="B251" s="94">
        <f t="array" ref="B251">INDEX(Calc!$C$140:$BJ$184,'Income Stmt'!$O251,'Income Stmt'!B$217)</f>
        <v>0</v>
      </c>
      <c r="C251" s="94">
        <f t="array" ref="C251">INDEX(Calc!$C$140:$BJ$184,'Income Stmt'!$O251,'Income Stmt'!C$217)</f>
        <v>0</v>
      </c>
      <c r="D251" s="94">
        <f t="array" ref="D251">INDEX(Calc!$C$140:$BJ$184,'Income Stmt'!$O251,'Income Stmt'!D$217)</f>
        <v>0</v>
      </c>
      <c r="E251" s="94">
        <f t="array" ref="E251">INDEX(Calc!$C$140:$BJ$184,'Income Stmt'!$O251,'Income Stmt'!E$217)</f>
        <v>0</v>
      </c>
      <c r="F251" s="94">
        <f t="array" ref="F251">INDEX(Calc!$C$140:$BJ$184,'Income Stmt'!$O251,'Income Stmt'!F$217)</f>
        <v>0</v>
      </c>
      <c r="G251" s="94">
        <f t="array" ref="G251">INDEX(Calc!$C$140:$BJ$184,'Income Stmt'!$O251,'Income Stmt'!G$217)</f>
        <v>0</v>
      </c>
      <c r="H251" s="94">
        <f t="array" ref="H251">INDEX(Calc!$C$140:$BJ$184,'Income Stmt'!$O251,'Income Stmt'!H$217)</f>
        <v>0</v>
      </c>
      <c r="I251" s="94">
        <f t="array" ref="I251">INDEX(Calc!$C$140:$BJ$184,'Income Stmt'!$O251,'Income Stmt'!I$217)</f>
        <v>0</v>
      </c>
      <c r="J251" s="94">
        <f t="array" ref="J251">INDEX(Calc!$C$140:$BJ$184,'Income Stmt'!$O251,'Income Stmt'!J$217)</f>
        <v>0</v>
      </c>
      <c r="K251" s="94">
        <f t="array" ref="K251">INDEX(Calc!$C$140:$BJ$184,'Income Stmt'!$O251,'Income Stmt'!K$217)</f>
        <v>0</v>
      </c>
      <c r="L251" s="94">
        <f t="array" ref="L251">INDEX(Calc!$C$140:$BJ$184,'Income Stmt'!$O251,'Income Stmt'!L$217)</f>
        <v>0</v>
      </c>
      <c r="M251" s="94">
        <f t="array" ref="M251">INDEX(Calc!$C$140:$BJ$184,'Income Stmt'!$O251,'Income Stmt'!M$217)</f>
        <v>0</v>
      </c>
      <c r="N251" s="161">
        <f t="shared" si="51"/>
        <v>0</v>
      </c>
      <c r="O251" s="294">
        <v>32</v>
      </c>
    </row>
    <row r="252" spans="1:15" ht="14.25" hidden="1" customHeight="1">
      <c r="A252" s="181">
        <f>IF(SUM(B252:N252)=0,0,Calc!$A$103)</f>
        <v>0</v>
      </c>
      <c r="B252" s="94">
        <f t="array" ref="B252">INDEX(Calc!$C$140:$BJ$184,'Income Stmt'!$O252,'Income Stmt'!B$217)</f>
        <v>0</v>
      </c>
      <c r="C252" s="94">
        <f t="array" ref="C252">INDEX(Calc!$C$140:$BJ$184,'Income Stmt'!$O252,'Income Stmt'!C$217)</f>
        <v>0</v>
      </c>
      <c r="D252" s="94">
        <f t="array" ref="D252">INDEX(Calc!$C$140:$BJ$184,'Income Stmt'!$O252,'Income Stmt'!D$217)</f>
        <v>0</v>
      </c>
      <c r="E252" s="94">
        <f t="array" ref="E252">INDEX(Calc!$C$140:$BJ$184,'Income Stmt'!$O252,'Income Stmt'!E$217)</f>
        <v>0</v>
      </c>
      <c r="F252" s="94">
        <f t="array" ref="F252">INDEX(Calc!$C$140:$BJ$184,'Income Stmt'!$O252,'Income Stmt'!F$217)</f>
        <v>0</v>
      </c>
      <c r="G252" s="94">
        <f t="array" ref="G252">INDEX(Calc!$C$140:$BJ$184,'Income Stmt'!$O252,'Income Stmt'!G$217)</f>
        <v>0</v>
      </c>
      <c r="H252" s="94">
        <f t="array" ref="H252">INDEX(Calc!$C$140:$BJ$184,'Income Stmt'!$O252,'Income Stmt'!H$217)</f>
        <v>0</v>
      </c>
      <c r="I252" s="94">
        <f t="array" ref="I252">INDEX(Calc!$C$140:$BJ$184,'Income Stmt'!$O252,'Income Stmt'!I$217)</f>
        <v>0</v>
      </c>
      <c r="J252" s="94">
        <f t="array" ref="J252">INDEX(Calc!$C$140:$BJ$184,'Income Stmt'!$O252,'Income Stmt'!J$217)</f>
        <v>0</v>
      </c>
      <c r="K252" s="94">
        <f t="array" ref="K252">INDEX(Calc!$C$140:$BJ$184,'Income Stmt'!$O252,'Income Stmt'!K$217)</f>
        <v>0</v>
      </c>
      <c r="L252" s="94">
        <f t="array" ref="L252">INDEX(Calc!$C$140:$BJ$184,'Income Stmt'!$O252,'Income Stmt'!L$217)</f>
        <v>0</v>
      </c>
      <c r="M252" s="94">
        <f t="array" ref="M252">INDEX(Calc!$C$140:$BJ$184,'Income Stmt'!$O252,'Income Stmt'!M$217)</f>
        <v>0</v>
      </c>
      <c r="N252" s="161">
        <f t="shared" si="51"/>
        <v>0</v>
      </c>
      <c r="O252" s="294">
        <v>33</v>
      </c>
    </row>
    <row r="253" spans="1:15" ht="14.25" customHeight="1">
      <c r="A253" s="181" t="str">
        <f ca="1">IF(SUM(B253:N253)=0,0,Calc!$A$104)</f>
        <v>General and Administrative Salaries</v>
      </c>
      <c r="B253" s="94">
        <f t="array" aca="1" ref="B253" ca="1">INDEX(Calc!$C$140:$BJ$184,'Income Stmt'!$O253,'Income Stmt'!B$217)</f>
        <v>229487.58000000005</v>
      </c>
      <c r="C253" s="94">
        <f t="array" aca="1" ref="C253" ca="1">INDEX(Calc!$C$140:$BJ$184,'Income Stmt'!$O253,'Income Stmt'!C$217)</f>
        <v>231991.90875000003</v>
      </c>
      <c r="D253" s="94">
        <f t="array" aca="1" ref="D253" ca="1">INDEX(Calc!$C$140:$BJ$184,'Income Stmt'!$O253,'Income Stmt'!D$217)</f>
        <v>243830.55374999999</v>
      </c>
      <c r="E253" s="94">
        <f t="array" aca="1" ref="E253" ca="1">INDEX(Calc!$C$140:$BJ$184,'Income Stmt'!$O253,'Income Stmt'!E$217)</f>
        <v>247416.29718749999</v>
      </c>
      <c r="F253" s="94">
        <f t="array" aca="1" ref="F253" ca="1">INDEX(Calc!$C$140:$BJ$184,'Income Stmt'!$O253,'Income Stmt'!F$217)</f>
        <v>251002.04062499999</v>
      </c>
      <c r="G253" s="94">
        <f t="array" aca="1" ref="G253" ca="1">INDEX(Calc!$C$140:$BJ$184,'Income Stmt'!$O253,'Income Stmt'!G$217)</f>
        <v>254587.7840625</v>
      </c>
      <c r="H253" s="94">
        <f t="array" aca="1" ref="H253" ca="1">INDEX(Calc!$C$140:$BJ$184,'Income Stmt'!$O253,'Income Stmt'!H$217)</f>
        <v>258173.5275</v>
      </c>
      <c r="I253" s="94">
        <f t="array" aca="1" ref="I253" ca="1">INDEX(Calc!$C$140:$BJ$184,'Income Stmt'!$O253,'Income Stmt'!I$217)</f>
        <v>261759.2709375</v>
      </c>
      <c r="J253" s="94">
        <f t="array" aca="1" ref="J253" ca="1">INDEX(Calc!$C$140:$BJ$184,'Income Stmt'!$O253,'Income Stmt'!J$217)</f>
        <v>265345.01437499997</v>
      </c>
      <c r="K253" s="94">
        <f t="array" aca="1" ref="K253" ca="1">INDEX(Calc!$C$140:$BJ$184,'Income Stmt'!$O253,'Income Stmt'!K$217)</f>
        <v>272516.50124999997</v>
      </c>
      <c r="L253" s="94">
        <f t="array" aca="1" ref="L253" ca="1">INDEX(Calc!$C$140:$BJ$184,'Income Stmt'!$O253,'Income Stmt'!L$217)</f>
        <v>276102.2446875</v>
      </c>
      <c r="M253" s="94">
        <f t="array" aca="1" ref="M253" ca="1">INDEX(Calc!$C$140:$BJ$184,'Income Stmt'!$O253,'Income Stmt'!M$217)</f>
        <v>283273.7315625</v>
      </c>
      <c r="N253" s="161">
        <f t="shared" ca="1" si="51"/>
        <v>3075486.4546874999</v>
      </c>
      <c r="O253" s="294">
        <v>34</v>
      </c>
    </row>
    <row r="254" spans="1:15" ht="14.25" customHeight="1">
      <c r="A254" s="181" t="str">
        <f ca="1">IF(SUM(B254:N254)=0,0,Calc!$A$105)</f>
        <v>Sales and Marketing Salaries</v>
      </c>
      <c r="B254" s="94">
        <f t="array" aca="1" ref="B254" ca="1">INDEX(Calc!$C$140:$BJ$184,'Income Stmt'!$O254,'Income Stmt'!B$217)</f>
        <v>222885.25875000001</v>
      </c>
      <c r="C254" s="94">
        <f t="array" aca="1" ref="C254" ca="1">INDEX(Calc!$C$140:$BJ$184,'Income Stmt'!$O254,'Income Stmt'!C$217)</f>
        <v>223653.63234375001</v>
      </c>
      <c r="D254" s="94">
        <f t="array" aca="1" ref="D254" ca="1">INDEX(Calc!$C$140:$BJ$184,'Income Stmt'!$O254,'Income Stmt'!D$217)</f>
        <v>236061.44296875005</v>
      </c>
      <c r="E254" s="94">
        <f t="array" aca="1" ref="E254" ca="1">INDEX(Calc!$C$140:$BJ$184,'Income Stmt'!$O254,'Income Stmt'!E$217)</f>
        <v>239647.18640625005</v>
      </c>
      <c r="F254" s="94">
        <f t="array" aca="1" ref="F254" ca="1">INDEX(Calc!$C$140:$BJ$184,'Income Stmt'!$O254,'Income Stmt'!F$217)</f>
        <v>243232.92984375005</v>
      </c>
      <c r="G254" s="94">
        <f t="array" aca="1" ref="G254" ca="1">INDEX(Calc!$C$140:$BJ$184,'Income Stmt'!$O254,'Income Stmt'!G$217)</f>
        <v>246818.67328125006</v>
      </c>
      <c r="H254" s="94">
        <f t="array" aca="1" ref="H254" ca="1">INDEX(Calc!$C$140:$BJ$184,'Income Stmt'!$O254,'Income Stmt'!H$217)</f>
        <v>250404.41671875006</v>
      </c>
      <c r="I254" s="94">
        <f t="array" aca="1" ref="I254" ca="1">INDEX(Calc!$C$140:$BJ$184,'Income Stmt'!$O254,'Income Stmt'!I$217)</f>
        <v>253990.16015625006</v>
      </c>
      <c r="J254" s="94">
        <f t="array" aca="1" ref="J254" ca="1">INDEX(Calc!$C$140:$BJ$184,'Income Stmt'!$O254,'Income Stmt'!J$217)</f>
        <v>257575.90359375006</v>
      </c>
      <c r="K254" s="94">
        <f t="array" aca="1" ref="K254" ca="1">INDEX(Calc!$C$140:$BJ$184,'Income Stmt'!$O254,'Income Stmt'!K$217)</f>
        <v>264747.39046875003</v>
      </c>
      <c r="L254" s="94">
        <f t="array" aca="1" ref="L254" ca="1">INDEX(Calc!$C$140:$BJ$184,'Income Stmt'!$O254,'Income Stmt'!L$217)</f>
        <v>268333.13390625006</v>
      </c>
      <c r="M254" s="94">
        <f t="array" aca="1" ref="M254" ca="1">INDEX(Calc!$C$140:$BJ$184,'Income Stmt'!$O254,'Income Stmt'!M$217)</f>
        <v>275504.62078125007</v>
      </c>
      <c r="N254" s="161">
        <f t="shared" ca="1" si="51"/>
        <v>2982854.7492187507</v>
      </c>
      <c r="O254" s="294">
        <v>35</v>
      </c>
    </row>
    <row r="255" spans="1:15" ht="14.25" hidden="1" customHeight="1">
      <c r="A255" s="181">
        <f ca="1">IF(SUM(B255:N255)=0,0,Calc!$A$106)</f>
        <v>0</v>
      </c>
      <c r="B255" s="94">
        <f t="array" aca="1" ref="B255" ca="1">INDEX(Calc!$C$140:$BJ$184,'Income Stmt'!$O255,'Income Stmt'!B$217)</f>
        <v>0</v>
      </c>
      <c r="C255" s="94">
        <f t="array" aca="1" ref="C255" ca="1">INDEX(Calc!$C$140:$BJ$184,'Income Stmt'!$O255,'Income Stmt'!C$217)</f>
        <v>0</v>
      </c>
      <c r="D255" s="94">
        <f t="array" aca="1" ref="D255" ca="1">INDEX(Calc!$C$140:$BJ$184,'Income Stmt'!$O255,'Income Stmt'!D$217)</f>
        <v>0</v>
      </c>
      <c r="E255" s="94">
        <f t="array" aca="1" ref="E255" ca="1">INDEX(Calc!$C$140:$BJ$184,'Income Stmt'!$O255,'Income Stmt'!E$217)</f>
        <v>0</v>
      </c>
      <c r="F255" s="94">
        <f t="array" aca="1" ref="F255" ca="1">INDEX(Calc!$C$140:$BJ$184,'Income Stmt'!$O255,'Income Stmt'!F$217)</f>
        <v>0</v>
      </c>
      <c r="G255" s="94">
        <f t="array" aca="1" ref="G255" ca="1">INDEX(Calc!$C$140:$BJ$184,'Income Stmt'!$O255,'Income Stmt'!G$217)</f>
        <v>0</v>
      </c>
      <c r="H255" s="94">
        <f t="array" aca="1" ref="H255" ca="1">INDEX(Calc!$C$140:$BJ$184,'Income Stmt'!$O255,'Income Stmt'!H$217)</f>
        <v>0</v>
      </c>
      <c r="I255" s="94">
        <f t="array" aca="1" ref="I255" ca="1">INDEX(Calc!$C$140:$BJ$184,'Income Stmt'!$O255,'Income Stmt'!I$217)</f>
        <v>0</v>
      </c>
      <c r="J255" s="94">
        <f t="array" aca="1" ref="J255" ca="1">INDEX(Calc!$C$140:$BJ$184,'Income Stmt'!$O255,'Income Stmt'!J$217)</f>
        <v>0</v>
      </c>
      <c r="K255" s="94">
        <f t="array" aca="1" ref="K255" ca="1">INDEX(Calc!$C$140:$BJ$184,'Income Stmt'!$O255,'Income Stmt'!K$217)</f>
        <v>0</v>
      </c>
      <c r="L255" s="94">
        <f t="array" aca="1" ref="L255" ca="1">INDEX(Calc!$C$140:$BJ$184,'Income Stmt'!$O255,'Income Stmt'!L$217)</f>
        <v>0</v>
      </c>
      <c r="M255" s="94">
        <f t="array" aca="1" ref="M255" ca="1">INDEX(Calc!$C$140:$BJ$184,'Income Stmt'!$O255,'Income Stmt'!M$217)</f>
        <v>0</v>
      </c>
      <c r="N255" s="161">
        <f t="shared" ca="1" si="51"/>
        <v>0</v>
      </c>
      <c r="O255" s="294">
        <v>36</v>
      </c>
    </row>
    <row r="256" spans="1:15" ht="14.25" hidden="1" customHeight="1">
      <c r="A256" s="181">
        <f ca="1">IF(SUM(B256:N256)=0,0,Calc!$A$107)</f>
        <v>0</v>
      </c>
      <c r="B256" s="94">
        <f t="array" aca="1" ref="B256" ca="1">INDEX(Calc!$C$140:$BJ$184,'Income Stmt'!$O256,'Income Stmt'!B$217)</f>
        <v>0</v>
      </c>
      <c r="C256" s="94">
        <f t="array" aca="1" ref="C256" ca="1">INDEX(Calc!$C$140:$BJ$184,'Income Stmt'!$O256,'Income Stmt'!C$217)</f>
        <v>0</v>
      </c>
      <c r="D256" s="94">
        <f t="array" aca="1" ref="D256" ca="1">INDEX(Calc!$C$140:$BJ$184,'Income Stmt'!$O256,'Income Stmt'!D$217)</f>
        <v>0</v>
      </c>
      <c r="E256" s="94">
        <f t="array" aca="1" ref="E256" ca="1">INDEX(Calc!$C$140:$BJ$184,'Income Stmt'!$O256,'Income Stmt'!E$217)</f>
        <v>0</v>
      </c>
      <c r="F256" s="94">
        <f t="array" aca="1" ref="F256" ca="1">INDEX(Calc!$C$140:$BJ$184,'Income Stmt'!$O256,'Income Stmt'!F$217)</f>
        <v>0</v>
      </c>
      <c r="G256" s="94">
        <f t="array" aca="1" ref="G256" ca="1">INDEX(Calc!$C$140:$BJ$184,'Income Stmt'!$O256,'Income Stmt'!G$217)</f>
        <v>0</v>
      </c>
      <c r="H256" s="94">
        <f t="array" aca="1" ref="H256" ca="1">INDEX(Calc!$C$140:$BJ$184,'Income Stmt'!$O256,'Income Stmt'!H$217)</f>
        <v>0</v>
      </c>
      <c r="I256" s="94">
        <f t="array" aca="1" ref="I256" ca="1">INDEX(Calc!$C$140:$BJ$184,'Income Stmt'!$O256,'Income Stmt'!I$217)</f>
        <v>0</v>
      </c>
      <c r="J256" s="94">
        <f t="array" aca="1" ref="J256" ca="1">INDEX(Calc!$C$140:$BJ$184,'Income Stmt'!$O256,'Income Stmt'!J$217)</f>
        <v>0</v>
      </c>
      <c r="K256" s="94">
        <f t="array" aca="1" ref="K256" ca="1">INDEX(Calc!$C$140:$BJ$184,'Income Stmt'!$O256,'Income Stmt'!K$217)</f>
        <v>0</v>
      </c>
      <c r="L256" s="94">
        <f t="array" aca="1" ref="L256" ca="1">INDEX(Calc!$C$140:$BJ$184,'Income Stmt'!$O256,'Income Stmt'!L$217)</f>
        <v>0</v>
      </c>
      <c r="M256" s="94">
        <f t="array" aca="1" ref="M256" ca="1">INDEX(Calc!$C$140:$BJ$184,'Income Stmt'!$O256,'Income Stmt'!M$217)</f>
        <v>0</v>
      </c>
      <c r="N256" s="161">
        <f t="shared" ca="1" si="51"/>
        <v>0</v>
      </c>
      <c r="O256" s="294">
        <v>37</v>
      </c>
    </row>
    <row r="257" spans="1:15" ht="14.25" hidden="1" customHeight="1">
      <c r="A257" s="181">
        <f ca="1">IF(SUM(B257:N257)=0,0,Calc!$A$108)</f>
        <v>0</v>
      </c>
      <c r="B257" s="94">
        <f t="array" aca="1" ref="B257" ca="1">INDEX(Calc!$C$140:$BJ$184,'Income Stmt'!$O257,'Income Stmt'!B$217)</f>
        <v>0</v>
      </c>
      <c r="C257" s="94">
        <f t="array" aca="1" ref="C257" ca="1">INDEX(Calc!$C$140:$BJ$184,'Income Stmt'!$O257,'Income Stmt'!C$217)</f>
        <v>0</v>
      </c>
      <c r="D257" s="94">
        <f t="array" aca="1" ref="D257" ca="1">INDEX(Calc!$C$140:$BJ$184,'Income Stmt'!$O257,'Income Stmt'!D$217)</f>
        <v>0</v>
      </c>
      <c r="E257" s="94">
        <f t="array" aca="1" ref="E257" ca="1">INDEX(Calc!$C$140:$BJ$184,'Income Stmt'!$O257,'Income Stmt'!E$217)</f>
        <v>0</v>
      </c>
      <c r="F257" s="94">
        <f t="array" aca="1" ref="F257" ca="1">INDEX(Calc!$C$140:$BJ$184,'Income Stmt'!$O257,'Income Stmt'!F$217)</f>
        <v>0</v>
      </c>
      <c r="G257" s="94">
        <f t="array" aca="1" ref="G257" ca="1">INDEX(Calc!$C$140:$BJ$184,'Income Stmt'!$O257,'Income Stmt'!G$217)</f>
        <v>0</v>
      </c>
      <c r="H257" s="94">
        <f t="array" aca="1" ref="H257" ca="1">INDEX(Calc!$C$140:$BJ$184,'Income Stmt'!$O257,'Income Stmt'!H$217)</f>
        <v>0</v>
      </c>
      <c r="I257" s="94">
        <f t="array" aca="1" ref="I257" ca="1">INDEX(Calc!$C$140:$BJ$184,'Income Stmt'!$O257,'Income Stmt'!I$217)</f>
        <v>0</v>
      </c>
      <c r="J257" s="94">
        <f t="array" aca="1" ref="J257" ca="1">INDEX(Calc!$C$140:$BJ$184,'Income Stmt'!$O257,'Income Stmt'!J$217)</f>
        <v>0</v>
      </c>
      <c r="K257" s="94">
        <f t="array" aca="1" ref="K257" ca="1">INDEX(Calc!$C$140:$BJ$184,'Income Stmt'!$O257,'Income Stmt'!K$217)</f>
        <v>0</v>
      </c>
      <c r="L257" s="94">
        <f t="array" aca="1" ref="L257" ca="1">INDEX(Calc!$C$140:$BJ$184,'Income Stmt'!$O257,'Income Stmt'!L$217)</f>
        <v>0</v>
      </c>
      <c r="M257" s="94">
        <f t="array" aca="1" ref="M257" ca="1">INDEX(Calc!$C$140:$BJ$184,'Income Stmt'!$O257,'Income Stmt'!M$217)</f>
        <v>0</v>
      </c>
      <c r="N257" s="161">
        <f t="shared" ca="1" si="51"/>
        <v>0</v>
      </c>
      <c r="O257" s="294">
        <v>38</v>
      </c>
    </row>
    <row r="258" spans="1:15" ht="14.25" customHeight="1">
      <c r="A258" s="181">
        <f>IF(SUM(B258:N258)=0,0,Calc!$A$109)</f>
        <v>0</v>
      </c>
      <c r="B258" s="94">
        <f t="array" ref="B258">INDEX(Calc!$C$140:$BJ$184,'Income Stmt'!$O258,'Income Stmt'!B$217)</f>
        <v>0</v>
      </c>
      <c r="C258" s="94">
        <f t="array" ref="C258">INDEX(Calc!$C$140:$BJ$184,'Income Stmt'!$O258,'Income Stmt'!C$217)</f>
        <v>0</v>
      </c>
      <c r="D258" s="94">
        <f t="array" ref="D258">INDEX(Calc!$C$140:$BJ$184,'Income Stmt'!$O258,'Income Stmt'!D$217)</f>
        <v>0</v>
      </c>
      <c r="E258" s="94">
        <f t="array" ref="E258">INDEX(Calc!$C$140:$BJ$184,'Income Stmt'!$O258,'Income Stmt'!E$217)</f>
        <v>0</v>
      </c>
      <c r="F258" s="94">
        <f t="array" ref="F258">INDEX(Calc!$C$140:$BJ$184,'Income Stmt'!$O258,'Income Stmt'!F$217)</f>
        <v>0</v>
      </c>
      <c r="G258" s="94">
        <f t="array" ref="G258">INDEX(Calc!$C$140:$BJ$184,'Income Stmt'!$O258,'Income Stmt'!G$217)</f>
        <v>0</v>
      </c>
      <c r="H258" s="94">
        <f t="array" ref="H258">INDEX(Calc!$C$140:$BJ$184,'Income Stmt'!$O258,'Income Stmt'!H$217)</f>
        <v>0</v>
      </c>
      <c r="I258" s="94">
        <f t="array" ref="I258">INDEX(Calc!$C$140:$BJ$184,'Income Stmt'!$O258,'Income Stmt'!I$217)</f>
        <v>0</v>
      </c>
      <c r="J258" s="94">
        <f t="array" ref="J258">INDEX(Calc!$C$140:$BJ$184,'Income Stmt'!$O258,'Income Stmt'!J$217)</f>
        <v>0</v>
      </c>
      <c r="K258" s="94">
        <f t="array" ref="K258">INDEX(Calc!$C$140:$BJ$184,'Income Stmt'!$O258,'Income Stmt'!K$217)</f>
        <v>0</v>
      </c>
      <c r="L258" s="94">
        <f t="array" ref="L258">INDEX(Calc!$C$140:$BJ$184,'Income Stmt'!$O258,'Income Stmt'!L$217)</f>
        <v>0</v>
      </c>
      <c r="M258" s="94">
        <f t="array" ref="M258">INDEX(Calc!$C$140:$BJ$184,'Income Stmt'!$O258,'Income Stmt'!M$217)</f>
        <v>0</v>
      </c>
      <c r="N258" s="161">
        <f t="shared" si="51"/>
        <v>0</v>
      </c>
      <c r="O258" s="294">
        <v>39</v>
      </c>
    </row>
    <row r="259" spans="1:15" ht="14.25" customHeight="1">
      <c r="A259" s="181" t="str">
        <f>IF(SUM(B259:N259)=0,0,Calc!$A$110)</f>
        <v>Depreciation and Amortization</v>
      </c>
      <c r="B259" s="94">
        <f t="array" ref="B259">INDEX(Calc!$C$140:$BJ$184,'Income Stmt'!$O259,'Income Stmt'!B$217)</f>
        <v>450</v>
      </c>
      <c r="C259" s="94">
        <f t="array" ref="C259">INDEX(Calc!$C$140:$BJ$184,'Income Stmt'!$O259,'Income Stmt'!C$217)</f>
        <v>450</v>
      </c>
      <c r="D259" s="94">
        <f t="array" ref="D259">INDEX(Calc!$C$140:$BJ$184,'Income Stmt'!$O259,'Income Stmt'!D$217)</f>
        <v>450</v>
      </c>
      <c r="E259" s="94">
        <f t="array" ref="E259">INDEX(Calc!$C$140:$BJ$184,'Income Stmt'!$O259,'Income Stmt'!E$217)</f>
        <v>450</v>
      </c>
      <c r="F259" s="94">
        <f t="array" ref="F259">INDEX(Calc!$C$140:$BJ$184,'Income Stmt'!$O259,'Income Stmt'!F$217)</f>
        <v>450</v>
      </c>
      <c r="G259" s="94">
        <f t="array" ref="G259">INDEX(Calc!$C$140:$BJ$184,'Income Stmt'!$O259,'Income Stmt'!G$217)</f>
        <v>450</v>
      </c>
      <c r="H259" s="94">
        <f t="array" ref="H259">INDEX(Calc!$C$140:$BJ$184,'Income Stmt'!$O259,'Income Stmt'!H$217)</f>
        <v>450</v>
      </c>
      <c r="I259" s="94">
        <f t="array" ref="I259">INDEX(Calc!$C$140:$BJ$184,'Income Stmt'!$O259,'Income Stmt'!I$217)</f>
        <v>450</v>
      </c>
      <c r="J259" s="94">
        <f t="array" ref="J259">INDEX(Calc!$C$140:$BJ$184,'Income Stmt'!$O259,'Income Stmt'!J$217)</f>
        <v>450</v>
      </c>
      <c r="K259" s="94">
        <f t="array" ref="K259">INDEX(Calc!$C$140:$BJ$184,'Income Stmt'!$O259,'Income Stmt'!K$217)</f>
        <v>450</v>
      </c>
      <c r="L259" s="94">
        <f t="array" ref="L259">INDEX(Calc!$C$140:$BJ$184,'Income Stmt'!$O259,'Income Stmt'!L$217)</f>
        <v>450</v>
      </c>
      <c r="M259" s="94">
        <f t="array" ref="M259">INDEX(Calc!$C$140:$BJ$184,'Income Stmt'!$O259,'Income Stmt'!M$217)</f>
        <v>450</v>
      </c>
      <c r="N259" s="161">
        <f t="shared" si="51"/>
        <v>5400</v>
      </c>
      <c r="O259" s="294">
        <v>40</v>
      </c>
    </row>
    <row r="260" spans="1:15" ht="14.25" customHeight="1">
      <c r="A260" s="162" t="s">
        <v>207</v>
      </c>
      <c r="B260" s="286">
        <f t="shared" ref="B260:M260" ca="1" si="52">SUM(B237:B259)</f>
        <v>836079.46874095546</v>
      </c>
      <c r="C260" s="286">
        <f t="shared" ca="1" si="52"/>
        <v>880476.45418312517</v>
      </c>
      <c r="D260" s="286">
        <f t="shared" ca="1" si="52"/>
        <v>952533.28094590397</v>
      </c>
      <c r="E260" s="286">
        <f t="shared" ca="1" si="52"/>
        <v>1013821.1827484833</v>
      </c>
      <c r="F260" s="286">
        <f t="shared" ca="1" si="52"/>
        <v>1082260.6597994424</v>
      </c>
      <c r="G260" s="286">
        <f t="shared" ca="1" si="52"/>
        <v>1158810.7393903644</v>
      </c>
      <c r="H260" s="286">
        <f t="shared" ca="1" si="52"/>
        <v>1244559.1757026666</v>
      </c>
      <c r="I260" s="286">
        <f t="shared" ca="1" si="52"/>
        <v>1340739.7248113197</v>
      </c>
      <c r="J260" s="286">
        <f t="shared" ca="1" si="52"/>
        <v>1448751.7379087959</v>
      </c>
      <c r="K260" s="286">
        <f t="shared" ca="1" si="52"/>
        <v>1578479.3795097801</v>
      </c>
      <c r="L260" s="286">
        <f t="shared" ca="1" si="52"/>
        <v>1715128.8493421602</v>
      </c>
      <c r="M260" s="286">
        <f t="shared" ca="1" si="52"/>
        <v>1877335.9390401824</v>
      </c>
      <c r="N260" s="286">
        <f t="shared" ca="1" si="51"/>
        <v>15128976.592123179</v>
      </c>
      <c r="O260" s="294">
        <v>41</v>
      </c>
    </row>
    <row r="261" spans="1:15" ht="14.25" customHeight="1">
      <c r="A261" s="181"/>
      <c r="B261" s="25"/>
      <c r="C261" s="25"/>
      <c r="D261" s="25"/>
      <c r="E261" s="25"/>
      <c r="F261" s="25"/>
      <c r="G261" s="25"/>
      <c r="H261" s="25"/>
      <c r="I261" s="25"/>
      <c r="J261" s="25"/>
      <c r="K261" s="25"/>
      <c r="L261" s="25"/>
      <c r="M261" s="25"/>
      <c r="N261" s="25"/>
      <c r="O261" s="294">
        <v>42</v>
      </c>
    </row>
    <row r="262" spans="1:15" ht="14.25" customHeight="1">
      <c r="A262" s="162" t="str">
        <f ca="1">IF(A263=0,0,"Pre-Tax Income")</f>
        <v>Pre-Tax Income</v>
      </c>
      <c r="B262" s="297">
        <f t="shared" ref="B262:M262" ca="1" si="53">B233-B260</f>
        <v>152358.61160604912</v>
      </c>
      <c r="C262" s="297">
        <f t="shared" ca="1" si="53"/>
        <v>234167.84042626643</v>
      </c>
      <c r="D262" s="297">
        <f t="shared" ca="1" si="53"/>
        <v>305318.59378261922</v>
      </c>
      <c r="E262" s="297">
        <f t="shared" ca="1" si="53"/>
        <v>406509.4362839032</v>
      </c>
      <c r="F262" s="297">
        <f t="shared" ca="1" si="53"/>
        <v>522393.05922840536</v>
      </c>
      <c r="G262" s="297">
        <f t="shared" ca="1" si="53"/>
        <v>654927.55513330409</v>
      </c>
      <c r="H262" s="297">
        <f t="shared" ca="1" si="53"/>
        <v>806332.16772257327</v>
      </c>
      <c r="I262" s="297">
        <f t="shared" ca="1" si="53"/>
        <v>979122.10450163344</v>
      </c>
      <c r="J262" s="297">
        <f t="shared" ca="1" si="53"/>
        <v>1176147.9885523282</v>
      </c>
      <c r="K262" s="297">
        <f t="shared" ca="1" si="53"/>
        <v>1392343.5718762642</v>
      </c>
      <c r="L262" s="297">
        <f t="shared" ca="1" si="53"/>
        <v>1647964.3847074367</v>
      </c>
      <c r="M262" s="297">
        <f t="shared" ca="1" si="53"/>
        <v>1930566.1833978577</v>
      </c>
      <c r="N262" s="297">
        <f ca="1">SUM(B262:M262)</f>
        <v>10208151.497218641</v>
      </c>
      <c r="O262" s="294">
        <v>43</v>
      </c>
    </row>
    <row r="263" spans="1:15" ht="14.25" customHeight="1">
      <c r="A263" s="181" t="str">
        <f ca="1">IF(SUM(B263:N263)=0,0,"Income Tax")</f>
        <v>Income Tax</v>
      </c>
      <c r="B263" s="94">
        <f t="array" aca="1" ref="B263" ca="1">INDEX(Calc!$C$140:$BJ$184,'Income Stmt'!$O263,'Income Stmt'!B$217)</f>
        <v>170135.85828697728</v>
      </c>
      <c r="C263" s="94">
        <f t="array" aca="1" ref="C263" ca="1">INDEX(Calc!$C$140:$BJ$184,'Income Stmt'!$O263,'Income Stmt'!C$217)</f>
        <v>170135.85828697728</v>
      </c>
      <c r="D263" s="94">
        <f t="array" aca="1" ref="D263" ca="1">INDEX(Calc!$C$140:$BJ$184,'Income Stmt'!$O263,'Income Stmt'!D$217)</f>
        <v>170135.85828697728</v>
      </c>
      <c r="E263" s="94">
        <f t="array" aca="1" ref="E263" ca="1">INDEX(Calc!$C$140:$BJ$184,'Income Stmt'!$O263,'Income Stmt'!E$217)</f>
        <v>170135.85828697728</v>
      </c>
      <c r="F263" s="94">
        <f t="array" aca="1" ref="F263" ca="1">INDEX(Calc!$C$140:$BJ$184,'Income Stmt'!$O263,'Income Stmt'!F$217)</f>
        <v>170135.85828697728</v>
      </c>
      <c r="G263" s="94">
        <f t="array" aca="1" ref="G263" ca="1">INDEX(Calc!$C$140:$BJ$184,'Income Stmt'!$O263,'Income Stmt'!G$217)</f>
        <v>170135.85828697728</v>
      </c>
      <c r="H263" s="94">
        <f t="array" aca="1" ref="H263" ca="1">INDEX(Calc!$C$140:$BJ$184,'Income Stmt'!$O263,'Income Stmt'!H$217)</f>
        <v>170135.85828697728</v>
      </c>
      <c r="I263" s="94">
        <f t="array" aca="1" ref="I263" ca="1">INDEX(Calc!$C$140:$BJ$184,'Income Stmt'!$O263,'Income Stmt'!I$217)</f>
        <v>170135.85828697728</v>
      </c>
      <c r="J263" s="94">
        <f t="array" aca="1" ref="J263" ca="1">INDEX(Calc!$C$140:$BJ$184,'Income Stmt'!$O263,'Income Stmt'!J$217)</f>
        <v>170135.85828697728</v>
      </c>
      <c r="K263" s="94">
        <f t="array" aca="1" ref="K263" ca="1">INDEX(Calc!$C$140:$BJ$184,'Income Stmt'!$O263,'Income Stmt'!K$217)</f>
        <v>170135.85828697728</v>
      </c>
      <c r="L263" s="94">
        <f t="array" aca="1" ref="L263" ca="1">INDEX(Calc!$C$140:$BJ$184,'Income Stmt'!$O263,'Income Stmt'!L$217)</f>
        <v>170135.85828697728</v>
      </c>
      <c r="M263" s="94">
        <f t="array" aca="1" ref="M263" ca="1">INDEX(Calc!$C$140:$BJ$184,'Income Stmt'!$O263,'Income Stmt'!M$217)</f>
        <v>170135.85828697728</v>
      </c>
      <c r="N263" s="161">
        <f ca="1">IF(N262&lt;=0,0,N262*'Input - Other Expenses'!N44)</f>
        <v>2041630.2994437283</v>
      </c>
      <c r="O263" s="294">
        <v>44</v>
      </c>
    </row>
    <row r="264" spans="1:15" ht="14.25" customHeight="1">
      <c r="A264" s="162" t="s">
        <v>209</v>
      </c>
      <c r="B264" s="103">
        <f t="shared" ref="B264:M264" ca="1" si="54">B262-B263</f>
        <v>-17777.246680928161</v>
      </c>
      <c r="C264" s="103">
        <f t="shared" ca="1" si="54"/>
        <v>64031.982139289146</v>
      </c>
      <c r="D264" s="103">
        <f t="shared" ca="1" si="54"/>
        <v>135182.73549564194</v>
      </c>
      <c r="E264" s="103">
        <f t="shared" ca="1" si="54"/>
        <v>236373.57799692592</v>
      </c>
      <c r="F264" s="103">
        <f t="shared" ca="1" si="54"/>
        <v>352257.20094142808</v>
      </c>
      <c r="G264" s="103">
        <f t="shared" ca="1" si="54"/>
        <v>484791.69684632681</v>
      </c>
      <c r="H264" s="103">
        <f t="shared" ca="1" si="54"/>
        <v>636196.30943559599</v>
      </c>
      <c r="I264" s="103">
        <f t="shared" ca="1" si="54"/>
        <v>808986.24621465616</v>
      </c>
      <c r="J264" s="103">
        <f t="shared" ca="1" si="54"/>
        <v>1006012.1302653509</v>
      </c>
      <c r="K264" s="103">
        <f t="shared" ca="1" si="54"/>
        <v>1222207.7135892869</v>
      </c>
      <c r="L264" s="103">
        <f t="shared" ca="1" si="54"/>
        <v>1477828.5264204594</v>
      </c>
      <c r="M264" s="103">
        <f t="shared" ca="1" si="54"/>
        <v>1760430.3251108804</v>
      </c>
      <c r="N264" s="103">
        <f ca="1">SUM(B264:M264)</f>
        <v>8166521.1977749132</v>
      </c>
      <c r="O264" s="294">
        <v>45</v>
      </c>
    </row>
    <row r="265" spans="1:15" ht="14.25" customHeight="1">
      <c r="A265" s="181"/>
      <c r="O265" s="94"/>
    </row>
    <row r="266" spans="1:15" ht="14.25" customHeight="1">
      <c r="A266" s="181"/>
      <c r="O266" s="94"/>
    </row>
    <row r="267" spans="1:15" ht="14.25" customHeight="1">
      <c r="A267" s="181"/>
      <c r="O267" s="94"/>
    </row>
    <row r="268" spans="1:15" ht="14.25" customHeight="1">
      <c r="A268" s="181"/>
      <c r="O268" s="94"/>
    </row>
    <row r="269" spans="1:15" ht="14.25" customHeight="1">
      <c r="A269" s="181"/>
      <c r="O269" s="94"/>
    </row>
    <row r="270" spans="1:15" ht="14.25" customHeight="1">
      <c r="A270" s="181"/>
      <c r="O270" s="94"/>
    </row>
    <row r="271" spans="1:15" ht="14.25" customHeight="1">
      <c r="A271" s="181"/>
      <c r="O271" s="94"/>
    </row>
    <row r="272" spans="1:15" ht="14.25" customHeight="1">
      <c r="A272" s="181"/>
      <c r="O272" s="94"/>
    </row>
    <row r="273" spans="1:15" ht="14.25" customHeight="1">
      <c r="A273" s="181"/>
      <c r="O273" s="94"/>
    </row>
    <row r="274" spans="1:15" ht="14.25" customHeight="1">
      <c r="A274" s="181"/>
      <c r="O274" s="94"/>
    </row>
    <row r="275" spans="1:15" ht="14.25" customHeight="1">
      <c r="A275" s="181"/>
      <c r="O275" s="94"/>
    </row>
    <row r="276" spans="1:15" ht="14.25" customHeight="1">
      <c r="A276" s="181"/>
      <c r="O276" s="94"/>
    </row>
    <row r="277" spans="1:15" ht="14.25" customHeight="1">
      <c r="A277" s="181"/>
      <c r="O277" s="94"/>
    </row>
    <row r="278" spans="1:15" ht="14.25" customHeight="1">
      <c r="A278" s="181"/>
      <c r="O278" s="94"/>
    </row>
    <row r="279" spans="1:15" ht="14.25" customHeight="1">
      <c r="A279" s="181"/>
      <c r="O279" s="94"/>
    </row>
    <row r="280" spans="1:15" ht="14.25" customHeight="1">
      <c r="A280" s="181"/>
      <c r="O280" s="94"/>
    </row>
    <row r="281" spans="1:15" ht="14.25" customHeight="1">
      <c r="A281" s="181"/>
      <c r="O281" s="94"/>
    </row>
    <row r="282" spans="1:15" ht="14.25" customHeight="1">
      <c r="A282" s="181"/>
      <c r="O282" s="94"/>
    </row>
    <row r="283" spans="1:15" ht="14.25" customHeight="1">
      <c r="A283" s="181"/>
      <c r="O283" s="94"/>
    </row>
    <row r="284" spans="1:15" ht="14.25" customHeight="1">
      <c r="A284" s="181"/>
      <c r="O284" s="94"/>
    </row>
    <row r="285" spans="1:15" ht="14.25" customHeight="1">
      <c r="A285" s="181"/>
      <c r="O285" s="94"/>
    </row>
    <row r="286" spans="1:15" ht="14.25" customHeight="1">
      <c r="A286" s="181"/>
      <c r="O286" s="94"/>
    </row>
    <row r="287" spans="1:15" ht="14.25" customHeight="1">
      <c r="A287" s="181"/>
      <c r="O287" s="94"/>
    </row>
    <row r="288" spans="1:15" ht="14.25" customHeight="1">
      <c r="A288" s="181"/>
      <c r="O288" s="94"/>
    </row>
    <row r="289" spans="1:15" ht="14.25" customHeight="1">
      <c r="A289" s="181"/>
      <c r="O289" s="94"/>
    </row>
    <row r="290" spans="1:15" ht="14.25" customHeight="1">
      <c r="A290" s="181"/>
      <c r="O290" s="94"/>
    </row>
    <row r="291" spans="1:15" ht="14.25" customHeight="1">
      <c r="A291" s="181"/>
      <c r="O291" s="94"/>
    </row>
    <row r="292" spans="1:15" ht="14.25" customHeight="1">
      <c r="A292" s="181"/>
      <c r="O292" s="94"/>
    </row>
    <row r="293" spans="1:15" ht="14.25" customHeight="1">
      <c r="A293" s="181"/>
      <c r="O293" s="94"/>
    </row>
    <row r="294" spans="1:15" ht="14.25" customHeight="1">
      <c r="A294" s="181"/>
      <c r="O294" s="94"/>
    </row>
    <row r="295" spans="1:15" ht="14.25" customHeight="1">
      <c r="A295" s="181"/>
      <c r="O295" s="94"/>
    </row>
    <row r="296" spans="1:15" ht="14.25" customHeight="1">
      <c r="A296" s="181"/>
      <c r="O296" s="94"/>
    </row>
    <row r="297" spans="1:15" ht="14.25" customHeight="1">
      <c r="A297" s="181"/>
      <c r="O297" s="94"/>
    </row>
    <row r="298" spans="1:15" ht="14.25" customHeight="1">
      <c r="A298" s="181"/>
      <c r="O298" s="94"/>
    </row>
    <row r="299" spans="1:15" ht="14.25" customHeight="1">
      <c r="A299" s="181"/>
      <c r="O299" s="94"/>
    </row>
    <row r="300" spans="1:15" ht="14.25" customHeight="1">
      <c r="A300" s="181"/>
      <c r="O300" s="94"/>
    </row>
    <row r="301" spans="1:15" ht="14.25" customHeight="1">
      <c r="A301" s="181"/>
      <c r="O301" s="94"/>
    </row>
    <row r="302" spans="1:15" ht="14.25" customHeight="1">
      <c r="A302" s="181"/>
      <c r="O302" s="94"/>
    </row>
    <row r="303" spans="1:15" ht="14.25" customHeight="1">
      <c r="A303" s="181"/>
      <c r="O303" s="94"/>
    </row>
    <row r="304" spans="1:15" ht="14.25" customHeight="1">
      <c r="A304" s="181"/>
      <c r="O304" s="94"/>
    </row>
    <row r="305" spans="1:15" ht="14.25" customHeight="1">
      <c r="A305" s="181"/>
      <c r="O305" s="94"/>
    </row>
    <row r="306" spans="1:15" ht="14.25" customHeight="1">
      <c r="A306" s="181"/>
      <c r="O306" s="94"/>
    </row>
    <row r="307" spans="1:15" ht="14.25" customHeight="1">
      <c r="A307" s="181"/>
      <c r="O307" s="94"/>
    </row>
    <row r="308" spans="1:15" ht="14.25" customHeight="1">
      <c r="A308" s="181"/>
      <c r="O308" s="94"/>
    </row>
    <row r="309" spans="1:15" ht="14.25" customHeight="1">
      <c r="A309" s="181"/>
      <c r="O309" s="94"/>
    </row>
    <row r="310" spans="1:15" ht="14.25" customHeight="1">
      <c r="A310" s="181"/>
      <c r="O310" s="94"/>
    </row>
    <row r="311" spans="1:15" ht="14.25" customHeight="1">
      <c r="A311" s="181"/>
      <c r="O311" s="94"/>
    </row>
    <row r="312" spans="1:15" ht="14.25" customHeight="1">
      <c r="A312" s="181"/>
      <c r="O312" s="94"/>
    </row>
    <row r="313" spans="1:15" ht="14.25" customHeight="1">
      <c r="A313" s="181"/>
      <c r="O313" s="94"/>
    </row>
    <row r="314" spans="1:15" ht="14.25" customHeight="1">
      <c r="A314" s="181"/>
      <c r="O314" s="94"/>
    </row>
    <row r="315" spans="1:15" ht="14.25" customHeight="1">
      <c r="A315" s="181"/>
      <c r="O315" s="94"/>
    </row>
    <row r="316" spans="1:15" ht="14.25" customHeight="1">
      <c r="A316" s="181"/>
      <c r="O316" s="94"/>
    </row>
    <row r="317" spans="1:15" ht="14.25" customHeight="1">
      <c r="A317" s="181"/>
      <c r="O317" s="94"/>
    </row>
    <row r="318" spans="1:15" ht="14.25" customHeight="1">
      <c r="A318" s="181"/>
      <c r="O318" s="94"/>
    </row>
    <row r="319" spans="1:15" ht="14.25" customHeight="1">
      <c r="A319" s="181"/>
      <c r="O319" s="94"/>
    </row>
    <row r="320" spans="1:15" ht="14.25" customHeight="1">
      <c r="A320" s="181"/>
      <c r="O320" s="94"/>
    </row>
    <row r="321" spans="1:15" ht="14.25" customHeight="1">
      <c r="A321" s="181"/>
      <c r="O321" s="94"/>
    </row>
    <row r="322" spans="1:15" ht="14.25" customHeight="1">
      <c r="A322" s="181"/>
      <c r="O322" s="94"/>
    </row>
    <row r="323" spans="1:15" ht="14.25" customHeight="1">
      <c r="A323" s="181"/>
      <c r="O323" s="94"/>
    </row>
    <row r="324" spans="1:15" ht="14.25" customHeight="1">
      <c r="A324" s="181"/>
      <c r="O324" s="94"/>
    </row>
    <row r="325" spans="1:15" ht="14.25" customHeight="1">
      <c r="A325" s="181"/>
      <c r="O325" s="94"/>
    </row>
    <row r="326" spans="1:15" ht="14.25" customHeight="1">
      <c r="A326" s="181"/>
      <c r="O326" s="94"/>
    </row>
    <row r="327" spans="1:15" ht="14.25" customHeight="1">
      <c r="A327" s="181"/>
      <c r="O327" s="94"/>
    </row>
    <row r="328" spans="1:15" ht="14.25" customHeight="1">
      <c r="A328" s="181"/>
      <c r="O328" s="94"/>
    </row>
    <row r="329" spans="1:15" ht="14.25" customHeight="1">
      <c r="A329" s="181"/>
      <c r="O329" s="94"/>
    </row>
    <row r="330" spans="1:15" ht="14.25" customHeight="1">
      <c r="A330" s="181"/>
      <c r="O330" s="94"/>
    </row>
    <row r="331" spans="1:15" ht="14.25" customHeight="1">
      <c r="A331" s="181"/>
      <c r="O331" s="94"/>
    </row>
    <row r="332" spans="1:15" ht="14.25" customHeight="1">
      <c r="A332" s="181"/>
      <c r="O332" s="94"/>
    </row>
    <row r="333" spans="1:15" ht="14.25" customHeight="1">
      <c r="A333" s="181"/>
      <c r="O333" s="94"/>
    </row>
    <row r="334" spans="1:15" ht="14.25" customHeight="1">
      <c r="A334" s="181"/>
      <c r="O334" s="94"/>
    </row>
    <row r="335" spans="1:15" ht="14.25" customHeight="1">
      <c r="A335" s="181"/>
      <c r="O335" s="94"/>
    </row>
    <row r="336" spans="1:15" ht="14.25" customHeight="1">
      <c r="A336" s="181"/>
      <c r="O336" s="94"/>
    </row>
    <row r="337" spans="1:15" ht="14.25" customHeight="1">
      <c r="A337" s="181"/>
      <c r="O337" s="94"/>
    </row>
    <row r="338" spans="1:15" ht="14.25" customHeight="1">
      <c r="A338" s="181"/>
      <c r="O338" s="94"/>
    </row>
    <row r="339" spans="1:15" ht="14.25" customHeight="1">
      <c r="A339" s="181"/>
      <c r="O339" s="94"/>
    </row>
    <row r="340" spans="1:15" ht="14.25" customHeight="1">
      <c r="A340" s="181"/>
      <c r="O340" s="94"/>
    </row>
    <row r="341" spans="1:15" ht="14.25" customHeight="1">
      <c r="A341" s="181"/>
      <c r="O341" s="94"/>
    </row>
    <row r="342" spans="1:15" ht="14.25" customHeight="1">
      <c r="A342" s="181"/>
      <c r="O342" s="94"/>
    </row>
    <row r="343" spans="1:15" ht="14.25" customHeight="1">
      <c r="A343" s="181"/>
      <c r="O343" s="94"/>
    </row>
    <row r="344" spans="1:15" ht="14.25" customHeight="1">
      <c r="A344" s="181"/>
      <c r="O344" s="94"/>
    </row>
    <row r="345" spans="1:15" ht="14.25" customHeight="1">
      <c r="A345" s="181"/>
      <c r="O345" s="94"/>
    </row>
    <row r="346" spans="1:15" ht="14.25" customHeight="1">
      <c r="A346" s="181"/>
      <c r="O346" s="94"/>
    </row>
    <row r="347" spans="1:15" ht="14.25" customHeight="1">
      <c r="A347" s="181"/>
      <c r="O347" s="94"/>
    </row>
    <row r="348" spans="1:15" ht="14.25" customHeight="1">
      <c r="A348" s="181"/>
      <c r="O348" s="94"/>
    </row>
    <row r="349" spans="1:15" ht="14.25" customHeight="1">
      <c r="A349" s="181"/>
      <c r="O349" s="94"/>
    </row>
    <row r="350" spans="1:15" ht="14.25" customHeight="1">
      <c r="A350" s="181"/>
      <c r="O350" s="94"/>
    </row>
    <row r="351" spans="1:15" ht="14.25" customHeight="1">
      <c r="A351" s="181"/>
      <c r="O351" s="94"/>
    </row>
    <row r="352" spans="1:15" ht="14.25" customHeight="1">
      <c r="A352" s="181"/>
      <c r="O352" s="94"/>
    </row>
    <row r="353" spans="1:15" ht="14.25" customHeight="1">
      <c r="A353" s="181"/>
      <c r="O353" s="94"/>
    </row>
    <row r="354" spans="1:15" ht="14.25" customHeight="1">
      <c r="A354" s="181"/>
      <c r="O354" s="94"/>
    </row>
    <row r="355" spans="1:15" ht="14.25" customHeight="1">
      <c r="A355" s="181"/>
      <c r="O355" s="94"/>
    </row>
    <row r="356" spans="1:15" ht="14.25" customHeight="1">
      <c r="A356" s="181"/>
      <c r="O356" s="94"/>
    </row>
    <row r="357" spans="1:15" ht="14.25" customHeight="1">
      <c r="A357" s="181"/>
      <c r="O357" s="94"/>
    </row>
    <row r="358" spans="1:15" ht="14.25" customHeight="1">
      <c r="A358" s="181"/>
      <c r="O358" s="94"/>
    </row>
    <row r="359" spans="1:15" ht="14.25" customHeight="1">
      <c r="A359" s="181"/>
      <c r="O359" s="94"/>
    </row>
    <row r="360" spans="1:15" ht="14.25" customHeight="1">
      <c r="A360" s="181"/>
      <c r="O360" s="94"/>
    </row>
    <row r="361" spans="1:15" ht="14.25" customHeight="1">
      <c r="A361" s="181"/>
      <c r="O361" s="94"/>
    </row>
    <row r="362" spans="1:15" ht="14.25" customHeight="1">
      <c r="A362" s="181"/>
      <c r="O362" s="94"/>
    </row>
    <row r="363" spans="1:15" ht="14.25" customHeight="1">
      <c r="A363" s="181"/>
      <c r="O363" s="94"/>
    </row>
    <row r="364" spans="1:15" ht="14.25" customHeight="1">
      <c r="A364" s="181"/>
      <c r="O364" s="94"/>
    </row>
    <row r="365" spans="1:15" ht="14.25" customHeight="1">
      <c r="A365" s="181"/>
      <c r="O365" s="94"/>
    </row>
    <row r="366" spans="1:15" ht="14.25" customHeight="1">
      <c r="A366" s="181"/>
      <c r="O366" s="94"/>
    </row>
    <row r="367" spans="1:15" ht="14.25" customHeight="1">
      <c r="A367" s="181"/>
      <c r="O367" s="94"/>
    </row>
    <row r="368" spans="1:15" ht="14.25" customHeight="1">
      <c r="A368" s="181"/>
      <c r="O368" s="94"/>
    </row>
    <row r="369" spans="1:15" ht="14.25" customHeight="1">
      <c r="A369" s="181"/>
      <c r="O369" s="94"/>
    </row>
    <row r="370" spans="1:15" ht="14.25" customHeight="1">
      <c r="A370" s="181"/>
      <c r="O370" s="94"/>
    </row>
    <row r="371" spans="1:15" ht="14.25" customHeight="1">
      <c r="A371" s="181"/>
      <c r="O371" s="94"/>
    </row>
    <row r="372" spans="1:15" ht="14.25" customHeight="1">
      <c r="A372" s="181"/>
      <c r="O372" s="94"/>
    </row>
    <row r="373" spans="1:15" ht="14.25" customHeight="1">
      <c r="A373" s="181"/>
      <c r="O373" s="94"/>
    </row>
    <row r="374" spans="1:15" ht="14.25" customHeight="1">
      <c r="A374" s="181"/>
      <c r="O374" s="94"/>
    </row>
    <row r="375" spans="1:15" ht="14.25" customHeight="1">
      <c r="A375" s="181"/>
      <c r="O375" s="94"/>
    </row>
    <row r="376" spans="1:15" ht="14.25" customHeight="1">
      <c r="A376" s="181"/>
      <c r="O376" s="94"/>
    </row>
    <row r="377" spans="1:15" ht="14.25" customHeight="1">
      <c r="A377" s="181"/>
      <c r="O377" s="94"/>
    </row>
    <row r="378" spans="1:15" ht="14.25" customHeight="1">
      <c r="A378" s="181"/>
      <c r="O378" s="94"/>
    </row>
    <row r="379" spans="1:15" ht="14.25" customHeight="1">
      <c r="A379" s="181"/>
      <c r="O379" s="94"/>
    </row>
    <row r="380" spans="1:15" ht="14.25" customHeight="1">
      <c r="A380" s="181"/>
      <c r="O380" s="94"/>
    </row>
    <row r="381" spans="1:15" ht="14.25" customHeight="1">
      <c r="A381" s="181"/>
      <c r="O381" s="94"/>
    </row>
    <row r="382" spans="1:15" ht="14.25" customHeight="1">
      <c r="A382" s="181"/>
      <c r="O382" s="94"/>
    </row>
    <row r="383" spans="1:15" ht="14.25" customHeight="1">
      <c r="A383" s="181"/>
      <c r="O383" s="94"/>
    </row>
    <row r="384" spans="1:15" ht="14.25" customHeight="1">
      <c r="A384" s="181"/>
      <c r="O384" s="94"/>
    </row>
    <row r="385" spans="1:15" ht="14.25" customHeight="1">
      <c r="A385" s="181"/>
      <c r="O385" s="94"/>
    </row>
    <row r="386" spans="1:15" ht="14.25" customHeight="1">
      <c r="A386" s="181"/>
      <c r="O386" s="94"/>
    </row>
    <row r="387" spans="1:15" ht="14.25" customHeight="1">
      <c r="A387" s="181"/>
      <c r="O387" s="94"/>
    </row>
    <row r="388" spans="1:15" ht="14.25" customHeight="1">
      <c r="A388" s="181"/>
      <c r="O388" s="94"/>
    </row>
    <row r="389" spans="1:15" ht="14.25" customHeight="1">
      <c r="A389" s="181"/>
      <c r="O389" s="94"/>
    </row>
    <row r="390" spans="1:15" ht="14.25" customHeight="1">
      <c r="A390" s="181"/>
      <c r="O390" s="94"/>
    </row>
    <row r="391" spans="1:15" ht="14.25" customHeight="1">
      <c r="A391" s="181"/>
      <c r="O391" s="94"/>
    </row>
    <row r="392" spans="1:15" ht="14.25" customHeight="1">
      <c r="A392" s="181"/>
      <c r="O392" s="94"/>
    </row>
    <row r="393" spans="1:15" ht="14.25" customHeight="1">
      <c r="A393" s="181"/>
      <c r="O393" s="94"/>
    </row>
    <row r="394" spans="1:15" ht="14.25" customHeight="1">
      <c r="A394" s="181"/>
      <c r="O394" s="94"/>
    </row>
    <row r="395" spans="1:15" ht="14.25" customHeight="1">
      <c r="A395" s="181"/>
      <c r="O395" s="94"/>
    </row>
    <row r="396" spans="1:15" ht="14.25" customHeight="1">
      <c r="A396" s="181"/>
      <c r="O396" s="94"/>
    </row>
    <row r="397" spans="1:15" ht="14.25" customHeight="1">
      <c r="A397" s="181"/>
      <c r="O397" s="94"/>
    </row>
    <row r="398" spans="1:15" ht="14.25" customHeight="1">
      <c r="A398" s="181"/>
      <c r="O398" s="94"/>
    </row>
    <row r="399" spans="1:15" ht="14.25" customHeight="1">
      <c r="A399" s="181"/>
      <c r="O399" s="94"/>
    </row>
    <row r="400" spans="1:15" ht="14.25" customHeight="1">
      <c r="A400" s="181"/>
      <c r="O400" s="94"/>
    </row>
    <row r="401" spans="1:15" ht="14.25" customHeight="1">
      <c r="A401" s="181"/>
      <c r="O401" s="94"/>
    </row>
    <row r="402" spans="1:15" ht="14.25" customHeight="1">
      <c r="A402" s="181"/>
      <c r="O402" s="94"/>
    </row>
    <row r="403" spans="1:15" ht="14.25" customHeight="1">
      <c r="A403" s="181"/>
      <c r="O403" s="94"/>
    </row>
    <row r="404" spans="1:15" ht="14.25" customHeight="1">
      <c r="A404" s="181"/>
      <c r="O404" s="94"/>
    </row>
    <row r="405" spans="1:15" ht="14.25" customHeight="1">
      <c r="A405" s="181"/>
      <c r="O405" s="94"/>
    </row>
    <row r="406" spans="1:15" ht="14.25" customHeight="1">
      <c r="A406" s="181"/>
      <c r="O406" s="94"/>
    </row>
    <row r="407" spans="1:15" ht="14.25" customHeight="1">
      <c r="A407" s="181"/>
      <c r="O407" s="94"/>
    </row>
    <row r="408" spans="1:15" ht="14.25" customHeight="1">
      <c r="A408" s="181"/>
      <c r="O408" s="94"/>
    </row>
    <row r="409" spans="1:15" ht="14.25" customHeight="1">
      <c r="A409" s="181"/>
      <c r="O409" s="94"/>
    </row>
    <row r="410" spans="1:15" ht="14.25" customHeight="1">
      <c r="A410" s="181"/>
      <c r="O410" s="94"/>
    </row>
    <row r="411" spans="1:15" ht="14.25" customHeight="1">
      <c r="A411" s="181"/>
      <c r="O411" s="94"/>
    </row>
    <row r="412" spans="1:15" ht="14.25" customHeight="1">
      <c r="A412" s="181"/>
      <c r="O412" s="94"/>
    </row>
    <row r="413" spans="1:15" ht="14.25" customHeight="1">
      <c r="A413" s="181"/>
      <c r="O413" s="94"/>
    </row>
    <row r="414" spans="1:15" ht="14.25" customHeight="1">
      <c r="A414" s="181"/>
      <c r="O414" s="94"/>
    </row>
    <row r="415" spans="1:15" ht="14.25" customHeight="1">
      <c r="A415" s="181"/>
      <c r="O415" s="94"/>
    </row>
    <row r="416" spans="1:15" ht="14.25" customHeight="1">
      <c r="A416" s="181"/>
      <c r="O416" s="94"/>
    </row>
    <row r="417" spans="1:15" ht="14.25" customHeight="1">
      <c r="A417" s="181"/>
      <c r="O417" s="94"/>
    </row>
    <row r="418" spans="1:15" ht="14.25" customHeight="1">
      <c r="A418" s="181"/>
      <c r="O418" s="94"/>
    </row>
    <row r="419" spans="1:15" ht="14.25" customHeight="1">
      <c r="A419" s="181"/>
      <c r="O419" s="94"/>
    </row>
    <row r="420" spans="1:15" ht="14.25" customHeight="1">
      <c r="A420" s="181"/>
      <c r="O420" s="94"/>
    </row>
    <row r="421" spans="1:15" ht="14.25" customHeight="1">
      <c r="A421" s="181"/>
      <c r="O421" s="94"/>
    </row>
    <row r="422" spans="1:15" ht="14.25" customHeight="1">
      <c r="A422" s="181"/>
      <c r="O422" s="94"/>
    </row>
    <row r="423" spans="1:15" ht="14.25" customHeight="1">
      <c r="A423" s="181"/>
      <c r="O423" s="94"/>
    </row>
    <row r="424" spans="1:15" ht="14.25" customHeight="1">
      <c r="A424" s="181"/>
      <c r="O424" s="94"/>
    </row>
    <row r="425" spans="1:15" ht="14.25" customHeight="1">
      <c r="A425" s="181"/>
      <c r="O425" s="94"/>
    </row>
    <row r="426" spans="1:15" ht="14.25" customHeight="1">
      <c r="A426" s="181"/>
      <c r="O426" s="94"/>
    </row>
    <row r="427" spans="1:15" ht="14.25" customHeight="1">
      <c r="A427" s="181"/>
      <c r="O427" s="94"/>
    </row>
    <row r="428" spans="1:15" ht="14.25" customHeight="1">
      <c r="A428" s="181"/>
      <c r="O428" s="94"/>
    </row>
    <row r="429" spans="1:15" ht="14.25" customHeight="1">
      <c r="A429" s="181"/>
      <c r="O429" s="94"/>
    </row>
    <row r="430" spans="1:15" ht="14.25" customHeight="1">
      <c r="A430" s="181"/>
      <c r="O430" s="94"/>
    </row>
    <row r="431" spans="1:15" ht="14.25" customHeight="1">
      <c r="A431" s="181"/>
      <c r="O431" s="94"/>
    </row>
    <row r="432" spans="1:15" ht="14.25" customHeight="1">
      <c r="A432" s="181"/>
      <c r="O432" s="94"/>
    </row>
    <row r="433" spans="1:15" ht="14.25" customHeight="1">
      <c r="A433" s="181"/>
      <c r="O433" s="94"/>
    </row>
    <row r="434" spans="1:15" ht="14.25" customHeight="1">
      <c r="A434" s="181"/>
      <c r="O434" s="94"/>
    </row>
    <row r="435" spans="1:15" ht="14.25" customHeight="1">
      <c r="A435" s="181"/>
      <c r="O435" s="94"/>
    </row>
    <row r="436" spans="1:15" ht="14.25" customHeight="1">
      <c r="A436" s="181"/>
      <c r="O436" s="94"/>
    </row>
    <row r="437" spans="1:15" ht="14.25" customHeight="1">
      <c r="A437" s="181"/>
      <c r="O437" s="94"/>
    </row>
    <row r="438" spans="1:15" ht="14.25" customHeight="1">
      <c r="A438" s="181"/>
      <c r="O438" s="94"/>
    </row>
    <row r="439" spans="1:15" ht="14.25" customHeight="1">
      <c r="A439" s="181"/>
      <c r="O439" s="94"/>
    </row>
    <row r="440" spans="1:15" ht="14.25" customHeight="1">
      <c r="A440" s="181"/>
      <c r="O440" s="94"/>
    </row>
    <row r="441" spans="1:15" ht="14.25" customHeight="1">
      <c r="A441" s="181"/>
      <c r="O441" s="94"/>
    </row>
    <row r="442" spans="1:15" ht="14.25" customHeight="1">
      <c r="A442" s="181"/>
      <c r="O442" s="94"/>
    </row>
    <row r="443" spans="1:15" ht="14.25" customHeight="1">
      <c r="A443" s="181"/>
      <c r="O443" s="94"/>
    </row>
    <row r="444" spans="1:15" ht="14.25" customHeight="1">
      <c r="A444" s="181"/>
      <c r="O444" s="94"/>
    </row>
    <row r="445" spans="1:15" ht="14.25" customHeight="1">
      <c r="A445" s="181"/>
      <c r="O445" s="94"/>
    </row>
    <row r="446" spans="1:15" ht="14.25" customHeight="1">
      <c r="A446" s="181"/>
      <c r="O446" s="94"/>
    </row>
    <row r="447" spans="1:15" ht="14.25" customHeight="1">
      <c r="A447" s="181"/>
      <c r="O447" s="94"/>
    </row>
    <row r="448" spans="1:15" ht="14.25" customHeight="1">
      <c r="A448" s="181"/>
      <c r="O448" s="94"/>
    </row>
    <row r="449" spans="1:15" ht="14.25" customHeight="1">
      <c r="A449" s="181"/>
      <c r="O449" s="94"/>
    </row>
    <row r="450" spans="1:15" ht="14.25" customHeight="1">
      <c r="A450" s="181"/>
      <c r="O450" s="94"/>
    </row>
    <row r="451" spans="1:15" ht="14.25" customHeight="1">
      <c r="A451" s="181"/>
      <c r="O451" s="94"/>
    </row>
    <row r="452" spans="1:15" ht="14.25" customHeight="1">
      <c r="A452" s="181"/>
      <c r="O452" s="94"/>
    </row>
    <row r="453" spans="1:15" ht="14.25" customHeight="1">
      <c r="A453" s="181"/>
      <c r="O453" s="94"/>
    </row>
    <row r="454" spans="1:15" ht="14.25" customHeight="1">
      <c r="A454" s="181"/>
      <c r="O454" s="94"/>
    </row>
    <row r="455" spans="1:15" ht="14.25" customHeight="1">
      <c r="A455" s="181"/>
      <c r="O455" s="94"/>
    </row>
    <row r="456" spans="1:15" ht="14.25" customHeight="1">
      <c r="A456" s="181"/>
      <c r="O456" s="94"/>
    </row>
    <row r="457" spans="1:15" ht="14.25" customHeight="1">
      <c r="A457" s="181"/>
      <c r="O457" s="94"/>
    </row>
    <row r="458" spans="1:15" ht="14.25" customHeight="1">
      <c r="A458" s="181"/>
      <c r="O458" s="94"/>
    </row>
    <row r="459" spans="1:15" ht="14.25" customHeight="1">
      <c r="A459" s="181"/>
      <c r="O459" s="94"/>
    </row>
    <row r="460" spans="1:15" ht="14.25" customHeight="1">
      <c r="A460" s="181"/>
      <c r="O460" s="94"/>
    </row>
    <row r="461" spans="1:15" ht="14.25" customHeight="1">
      <c r="A461" s="181"/>
      <c r="O461" s="94"/>
    </row>
    <row r="462" spans="1:15" ht="14.25" customHeight="1">
      <c r="A462" s="181"/>
      <c r="O462" s="94"/>
    </row>
    <row r="463" spans="1:15" ht="14.25" customHeight="1">
      <c r="A463" s="181"/>
      <c r="O463" s="94"/>
    </row>
    <row r="464" spans="1:15" ht="14.25" customHeight="1">
      <c r="A464" s="181"/>
      <c r="O464" s="94"/>
    </row>
    <row r="465" spans="1:15" ht="14.25" customHeight="1">
      <c r="A465" s="181"/>
      <c r="O465" s="94"/>
    </row>
    <row r="466" spans="1:15" ht="14.25" customHeight="1">
      <c r="A466" s="181"/>
      <c r="O466" s="94"/>
    </row>
    <row r="467" spans="1:15" ht="14.25" customHeight="1">
      <c r="A467" s="181"/>
      <c r="O467" s="94"/>
    </row>
    <row r="468" spans="1:15" ht="14.25" customHeight="1">
      <c r="A468" s="181"/>
      <c r="O468" s="94"/>
    </row>
    <row r="469" spans="1:15" ht="14.25" customHeight="1">
      <c r="A469" s="181"/>
      <c r="O469" s="94"/>
    </row>
    <row r="470" spans="1:15" ht="14.25" customHeight="1">
      <c r="A470" s="181"/>
      <c r="O470" s="94"/>
    </row>
    <row r="471" spans="1:15" ht="14.25" customHeight="1">
      <c r="A471" s="181"/>
      <c r="O471" s="94"/>
    </row>
    <row r="472" spans="1:15" ht="14.25" customHeight="1">
      <c r="A472" s="181"/>
      <c r="O472" s="94"/>
    </row>
    <row r="473" spans="1:15" ht="14.25" customHeight="1">
      <c r="A473" s="181"/>
      <c r="O473" s="94"/>
    </row>
    <row r="474" spans="1:15" ht="14.25" customHeight="1">
      <c r="A474" s="181"/>
      <c r="O474" s="94"/>
    </row>
    <row r="475" spans="1:15" ht="14.25" customHeight="1">
      <c r="A475" s="181"/>
      <c r="O475" s="94"/>
    </row>
    <row r="476" spans="1:15" ht="14.25" customHeight="1">
      <c r="A476" s="181"/>
      <c r="O476" s="94"/>
    </row>
    <row r="477" spans="1:15" ht="14.25" customHeight="1">
      <c r="A477" s="181"/>
      <c r="O477" s="94"/>
    </row>
    <row r="478" spans="1:15" ht="14.25" customHeight="1">
      <c r="A478" s="181"/>
      <c r="O478" s="94"/>
    </row>
    <row r="479" spans="1:15" ht="14.25" customHeight="1">
      <c r="A479" s="181"/>
      <c r="O479" s="94"/>
    </row>
    <row r="480" spans="1:15" ht="14.25" customHeight="1">
      <c r="A480" s="181"/>
      <c r="O480" s="94"/>
    </row>
    <row r="481" spans="1:15" ht="14.25" customHeight="1">
      <c r="A481" s="181"/>
      <c r="O481" s="94"/>
    </row>
    <row r="482" spans="1:15" ht="14.25" customHeight="1">
      <c r="A482" s="181"/>
      <c r="O482" s="94"/>
    </row>
    <row r="483" spans="1:15" ht="14.25" customHeight="1">
      <c r="A483" s="181"/>
      <c r="O483" s="94"/>
    </row>
    <row r="484" spans="1:15" ht="14.25" customHeight="1">
      <c r="A484" s="181"/>
      <c r="O484" s="94"/>
    </row>
    <row r="485" spans="1:15" ht="14.25" customHeight="1">
      <c r="A485" s="181"/>
      <c r="O485" s="94"/>
    </row>
    <row r="486" spans="1:15" ht="14.25" customHeight="1">
      <c r="A486" s="181"/>
      <c r="O486" s="94"/>
    </row>
    <row r="487" spans="1:15" ht="14.25" customHeight="1">
      <c r="A487" s="181"/>
      <c r="O487" s="94"/>
    </row>
    <row r="488" spans="1:15" ht="14.25" customHeight="1">
      <c r="A488" s="181"/>
      <c r="O488" s="94"/>
    </row>
    <row r="489" spans="1:15" ht="14.25" customHeight="1">
      <c r="A489" s="181"/>
      <c r="O489" s="94"/>
    </row>
    <row r="490" spans="1:15" ht="14.25" customHeight="1">
      <c r="A490" s="181"/>
      <c r="O490" s="94"/>
    </row>
    <row r="491" spans="1:15" ht="14.25" customHeight="1">
      <c r="A491" s="181"/>
      <c r="O491" s="94"/>
    </row>
    <row r="492" spans="1:15" ht="14.25" customHeight="1">
      <c r="A492" s="181"/>
      <c r="O492" s="94"/>
    </row>
    <row r="493" spans="1:15" ht="14.25" customHeight="1">
      <c r="A493" s="181"/>
      <c r="O493" s="94"/>
    </row>
    <row r="494" spans="1:15" ht="14.25" customHeight="1">
      <c r="A494" s="181"/>
      <c r="O494" s="94"/>
    </row>
    <row r="495" spans="1:15" ht="14.25" customHeight="1">
      <c r="A495" s="181"/>
      <c r="O495" s="94"/>
    </row>
    <row r="496" spans="1:15" ht="14.25" customHeight="1">
      <c r="A496" s="181"/>
      <c r="O496" s="94"/>
    </row>
    <row r="497" spans="1:15" ht="14.25" customHeight="1">
      <c r="A497" s="181"/>
      <c r="O497" s="94"/>
    </row>
    <row r="498" spans="1:15" ht="14.25" customHeight="1">
      <c r="A498" s="181"/>
      <c r="O498" s="94"/>
    </row>
    <row r="499" spans="1:15" ht="14.25" customHeight="1">
      <c r="A499" s="181"/>
      <c r="O499" s="94"/>
    </row>
    <row r="500" spans="1:15" ht="14.25" customHeight="1">
      <c r="A500" s="181"/>
      <c r="O500" s="94"/>
    </row>
    <row r="501" spans="1:15" ht="14.25" customHeight="1">
      <c r="A501" s="181"/>
      <c r="O501" s="94"/>
    </row>
    <row r="502" spans="1:15" ht="14.25" customHeight="1">
      <c r="A502" s="181"/>
      <c r="O502" s="94"/>
    </row>
    <row r="503" spans="1:15" ht="14.25" customHeight="1">
      <c r="A503" s="181"/>
      <c r="O503" s="94"/>
    </row>
    <row r="504" spans="1:15" ht="14.25" customHeight="1">
      <c r="A504" s="181"/>
      <c r="O504" s="94"/>
    </row>
    <row r="505" spans="1:15" ht="14.25" customHeight="1">
      <c r="A505" s="181"/>
      <c r="O505" s="94"/>
    </row>
    <row r="506" spans="1:15" ht="14.25" customHeight="1">
      <c r="A506" s="181"/>
      <c r="O506" s="94"/>
    </row>
    <row r="507" spans="1:15" ht="14.25" customHeight="1">
      <c r="A507" s="181"/>
      <c r="O507" s="94"/>
    </row>
    <row r="508" spans="1:15" ht="14.25" customHeight="1">
      <c r="A508" s="181"/>
      <c r="O508" s="94"/>
    </row>
    <row r="509" spans="1:15" ht="14.25" customHeight="1">
      <c r="A509" s="181"/>
      <c r="O509" s="94"/>
    </row>
    <row r="510" spans="1:15" ht="14.25" customHeight="1">
      <c r="A510" s="181"/>
      <c r="O510" s="94"/>
    </row>
    <row r="511" spans="1:15" ht="14.25" customHeight="1">
      <c r="A511" s="181"/>
      <c r="O511" s="94"/>
    </row>
    <row r="512" spans="1:15" ht="14.25" customHeight="1">
      <c r="A512" s="181"/>
      <c r="O512" s="94"/>
    </row>
    <row r="513" spans="1:15" ht="14.25" customHeight="1">
      <c r="A513" s="181"/>
      <c r="O513" s="94"/>
    </row>
    <row r="514" spans="1:15" ht="14.25" customHeight="1">
      <c r="A514" s="181"/>
      <c r="O514" s="94"/>
    </row>
    <row r="515" spans="1:15" ht="14.25" customHeight="1">
      <c r="A515" s="181"/>
      <c r="O515" s="94"/>
    </row>
    <row r="516" spans="1:15" ht="14.25" customHeight="1">
      <c r="A516" s="181"/>
      <c r="O516" s="94"/>
    </row>
    <row r="517" spans="1:15" ht="14.25" customHeight="1">
      <c r="A517" s="181"/>
      <c r="O517" s="94"/>
    </row>
    <row r="518" spans="1:15" ht="14.25" customHeight="1">
      <c r="A518" s="181"/>
      <c r="O518" s="94"/>
    </row>
    <row r="519" spans="1:15" ht="14.25" customHeight="1">
      <c r="A519" s="181"/>
      <c r="O519" s="94"/>
    </row>
    <row r="520" spans="1:15" ht="14.25" customHeight="1">
      <c r="A520" s="181"/>
      <c r="O520" s="94"/>
    </row>
    <row r="521" spans="1:15" ht="14.25" customHeight="1">
      <c r="A521" s="181"/>
      <c r="O521" s="94"/>
    </row>
    <row r="522" spans="1:15" ht="14.25" customHeight="1">
      <c r="A522" s="181"/>
      <c r="O522" s="94"/>
    </row>
    <row r="523" spans="1:15" ht="14.25" customHeight="1">
      <c r="A523" s="181"/>
      <c r="O523" s="94"/>
    </row>
    <row r="524" spans="1:15" ht="14.25" customHeight="1">
      <c r="A524" s="181"/>
      <c r="O524" s="94"/>
    </row>
    <row r="525" spans="1:15" ht="14.25" customHeight="1">
      <c r="A525" s="181"/>
      <c r="O525" s="94"/>
    </row>
    <row r="526" spans="1:15" ht="14.25" customHeight="1">
      <c r="A526" s="181"/>
      <c r="O526" s="94"/>
    </row>
    <row r="527" spans="1:15" ht="14.25" customHeight="1">
      <c r="A527" s="181"/>
      <c r="O527" s="94"/>
    </row>
    <row r="528" spans="1:15" ht="14.25" customHeight="1">
      <c r="A528" s="181"/>
      <c r="O528" s="94"/>
    </row>
    <row r="529" spans="1:15" ht="14.25" customHeight="1">
      <c r="A529" s="181"/>
      <c r="O529" s="94"/>
    </row>
    <row r="530" spans="1:15" ht="14.25" customHeight="1">
      <c r="A530" s="181"/>
      <c r="O530" s="94"/>
    </row>
    <row r="531" spans="1:15" ht="14.25" customHeight="1">
      <c r="A531" s="181"/>
      <c r="O531" s="94"/>
    </row>
    <row r="532" spans="1:15" ht="14.25" customHeight="1">
      <c r="A532" s="181"/>
      <c r="O532" s="94"/>
    </row>
    <row r="533" spans="1:15" ht="14.25" customHeight="1">
      <c r="A533" s="181"/>
      <c r="O533" s="94"/>
    </row>
    <row r="534" spans="1:15" ht="14.25" customHeight="1">
      <c r="A534" s="181"/>
      <c r="O534" s="94"/>
    </row>
    <row r="535" spans="1:15" ht="14.25" customHeight="1">
      <c r="A535" s="181"/>
      <c r="O535" s="94"/>
    </row>
    <row r="536" spans="1:15" ht="14.25" customHeight="1">
      <c r="A536" s="181"/>
      <c r="O536" s="94"/>
    </row>
    <row r="537" spans="1:15" ht="14.25" customHeight="1">
      <c r="A537" s="181"/>
      <c r="O537" s="94"/>
    </row>
    <row r="538" spans="1:15" ht="14.25" customHeight="1">
      <c r="A538" s="181"/>
      <c r="O538" s="94"/>
    </row>
    <row r="539" spans="1:15" ht="14.25" customHeight="1">
      <c r="A539" s="181"/>
      <c r="O539" s="94"/>
    </row>
    <row r="540" spans="1:15" ht="14.25" customHeight="1">
      <c r="A540" s="181"/>
      <c r="O540" s="94"/>
    </row>
    <row r="541" spans="1:15" ht="14.25" customHeight="1">
      <c r="A541" s="181"/>
      <c r="O541" s="94"/>
    </row>
    <row r="542" spans="1:15" ht="14.25" customHeight="1">
      <c r="A542" s="181"/>
      <c r="O542" s="94"/>
    </row>
    <row r="543" spans="1:15" ht="14.25" customHeight="1">
      <c r="A543" s="181"/>
      <c r="O543" s="94"/>
    </row>
    <row r="544" spans="1:15" ht="14.25" customHeight="1">
      <c r="A544" s="181"/>
      <c r="O544" s="94"/>
    </row>
    <row r="545" spans="1:15" ht="14.25" customHeight="1">
      <c r="A545" s="181"/>
      <c r="O545" s="94"/>
    </row>
    <row r="546" spans="1:15" ht="14.25" customHeight="1">
      <c r="A546" s="181"/>
      <c r="O546" s="94"/>
    </row>
    <row r="547" spans="1:15" ht="14.25" customHeight="1">
      <c r="A547" s="181"/>
      <c r="O547" s="94"/>
    </row>
    <row r="548" spans="1:15" ht="14.25" customHeight="1">
      <c r="A548" s="181"/>
      <c r="O548" s="94"/>
    </row>
    <row r="549" spans="1:15" ht="14.25" customHeight="1">
      <c r="A549" s="181"/>
      <c r="O549" s="94"/>
    </row>
    <row r="550" spans="1:15" ht="14.25" customHeight="1">
      <c r="A550" s="181"/>
      <c r="O550" s="94"/>
    </row>
    <row r="551" spans="1:15" ht="14.25" customHeight="1">
      <c r="A551" s="181"/>
      <c r="O551" s="94"/>
    </row>
    <row r="552" spans="1:15" ht="14.25" customHeight="1">
      <c r="A552" s="181"/>
      <c r="O552" s="94"/>
    </row>
    <row r="553" spans="1:15" ht="14.25" customHeight="1">
      <c r="A553" s="181"/>
      <c r="O553" s="94"/>
    </row>
    <row r="554" spans="1:15" ht="14.25" customHeight="1">
      <c r="A554" s="181"/>
      <c r="O554" s="94"/>
    </row>
    <row r="555" spans="1:15" ht="14.25" customHeight="1">
      <c r="A555" s="181"/>
      <c r="O555" s="94"/>
    </row>
    <row r="556" spans="1:15" ht="14.25" customHeight="1">
      <c r="A556" s="181"/>
      <c r="O556" s="94"/>
    </row>
    <row r="557" spans="1:15" ht="14.25" customHeight="1">
      <c r="A557" s="181"/>
      <c r="O557" s="94"/>
    </row>
    <row r="558" spans="1:15" ht="14.25" customHeight="1">
      <c r="A558" s="181"/>
      <c r="O558" s="94"/>
    </row>
    <row r="559" spans="1:15" ht="14.25" customHeight="1">
      <c r="A559" s="181"/>
      <c r="O559" s="94"/>
    </row>
    <row r="560" spans="1:15" ht="14.25" customHeight="1">
      <c r="A560" s="181"/>
      <c r="O560" s="94"/>
    </row>
    <row r="561" spans="1:15" ht="14.25" customHeight="1">
      <c r="A561" s="181"/>
      <c r="O561" s="94"/>
    </row>
    <row r="562" spans="1:15" ht="14.25" customHeight="1">
      <c r="A562" s="181"/>
      <c r="O562" s="94"/>
    </row>
    <row r="563" spans="1:15" ht="14.25" customHeight="1">
      <c r="A563" s="181"/>
      <c r="O563" s="94"/>
    </row>
    <row r="564" spans="1:15" ht="14.25" customHeight="1">
      <c r="A564" s="181"/>
      <c r="O564" s="94"/>
    </row>
    <row r="565" spans="1:15" ht="14.25" customHeight="1">
      <c r="A565" s="181"/>
      <c r="O565" s="94"/>
    </row>
    <row r="566" spans="1:15" ht="14.25" customHeight="1">
      <c r="A566" s="181"/>
      <c r="O566" s="94"/>
    </row>
    <row r="567" spans="1:15" ht="14.25" customHeight="1">
      <c r="A567" s="181"/>
      <c r="O567" s="94"/>
    </row>
    <row r="568" spans="1:15" ht="14.25" customHeight="1">
      <c r="A568" s="181"/>
      <c r="O568" s="94"/>
    </row>
    <row r="569" spans="1:15" ht="14.25" customHeight="1">
      <c r="A569" s="181"/>
      <c r="O569" s="94"/>
    </row>
    <row r="570" spans="1:15" ht="14.25" customHeight="1">
      <c r="A570" s="181"/>
      <c r="O570" s="94"/>
    </row>
    <row r="571" spans="1:15" ht="14.25" customHeight="1">
      <c r="A571" s="181"/>
      <c r="O571" s="94"/>
    </row>
    <row r="572" spans="1:15" ht="14.25" customHeight="1">
      <c r="A572" s="181"/>
      <c r="O572" s="94"/>
    </row>
    <row r="573" spans="1:15" ht="14.25" customHeight="1">
      <c r="A573" s="181"/>
      <c r="O573" s="94"/>
    </row>
    <row r="574" spans="1:15" ht="14.25" customHeight="1">
      <c r="A574" s="181"/>
      <c r="O574" s="94"/>
    </row>
    <row r="575" spans="1:15" ht="14.25" customHeight="1">
      <c r="A575" s="181"/>
      <c r="O575" s="94"/>
    </row>
    <row r="576" spans="1:15" ht="14.25" customHeight="1">
      <c r="A576" s="181"/>
      <c r="O576" s="94"/>
    </row>
    <row r="577" spans="1:15" ht="14.25" customHeight="1">
      <c r="A577" s="181"/>
      <c r="O577" s="94"/>
    </row>
    <row r="578" spans="1:15" ht="14.25" customHeight="1">
      <c r="A578" s="181"/>
      <c r="O578" s="94"/>
    </row>
    <row r="579" spans="1:15" ht="14.25" customHeight="1">
      <c r="A579" s="181"/>
      <c r="O579" s="94"/>
    </row>
    <row r="580" spans="1:15" ht="14.25" customHeight="1">
      <c r="A580" s="181"/>
      <c r="O580" s="94"/>
    </row>
    <row r="581" spans="1:15" ht="14.25" customHeight="1">
      <c r="A581" s="181"/>
      <c r="O581" s="94"/>
    </row>
    <row r="582" spans="1:15" ht="14.25" customHeight="1">
      <c r="A582" s="181"/>
      <c r="O582" s="94"/>
    </row>
    <row r="583" spans="1:15" ht="14.25" customHeight="1">
      <c r="A583" s="181"/>
      <c r="O583" s="94"/>
    </row>
    <row r="584" spans="1:15" ht="14.25" customHeight="1">
      <c r="A584" s="181"/>
      <c r="O584" s="94"/>
    </row>
    <row r="585" spans="1:15" ht="14.25" customHeight="1">
      <c r="A585" s="181"/>
      <c r="O585" s="94"/>
    </row>
    <row r="586" spans="1:15" ht="14.25" customHeight="1">
      <c r="A586" s="181"/>
      <c r="O586" s="94"/>
    </row>
    <row r="587" spans="1:15" ht="14.25" customHeight="1">
      <c r="A587" s="181"/>
      <c r="O587" s="94"/>
    </row>
    <row r="588" spans="1:15" ht="14.25" customHeight="1">
      <c r="A588" s="181"/>
      <c r="O588" s="94"/>
    </row>
    <row r="589" spans="1:15" ht="14.25" customHeight="1">
      <c r="A589" s="181"/>
      <c r="O589" s="94"/>
    </row>
    <row r="590" spans="1:15" ht="14.25" customHeight="1">
      <c r="A590" s="181"/>
      <c r="O590" s="94"/>
    </row>
    <row r="591" spans="1:15" ht="14.25" customHeight="1">
      <c r="A591" s="181"/>
      <c r="O591" s="94"/>
    </row>
    <row r="592" spans="1:15" ht="14.25" customHeight="1">
      <c r="A592" s="181"/>
      <c r="O592" s="94"/>
    </row>
    <row r="593" spans="1:15" ht="14.25" customHeight="1">
      <c r="A593" s="181"/>
      <c r="O593" s="94"/>
    </row>
    <row r="594" spans="1:15" ht="14.25" customHeight="1">
      <c r="A594" s="181"/>
      <c r="O594" s="94"/>
    </row>
    <row r="595" spans="1:15" ht="14.25" customHeight="1">
      <c r="A595" s="181"/>
      <c r="O595" s="94"/>
    </row>
    <row r="596" spans="1:15" ht="14.25" customHeight="1">
      <c r="A596" s="181"/>
      <c r="O596" s="94"/>
    </row>
    <row r="597" spans="1:15" ht="14.25" customHeight="1">
      <c r="A597" s="181"/>
      <c r="O597" s="94"/>
    </row>
    <row r="598" spans="1:15" ht="14.25" customHeight="1">
      <c r="A598" s="181"/>
      <c r="O598" s="94"/>
    </row>
    <row r="599" spans="1:15" ht="14.25" customHeight="1">
      <c r="A599" s="181"/>
      <c r="O599" s="94"/>
    </row>
    <row r="600" spans="1:15" ht="14.25" customHeight="1">
      <c r="A600" s="181"/>
      <c r="O600" s="94"/>
    </row>
    <row r="601" spans="1:15" ht="14.25" customHeight="1">
      <c r="A601" s="181"/>
      <c r="O601" s="94"/>
    </row>
    <row r="602" spans="1:15" ht="14.25" customHeight="1">
      <c r="A602" s="181"/>
      <c r="O602" s="94"/>
    </row>
    <row r="603" spans="1:15" ht="14.25" customHeight="1">
      <c r="A603" s="181"/>
      <c r="O603" s="94"/>
    </row>
    <row r="604" spans="1:15" ht="14.25" customHeight="1">
      <c r="A604" s="181"/>
      <c r="O604" s="94"/>
    </row>
    <row r="605" spans="1:15" ht="14.25" customHeight="1">
      <c r="A605" s="181"/>
      <c r="O605" s="94"/>
    </row>
    <row r="606" spans="1:15" ht="14.25" customHeight="1">
      <c r="A606" s="181"/>
      <c r="O606" s="94"/>
    </row>
    <row r="607" spans="1:15" ht="14.25" customHeight="1">
      <c r="A607" s="181"/>
      <c r="O607" s="94"/>
    </row>
    <row r="608" spans="1:15" ht="14.25" customHeight="1">
      <c r="A608" s="181"/>
      <c r="O608" s="94"/>
    </row>
    <row r="609" spans="1:15" ht="14.25" customHeight="1">
      <c r="A609" s="181"/>
      <c r="O609" s="94"/>
    </row>
    <row r="610" spans="1:15" ht="14.25" customHeight="1">
      <c r="A610" s="181"/>
      <c r="O610" s="94"/>
    </row>
    <row r="611" spans="1:15" ht="14.25" customHeight="1">
      <c r="A611" s="181"/>
      <c r="O611" s="94"/>
    </row>
    <row r="612" spans="1:15" ht="14.25" customHeight="1">
      <c r="A612" s="181"/>
      <c r="O612" s="94"/>
    </row>
    <row r="613" spans="1:15" ht="14.25" customHeight="1">
      <c r="A613" s="181"/>
      <c r="O613" s="94"/>
    </row>
    <row r="614" spans="1:15" ht="14.25" customHeight="1">
      <c r="A614" s="181"/>
      <c r="O614" s="94"/>
    </row>
    <row r="615" spans="1:15" ht="14.25" customHeight="1">
      <c r="A615" s="181"/>
      <c r="O615" s="94"/>
    </row>
    <row r="616" spans="1:15" ht="14.25" customHeight="1">
      <c r="A616" s="181"/>
      <c r="O616" s="94"/>
    </row>
    <row r="617" spans="1:15" ht="14.25" customHeight="1">
      <c r="A617" s="181"/>
      <c r="O617" s="94"/>
    </row>
    <row r="618" spans="1:15" ht="14.25" customHeight="1">
      <c r="A618" s="181"/>
      <c r="O618" s="94"/>
    </row>
    <row r="619" spans="1:15" ht="14.25" customHeight="1">
      <c r="A619" s="181"/>
      <c r="O619" s="94"/>
    </row>
    <row r="620" spans="1:15" ht="14.25" customHeight="1">
      <c r="A620" s="181"/>
      <c r="O620" s="94"/>
    </row>
    <row r="621" spans="1:15" ht="14.25" customHeight="1">
      <c r="A621" s="181"/>
      <c r="O621" s="94"/>
    </row>
    <row r="622" spans="1:15" ht="14.25" customHeight="1">
      <c r="A622" s="181"/>
      <c r="O622" s="94"/>
    </row>
    <row r="623" spans="1:15" ht="14.25" customHeight="1">
      <c r="A623" s="181"/>
      <c r="O623" s="94"/>
    </row>
    <row r="624" spans="1:15" ht="14.25" customHeight="1">
      <c r="A624" s="181"/>
      <c r="O624" s="94"/>
    </row>
    <row r="625" spans="1:15" ht="14.25" customHeight="1">
      <c r="A625" s="181"/>
      <c r="O625" s="94"/>
    </row>
    <row r="626" spans="1:15" ht="14.25" customHeight="1">
      <c r="A626" s="181"/>
      <c r="O626" s="94"/>
    </row>
    <row r="627" spans="1:15" ht="14.25" customHeight="1">
      <c r="A627" s="181"/>
      <c r="O627" s="94"/>
    </row>
    <row r="628" spans="1:15" ht="14.25" customHeight="1">
      <c r="A628" s="181"/>
      <c r="O628" s="94"/>
    </row>
    <row r="629" spans="1:15" ht="14.25" customHeight="1">
      <c r="A629" s="181"/>
      <c r="O629" s="94"/>
    </row>
    <row r="630" spans="1:15" ht="14.25" customHeight="1">
      <c r="A630" s="181"/>
      <c r="O630" s="94"/>
    </row>
    <row r="631" spans="1:15" ht="14.25" customHeight="1">
      <c r="A631" s="181"/>
      <c r="O631" s="94"/>
    </row>
    <row r="632" spans="1:15" ht="14.25" customHeight="1">
      <c r="A632" s="181"/>
      <c r="O632" s="94"/>
    </row>
    <row r="633" spans="1:15" ht="14.25" customHeight="1">
      <c r="A633" s="181"/>
      <c r="O633" s="94"/>
    </row>
    <row r="634" spans="1:15" ht="14.25" customHeight="1">
      <c r="A634" s="181"/>
      <c r="O634" s="94"/>
    </row>
    <row r="635" spans="1:15" ht="14.25" customHeight="1">
      <c r="A635" s="181"/>
      <c r="O635" s="94"/>
    </row>
    <row r="636" spans="1:15" ht="14.25" customHeight="1">
      <c r="A636" s="181"/>
      <c r="O636" s="94"/>
    </row>
    <row r="637" spans="1:15" ht="14.25" customHeight="1">
      <c r="A637" s="181"/>
      <c r="O637" s="94"/>
    </row>
    <row r="638" spans="1:15" ht="14.25" customHeight="1">
      <c r="A638" s="181"/>
      <c r="O638" s="94"/>
    </row>
    <row r="639" spans="1:15" ht="14.25" customHeight="1">
      <c r="A639" s="181"/>
      <c r="O639" s="94"/>
    </row>
    <row r="640" spans="1:15" ht="14.25" customHeight="1">
      <c r="A640" s="181"/>
      <c r="O640" s="94"/>
    </row>
    <row r="641" spans="1:15" ht="14.25" customHeight="1">
      <c r="A641" s="181"/>
      <c r="O641" s="94"/>
    </row>
    <row r="642" spans="1:15" ht="14.25" customHeight="1">
      <c r="A642" s="181"/>
      <c r="O642" s="94"/>
    </row>
    <row r="643" spans="1:15" ht="14.25" customHeight="1">
      <c r="A643" s="181"/>
      <c r="O643" s="94"/>
    </row>
    <row r="644" spans="1:15" ht="14.25" customHeight="1">
      <c r="A644" s="181"/>
      <c r="O644" s="94"/>
    </row>
    <row r="645" spans="1:15" ht="14.25" customHeight="1">
      <c r="A645" s="181"/>
      <c r="O645" s="94"/>
    </row>
    <row r="646" spans="1:15" ht="14.25" customHeight="1">
      <c r="A646" s="181"/>
      <c r="O646" s="94"/>
    </row>
    <row r="647" spans="1:15" ht="14.25" customHeight="1">
      <c r="A647" s="181"/>
      <c r="O647" s="94"/>
    </row>
    <row r="648" spans="1:15" ht="14.25" customHeight="1">
      <c r="A648" s="181"/>
      <c r="O648" s="94"/>
    </row>
    <row r="649" spans="1:15" ht="14.25" customHeight="1">
      <c r="A649" s="181"/>
      <c r="O649" s="94"/>
    </row>
    <row r="650" spans="1:15" ht="14.25" customHeight="1">
      <c r="A650" s="181"/>
      <c r="O650" s="94"/>
    </row>
    <row r="651" spans="1:15" ht="14.25" customHeight="1">
      <c r="A651" s="181"/>
      <c r="O651" s="94"/>
    </row>
    <row r="652" spans="1:15" ht="14.25" customHeight="1">
      <c r="A652" s="181"/>
      <c r="O652" s="94"/>
    </row>
    <row r="653" spans="1:15" ht="14.25" customHeight="1">
      <c r="A653" s="181"/>
      <c r="O653" s="94"/>
    </row>
    <row r="654" spans="1:15" ht="14.25" customHeight="1">
      <c r="A654" s="181"/>
      <c r="O654" s="94"/>
    </row>
    <row r="655" spans="1:15" ht="14.25" customHeight="1">
      <c r="A655" s="181"/>
      <c r="O655" s="94"/>
    </row>
    <row r="656" spans="1:15" ht="14.25" customHeight="1">
      <c r="A656" s="181"/>
      <c r="O656" s="94"/>
    </row>
    <row r="657" spans="1:15" ht="14.25" customHeight="1">
      <c r="A657" s="181"/>
      <c r="O657" s="94"/>
    </row>
    <row r="658" spans="1:15" ht="14.25" customHeight="1">
      <c r="A658" s="181"/>
      <c r="O658" s="94"/>
    </row>
    <row r="659" spans="1:15" ht="14.25" customHeight="1">
      <c r="A659" s="181"/>
      <c r="O659" s="94"/>
    </row>
    <row r="660" spans="1:15" ht="14.25" customHeight="1">
      <c r="A660" s="181"/>
      <c r="O660" s="94"/>
    </row>
    <row r="661" spans="1:15" ht="14.25" customHeight="1">
      <c r="A661" s="181"/>
      <c r="O661" s="94"/>
    </row>
    <row r="662" spans="1:15" ht="14.25" customHeight="1">
      <c r="A662" s="181"/>
      <c r="O662" s="94"/>
    </row>
    <row r="663" spans="1:15" ht="14.25" customHeight="1">
      <c r="A663" s="181"/>
      <c r="O663" s="94"/>
    </row>
    <row r="664" spans="1:15" ht="14.25" customHeight="1">
      <c r="A664" s="181"/>
      <c r="O664" s="94"/>
    </row>
    <row r="665" spans="1:15" ht="14.25" customHeight="1">
      <c r="A665" s="181"/>
      <c r="O665" s="94"/>
    </row>
    <row r="666" spans="1:15" ht="14.25" customHeight="1">
      <c r="A666" s="181"/>
      <c r="O666" s="94"/>
    </row>
    <row r="667" spans="1:15" ht="14.25" customHeight="1">
      <c r="A667" s="181"/>
      <c r="O667" s="94"/>
    </row>
    <row r="668" spans="1:15" ht="14.25" customHeight="1">
      <c r="A668" s="181"/>
      <c r="O668" s="94"/>
    </row>
    <row r="669" spans="1:15" ht="14.25" customHeight="1">
      <c r="A669" s="181"/>
      <c r="O669" s="94"/>
    </row>
    <row r="670" spans="1:15" ht="14.25" customHeight="1">
      <c r="A670" s="181"/>
      <c r="O670" s="94"/>
    </row>
    <row r="671" spans="1:15" ht="14.25" customHeight="1">
      <c r="A671" s="181"/>
      <c r="O671" s="94"/>
    </row>
    <row r="672" spans="1:15" ht="14.25" customHeight="1">
      <c r="A672" s="181"/>
      <c r="O672" s="94"/>
    </row>
    <row r="673" spans="1:15" ht="14.25" customHeight="1">
      <c r="A673" s="181"/>
      <c r="O673" s="94"/>
    </row>
    <row r="674" spans="1:15" ht="14.25" customHeight="1">
      <c r="A674" s="181"/>
      <c r="O674" s="94"/>
    </row>
    <row r="675" spans="1:15" ht="14.25" customHeight="1">
      <c r="A675" s="181"/>
      <c r="O675" s="94"/>
    </row>
    <row r="676" spans="1:15" ht="14.25" customHeight="1">
      <c r="A676" s="181"/>
      <c r="O676" s="94"/>
    </row>
    <row r="677" spans="1:15" ht="14.25" customHeight="1">
      <c r="A677" s="181"/>
      <c r="O677" s="94"/>
    </row>
    <row r="678" spans="1:15" ht="14.25" customHeight="1">
      <c r="A678" s="181"/>
      <c r="O678" s="94"/>
    </row>
    <row r="679" spans="1:15" ht="14.25" customHeight="1">
      <c r="A679" s="181"/>
      <c r="O679" s="94"/>
    </row>
    <row r="680" spans="1:15" ht="14.25" customHeight="1">
      <c r="A680" s="181"/>
      <c r="O680" s="94"/>
    </row>
    <row r="681" spans="1:15" ht="14.25" customHeight="1">
      <c r="A681" s="181"/>
      <c r="O681" s="94"/>
    </row>
    <row r="682" spans="1:15" ht="14.25" customHeight="1">
      <c r="A682" s="181"/>
      <c r="O682" s="94"/>
    </row>
    <row r="683" spans="1:15" ht="14.25" customHeight="1">
      <c r="A683" s="181"/>
      <c r="O683" s="94"/>
    </row>
    <row r="684" spans="1:15" ht="14.25" customHeight="1">
      <c r="A684" s="181"/>
      <c r="O684" s="94"/>
    </row>
    <row r="685" spans="1:15" ht="14.25" customHeight="1">
      <c r="A685" s="181"/>
      <c r="O685" s="94"/>
    </row>
    <row r="686" spans="1:15" ht="14.25" customHeight="1">
      <c r="A686" s="181"/>
      <c r="O686" s="94"/>
    </row>
    <row r="687" spans="1:15" ht="14.25" customHeight="1">
      <c r="A687" s="181"/>
      <c r="O687" s="94"/>
    </row>
    <row r="688" spans="1:15" ht="14.25" customHeight="1">
      <c r="A688" s="181"/>
      <c r="O688" s="94"/>
    </row>
    <row r="689" spans="1:15" ht="14.25" customHeight="1">
      <c r="A689" s="181"/>
      <c r="O689" s="94"/>
    </row>
    <row r="690" spans="1:15" ht="14.25" customHeight="1">
      <c r="A690" s="181"/>
      <c r="O690" s="94"/>
    </row>
    <row r="691" spans="1:15" ht="14.25" customHeight="1">
      <c r="A691" s="181"/>
      <c r="O691" s="94"/>
    </row>
    <row r="692" spans="1:15" ht="14.25" customHeight="1">
      <c r="A692" s="181"/>
      <c r="O692" s="94"/>
    </row>
    <row r="693" spans="1:15" ht="14.25" customHeight="1">
      <c r="A693" s="181"/>
      <c r="O693" s="94"/>
    </row>
    <row r="694" spans="1:15" ht="14.25" customHeight="1">
      <c r="A694" s="181"/>
      <c r="O694" s="94"/>
    </row>
    <row r="695" spans="1:15" ht="14.25" customHeight="1">
      <c r="A695" s="181"/>
      <c r="O695" s="94"/>
    </row>
    <row r="696" spans="1:15" ht="14.25" customHeight="1">
      <c r="A696" s="181"/>
      <c r="O696" s="94"/>
    </row>
    <row r="697" spans="1:15" ht="14.25" customHeight="1">
      <c r="A697" s="181"/>
      <c r="O697" s="94"/>
    </row>
    <row r="698" spans="1:15" ht="14.25" customHeight="1">
      <c r="A698" s="181"/>
      <c r="O698" s="94"/>
    </row>
    <row r="699" spans="1:15" ht="14.25" customHeight="1">
      <c r="A699" s="181"/>
      <c r="O699" s="94"/>
    </row>
    <row r="700" spans="1:15" ht="14.25" customHeight="1">
      <c r="A700" s="181"/>
      <c r="O700" s="94"/>
    </row>
    <row r="701" spans="1:15" ht="14.25" customHeight="1">
      <c r="A701" s="181"/>
      <c r="O701" s="94"/>
    </row>
    <row r="702" spans="1:15" ht="14.25" customHeight="1">
      <c r="A702" s="181"/>
      <c r="O702" s="94"/>
    </row>
    <row r="703" spans="1:15" ht="14.25" customHeight="1">
      <c r="A703" s="181"/>
      <c r="O703" s="94"/>
    </row>
    <row r="704" spans="1:15" ht="14.25" customHeight="1">
      <c r="A704" s="181"/>
      <c r="O704" s="94"/>
    </row>
    <row r="705" spans="1:15" ht="14.25" customHeight="1">
      <c r="A705" s="181"/>
      <c r="O705" s="94"/>
    </row>
    <row r="706" spans="1:15" ht="14.25" customHeight="1">
      <c r="A706" s="181"/>
      <c r="O706" s="94"/>
    </row>
    <row r="707" spans="1:15" ht="14.25" customHeight="1">
      <c r="A707" s="181"/>
      <c r="O707" s="94"/>
    </row>
    <row r="708" spans="1:15" ht="14.25" customHeight="1">
      <c r="A708" s="181"/>
      <c r="O708" s="94"/>
    </row>
    <row r="709" spans="1:15" ht="14.25" customHeight="1">
      <c r="A709" s="181"/>
      <c r="O709" s="94"/>
    </row>
    <row r="710" spans="1:15" ht="14.25" customHeight="1">
      <c r="A710" s="181"/>
      <c r="O710" s="94"/>
    </row>
    <row r="711" spans="1:15" ht="14.25" customHeight="1">
      <c r="A711" s="181"/>
      <c r="O711" s="94"/>
    </row>
    <row r="712" spans="1:15" ht="14.25" customHeight="1">
      <c r="A712" s="181"/>
      <c r="O712" s="94"/>
    </row>
    <row r="713" spans="1:15" ht="14.25" customHeight="1">
      <c r="A713" s="181"/>
      <c r="O713" s="94"/>
    </row>
    <row r="714" spans="1:15" ht="14.25" customHeight="1">
      <c r="A714" s="181"/>
      <c r="O714" s="94"/>
    </row>
    <row r="715" spans="1:15" ht="14.25" customHeight="1">
      <c r="A715" s="181"/>
      <c r="O715" s="94"/>
    </row>
    <row r="716" spans="1:15" ht="14.25" customHeight="1">
      <c r="A716" s="181"/>
      <c r="O716" s="94"/>
    </row>
    <row r="717" spans="1:15" ht="14.25" customHeight="1">
      <c r="A717" s="181"/>
      <c r="O717" s="94"/>
    </row>
    <row r="718" spans="1:15" ht="14.25" customHeight="1">
      <c r="A718" s="181"/>
      <c r="O718" s="94"/>
    </row>
    <row r="719" spans="1:15" ht="14.25" customHeight="1">
      <c r="A719" s="181"/>
      <c r="O719" s="94"/>
    </row>
    <row r="720" spans="1:15" ht="14.25" customHeight="1">
      <c r="A720" s="181"/>
      <c r="O720" s="94"/>
    </row>
    <row r="721" spans="1:15" ht="14.25" customHeight="1">
      <c r="A721" s="181"/>
      <c r="O721" s="94"/>
    </row>
    <row r="722" spans="1:15" ht="14.25" customHeight="1">
      <c r="A722" s="181"/>
      <c r="O722" s="94"/>
    </row>
    <row r="723" spans="1:15" ht="14.25" customHeight="1">
      <c r="A723" s="181"/>
      <c r="O723" s="94"/>
    </row>
    <row r="724" spans="1:15" ht="14.25" customHeight="1">
      <c r="A724" s="181"/>
      <c r="O724" s="94"/>
    </row>
    <row r="725" spans="1:15" ht="14.25" customHeight="1">
      <c r="A725" s="181"/>
      <c r="O725" s="94"/>
    </row>
    <row r="726" spans="1:15" ht="14.25" customHeight="1">
      <c r="A726" s="181"/>
      <c r="O726" s="94"/>
    </row>
    <row r="727" spans="1:15" ht="14.25" customHeight="1">
      <c r="A727" s="181"/>
      <c r="O727" s="94"/>
    </row>
    <row r="728" spans="1:15" ht="14.25" customHeight="1">
      <c r="A728" s="181"/>
      <c r="O728" s="94"/>
    </row>
    <row r="729" spans="1:15" ht="14.25" customHeight="1">
      <c r="A729" s="181"/>
      <c r="O729" s="94"/>
    </row>
    <row r="730" spans="1:15" ht="14.25" customHeight="1">
      <c r="A730" s="181"/>
      <c r="O730" s="94"/>
    </row>
    <row r="731" spans="1:15" ht="14.25" customHeight="1">
      <c r="A731" s="181"/>
      <c r="O731" s="94"/>
    </row>
    <row r="732" spans="1:15" ht="14.25" customHeight="1">
      <c r="A732" s="181"/>
      <c r="O732" s="94"/>
    </row>
    <row r="733" spans="1:15" ht="14.25" customHeight="1">
      <c r="A733" s="181"/>
      <c r="O733" s="94"/>
    </row>
    <row r="734" spans="1:15" ht="14.25" customHeight="1">
      <c r="A734" s="181"/>
      <c r="O734" s="94"/>
    </row>
    <row r="735" spans="1:15" ht="14.25" customHeight="1">
      <c r="A735" s="181"/>
      <c r="O735" s="94"/>
    </row>
    <row r="736" spans="1:15" ht="14.25" customHeight="1">
      <c r="A736" s="181"/>
      <c r="O736" s="94"/>
    </row>
    <row r="737" spans="1:15" ht="14.25" customHeight="1">
      <c r="A737" s="181"/>
      <c r="O737" s="94"/>
    </row>
    <row r="738" spans="1:15" ht="14.25" customHeight="1">
      <c r="A738" s="181"/>
      <c r="O738" s="94"/>
    </row>
    <row r="739" spans="1:15" ht="14.25" customHeight="1">
      <c r="A739" s="181"/>
      <c r="O739" s="94"/>
    </row>
    <row r="740" spans="1:15" ht="14.25" customHeight="1">
      <c r="A740" s="181"/>
      <c r="O740" s="94"/>
    </row>
    <row r="741" spans="1:15" ht="14.25" customHeight="1">
      <c r="A741" s="181"/>
      <c r="O741" s="94"/>
    </row>
    <row r="742" spans="1:15" ht="14.25" customHeight="1">
      <c r="A742" s="181"/>
      <c r="O742" s="94"/>
    </row>
    <row r="743" spans="1:15" ht="14.25" customHeight="1">
      <c r="A743" s="181"/>
      <c r="O743" s="94"/>
    </row>
    <row r="744" spans="1:15" ht="14.25" customHeight="1">
      <c r="A744" s="181"/>
      <c r="O744" s="94"/>
    </row>
    <row r="745" spans="1:15" ht="14.25" customHeight="1">
      <c r="A745" s="181"/>
      <c r="O745" s="94"/>
    </row>
    <row r="746" spans="1:15" ht="14.25" customHeight="1">
      <c r="A746" s="181"/>
      <c r="O746" s="94"/>
    </row>
    <row r="747" spans="1:15" ht="14.25" customHeight="1">
      <c r="A747" s="181"/>
      <c r="O747" s="94"/>
    </row>
    <row r="748" spans="1:15" ht="14.25" customHeight="1">
      <c r="A748" s="181"/>
      <c r="O748" s="94"/>
    </row>
    <row r="749" spans="1:15" ht="14.25" customHeight="1">
      <c r="A749" s="181"/>
      <c r="O749" s="94"/>
    </row>
    <row r="750" spans="1:15" ht="14.25" customHeight="1">
      <c r="A750" s="181"/>
      <c r="O750" s="94"/>
    </row>
    <row r="751" spans="1:15" ht="14.25" customHeight="1">
      <c r="A751" s="181"/>
      <c r="O751" s="94"/>
    </row>
    <row r="752" spans="1:15" ht="14.25" customHeight="1">
      <c r="A752" s="181"/>
      <c r="O752" s="94"/>
    </row>
    <row r="753" spans="1:15" ht="14.25" customHeight="1">
      <c r="A753" s="181"/>
      <c r="O753" s="94"/>
    </row>
    <row r="754" spans="1:15" ht="14.25" customHeight="1">
      <c r="A754" s="181"/>
      <c r="O754" s="94"/>
    </row>
    <row r="755" spans="1:15" ht="14.25" customHeight="1">
      <c r="A755" s="181"/>
      <c r="O755" s="94"/>
    </row>
    <row r="756" spans="1:15" ht="14.25" customHeight="1">
      <c r="A756" s="181"/>
      <c r="O756" s="94"/>
    </row>
    <row r="757" spans="1:15" ht="14.25" customHeight="1">
      <c r="A757" s="181"/>
      <c r="O757" s="94"/>
    </row>
    <row r="758" spans="1:15" ht="14.25" customHeight="1">
      <c r="A758" s="181"/>
      <c r="O758" s="94"/>
    </row>
    <row r="759" spans="1:15" ht="14.25" customHeight="1">
      <c r="A759" s="181"/>
      <c r="O759" s="94"/>
    </row>
    <row r="760" spans="1:15" ht="14.25" customHeight="1">
      <c r="A760" s="181"/>
      <c r="O760" s="94"/>
    </row>
    <row r="761" spans="1:15" ht="14.25" customHeight="1">
      <c r="A761" s="181"/>
      <c r="O761" s="94"/>
    </row>
    <row r="762" spans="1:15" ht="14.25" customHeight="1">
      <c r="A762" s="181"/>
      <c r="O762" s="94"/>
    </row>
    <row r="763" spans="1:15" ht="14.25" customHeight="1">
      <c r="A763" s="181"/>
      <c r="O763" s="94"/>
    </row>
    <row r="764" spans="1:15" ht="14.25" customHeight="1">
      <c r="A764" s="181"/>
      <c r="O764" s="94"/>
    </row>
    <row r="765" spans="1:15" ht="14.25" customHeight="1">
      <c r="A765" s="181"/>
      <c r="O765" s="94"/>
    </row>
    <row r="766" spans="1:15" ht="14.25" customHeight="1">
      <c r="A766" s="181"/>
      <c r="O766" s="94"/>
    </row>
    <row r="767" spans="1:15" ht="14.25" customHeight="1">
      <c r="A767" s="181"/>
      <c r="O767" s="94"/>
    </row>
    <row r="768" spans="1:15" ht="14.25" customHeight="1">
      <c r="A768" s="181"/>
      <c r="O768" s="94"/>
    </row>
    <row r="769" spans="1:15" ht="14.25" customHeight="1">
      <c r="A769" s="181"/>
      <c r="O769" s="94"/>
    </row>
    <row r="770" spans="1:15" ht="14.25" customHeight="1">
      <c r="A770" s="181"/>
      <c r="O770" s="94"/>
    </row>
    <row r="771" spans="1:15" ht="14.25" customHeight="1">
      <c r="A771" s="181"/>
      <c r="O771" s="94"/>
    </row>
    <row r="772" spans="1:15" ht="14.25" customHeight="1">
      <c r="A772" s="181"/>
      <c r="O772" s="94"/>
    </row>
    <row r="773" spans="1:15" ht="14.25" customHeight="1">
      <c r="A773" s="181"/>
      <c r="O773" s="94"/>
    </row>
    <row r="774" spans="1:15" ht="14.25" customHeight="1">
      <c r="A774" s="181"/>
      <c r="O774" s="94"/>
    </row>
    <row r="775" spans="1:15" ht="14.25" customHeight="1">
      <c r="A775" s="181"/>
      <c r="O775" s="94"/>
    </row>
    <row r="776" spans="1:15" ht="14.25" customHeight="1">
      <c r="A776" s="181"/>
      <c r="O776" s="94"/>
    </row>
    <row r="777" spans="1:15" ht="14.25" customHeight="1">
      <c r="A777" s="181"/>
      <c r="O777" s="94"/>
    </row>
    <row r="778" spans="1:15" ht="14.25" customHeight="1">
      <c r="A778" s="181"/>
      <c r="O778" s="94"/>
    </row>
    <row r="779" spans="1:15" ht="14.25" customHeight="1">
      <c r="A779" s="181"/>
      <c r="O779" s="94"/>
    </row>
    <row r="780" spans="1:15" ht="14.25" customHeight="1">
      <c r="A780" s="181"/>
      <c r="O780" s="94"/>
    </row>
    <row r="781" spans="1:15" ht="14.25" customHeight="1">
      <c r="A781" s="181"/>
      <c r="O781" s="94"/>
    </row>
    <row r="782" spans="1:15" ht="14.25" customHeight="1">
      <c r="A782" s="181"/>
      <c r="O782" s="94"/>
    </row>
    <row r="783" spans="1:15" ht="14.25" customHeight="1">
      <c r="A783" s="181"/>
      <c r="O783" s="94"/>
    </row>
    <row r="784" spans="1:15" ht="14.25" customHeight="1">
      <c r="A784" s="181"/>
      <c r="O784" s="94"/>
    </row>
    <row r="785" spans="1:15" ht="14.25" customHeight="1">
      <c r="A785" s="181"/>
      <c r="O785" s="94"/>
    </row>
    <row r="786" spans="1:15" ht="14.25" customHeight="1">
      <c r="A786" s="181"/>
      <c r="O786" s="94"/>
    </row>
    <row r="787" spans="1:15" ht="14.25" customHeight="1">
      <c r="A787" s="181"/>
      <c r="O787" s="94"/>
    </row>
    <row r="788" spans="1:15" ht="14.25" customHeight="1">
      <c r="A788" s="181"/>
      <c r="O788" s="94"/>
    </row>
    <row r="789" spans="1:15" ht="14.25" customHeight="1">
      <c r="A789" s="181"/>
      <c r="O789" s="94"/>
    </row>
    <row r="790" spans="1:15" ht="14.25" customHeight="1">
      <c r="A790" s="181"/>
      <c r="O790" s="94"/>
    </row>
    <row r="791" spans="1:15" ht="14.25" customHeight="1">
      <c r="A791" s="181"/>
      <c r="O791" s="94"/>
    </row>
    <row r="792" spans="1:15" ht="14.25" customHeight="1">
      <c r="A792" s="181"/>
      <c r="O792" s="94"/>
    </row>
    <row r="793" spans="1:15" ht="14.25" customHeight="1">
      <c r="A793" s="181"/>
      <c r="O793" s="94"/>
    </row>
    <row r="794" spans="1:15" ht="14.25" customHeight="1">
      <c r="A794" s="181"/>
      <c r="O794" s="94"/>
    </row>
    <row r="795" spans="1:15" ht="14.25" customHeight="1">
      <c r="A795" s="181"/>
      <c r="O795" s="94"/>
    </row>
    <row r="796" spans="1:15" ht="14.25" customHeight="1">
      <c r="A796" s="181"/>
      <c r="O796" s="94"/>
    </row>
    <row r="797" spans="1:15" ht="14.25" customHeight="1">
      <c r="A797" s="181"/>
      <c r="O797" s="94"/>
    </row>
    <row r="798" spans="1:15" ht="14.25" customHeight="1">
      <c r="A798" s="181"/>
      <c r="O798" s="94"/>
    </row>
    <row r="799" spans="1:15" ht="14.25" customHeight="1">
      <c r="A799" s="181"/>
      <c r="O799" s="94"/>
    </row>
    <row r="800" spans="1:15" ht="14.25" customHeight="1">
      <c r="A800" s="181"/>
      <c r="O800" s="94"/>
    </row>
    <row r="801" spans="1:15" ht="14.25" customHeight="1">
      <c r="A801" s="181"/>
      <c r="O801" s="94"/>
    </row>
    <row r="802" spans="1:15" ht="14.25" customHeight="1">
      <c r="A802" s="181"/>
      <c r="O802" s="94"/>
    </row>
    <row r="803" spans="1:15" ht="14.25" customHeight="1">
      <c r="A803" s="181"/>
      <c r="O803" s="94"/>
    </row>
    <row r="804" spans="1:15" ht="14.25" customHeight="1">
      <c r="A804" s="181"/>
      <c r="O804" s="94"/>
    </row>
    <row r="805" spans="1:15" ht="14.25" customHeight="1">
      <c r="A805" s="181"/>
      <c r="O805" s="94"/>
    </row>
    <row r="806" spans="1:15" ht="14.25" customHeight="1">
      <c r="A806" s="181"/>
      <c r="O806" s="94"/>
    </row>
    <row r="807" spans="1:15" ht="14.25" customHeight="1">
      <c r="A807" s="181"/>
      <c r="O807" s="94"/>
    </row>
    <row r="808" spans="1:15" ht="14.25" customHeight="1">
      <c r="A808" s="181"/>
      <c r="O808" s="94"/>
    </row>
    <row r="809" spans="1:15" ht="14.25" customHeight="1">
      <c r="A809" s="181"/>
      <c r="O809" s="94"/>
    </row>
    <row r="810" spans="1:15" ht="14.25" customHeight="1">
      <c r="A810" s="181"/>
      <c r="O810" s="94"/>
    </row>
    <row r="811" spans="1:15" ht="14.25" customHeight="1">
      <c r="A811" s="181"/>
      <c r="O811" s="94"/>
    </row>
    <row r="812" spans="1:15" ht="14.25" customHeight="1">
      <c r="A812" s="181"/>
      <c r="O812" s="94"/>
    </row>
    <row r="813" spans="1:15" ht="14.25" customHeight="1">
      <c r="A813" s="181"/>
      <c r="O813" s="94"/>
    </row>
    <row r="814" spans="1:15" ht="14.25" customHeight="1">
      <c r="A814" s="181"/>
      <c r="O814" s="94"/>
    </row>
    <row r="815" spans="1:15" ht="14.25" customHeight="1">
      <c r="A815" s="181"/>
      <c r="O815" s="94"/>
    </row>
    <row r="816" spans="1:15" ht="14.25" customHeight="1">
      <c r="A816" s="181"/>
      <c r="O816" s="94"/>
    </row>
    <row r="817" spans="1:15" ht="14.25" customHeight="1">
      <c r="A817" s="181"/>
      <c r="O817" s="94"/>
    </row>
    <row r="818" spans="1:15" ht="14.25" customHeight="1">
      <c r="A818" s="181"/>
      <c r="O818" s="94"/>
    </row>
    <row r="819" spans="1:15" ht="14.25" customHeight="1">
      <c r="A819" s="181"/>
      <c r="O819" s="94"/>
    </row>
    <row r="820" spans="1:15" ht="14.25" customHeight="1">
      <c r="A820" s="181"/>
      <c r="O820" s="94"/>
    </row>
    <row r="821" spans="1:15" ht="14.25" customHeight="1">
      <c r="A821" s="181"/>
      <c r="O821" s="94"/>
    </row>
    <row r="822" spans="1:15" ht="14.25" customHeight="1">
      <c r="A822" s="181"/>
      <c r="O822" s="94"/>
    </row>
    <row r="823" spans="1:15" ht="14.25" customHeight="1">
      <c r="A823" s="181"/>
      <c r="O823" s="94"/>
    </row>
    <row r="824" spans="1:15" ht="14.25" customHeight="1">
      <c r="A824" s="181"/>
      <c r="O824" s="94"/>
    </row>
    <row r="825" spans="1:15" ht="14.25" customHeight="1">
      <c r="A825" s="181"/>
      <c r="O825" s="94"/>
    </row>
    <row r="826" spans="1:15" ht="14.25" customHeight="1">
      <c r="A826" s="181"/>
      <c r="O826" s="94"/>
    </row>
    <row r="827" spans="1:15" ht="14.25" customHeight="1">
      <c r="A827" s="181"/>
      <c r="O827" s="94"/>
    </row>
    <row r="828" spans="1:15" ht="14.25" customHeight="1">
      <c r="A828" s="181"/>
      <c r="O828" s="94"/>
    </row>
    <row r="829" spans="1:15" ht="14.25" customHeight="1">
      <c r="A829" s="181"/>
      <c r="O829" s="94"/>
    </row>
    <row r="830" spans="1:15" ht="14.25" customHeight="1">
      <c r="A830" s="181"/>
      <c r="O830" s="94"/>
    </row>
    <row r="831" spans="1:15" ht="14.25" customHeight="1">
      <c r="A831" s="181"/>
      <c r="O831" s="94"/>
    </row>
    <row r="832" spans="1:15" ht="14.25" customHeight="1">
      <c r="A832" s="181"/>
      <c r="O832" s="94"/>
    </row>
    <row r="833" spans="1:15" ht="14.25" customHeight="1">
      <c r="A833" s="181"/>
      <c r="O833" s="94"/>
    </row>
    <row r="834" spans="1:15" ht="14.25" customHeight="1">
      <c r="A834" s="181"/>
      <c r="O834" s="94"/>
    </row>
    <row r="835" spans="1:15" ht="14.25" customHeight="1">
      <c r="A835" s="181"/>
      <c r="O835" s="94"/>
    </row>
    <row r="836" spans="1:15" ht="14.25" customHeight="1">
      <c r="A836" s="181"/>
      <c r="O836" s="94"/>
    </row>
    <row r="837" spans="1:15" ht="14.25" customHeight="1">
      <c r="A837" s="181"/>
      <c r="O837" s="94"/>
    </row>
    <row r="838" spans="1:15" ht="14.25" customHeight="1">
      <c r="A838" s="181"/>
      <c r="O838" s="94"/>
    </row>
    <row r="839" spans="1:15" ht="14.25" customHeight="1">
      <c r="A839" s="181"/>
      <c r="O839" s="94"/>
    </row>
    <row r="840" spans="1:15" ht="14.25" customHeight="1">
      <c r="A840" s="181"/>
      <c r="O840" s="94"/>
    </row>
    <row r="841" spans="1:15" ht="14.25" customHeight="1">
      <c r="A841" s="181"/>
      <c r="O841" s="94"/>
    </row>
    <row r="842" spans="1:15" ht="14.25" customHeight="1">
      <c r="A842" s="181"/>
      <c r="O842" s="94"/>
    </row>
    <row r="843" spans="1:15" ht="14.25" customHeight="1">
      <c r="A843" s="181"/>
      <c r="O843" s="94"/>
    </row>
    <row r="844" spans="1:15" ht="14.25" customHeight="1">
      <c r="A844" s="181"/>
      <c r="O844" s="94"/>
    </row>
    <row r="845" spans="1:15" ht="14.25" customHeight="1">
      <c r="A845" s="181"/>
      <c r="O845" s="94"/>
    </row>
    <row r="846" spans="1:15" ht="14.25" customHeight="1">
      <c r="A846" s="181"/>
      <c r="O846" s="94"/>
    </row>
    <row r="847" spans="1:15" ht="14.25" customHeight="1">
      <c r="A847" s="181"/>
      <c r="O847" s="94"/>
    </row>
    <row r="848" spans="1:15" ht="14.25" customHeight="1">
      <c r="A848" s="181"/>
      <c r="O848" s="94"/>
    </row>
    <row r="849" spans="1:15" ht="14.25" customHeight="1">
      <c r="A849" s="181"/>
      <c r="O849" s="94"/>
    </row>
    <row r="850" spans="1:15" ht="14.25" customHeight="1">
      <c r="A850" s="181"/>
      <c r="O850" s="94"/>
    </row>
    <row r="851" spans="1:15" ht="14.25" customHeight="1">
      <c r="A851" s="181"/>
      <c r="O851" s="94"/>
    </row>
    <row r="852" spans="1:15" ht="14.25" customHeight="1">
      <c r="A852" s="181"/>
      <c r="O852" s="94"/>
    </row>
    <row r="853" spans="1:15" ht="14.25" customHeight="1">
      <c r="A853" s="181"/>
      <c r="O853" s="94"/>
    </row>
    <row r="854" spans="1:15" ht="14.25" customHeight="1">
      <c r="A854" s="181"/>
      <c r="O854" s="94"/>
    </row>
    <row r="855" spans="1:15" ht="14.25" customHeight="1">
      <c r="A855" s="181"/>
      <c r="O855" s="94"/>
    </row>
    <row r="856" spans="1:15" ht="14.25" customHeight="1">
      <c r="A856" s="181"/>
      <c r="O856" s="94"/>
    </row>
    <row r="857" spans="1:15" ht="14.25" customHeight="1">
      <c r="A857" s="181"/>
      <c r="O857" s="94"/>
    </row>
    <row r="858" spans="1:15" ht="14.25" customHeight="1">
      <c r="A858" s="181"/>
      <c r="O858" s="94"/>
    </row>
    <row r="859" spans="1:15" ht="14.25" customHeight="1">
      <c r="A859" s="181"/>
      <c r="O859" s="94"/>
    </row>
    <row r="860" spans="1:15" ht="14.25" customHeight="1">
      <c r="A860" s="181"/>
      <c r="O860" s="94"/>
    </row>
    <row r="861" spans="1:15" ht="14.25" customHeight="1">
      <c r="A861" s="181"/>
      <c r="O861" s="94"/>
    </row>
    <row r="862" spans="1:15" ht="14.25" customHeight="1">
      <c r="A862" s="181"/>
      <c r="O862" s="94"/>
    </row>
    <row r="863" spans="1:15" ht="14.25" customHeight="1">
      <c r="A863" s="181"/>
      <c r="O863" s="94"/>
    </row>
    <row r="864" spans="1:15" ht="14.25" customHeight="1">
      <c r="A864" s="181"/>
      <c r="O864" s="94"/>
    </row>
    <row r="865" spans="1:15" ht="14.25" customHeight="1">
      <c r="A865" s="181"/>
      <c r="O865" s="94"/>
    </row>
    <row r="866" spans="1:15" ht="14.25" customHeight="1">
      <c r="A866" s="181"/>
      <c r="O866" s="94"/>
    </row>
    <row r="867" spans="1:15" ht="14.25" customHeight="1">
      <c r="A867" s="181"/>
      <c r="O867" s="94"/>
    </row>
    <row r="868" spans="1:15" ht="14.25" customHeight="1">
      <c r="A868" s="181"/>
      <c r="O868" s="94"/>
    </row>
    <row r="869" spans="1:15" ht="14.25" customHeight="1">
      <c r="A869" s="181"/>
      <c r="O869" s="94"/>
    </row>
    <row r="870" spans="1:15" ht="14.25" customHeight="1">
      <c r="A870" s="181"/>
      <c r="O870" s="94"/>
    </row>
    <row r="871" spans="1:15" ht="14.25" customHeight="1">
      <c r="A871" s="181"/>
      <c r="O871" s="94"/>
    </row>
    <row r="872" spans="1:15" ht="14.25" customHeight="1">
      <c r="A872" s="181"/>
      <c r="O872" s="94"/>
    </row>
    <row r="873" spans="1:15" ht="14.25" customHeight="1">
      <c r="A873" s="181"/>
      <c r="O873" s="94"/>
    </row>
    <row r="874" spans="1:15" ht="14.25" customHeight="1">
      <c r="A874" s="181"/>
      <c r="O874" s="94"/>
    </row>
    <row r="875" spans="1:15" ht="14.25" customHeight="1">
      <c r="A875" s="181"/>
      <c r="O875" s="94"/>
    </row>
    <row r="876" spans="1:15" ht="14.25" customHeight="1">
      <c r="A876" s="181"/>
      <c r="O876" s="94"/>
    </row>
    <row r="877" spans="1:15" ht="14.25" customHeight="1">
      <c r="A877" s="181"/>
      <c r="O877" s="94"/>
    </row>
    <row r="878" spans="1:15" ht="14.25" customHeight="1">
      <c r="A878" s="181"/>
      <c r="O878" s="94"/>
    </row>
    <row r="879" spans="1:15" ht="14.25" customHeight="1">
      <c r="A879" s="181"/>
      <c r="O879" s="94"/>
    </row>
    <row r="880" spans="1:15" ht="14.25" customHeight="1">
      <c r="A880" s="181"/>
      <c r="O880" s="94"/>
    </row>
    <row r="881" spans="1:15" ht="14.25" customHeight="1">
      <c r="A881" s="181"/>
      <c r="O881" s="94"/>
    </row>
    <row r="882" spans="1:15" ht="14.25" customHeight="1">
      <c r="A882" s="181"/>
      <c r="O882" s="94"/>
    </row>
    <row r="883" spans="1:15" ht="14.25" customHeight="1">
      <c r="A883" s="181"/>
      <c r="O883" s="94"/>
    </row>
    <row r="884" spans="1:15" ht="14.25" customHeight="1">
      <c r="A884" s="181"/>
      <c r="O884" s="94"/>
    </row>
    <row r="885" spans="1:15" ht="14.25" customHeight="1">
      <c r="A885" s="181"/>
      <c r="O885" s="94"/>
    </row>
    <row r="886" spans="1:15" ht="14.25" customHeight="1">
      <c r="A886" s="181"/>
      <c r="O886" s="94"/>
    </row>
    <row r="887" spans="1:15" ht="14.25" customHeight="1">
      <c r="A887" s="181"/>
      <c r="O887" s="94"/>
    </row>
    <row r="888" spans="1:15" ht="14.25" customHeight="1">
      <c r="A888" s="181"/>
      <c r="O888" s="94"/>
    </row>
    <row r="889" spans="1:15" ht="14.25" customHeight="1">
      <c r="A889" s="181"/>
      <c r="O889" s="94"/>
    </row>
    <row r="890" spans="1:15" ht="14.25" customHeight="1">
      <c r="A890" s="181"/>
      <c r="O890" s="94"/>
    </row>
    <row r="891" spans="1:15" ht="14.25" customHeight="1">
      <c r="A891" s="181"/>
      <c r="O891" s="94"/>
    </row>
    <row r="892" spans="1:15" ht="14.25" customHeight="1">
      <c r="A892" s="181"/>
      <c r="O892" s="94"/>
    </row>
    <row r="893" spans="1:15" ht="14.25" customHeight="1">
      <c r="A893" s="181"/>
      <c r="O893" s="94"/>
    </row>
    <row r="894" spans="1:15" ht="14.25" customHeight="1">
      <c r="A894" s="181"/>
      <c r="O894" s="94"/>
    </row>
    <row r="895" spans="1:15" ht="14.25" customHeight="1">
      <c r="A895" s="181"/>
      <c r="O895" s="94"/>
    </row>
    <row r="896" spans="1:15" ht="14.25" customHeight="1">
      <c r="A896" s="181"/>
      <c r="O896" s="94"/>
    </row>
    <row r="897" spans="1:15" ht="14.25" customHeight="1">
      <c r="A897" s="181"/>
      <c r="O897" s="94"/>
    </row>
    <row r="898" spans="1:15" ht="14.25" customHeight="1">
      <c r="A898" s="181"/>
      <c r="O898" s="94"/>
    </row>
    <row r="899" spans="1:15" ht="14.25" customHeight="1">
      <c r="A899" s="181"/>
      <c r="O899" s="94"/>
    </row>
    <row r="900" spans="1:15" ht="14.25" customHeight="1">
      <c r="A900" s="181"/>
      <c r="O900" s="94"/>
    </row>
    <row r="901" spans="1:15" ht="14.25" customHeight="1">
      <c r="A901" s="181"/>
      <c r="O901" s="94"/>
    </row>
    <row r="902" spans="1:15" ht="14.25" customHeight="1">
      <c r="A902" s="181"/>
      <c r="O902" s="94"/>
    </row>
    <row r="903" spans="1:15" ht="14.25" customHeight="1">
      <c r="A903" s="181"/>
      <c r="O903" s="94"/>
    </row>
    <row r="904" spans="1:15" ht="14.25" customHeight="1">
      <c r="A904" s="181"/>
      <c r="O904" s="94"/>
    </row>
    <row r="905" spans="1:15" ht="14.25" customHeight="1">
      <c r="A905" s="181"/>
      <c r="O905" s="94"/>
    </row>
    <row r="906" spans="1:15" ht="14.25" customHeight="1">
      <c r="A906" s="181"/>
      <c r="O906" s="94"/>
    </row>
    <row r="907" spans="1:15" ht="14.25" customHeight="1">
      <c r="A907" s="181"/>
      <c r="O907" s="94"/>
    </row>
    <row r="908" spans="1:15" ht="14.25" customHeight="1">
      <c r="A908" s="181"/>
      <c r="O908" s="94"/>
    </row>
    <row r="909" spans="1:15" ht="14.25" customHeight="1">
      <c r="A909" s="181"/>
      <c r="O909" s="94"/>
    </row>
    <row r="910" spans="1:15" ht="14.25" customHeight="1">
      <c r="A910" s="181"/>
      <c r="O910" s="94"/>
    </row>
    <row r="911" spans="1:15" ht="14.25" customHeight="1">
      <c r="A911" s="181"/>
      <c r="O911" s="94"/>
    </row>
    <row r="912" spans="1:15" ht="14.25" customHeight="1">
      <c r="A912" s="181"/>
      <c r="O912" s="94"/>
    </row>
    <row r="913" spans="1:15" ht="14.25" customHeight="1">
      <c r="A913" s="181"/>
      <c r="O913" s="94"/>
    </row>
    <row r="914" spans="1:15" ht="14.25" customHeight="1">
      <c r="A914" s="181"/>
      <c r="O914" s="94"/>
    </row>
    <row r="915" spans="1:15" ht="14.25" customHeight="1">
      <c r="A915" s="181"/>
      <c r="O915" s="94"/>
    </row>
    <row r="916" spans="1:15" ht="14.25" customHeight="1">
      <c r="A916" s="181"/>
      <c r="O916" s="94"/>
    </row>
    <row r="917" spans="1:15" ht="14.25" customHeight="1">
      <c r="A917" s="181"/>
      <c r="O917" s="94"/>
    </row>
    <row r="918" spans="1:15" ht="14.25" customHeight="1">
      <c r="A918" s="181"/>
      <c r="O918" s="94"/>
    </row>
    <row r="919" spans="1:15" ht="14.25" customHeight="1">
      <c r="A919" s="181"/>
      <c r="O919" s="94"/>
    </row>
    <row r="920" spans="1:15" ht="14.25" customHeight="1">
      <c r="A920" s="181"/>
      <c r="O920" s="94"/>
    </row>
    <row r="921" spans="1:15" ht="14.25" customHeight="1">
      <c r="A921" s="181"/>
      <c r="O921" s="94"/>
    </row>
    <row r="922" spans="1:15" ht="14.25" customHeight="1">
      <c r="A922" s="181"/>
      <c r="O922" s="94"/>
    </row>
    <row r="923" spans="1:15" ht="14.25" customHeight="1">
      <c r="A923" s="181"/>
      <c r="O923" s="94"/>
    </row>
    <row r="924" spans="1:15" ht="14.25" customHeight="1">
      <c r="A924" s="181"/>
      <c r="O924" s="94"/>
    </row>
    <row r="925" spans="1:15" ht="14.25" customHeight="1">
      <c r="A925" s="181"/>
      <c r="O925" s="94"/>
    </row>
    <row r="926" spans="1:15" ht="14.25" customHeight="1">
      <c r="A926" s="181"/>
      <c r="O926" s="94"/>
    </row>
    <row r="927" spans="1:15" ht="14.25" customHeight="1">
      <c r="A927" s="181"/>
      <c r="O927" s="94"/>
    </row>
    <row r="928" spans="1:15" ht="14.25" customHeight="1">
      <c r="A928" s="181"/>
      <c r="O928" s="94"/>
    </row>
    <row r="929" spans="1:15" ht="14.25" customHeight="1">
      <c r="A929" s="181"/>
      <c r="O929" s="94"/>
    </row>
    <row r="930" spans="1:15" ht="14.25" customHeight="1">
      <c r="A930" s="181"/>
      <c r="O930" s="94"/>
    </row>
    <row r="931" spans="1:15" ht="14.25" customHeight="1">
      <c r="A931" s="181"/>
      <c r="O931" s="94"/>
    </row>
    <row r="932" spans="1:15" ht="14.25" customHeight="1">
      <c r="A932" s="181"/>
      <c r="O932" s="94"/>
    </row>
    <row r="933" spans="1:15" ht="14.25" customHeight="1">
      <c r="A933" s="181"/>
      <c r="O933" s="94"/>
    </row>
    <row r="934" spans="1:15" ht="14.25" customHeight="1">
      <c r="A934" s="181"/>
      <c r="O934" s="94"/>
    </row>
    <row r="935" spans="1:15" ht="14.25" customHeight="1">
      <c r="A935" s="181"/>
      <c r="O935" s="94"/>
    </row>
    <row r="936" spans="1:15" ht="14.25" customHeight="1">
      <c r="A936" s="181"/>
      <c r="O936" s="94"/>
    </row>
    <row r="937" spans="1:15" ht="14.25" customHeight="1">
      <c r="A937" s="181"/>
      <c r="O937" s="94"/>
    </row>
    <row r="938" spans="1:15" ht="14.25" customHeight="1">
      <c r="A938" s="181"/>
      <c r="O938" s="94"/>
    </row>
    <row r="939" spans="1:15" ht="14.25" customHeight="1">
      <c r="A939" s="181"/>
      <c r="O939" s="94"/>
    </row>
    <row r="940" spans="1:15" ht="14.25" customHeight="1">
      <c r="A940" s="181"/>
      <c r="O940" s="94"/>
    </row>
    <row r="941" spans="1:15" ht="14.25" customHeight="1">
      <c r="A941" s="181"/>
      <c r="O941" s="94"/>
    </row>
    <row r="942" spans="1:15" ht="14.25" customHeight="1">
      <c r="A942" s="181"/>
      <c r="O942" s="94"/>
    </row>
    <row r="943" spans="1:15" ht="14.25" customHeight="1">
      <c r="A943" s="181"/>
      <c r="O943" s="94"/>
    </row>
    <row r="944" spans="1:15" ht="14.25" customHeight="1">
      <c r="A944" s="181"/>
      <c r="O944" s="94"/>
    </row>
    <row r="945" spans="1:15" ht="14.25" customHeight="1">
      <c r="A945" s="181"/>
      <c r="O945" s="94"/>
    </row>
    <row r="946" spans="1:15" ht="14.25" customHeight="1">
      <c r="A946" s="181"/>
      <c r="O946" s="94"/>
    </row>
    <row r="947" spans="1:15" ht="14.25" customHeight="1">
      <c r="A947" s="181"/>
      <c r="O947" s="94"/>
    </row>
    <row r="948" spans="1:15" ht="14.25" customHeight="1">
      <c r="A948" s="181"/>
      <c r="O948" s="94"/>
    </row>
    <row r="949" spans="1:15" ht="14.25" customHeight="1">
      <c r="A949" s="181"/>
      <c r="O949" s="94"/>
    </row>
    <row r="950" spans="1:15" ht="14.25" customHeight="1">
      <c r="A950" s="181"/>
      <c r="O950" s="94"/>
    </row>
    <row r="951" spans="1:15" ht="14.25" customHeight="1">
      <c r="A951" s="181"/>
      <c r="O951" s="94"/>
    </row>
    <row r="952" spans="1:15" ht="14.25" customHeight="1">
      <c r="A952" s="181"/>
      <c r="O952" s="94"/>
    </row>
    <row r="953" spans="1:15" ht="14.25" customHeight="1">
      <c r="A953" s="181"/>
      <c r="O953" s="94"/>
    </row>
    <row r="954" spans="1:15" ht="14.25" customHeight="1">
      <c r="A954" s="181"/>
      <c r="O954" s="94"/>
    </row>
    <row r="955" spans="1:15" ht="14.25" customHeight="1">
      <c r="A955" s="181"/>
      <c r="O955" s="94"/>
    </row>
    <row r="956" spans="1:15" ht="14.25" customHeight="1">
      <c r="A956" s="181"/>
      <c r="O956" s="94"/>
    </row>
    <row r="957" spans="1:15" ht="14.25" customHeight="1">
      <c r="A957" s="181"/>
      <c r="O957" s="94"/>
    </row>
    <row r="958" spans="1:15" ht="14.25" customHeight="1">
      <c r="A958" s="181"/>
      <c r="O958" s="94"/>
    </row>
    <row r="959" spans="1:15" ht="14.25" customHeight="1">
      <c r="A959" s="181"/>
      <c r="O959" s="94"/>
    </row>
    <row r="960" spans="1:15" ht="14.25" customHeight="1">
      <c r="A960" s="181"/>
      <c r="O960" s="94"/>
    </row>
    <row r="961" spans="1:15" ht="14.25" customHeight="1">
      <c r="A961" s="181"/>
      <c r="O961" s="94"/>
    </row>
    <row r="962" spans="1:15" ht="14.25" customHeight="1">
      <c r="A962" s="181"/>
      <c r="O962" s="94"/>
    </row>
    <row r="963" spans="1:15" ht="14.25" customHeight="1">
      <c r="A963" s="181"/>
      <c r="O963" s="94"/>
    </row>
    <row r="964" spans="1:15" ht="14.25" customHeight="1">
      <c r="A964" s="181"/>
      <c r="O964" s="94"/>
    </row>
    <row r="965" spans="1:15" ht="14.25" customHeight="1">
      <c r="A965" s="181"/>
      <c r="O965" s="94"/>
    </row>
    <row r="966" spans="1:15" ht="14.25" customHeight="1">
      <c r="A966" s="181"/>
      <c r="O966" s="94"/>
    </row>
    <row r="967" spans="1:15" ht="14.25" customHeight="1">
      <c r="A967" s="181"/>
      <c r="O967" s="94"/>
    </row>
    <row r="968" spans="1:15" ht="14.25" customHeight="1">
      <c r="A968" s="181"/>
      <c r="O968" s="94"/>
    </row>
    <row r="969" spans="1:15" ht="14.25" customHeight="1">
      <c r="A969" s="181"/>
      <c r="O969" s="94"/>
    </row>
    <row r="970" spans="1:15" ht="14.25" customHeight="1">
      <c r="A970" s="181"/>
      <c r="O970" s="94"/>
    </row>
    <row r="971" spans="1:15" ht="14.25" customHeight="1">
      <c r="A971" s="181"/>
      <c r="O971" s="94"/>
    </row>
    <row r="972" spans="1:15" ht="14.25" customHeight="1">
      <c r="A972" s="181"/>
      <c r="O972" s="94"/>
    </row>
    <row r="973" spans="1:15" ht="14.25" customHeight="1">
      <c r="A973" s="181"/>
      <c r="O973" s="94"/>
    </row>
    <row r="974" spans="1:15" ht="14.25" customHeight="1">
      <c r="A974" s="181"/>
      <c r="O974" s="94"/>
    </row>
    <row r="975" spans="1:15" ht="14.25" customHeight="1">
      <c r="A975" s="181"/>
      <c r="O975" s="94"/>
    </row>
    <row r="976" spans="1:15" ht="14.25" customHeight="1">
      <c r="A976" s="181"/>
      <c r="O976" s="94"/>
    </row>
    <row r="977" spans="1:15" ht="14.25" customHeight="1">
      <c r="A977" s="181"/>
      <c r="O977" s="94"/>
    </row>
    <row r="978" spans="1:15" ht="14.25" customHeight="1">
      <c r="A978" s="181"/>
      <c r="O978" s="94"/>
    </row>
    <row r="979" spans="1:15" ht="14.25" customHeight="1">
      <c r="A979" s="181"/>
      <c r="O979" s="94"/>
    </row>
    <row r="980" spans="1:15" ht="14.25" customHeight="1">
      <c r="A980" s="181"/>
      <c r="O980" s="94"/>
    </row>
    <row r="981" spans="1:15" ht="14.25" customHeight="1">
      <c r="A981" s="181"/>
      <c r="O981" s="94"/>
    </row>
    <row r="982" spans="1:15" ht="14.25" customHeight="1">
      <c r="A982" s="181"/>
      <c r="O982" s="94"/>
    </row>
    <row r="983" spans="1:15" ht="14.25" customHeight="1">
      <c r="A983" s="181"/>
      <c r="O983" s="94"/>
    </row>
    <row r="984" spans="1:15" ht="14.25" customHeight="1">
      <c r="A984" s="181"/>
      <c r="O984" s="94"/>
    </row>
    <row r="985" spans="1:15" ht="14.25" customHeight="1">
      <c r="A985" s="181"/>
      <c r="O985" s="94"/>
    </row>
    <row r="986" spans="1:15" ht="14.25" customHeight="1">
      <c r="A986" s="181"/>
      <c r="O986" s="94"/>
    </row>
    <row r="987" spans="1:15" ht="14.25" customHeight="1">
      <c r="A987" s="181"/>
      <c r="O987" s="94"/>
    </row>
    <row r="988" spans="1:15" ht="14.25" customHeight="1">
      <c r="A988" s="181"/>
      <c r="O988" s="94"/>
    </row>
    <row r="989" spans="1:15" ht="14.25" customHeight="1">
      <c r="A989" s="181"/>
      <c r="O989" s="94"/>
    </row>
    <row r="990" spans="1:15" ht="14.25" customHeight="1">
      <c r="A990" s="181"/>
      <c r="O990" s="94"/>
    </row>
    <row r="991" spans="1:15" ht="14.25" customHeight="1">
      <c r="A991" s="181"/>
      <c r="O991" s="94"/>
    </row>
    <row r="992" spans="1:15" ht="14.25" customHeight="1">
      <c r="A992" s="181"/>
      <c r="O992" s="94"/>
    </row>
    <row r="993" spans="1:15" ht="14.25" customHeight="1">
      <c r="A993" s="181"/>
      <c r="O993" s="94"/>
    </row>
    <row r="994" spans="1:15" ht="14.25" customHeight="1">
      <c r="A994" s="181"/>
      <c r="O994" s="94"/>
    </row>
    <row r="995" spans="1:15" ht="14.25" customHeight="1">
      <c r="A995" s="181"/>
      <c r="O995" s="94"/>
    </row>
    <row r="996" spans="1:15" ht="14.25" customHeight="1">
      <c r="A996" s="181"/>
      <c r="O996" s="94"/>
    </row>
    <row r="997" spans="1:15" ht="14.25" customHeight="1">
      <c r="A997" s="181"/>
      <c r="O997" s="94"/>
    </row>
    <row r="998" spans="1:15" ht="14.25" customHeight="1">
      <c r="A998" s="181"/>
      <c r="O998" s="94"/>
    </row>
    <row r="999" spans="1:15" ht="14.25" customHeight="1">
      <c r="A999" s="181"/>
      <c r="O999" s="94"/>
    </row>
    <row r="1000" spans="1:15" ht="14.25" customHeight="1">
      <c r="A1000" s="181"/>
      <c r="O1000" s="94"/>
    </row>
  </sheetData>
  <mergeCells count="15">
    <mergeCell ref="A213:N213"/>
    <mergeCell ref="A214:N214"/>
    <mergeCell ref="A215:N215"/>
    <mergeCell ref="A1:N1"/>
    <mergeCell ref="A2:N2"/>
    <mergeCell ref="A3:N3"/>
    <mergeCell ref="A54:N54"/>
    <mergeCell ref="A55:N55"/>
    <mergeCell ref="A56:N56"/>
    <mergeCell ref="A107:N107"/>
    <mergeCell ref="A108:N108"/>
    <mergeCell ref="A109:N109"/>
    <mergeCell ref="A160:N160"/>
    <mergeCell ref="A161:N161"/>
    <mergeCell ref="A162:N162"/>
  </mergeCells>
  <printOptions horizontalCentered="1" verticalCentered="1"/>
  <pageMargins left="0.7" right="0.7" top="0.75" bottom="0.75" header="0" footer="0"/>
  <pageSetup scale="42" orientation="landscape"/>
  <rowBreaks count="4" manualBreakCount="4">
    <brk id="53" max="16383" man="1"/>
    <brk id="106" max="16383" man="1"/>
    <brk id="159" max="16383" man="1"/>
    <brk id="212" max="16383" man="1"/>
  </rowBreaks>
  <colBreaks count="1" manualBreakCount="1">
    <brk id="29" max="1048575" man="1"/>
  </colBreaks>
  <ignoredErrors>
    <ignoredError sqref="N51 N104 N157 N210 N263"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1D319"/>
  </sheetPr>
  <dimension ref="A1:Z1000"/>
  <sheetViews>
    <sheetView showGridLines="0" zoomScale="70" zoomScaleNormal="70" workbookViewId="0">
      <selection activeCell="U31" sqref="U31"/>
    </sheetView>
  </sheetViews>
  <sheetFormatPr defaultColWidth="14.453125" defaultRowHeight="15" customHeight="1"/>
  <cols>
    <col min="1" max="1" width="37.453125" customWidth="1"/>
    <col min="2" max="2" width="11.81640625" customWidth="1"/>
    <col min="3" max="15" width="13.1796875" customWidth="1"/>
    <col min="16" max="16" width="8.81640625" hidden="1" customWidth="1"/>
    <col min="17" max="26" width="8.81640625" customWidth="1"/>
  </cols>
  <sheetData>
    <row r="1" spans="1:17" ht="14.25" customHeight="1">
      <c r="A1" s="484" t="str">
        <f>'Input - Assumptions'!$D$8</f>
        <v>CHAD LOVE MEDIA AI</v>
      </c>
      <c r="B1" s="485"/>
      <c r="C1" s="485"/>
      <c r="D1" s="485"/>
      <c r="E1" s="485"/>
      <c r="F1" s="485"/>
      <c r="G1" s="485"/>
      <c r="H1" s="485"/>
      <c r="I1" s="485"/>
      <c r="J1" s="485"/>
      <c r="K1" s="485"/>
      <c r="L1" s="485"/>
      <c r="M1" s="485"/>
      <c r="N1" s="485"/>
      <c r="O1" s="485"/>
    </row>
    <row r="2" spans="1:17" ht="14.25" customHeight="1">
      <c r="A2" s="484" t="s">
        <v>329</v>
      </c>
      <c r="B2" s="485"/>
      <c r="C2" s="485"/>
      <c r="D2" s="485"/>
      <c r="E2" s="485"/>
      <c r="F2" s="485"/>
      <c r="G2" s="485"/>
      <c r="H2" s="485"/>
      <c r="I2" s="485"/>
      <c r="J2" s="485"/>
      <c r="K2" s="485"/>
      <c r="L2" s="485"/>
      <c r="M2" s="485"/>
      <c r="N2" s="485"/>
      <c r="O2" s="485"/>
    </row>
    <row r="3" spans="1:17" ht="14.25" customHeight="1">
      <c r="A3" s="484" t="s">
        <v>145</v>
      </c>
      <c r="B3" s="485"/>
      <c r="C3" s="485"/>
      <c r="D3" s="485"/>
      <c r="E3" s="485"/>
      <c r="F3" s="485"/>
      <c r="G3" s="485"/>
      <c r="H3" s="485"/>
      <c r="I3" s="485"/>
      <c r="J3" s="485"/>
      <c r="K3" s="485"/>
      <c r="L3" s="485"/>
      <c r="M3" s="485"/>
      <c r="N3" s="485"/>
      <c r="O3" s="485"/>
    </row>
    <row r="4" spans="1:17" ht="14.25" customHeight="1">
      <c r="A4" s="181"/>
      <c r="O4" s="124" t="s">
        <v>326</v>
      </c>
    </row>
    <row r="5" spans="1:17" ht="14.25" customHeight="1">
      <c r="A5" s="181" t="s">
        <v>41</v>
      </c>
      <c r="B5" s="152">
        <v>0</v>
      </c>
      <c r="C5" s="152">
        <f>(((VALUE(RIGHT(A3,1)))-1)*12)+1</f>
        <v>1</v>
      </c>
      <c r="D5" s="152">
        <f t="shared" ref="D5:N5" si="0">C5+1</f>
        <v>2</v>
      </c>
      <c r="E5" s="152">
        <f t="shared" si="0"/>
        <v>3</v>
      </c>
      <c r="F5" s="152">
        <f t="shared" si="0"/>
        <v>4</v>
      </c>
      <c r="G5" s="152">
        <f t="shared" si="0"/>
        <v>5</v>
      </c>
      <c r="H5" s="152">
        <f t="shared" si="0"/>
        <v>6</v>
      </c>
      <c r="I5" s="152">
        <f t="shared" si="0"/>
        <v>7</v>
      </c>
      <c r="J5" s="152">
        <f t="shared" si="0"/>
        <v>8</v>
      </c>
      <c r="K5" s="152">
        <f t="shared" si="0"/>
        <v>9</v>
      </c>
      <c r="L5" s="152">
        <f t="shared" si="0"/>
        <v>10</v>
      </c>
      <c r="M5" s="152">
        <f t="shared" si="0"/>
        <v>11</v>
      </c>
      <c r="N5" s="152">
        <f t="shared" si="0"/>
        <v>12</v>
      </c>
      <c r="O5" s="124" t="s">
        <v>327</v>
      </c>
      <c r="Q5" s="298"/>
    </row>
    <row r="6" spans="1:17" ht="14.25" customHeight="1">
      <c r="A6" s="181" t="s">
        <v>328</v>
      </c>
      <c r="B6" s="47">
        <f>EOMONTH('Input - Assumptions'!$D$9,'Balance Sheet'!B5-1)</f>
        <v>46173</v>
      </c>
      <c r="C6" s="47">
        <f>EOMONTH('Input - Assumptions'!$D$9,'Balance Sheet'!C5-1)</f>
        <v>46203</v>
      </c>
      <c r="D6" s="47">
        <f>EOMONTH('Input - Assumptions'!$D$9,'Balance Sheet'!D5-1)</f>
        <v>46234</v>
      </c>
      <c r="E6" s="47">
        <f>EOMONTH('Input - Assumptions'!$D$9,'Balance Sheet'!E5-1)</f>
        <v>46265</v>
      </c>
      <c r="F6" s="47">
        <f>EOMONTH('Input - Assumptions'!$D$9,'Balance Sheet'!F5-1)</f>
        <v>46295</v>
      </c>
      <c r="G6" s="47">
        <f>EOMONTH('Input - Assumptions'!$D$9,'Balance Sheet'!G5-1)</f>
        <v>46326</v>
      </c>
      <c r="H6" s="47">
        <f>EOMONTH('Input - Assumptions'!$D$9,'Balance Sheet'!H5-1)</f>
        <v>46356</v>
      </c>
      <c r="I6" s="47">
        <f>EOMONTH('Input - Assumptions'!$D$9,'Balance Sheet'!I5-1)</f>
        <v>46387</v>
      </c>
      <c r="J6" s="47">
        <f>EOMONTH('Input - Assumptions'!$D$9,'Balance Sheet'!J5-1)</f>
        <v>46418</v>
      </c>
      <c r="K6" s="47">
        <f>EOMONTH('Input - Assumptions'!$D$9,'Balance Sheet'!K5-1)</f>
        <v>46446</v>
      </c>
      <c r="L6" s="47">
        <f>EOMONTH('Input - Assumptions'!$D$9,'Balance Sheet'!L5-1)</f>
        <v>46477</v>
      </c>
      <c r="M6" s="47">
        <f>EOMONTH('Input - Assumptions'!$D$9,'Balance Sheet'!M5-1)</f>
        <v>46507</v>
      </c>
      <c r="N6" s="47">
        <f>EOMONTH('Input - Assumptions'!$D$9,'Balance Sheet'!N5-1)</f>
        <v>46538</v>
      </c>
      <c r="O6" s="293">
        <f>N6</f>
        <v>46538</v>
      </c>
      <c r="Q6" s="298"/>
    </row>
    <row r="7" spans="1:17" ht="14.25" customHeight="1">
      <c r="A7" s="181"/>
      <c r="B7" s="133"/>
      <c r="C7" s="133"/>
      <c r="D7" s="133"/>
      <c r="E7" s="133"/>
      <c r="F7" s="133"/>
      <c r="G7" s="133"/>
      <c r="H7" s="133"/>
      <c r="I7" s="133"/>
      <c r="J7" s="133"/>
      <c r="K7" s="133"/>
      <c r="L7" s="133"/>
      <c r="M7" s="133"/>
      <c r="N7" s="133"/>
      <c r="Q7" s="298"/>
    </row>
    <row r="8" spans="1:17" ht="14.25" customHeight="1">
      <c r="A8" s="162" t="s">
        <v>320</v>
      </c>
      <c r="B8" s="25">
        <f>Calc!B244</f>
        <v>5000</v>
      </c>
      <c r="C8" s="25">
        <f>B51</f>
        <v>5000</v>
      </c>
      <c r="D8" s="25">
        <f t="shared" ref="D8:N8" ca="1" si="1">C51</f>
        <v>4260</v>
      </c>
      <c r="E8" s="25">
        <f t="shared" ca="1" si="1"/>
        <v>-160931.66666666666</v>
      </c>
      <c r="F8" s="25">
        <f t="shared" ca="1" si="1"/>
        <v>-566860</v>
      </c>
      <c r="G8" s="25">
        <f t="shared" ca="1" si="1"/>
        <v>-1069984.5333333332</v>
      </c>
      <c r="H8" s="25">
        <f t="shared" ca="1" si="1"/>
        <v>-1520459.9104835414</v>
      </c>
      <c r="I8" s="25">
        <f t="shared" ca="1" si="1"/>
        <v>-2000046.1196625412</v>
      </c>
      <c r="J8" s="25">
        <f t="shared" ca="1" si="1"/>
        <v>-2450883.3726842487</v>
      </c>
      <c r="K8" s="25">
        <f t="shared" ca="1" si="1"/>
        <v>-2879463.7988659856</v>
      </c>
      <c r="L8" s="25">
        <f t="shared" ca="1" si="1"/>
        <v>-3311663.4790290543</v>
      </c>
      <c r="M8" s="25">
        <f t="shared" ca="1" si="1"/>
        <v>-3743224.058396711</v>
      </c>
      <c r="N8" s="25">
        <f t="shared" ca="1" si="1"/>
        <v>-4174107.0419082772</v>
      </c>
      <c r="O8" s="105">
        <f>B8</f>
        <v>5000</v>
      </c>
      <c r="P8" s="152">
        <v>1</v>
      </c>
      <c r="Q8" s="298"/>
    </row>
    <row r="9" spans="1:17" ht="14.25" customHeight="1">
      <c r="A9" s="162"/>
      <c r="B9" s="173"/>
      <c r="C9" s="173"/>
      <c r="D9" s="173"/>
      <c r="E9" s="173"/>
      <c r="F9" s="173"/>
      <c r="G9" s="173"/>
      <c r="H9" s="173"/>
      <c r="I9" s="173"/>
      <c r="J9" s="173"/>
      <c r="K9" s="173"/>
      <c r="L9" s="173"/>
      <c r="M9" s="173"/>
      <c r="N9" s="173"/>
      <c r="O9" s="176"/>
      <c r="P9" s="152">
        <v>2</v>
      </c>
    </row>
    <row r="10" spans="1:17" ht="14.25" customHeight="1">
      <c r="A10" s="162" t="s">
        <v>321</v>
      </c>
      <c r="P10" s="152">
        <v>3</v>
      </c>
      <c r="Q10" s="94"/>
    </row>
    <row r="11" spans="1:17" ht="14.25" customHeight="1">
      <c r="A11" s="181" t="s">
        <v>322</v>
      </c>
      <c r="B11" s="94">
        <f t="array" ref="B11">INDEX(Calc!$B$247:$BJ$287,'Cash Flows Stmt'!$P8,'Cash Flows Stmt'!B$5+1)</f>
        <v>0</v>
      </c>
      <c r="C11" s="94">
        <f t="array" aca="1" ref="C11" ca="1">INDEX(Calc!$B$247:$BJ$287,'Cash Flows Stmt'!$P8,'Cash Flows Stmt'!C$5+1)</f>
        <v>0</v>
      </c>
      <c r="D11" s="94">
        <f t="array" aca="1" ref="D11" ca="1">INDEX(Calc!$B$247:$BJ$287,'Cash Flows Stmt'!$P8,'Cash Flows Stmt'!D$5+1)</f>
        <v>0</v>
      </c>
      <c r="E11" s="94">
        <f t="array" aca="1" ref="E11" ca="1">INDEX(Calc!$B$247:$BJ$287,'Cash Flows Stmt'!$P8,'Cash Flows Stmt'!E$5+1)</f>
        <v>0</v>
      </c>
      <c r="F11" s="94">
        <f t="array" aca="1" ref="F11" ca="1">INDEX(Calc!$B$247:$BJ$287,'Cash Flows Stmt'!$P8,'Cash Flows Stmt'!F$5+1)</f>
        <v>0</v>
      </c>
      <c r="G11" s="94">
        <f t="array" aca="1" ref="G11" ca="1">INDEX(Calc!$B$247:$BJ$287,'Cash Flows Stmt'!$P8,'Cash Flows Stmt'!G$5+1)</f>
        <v>33696</v>
      </c>
      <c r="H11" s="94">
        <f t="array" aca="1" ref="H11" ca="1">INDEX(Calc!$B$247:$BJ$287,'Cash Flows Stmt'!$P8,'Cash Flows Stmt'!H$5+1)</f>
        <v>36573.002005940762</v>
      </c>
      <c r="I11" s="94">
        <f t="array" aca="1" ref="I11" ca="1">INDEX(Calc!$B$247:$BJ$287,'Cash Flows Stmt'!$P8,'Cash Flows Stmt'!I$5+1)</f>
        <v>37259.053061814397</v>
      </c>
      <c r="J11" s="94">
        <f t="array" aca="1" ref="J11" ca="1">INDEX(Calc!$B$247:$BJ$287,'Cash Flows Stmt'!$P8,'Cash Flows Stmt'!J$5+1)</f>
        <v>49644.48010467273</v>
      </c>
      <c r="K11" s="94">
        <f t="array" aca="1" ref="K11" ca="1">INDEX(Calc!$B$247:$BJ$287,'Cash Flows Stmt'!$P8,'Cash Flows Stmt'!K$5+1)</f>
        <v>39951.610467567327</v>
      </c>
      <c r="L11" s="94">
        <f t="array" aca="1" ref="L11" ca="1">INDEX(Calc!$B$247:$BJ$287,'Cash Flows Stmt'!$P8,'Cash Flows Stmt'!L$5+1)</f>
        <v>42164.341524840056</v>
      </c>
      <c r="M11" s="94">
        <f t="array" aca="1" ref="M11" ca="1">INDEX(Calc!$B$247:$BJ$287,'Cash Flows Stmt'!$P8,'Cash Flows Stmt'!M$5+1)</f>
        <v>44416.828327225419</v>
      </c>
      <c r="N11" s="94">
        <f t="array" aca="1" ref="N11" ca="1">INDEX(Calc!$B$247:$BJ$287,'Cash Flows Stmt'!$P8,'Cash Flows Stmt'!N$5+1)</f>
        <v>55143.579952811342</v>
      </c>
      <c r="O11" s="161">
        <f ca="1">SUM(B11:N11)</f>
        <v>338848.89544487203</v>
      </c>
      <c r="P11" s="152">
        <v>4</v>
      </c>
      <c r="Q11" s="94"/>
    </row>
    <row r="12" spans="1:17" ht="14.25" customHeight="1">
      <c r="A12" s="162" t="s">
        <v>323</v>
      </c>
      <c r="B12" s="94"/>
      <c r="C12" s="94"/>
      <c r="D12" s="94"/>
      <c r="E12" s="94"/>
      <c r="F12" s="94"/>
      <c r="G12" s="94"/>
      <c r="H12" s="94"/>
      <c r="I12" s="94"/>
      <c r="J12" s="94"/>
      <c r="K12" s="94"/>
      <c r="L12" s="94"/>
      <c r="M12" s="94"/>
      <c r="N12" s="94"/>
      <c r="O12" s="161"/>
      <c r="P12" s="152">
        <v>5</v>
      </c>
      <c r="Q12" s="94"/>
    </row>
    <row r="13" spans="1:17" ht="14.25" customHeight="1">
      <c r="A13" s="181" t="str">
        <f ca="1">IF(O13&lt;&gt;0,Calc!$A$249,0)</f>
        <v>Cash paid for Direct Expenses</v>
      </c>
      <c r="B13" s="94">
        <f t="array" ref="B13">INDEX(Calc!$B$247:$BJ$287,'Cash Flows Stmt'!$P10,'Cash Flows Stmt'!B$5+1)</f>
        <v>0</v>
      </c>
      <c r="C13" s="94">
        <f t="array" aca="1" ref="C13" ca="1">INDEX(Calc!$B$247:$BJ$287,'Cash Flows Stmt'!$P10,'Cash Flows Stmt'!C$5+1)</f>
        <v>0</v>
      </c>
      <c r="D13" s="94">
        <f t="array" aca="1" ref="D13" ca="1">INDEX(Calc!$B$247:$BJ$287,'Cash Flows Stmt'!$P10,'Cash Flows Stmt'!D$5+1)</f>
        <v>0</v>
      </c>
      <c r="E13" s="94">
        <f t="array" aca="1" ref="E13" ca="1">INDEX(Calc!$B$247:$BJ$287,'Cash Flows Stmt'!$P10,'Cash Flows Stmt'!E$5+1)</f>
        <v>0</v>
      </c>
      <c r="F13" s="94">
        <f t="array" aca="1" ref="F13" ca="1">INDEX(Calc!$B$247:$BJ$287,'Cash Flows Stmt'!$P10,'Cash Flows Stmt'!F$5+1)</f>
        <v>-16.2</v>
      </c>
      <c r="G13" s="94">
        <f t="array" aca="1" ref="G13" ca="1">INDEX(Calc!$B$247:$BJ$287,'Cash Flows Stmt'!$P10,'Cash Flows Stmt'!G$5+1)</f>
        <v>-293.58141687500006</v>
      </c>
      <c r="H13" s="94">
        <f t="array" aca="1" ref="H13" ca="1">INDEX(Calc!$B$247:$BJ$287,'Cash Flows Stmt'!$P10,'Cash Flows Stmt'!H$5+1)</f>
        <v>-827.49947824298727</v>
      </c>
      <c r="I13" s="94">
        <f t="array" aca="1" ref="I13" ca="1">INDEX(Calc!$B$247:$BJ$287,'Cash Flows Stmt'!$P10,'Cash Flows Stmt'!I$5+1)</f>
        <v>-1327.1154720251111</v>
      </c>
      <c r="J13" s="94">
        <f t="array" aca="1" ref="J13" ca="1">INDEX(Calc!$B$247:$BJ$287,'Cash Flows Stmt'!$P10,'Cash Flows Stmt'!J$5+1)</f>
        <v>-2239.4400349014463</v>
      </c>
      <c r="K13" s="94">
        <f t="array" aca="1" ref="K13" ca="1">INDEX(Calc!$B$247:$BJ$287,'Cash Flows Stmt'!$P10,'Cash Flows Stmt'!K$5+1)</f>
        <v>-2971.2706248678523</v>
      </c>
      <c r="L13" s="94">
        <f t="array" aca="1" ref="L13" ca="1">INDEX(Calc!$B$247:$BJ$287,'Cash Flows Stmt'!$P10,'Cash Flows Stmt'!L$5+1)</f>
        <v>-3372.8412981608176</v>
      </c>
      <c r="M13" s="94">
        <f t="array" aca="1" ref="M13" ca="1">INDEX(Calc!$B$247:$BJ$287,'Cash Flows Stmt'!$P10,'Cash Flows Stmt'!M$5+1)</f>
        <v>-3777.1610771879923</v>
      </c>
      <c r="N13" s="94">
        <f t="array" aca="1" ref="N13" ca="1">INDEX(Calc!$B$247:$BJ$287,'Cash Flows Stmt'!$P10,'Cash Flows Stmt'!N$5+1)</f>
        <v>-4185.0912700076879</v>
      </c>
      <c r="O13" s="161">
        <f t="shared" ref="O13:O37" ca="1" si="2">SUM(B13:N13)</f>
        <v>-19010.200672268893</v>
      </c>
      <c r="P13" s="152">
        <v>6</v>
      </c>
    </row>
    <row r="14" spans="1:17" ht="14.25" hidden="1" customHeight="1">
      <c r="A14" s="181">
        <f>IF(O14&lt;&gt;0,Calc!$A$250,0)</f>
        <v>0</v>
      </c>
      <c r="B14" s="94">
        <f t="array" ref="B14">INDEX(Calc!$B$247:$BJ$287,'Cash Flows Stmt'!$P11,'Cash Flows Stmt'!B$5+1)</f>
        <v>0</v>
      </c>
      <c r="C14" s="94">
        <f t="array" ref="C14">INDEX(Calc!$B$247:$BJ$287,'Cash Flows Stmt'!$P11,'Cash Flows Stmt'!C$5+1)</f>
        <v>0</v>
      </c>
      <c r="D14" s="94">
        <f t="array" ref="D14">INDEX(Calc!$B$247:$BJ$287,'Cash Flows Stmt'!$P11,'Cash Flows Stmt'!D$5+1)</f>
        <v>0</v>
      </c>
      <c r="E14" s="94">
        <f t="array" ref="E14">INDEX(Calc!$B$247:$BJ$287,'Cash Flows Stmt'!$P11,'Cash Flows Stmt'!E$5+1)</f>
        <v>0</v>
      </c>
      <c r="F14" s="94">
        <f t="array" ref="F14">INDEX(Calc!$B$247:$BJ$287,'Cash Flows Stmt'!$P11,'Cash Flows Stmt'!F$5+1)</f>
        <v>0</v>
      </c>
      <c r="G14" s="94">
        <f t="array" ref="G14">INDEX(Calc!$B$247:$BJ$287,'Cash Flows Stmt'!$P11,'Cash Flows Stmt'!G$5+1)</f>
        <v>0</v>
      </c>
      <c r="H14" s="94">
        <f t="array" ref="H14">INDEX(Calc!$B$247:$BJ$287,'Cash Flows Stmt'!$P11,'Cash Flows Stmt'!H$5+1)</f>
        <v>0</v>
      </c>
      <c r="I14" s="94">
        <f t="array" ref="I14">INDEX(Calc!$B$247:$BJ$287,'Cash Flows Stmt'!$P11,'Cash Flows Stmt'!I$5+1)</f>
        <v>0</v>
      </c>
      <c r="J14" s="94">
        <f t="array" ref="J14">INDEX(Calc!$B$247:$BJ$287,'Cash Flows Stmt'!$P11,'Cash Flows Stmt'!J$5+1)</f>
        <v>0</v>
      </c>
      <c r="K14" s="94">
        <f t="array" ref="K14">INDEX(Calc!$B$247:$BJ$287,'Cash Flows Stmt'!$P11,'Cash Flows Stmt'!K$5+1)</f>
        <v>0</v>
      </c>
      <c r="L14" s="94">
        <f t="array" ref="L14">INDEX(Calc!$B$247:$BJ$287,'Cash Flows Stmt'!$P11,'Cash Flows Stmt'!L$5+1)</f>
        <v>0</v>
      </c>
      <c r="M14" s="94">
        <f t="array" ref="M14">INDEX(Calc!$B$247:$BJ$287,'Cash Flows Stmt'!$P11,'Cash Flows Stmt'!M$5+1)</f>
        <v>0</v>
      </c>
      <c r="N14" s="94">
        <f t="array" ref="N14">INDEX(Calc!$B$247:$BJ$287,'Cash Flows Stmt'!$P11,'Cash Flows Stmt'!N$5+1)</f>
        <v>0</v>
      </c>
      <c r="O14" s="161">
        <f t="shared" si="2"/>
        <v>0</v>
      </c>
      <c r="P14" s="152">
        <v>7</v>
      </c>
    </row>
    <row r="15" spans="1:17" ht="14.25" customHeight="1">
      <c r="A15" s="181" t="str">
        <f ca="1">IF(O15&lt;&gt;0,Calc!$A$251,0)</f>
        <v>Cash paid for Sales and Marketing</v>
      </c>
      <c r="B15" s="94">
        <f t="array" ref="B15">INDEX(Calc!$B$247:$BJ$287,'Cash Flows Stmt'!$P12,'Cash Flows Stmt'!B$5+1)</f>
        <v>0</v>
      </c>
      <c r="C15" s="94">
        <f t="array" aca="1" ref="C15" ca="1">INDEX(Calc!$B$247:$BJ$287,'Cash Flows Stmt'!$P12,'Cash Flows Stmt'!C$5+1)</f>
        <v>-2400</v>
      </c>
      <c r="D15" s="94">
        <f t="array" aca="1" ref="D15" ca="1">INDEX(Calc!$B$247:$BJ$287,'Cash Flows Stmt'!$P12,'Cash Flows Stmt'!D$5+1)</f>
        <v>-43000</v>
      </c>
      <c r="E15" s="94">
        <f t="array" aca="1" ref="E15" ca="1">INDEX(Calc!$B$247:$BJ$287,'Cash Flows Stmt'!$P12,'Cash Flows Stmt'!E$5+1)</f>
        <v>-69000</v>
      </c>
      <c r="F15" s="94">
        <f t="array" aca="1" ref="F15" ca="1">INDEX(Calc!$B$247:$BJ$287,'Cash Flows Stmt'!$P12,'Cash Flows Stmt'!F$5+1)</f>
        <v>-69000</v>
      </c>
      <c r="G15" s="94">
        <f t="array" aca="1" ref="G15" ca="1">INDEX(Calc!$B$247:$BJ$287,'Cash Flows Stmt'!$P12,'Cash Flows Stmt'!G$5+1)</f>
        <v>-69394.243199999997</v>
      </c>
      <c r="H15" s="94">
        <f t="array" aca="1" ref="H15" ca="1">INDEX(Calc!$B$247:$BJ$287,'Cash Flows Stmt'!$P12,'Cash Flows Stmt'!H$5+1)</f>
        <v>-70400.800412329103</v>
      </c>
      <c r="I15" s="94">
        <f t="array" aca="1" ref="I15" ca="1">INDEX(Calc!$B$247:$BJ$287,'Cash Flows Stmt'!$P12,'Cash Flows Stmt'!I$5+1)</f>
        <v>-71395.97811565164</v>
      </c>
      <c r="J15" s="94">
        <f t="array" aca="1" ref="J15" ca="1">INDEX(Calc!$B$247:$BJ$287,'Cash Flows Stmt'!$P12,'Cash Flows Stmt'!J$5+1)</f>
        <v>-59684.168943351804</v>
      </c>
      <c r="K15" s="94">
        <f t="array" aca="1" ref="K15" ca="1">INDEX(Calc!$B$247:$BJ$287,'Cash Flows Stmt'!$P12,'Cash Flows Stmt'!K$5+1)</f>
        <v>-52141.93692707039</v>
      </c>
      <c r="L15" s="94">
        <f t="array" aca="1" ref="L15" ca="1">INDEX(Calc!$B$247:$BJ$287,'Cash Flows Stmt'!$P12,'Cash Flows Stmt'!L$5+1)</f>
        <v>-52953.362796078785</v>
      </c>
      <c r="M15" s="94">
        <f t="array" aca="1" ref="M15" ca="1">INDEX(Calc!$B$247:$BJ$287,'Cash Flows Stmt'!$P12,'Cash Flows Stmt'!M$5+1)</f>
        <v>-53763.758219571697</v>
      </c>
      <c r="N15" s="94">
        <f t="array" aca="1" ref="N15" ca="1">INDEX(Calc!$B$247:$BJ$287,'Cash Flows Stmt'!$P12,'Cash Flows Stmt'!N$5+1)</f>
        <v>-54574.856675714043</v>
      </c>
      <c r="O15" s="161">
        <f t="shared" ca="1" si="2"/>
        <v>-667709.10528976738</v>
      </c>
      <c r="P15" s="152">
        <v>8</v>
      </c>
    </row>
    <row r="16" spans="1:17" ht="14.25" customHeight="1">
      <c r="A16" s="181" t="str">
        <f ca="1">IF(O16&lt;&gt;0,Calc!$A$252,0)</f>
        <v>Cash paid for General and Administrative</v>
      </c>
      <c r="B16" s="94">
        <f t="array" ref="B16">INDEX(Calc!$B$247:$BJ$287,'Cash Flows Stmt'!$P13,'Cash Flows Stmt'!B$5+1)</f>
        <v>0</v>
      </c>
      <c r="C16" s="94">
        <f t="array" aca="1" ref="C16" ca="1">INDEX(Calc!$B$247:$BJ$287,'Cash Flows Stmt'!$P13,'Cash Flows Stmt'!C$5+1)</f>
        <v>-5700</v>
      </c>
      <c r="D16" s="94">
        <f t="array" aca="1" ref="D16" ca="1">INDEX(Calc!$B$247:$BJ$287,'Cash Flows Stmt'!$P13,'Cash Flows Stmt'!D$5+1)</f>
        <v>-12200</v>
      </c>
      <c r="E16" s="94">
        <f t="array" aca="1" ref="E16" ca="1">INDEX(Calc!$B$247:$BJ$287,'Cash Flows Stmt'!$P13,'Cash Flows Stmt'!E$5+1)</f>
        <v>-34400</v>
      </c>
      <c r="F16" s="94">
        <f t="array" aca="1" ref="F16" ca="1">INDEX(Calc!$B$247:$BJ$287,'Cash Flows Stmt'!$P13,'Cash Flows Stmt'!F$5+1)</f>
        <v>-48000</v>
      </c>
      <c r="G16" s="94">
        <f t="array" aca="1" ref="G16" ca="1">INDEX(Calc!$B$247:$BJ$287,'Cash Flows Stmt'!$P13,'Cash Flows Stmt'!G$5+1)</f>
        <v>-48175.2192</v>
      </c>
      <c r="H16" s="94">
        <f t="array" aca="1" ref="H16" ca="1">INDEX(Calc!$B$247:$BJ$287,'Cash Flows Stmt'!$P13,'Cash Flows Stmt'!H$5+1)</f>
        <v>-48622.57796103516</v>
      </c>
      <c r="I16" s="94">
        <f t="array" aca="1" ref="I16" ca="1">INDEX(Calc!$B$247:$BJ$287,'Cash Flows Stmt'!$P13,'Cash Flows Stmt'!I$5+1)</f>
        <v>-49064.879162511847</v>
      </c>
      <c r="J16" s="94">
        <f t="array" aca="1" ref="J16" ca="1">INDEX(Calc!$B$247:$BJ$287,'Cash Flows Stmt'!$P13,'Cash Flows Stmt'!J$5+1)</f>
        <v>-49992.963974823026</v>
      </c>
      <c r="K16" s="94">
        <f t="array" aca="1" ref="K16" ca="1">INDEX(Calc!$B$247:$BJ$287,'Cash Flows Stmt'!$P13,'Cash Flows Stmt'!K$5+1)</f>
        <v>-50729.749745364621</v>
      </c>
      <c r="L16" s="94">
        <f t="array" aca="1" ref="L16" ca="1">INDEX(Calc!$B$247:$BJ$287,'Cash Flows Stmt'!$P13,'Cash Flows Stmt'!L$5+1)</f>
        <v>-51090.3834649239</v>
      </c>
      <c r="M16" s="94">
        <f t="array" aca="1" ref="M16" ca="1">INDEX(Calc!$B$247:$BJ$287,'Cash Flows Stmt'!$P13,'Cash Flows Stmt'!M$5+1)</f>
        <v>-51450.559208698527</v>
      </c>
      <c r="N16" s="94">
        <f t="array" aca="1" ref="N16" ca="1">INDEX(Calc!$B$247:$BJ$287,'Cash Flows Stmt'!$P13,'Cash Flows Stmt'!N$5+1)</f>
        <v>-51811.047411428466</v>
      </c>
      <c r="O16" s="161">
        <f t="shared" ca="1" si="2"/>
        <v>-501237.38012878556</v>
      </c>
      <c r="P16" s="152">
        <v>9</v>
      </c>
    </row>
    <row r="17" spans="1:16" ht="14.25" customHeight="1">
      <c r="A17" s="181" t="str">
        <f ca="1">IF(O17&lt;&gt;0,Calc!$A$253,0)</f>
        <v>Cash paid for Development &amp; Maintenance</v>
      </c>
      <c r="B17" s="94">
        <f t="array" ref="B17">INDEX(Calc!$B$247:$BJ$287,'Cash Flows Stmt'!$P14,'Cash Flows Stmt'!B$5+1)</f>
        <v>0</v>
      </c>
      <c r="C17" s="94">
        <f t="array" aca="1" ref="C17" ca="1">INDEX(Calc!$B$247:$BJ$287,'Cash Flows Stmt'!$P14,'Cash Flows Stmt'!C$5+1)</f>
        <v>-30300</v>
      </c>
      <c r="D17" s="94">
        <f t="array" aca="1" ref="D17" ca="1">INDEX(Calc!$B$247:$BJ$287,'Cash Flows Stmt'!$P14,'Cash Flows Stmt'!D$5+1)</f>
        <v>-50500</v>
      </c>
      <c r="E17" s="94">
        <f t="array" aca="1" ref="E17" ca="1">INDEX(Calc!$B$247:$BJ$287,'Cash Flows Stmt'!$P14,'Cash Flows Stmt'!E$5+1)</f>
        <v>-50500</v>
      </c>
      <c r="F17" s="94">
        <f t="array" aca="1" ref="F17" ca="1">INDEX(Calc!$B$247:$BJ$287,'Cash Flows Stmt'!$P14,'Cash Flows Stmt'!F$5+1)</f>
        <v>-20800</v>
      </c>
      <c r="G17" s="94">
        <f t="array" aca="1" ref="G17" ca="1">INDEX(Calc!$B$247:$BJ$287,'Cash Flows Stmt'!$P14,'Cash Flows Stmt'!G$5+1)</f>
        <v>-1000</v>
      </c>
      <c r="H17" s="94">
        <f t="array" aca="1" ref="H17" ca="1">INDEX(Calc!$B$247:$BJ$287,'Cash Flows Stmt'!$P14,'Cash Flows Stmt'!H$5+1)</f>
        <v>-1000</v>
      </c>
      <c r="I17" s="94">
        <f t="array" aca="1" ref="I17" ca="1">INDEX(Calc!$B$247:$BJ$287,'Cash Flows Stmt'!$P14,'Cash Flows Stmt'!I$5+1)</f>
        <v>-1000</v>
      </c>
      <c r="J17" s="94">
        <f t="array" aca="1" ref="J17" ca="1">INDEX(Calc!$B$247:$BJ$287,'Cash Flows Stmt'!$P14,'Cash Flows Stmt'!J$5+1)</f>
        <v>-1000</v>
      </c>
      <c r="K17" s="94">
        <f t="array" aca="1" ref="K17" ca="1">INDEX(Calc!$B$247:$BJ$287,'Cash Flows Stmt'!$P14,'Cash Flows Stmt'!K$5+1)</f>
        <v>-1000</v>
      </c>
      <c r="L17" s="94">
        <f t="array" aca="1" ref="L17" ca="1">INDEX(Calc!$B$247:$BJ$287,'Cash Flows Stmt'!$P14,'Cash Flows Stmt'!L$5+1)</f>
        <v>-1000</v>
      </c>
      <c r="M17" s="94">
        <f t="array" aca="1" ref="M17" ca="1">INDEX(Calc!$B$247:$BJ$287,'Cash Flows Stmt'!$P14,'Cash Flows Stmt'!M$5+1)</f>
        <v>-1000</v>
      </c>
      <c r="N17" s="94">
        <f t="array" aca="1" ref="N17" ca="1">INDEX(Calc!$B$247:$BJ$287,'Cash Flows Stmt'!$P14,'Cash Flows Stmt'!N$5+1)</f>
        <v>-1000</v>
      </c>
      <c r="O17" s="161">
        <f t="shared" ca="1" si="2"/>
        <v>-160100</v>
      </c>
      <c r="P17" s="152">
        <v>10</v>
      </c>
    </row>
    <row r="18" spans="1:16" ht="14.25" hidden="1" customHeight="1">
      <c r="A18" s="181">
        <f ca="1">IF(O18&lt;&gt;0,Calc!$A$254,0)</f>
        <v>0</v>
      </c>
      <c r="B18" s="94">
        <f t="array" ref="B18">INDEX(Calc!$B$247:$BJ$287,'Cash Flows Stmt'!$P15,'Cash Flows Stmt'!B$5+1)</f>
        <v>0</v>
      </c>
      <c r="C18" s="94">
        <f t="array" aca="1" ref="C18" ca="1">INDEX(Calc!$B$247:$BJ$287,'Cash Flows Stmt'!$P15,'Cash Flows Stmt'!C$5+1)</f>
        <v>0</v>
      </c>
      <c r="D18" s="94">
        <f t="array" aca="1" ref="D18" ca="1">INDEX(Calc!$B$247:$BJ$287,'Cash Flows Stmt'!$P15,'Cash Flows Stmt'!D$5+1)</f>
        <v>0</v>
      </c>
      <c r="E18" s="94">
        <f t="array" aca="1" ref="E18" ca="1">INDEX(Calc!$B$247:$BJ$287,'Cash Flows Stmt'!$P15,'Cash Flows Stmt'!E$5+1)</f>
        <v>0</v>
      </c>
      <c r="F18" s="94">
        <f t="array" aca="1" ref="F18" ca="1">INDEX(Calc!$B$247:$BJ$287,'Cash Flows Stmt'!$P15,'Cash Flows Stmt'!F$5+1)</f>
        <v>0</v>
      </c>
      <c r="G18" s="94">
        <f t="array" aca="1" ref="G18" ca="1">INDEX(Calc!$B$247:$BJ$287,'Cash Flows Stmt'!$P15,'Cash Flows Stmt'!G$5+1)</f>
        <v>0</v>
      </c>
      <c r="H18" s="94">
        <f t="array" aca="1" ref="H18" ca="1">INDEX(Calc!$B$247:$BJ$287,'Cash Flows Stmt'!$P15,'Cash Flows Stmt'!H$5+1)</f>
        <v>0</v>
      </c>
      <c r="I18" s="94">
        <f t="array" aca="1" ref="I18" ca="1">INDEX(Calc!$B$247:$BJ$287,'Cash Flows Stmt'!$P15,'Cash Flows Stmt'!I$5+1)</f>
        <v>0</v>
      </c>
      <c r="J18" s="94">
        <f t="array" aca="1" ref="J18" ca="1">INDEX(Calc!$B$247:$BJ$287,'Cash Flows Stmt'!$P15,'Cash Flows Stmt'!J$5+1)</f>
        <v>0</v>
      </c>
      <c r="K18" s="94">
        <f t="array" aca="1" ref="K18" ca="1">INDEX(Calc!$B$247:$BJ$287,'Cash Flows Stmt'!$P15,'Cash Flows Stmt'!K$5+1)</f>
        <v>0</v>
      </c>
      <c r="L18" s="94">
        <f t="array" aca="1" ref="L18" ca="1">INDEX(Calc!$B$247:$BJ$287,'Cash Flows Stmt'!$P15,'Cash Flows Stmt'!L$5+1)</f>
        <v>0</v>
      </c>
      <c r="M18" s="94">
        <f t="array" aca="1" ref="M18" ca="1">INDEX(Calc!$B$247:$BJ$287,'Cash Flows Stmt'!$P15,'Cash Flows Stmt'!M$5+1)</f>
        <v>0</v>
      </c>
      <c r="N18" s="94">
        <f t="array" aca="1" ref="N18" ca="1">INDEX(Calc!$B$247:$BJ$287,'Cash Flows Stmt'!$P15,'Cash Flows Stmt'!N$5+1)</f>
        <v>0</v>
      </c>
      <c r="O18" s="161">
        <f t="shared" ca="1" si="2"/>
        <v>0</v>
      </c>
      <c r="P18" s="152">
        <v>11</v>
      </c>
    </row>
    <row r="19" spans="1:16" ht="14.25" hidden="1" customHeight="1">
      <c r="A19" s="181">
        <f ca="1">IF(O19&lt;&gt;0,Calc!$A$255,0)</f>
        <v>0</v>
      </c>
      <c r="B19" s="94">
        <f t="array" ref="B19">INDEX(Calc!$B$247:$BJ$287,'Cash Flows Stmt'!$P16,'Cash Flows Stmt'!B$5+1)</f>
        <v>0</v>
      </c>
      <c r="C19" s="94">
        <f t="array" aca="1" ref="C19" ca="1">INDEX(Calc!$B$247:$BJ$287,'Cash Flows Stmt'!$P16,'Cash Flows Stmt'!C$5+1)</f>
        <v>0</v>
      </c>
      <c r="D19" s="94">
        <f t="array" aca="1" ref="D19" ca="1">INDEX(Calc!$B$247:$BJ$287,'Cash Flows Stmt'!$P16,'Cash Flows Stmt'!D$5+1)</f>
        <v>0</v>
      </c>
      <c r="E19" s="94">
        <f t="array" aca="1" ref="E19" ca="1">INDEX(Calc!$B$247:$BJ$287,'Cash Flows Stmt'!$P16,'Cash Flows Stmt'!E$5+1)</f>
        <v>0</v>
      </c>
      <c r="F19" s="94">
        <f t="array" aca="1" ref="F19" ca="1">INDEX(Calc!$B$247:$BJ$287,'Cash Flows Stmt'!$P16,'Cash Flows Stmt'!F$5+1)</f>
        <v>0</v>
      </c>
      <c r="G19" s="94">
        <f t="array" aca="1" ref="G19" ca="1">INDEX(Calc!$B$247:$BJ$287,'Cash Flows Stmt'!$P16,'Cash Flows Stmt'!G$5+1)</f>
        <v>0</v>
      </c>
      <c r="H19" s="94">
        <f t="array" aca="1" ref="H19" ca="1">INDEX(Calc!$B$247:$BJ$287,'Cash Flows Stmt'!$P16,'Cash Flows Stmt'!H$5+1)</f>
        <v>0</v>
      </c>
      <c r="I19" s="94">
        <f t="array" aca="1" ref="I19" ca="1">INDEX(Calc!$B$247:$BJ$287,'Cash Flows Stmt'!$P16,'Cash Flows Stmt'!I$5+1)</f>
        <v>0</v>
      </c>
      <c r="J19" s="94">
        <f t="array" aca="1" ref="J19" ca="1">INDEX(Calc!$B$247:$BJ$287,'Cash Flows Stmt'!$P16,'Cash Flows Stmt'!J$5+1)</f>
        <v>0</v>
      </c>
      <c r="K19" s="94">
        <f t="array" aca="1" ref="K19" ca="1">INDEX(Calc!$B$247:$BJ$287,'Cash Flows Stmt'!$P16,'Cash Flows Stmt'!K$5+1)</f>
        <v>0</v>
      </c>
      <c r="L19" s="94">
        <f t="array" aca="1" ref="L19" ca="1">INDEX(Calc!$B$247:$BJ$287,'Cash Flows Stmt'!$P16,'Cash Flows Stmt'!L$5+1)</f>
        <v>0</v>
      </c>
      <c r="M19" s="94">
        <f t="array" aca="1" ref="M19" ca="1">INDEX(Calc!$B$247:$BJ$287,'Cash Flows Stmt'!$P16,'Cash Flows Stmt'!M$5+1)</f>
        <v>0</v>
      </c>
      <c r="N19" s="94">
        <f t="array" aca="1" ref="N19" ca="1">INDEX(Calc!$B$247:$BJ$287,'Cash Flows Stmt'!$P16,'Cash Flows Stmt'!N$5+1)</f>
        <v>0</v>
      </c>
      <c r="O19" s="161">
        <f t="shared" ca="1" si="2"/>
        <v>0</v>
      </c>
      <c r="P19" s="152">
        <v>12</v>
      </c>
    </row>
    <row r="20" spans="1:16" ht="14.25" hidden="1" customHeight="1">
      <c r="A20" s="181">
        <f ca="1">IF(O20&lt;&gt;0,Calc!$A$256,0)</f>
        <v>0</v>
      </c>
      <c r="B20" s="94">
        <f t="array" ref="B20">INDEX(Calc!$B$247:$BJ$287,'Cash Flows Stmt'!$P17,'Cash Flows Stmt'!B$5+1)</f>
        <v>0</v>
      </c>
      <c r="C20" s="94">
        <f t="array" aca="1" ref="C20" ca="1">INDEX(Calc!$B$247:$BJ$287,'Cash Flows Stmt'!$P17,'Cash Flows Stmt'!C$5+1)</f>
        <v>0</v>
      </c>
      <c r="D20" s="94">
        <f t="array" aca="1" ref="D20" ca="1">INDEX(Calc!$B$247:$BJ$287,'Cash Flows Stmt'!$P17,'Cash Flows Stmt'!D$5+1)</f>
        <v>0</v>
      </c>
      <c r="E20" s="94">
        <f t="array" aca="1" ref="E20" ca="1">INDEX(Calc!$B$247:$BJ$287,'Cash Flows Stmt'!$P17,'Cash Flows Stmt'!E$5+1)</f>
        <v>0</v>
      </c>
      <c r="F20" s="94">
        <f t="array" aca="1" ref="F20" ca="1">INDEX(Calc!$B$247:$BJ$287,'Cash Flows Stmt'!$P17,'Cash Flows Stmt'!F$5+1)</f>
        <v>0</v>
      </c>
      <c r="G20" s="94">
        <f t="array" aca="1" ref="G20" ca="1">INDEX(Calc!$B$247:$BJ$287,'Cash Flows Stmt'!$P17,'Cash Flows Stmt'!G$5+1)</f>
        <v>0</v>
      </c>
      <c r="H20" s="94">
        <f t="array" aca="1" ref="H20" ca="1">INDEX(Calc!$B$247:$BJ$287,'Cash Flows Stmt'!$P17,'Cash Flows Stmt'!H$5+1)</f>
        <v>0</v>
      </c>
      <c r="I20" s="94">
        <f t="array" aca="1" ref="I20" ca="1">INDEX(Calc!$B$247:$BJ$287,'Cash Flows Stmt'!$P17,'Cash Flows Stmt'!I$5+1)</f>
        <v>0</v>
      </c>
      <c r="J20" s="94">
        <f t="array" aca="1" ref="J20" ca="1">INDEX(Calc!$B$247:$BJ$287,'Cash Flows Stmt'!$P17,'Cash Flows Stmt'!J$5+1)</f>
        <v>0</v>
      </c>
      <c r="K20" s="94">
        <f t="array" aca="1" ref="K20" ca="1">INDEX(Calc!$B$247:$BJ$287,'Cash Flows Stmt'!$P17,'Cash Flows Stmt'!K$5+1)</f>
        <v>0</v>
      </c>
      <c r="L20" s="94">
        <f t="array" aca="1" ref="L20" ca="1">INDEX(Calc!$B$247:$BJ$287,'Cash Flows Stmt'!$P17,'Cash Flows Stmt'!L$5+1)</f>
        <v>0</v>
      </c>
      <c r="M20" s="94">
        <f t="array" aca="1" ref="M20" ca="1">INDEX(Calc!$B$247:$BJ$287,'Cash Flows Stmt'!$P17,'Cash Flows Stmt'!M$5+1)</f>
        <v>0</v>
      </c>
      <c r="N20" s="94">
        <f t="array" aca="1" ref="N20" ca="1">INDEX(Calc!$B$247:$BJ$287,'Cash Flows Stmt'!$P17,'Cash Flows Stmt'!N$5+1)</f>
        <v>0</v>
      </c>
      <c r="O20" s="161">
        <f t="shared" ca="1" si="2"/>
        <v>0</v>
      </c>
      <c r="P20" s="152">
        <v>13</v>
      </c>
    </row>
    <row r="21" spans="1:16" ht="14.25" hidden="1" customHeight="1">
      <c r="A21" s="181">
        <f ca="1">IF(O21&lt;&gt;0,Calc!$A$257,0)</f>
        <v>0</v>
      </c>
      <c r="B21" s="94">
        <f t="array" ref="B21">INDEX(Calc!$B$247:$BJ$287,'Cash Flows Stmt'!$P18,'Cash Flows Stmt'!B$5+1)</f>
        <v>0</v>
      </c>
      <c r="C21" s="94">
        <f t="array" aca="1" ref="C21" ca="1">INDEX(Calc!$B$247:$BJ$287,'Cash Flows Stmt'!$P18,'Cash Flows Stmt'!C$5+1)</f>
        <v>0</v>
      </c>
      <c r="D21" s="94">
        <f t="array" aca="1" ref="D21" ca="1">INDEX(Calc!$B$247:$BJ$287,'Cash Flows Stmt'!$P18,'Cash Flows Stmt'!D$5+1)</f>
        <v>0</v>
      </c>
      <c r="E21" s="94">
        <f t="array" aca="1" ref="E21" ca="1">INDEX(Calc!$B$247:$BJ$287,'Cash Flows Stmt'!$P18,'Cash Flows Stmt'!E$5+1)</f>
        <v>0</v>
      </c>
      <c r="F21" s="94">
        <f t="array" aca="1" ref="F21" ca="1">INDEX(Calc!$B$247:$BJ$287,'Cash Flows Stmt'!$P18,'Cash Flows Stmt'!F$5+1)</f>
        <v>0</v>
      </c>
      <c r="G21" s="94">
        <f t="array" aca="1" ref="G21" ca="1">INDEX(Calc!$B$247:$BJ$287,'Cash Flows Stmt'!$P18,'Cash Flows Stmt'!G$5+1)</f>
        <v>0</v>
      </c>
      <c r="H21" s="94">
        <f t="array" aca="1" ref="H21" ca="1">INDEX(Calc!$B$247:$BJ$287,'Cash Flows Stmt'!$P18,'Cash Flows Stmt'!H$5+1)</f>
        <v>0</v>
      </c>
      <c r="I21" s="94">
        <f t="array" aca="1" ref="I21" ca="1">INDEX(Calc!$B$247:$BJ$287,'Cash Flows Stmt'!$P18,'Cash Flows Stmt'!I$5+1)</f>
        <v>0</v>
      </c>
      <c r="J21" s="94">
        <f t="array" aca="1" ref="J21" ca="1">INDEX(Calc!$B$247:$BJ$287,'Cash Flows Stmt'!$P18,'Cash Flows Stmt'!J$5+1)</f>
        <v>0</v>
      </c>
      <c r="K21" s="94">
        <f t="array" aca="1" ref="K21" ca="1">INDEX(Calc!$B$247:$BJ$287,'Cash Flows Stmt'!$P18,'Cash Flows Stmt'!K$5+1)</f>
        <v>0</v>
      </c>
      <c r="L21" s="94">
        <f t="array" aca="1" ref="L21" ca="1">INDEX(Calc!$B$247:$BJ$287,'Cash Flows Stmt'!$P18,'Cash Flows Stmt'!L$5+1)</f>
        <v>0</v>
      </c>
      <c r="M21" s="94">
        <f t="array" aca="1" ref="M21" ca="1">INDEX(Calc!$B$247:$BJ$287,'Cash Flows Stmt'!$P18,'Cash Flows Stmt'!M$5+1)</f>
        <v>0</v>
      </c>
      <c r="N21" s="94">
        <f t="array" aca="1" ref="N21" ca="1">INDEX(Calc!$B$247:$BJ$287,'Cash Flows Stmt'!$P18,'Cash Flows Stmt'!N$5+1)</f>
        <v>0</v>
      </c>
      <c r="O21" s="161">
        <f t="shared" ca="1" si="2"/>
        <v>0</v>
      </c>
      <c r="P21" s="152">
        <v>14</v>
      </c>
    </row>
    <row r="22" spans="1:16" ht="14.25" hidden="1" customHeight="1">
      <c r="A22" s="181">
        <f ca="1">IF(O22&lt;&gt;0,Calc!$A$258,0)</f>
        <v>0</v>
      </c>
      <c r="B22" s="94">
        <f t="array" ref="B22">INDEX(Calc!$B$247:$BJ$287,'Cash Flows Stmt'!$P19,'Cash Flows Stmt'!B$5+1)</f>
        <v>0</v>
      </c>
      <c r="C22" s="94">
        <f t="array" aca="1" ref="C22" ca="1">INDEX(Calc!$B$247:$BJ$287,'Cash Flows Stmt'!$P19,'Cash Flows Stmt'!C$5+1)</f>
        <v>0</v>
      </c>
      <c r="D22" s="94">
        <f t="array" aca="1" ref="D22" ca="1">INDEX(Calc!$B$247:$BJ$287,'Cash Flows Stmt'!$P19,'Cash Flows Stmt'!D$5+1)</f>
        <v>0</v>
      </c>
      <c r="E22" s="94">
        <f t="array" aca="1" ref="E22" ca="1">INDEX(Calc!$B$247:$BJ$287,'Cash Flows Stmt'!$P19,'Cash Flows Stmt'!E$5+1)</f>
        <v>0</v>
      </c>
      <c r="F22" s="94">
        <f t="array" aca="1" ref="F22" ca="1">INDEX(Calc!$B$247:$BJ$287,'Cash Flows Stmt'!$P19,'Cash Flows Stmt'!F$5+1)</f>
        <v>0</v>
      </c>
      <c r="G22" s="94">
        <f t="array" aca="1" ref="G22" ca="1">INDEX(Calc!$B$247:$BJ$287,'Cash Flows Stmt'!$P19,'Cash Flows Stmt'!G$5+1)</f>
        <v>0</v>
      </c>
      <c r="H22" s="94">
        <f t="array" aca="1" ref="H22" ca="1">INDEX(Calc!$B$247:$BJ$287,'Cash Flows Stmt'!$P19,'Cash Flows Stmt'!H$5+1)</f>
        <v>0</v>
      </c>
      <c r="I22" s="94">
        <f t="array" aca="1" ref="I22" ca="1">INDEX(Calc!$B$247:$BJ$287,'Cash Flows Stmt'!$P19,'Cash Flows Stmt'!I$5+1)</f>
        <v>0</v>
      </c>
      <c r="J22" s="94">
        <f t="array" aca="1" ref="J22" ca="1">INDEX(Calc!$B$247:$BJ$287,'Cash Flows Stmt'!$P19,'Cash Flows Stmt'!J$5+1)</f>
        <v>0</v>
      </c>
      <c r="K22" s="94">
        <f t="array" aca="1" ref="K22" ca="1">INDEX(Calc!$B$247:$BJ$287,'Cash Flows Stmt'!$P19,'Cash Flows Stmt'!K$5+1)</f>
        <v>0</v>
      </c>
      <c r="L22" s="94">
        <f t="array" aca="1" ref="L22" ca="1">INDEX(Calc!$B$247:$BJ$287,'Cash Flows Stmt'!$P19,'Cash Flows Stmt'!L$5+1)</f>
        <v>0</v>
      </c>
      <c r="M22" s="94">
        <f t="array" aca="1" ref="M22" ca="1">INDEX(Calc!$B$247:$BJ$287,'Cash Flows Stmt'!$P19,'Cash Flows Stmt'!M$5+1)</f>
        <v>0</v>
      </c>
      <c r="N22" s="94">
        <f t="array" aca="1" ref="N22" ca="1">INDEX(Calc!$B$247:$BJ$287,'Cash Flows Stmt'!$P19,'Cash Flows Stmt'!N$5+1)</f>
        <v>0</v>
      </c>
      <c r="O22" s="161">
        <f t="shared" ca="1" si="2"/>
        <v>0</v>
      </c>
      <c r="P22" s="152">
        <v>15</v>
      </c>
    </row>
    <row r="23" spans="1:16" ht="14.25" hidden="1" customHeight="1">
      <c r="A23" s="181">
        <f ca="1">IF(O23&lt;&gt;0,Calc!$A$259,0)</f>
        <v>0</v>
      </c>
      <c r="B23" s="94">
        <f t="array" ref="B23">INDEX(Calc!$B$247:$BJ$287,'Cash Flows Stmt'!$P20,'Cash Flows Stmt'!B$5+1)</f>
        <v>0</v>
      </c>
      <c r="C23" s="94">
        <f t="array" aca="1" ref="C23" ca="1">INDEX(Calc!$B$247:$BJ$287,'Cash Flows Stmt'!$P20,'Cash Flows Stmt'!C$5+1)</f>
        <v>0</v>
      </c>
      <c r="D23" s="94">
        <f t="array" aca="1" ref="D23" ca="1">INDEX(Calc!$B$247:$BJ$287,'Cash Flows Stmt'!$P20,'Cash Flows Stmt'!D$5+1)</f>
        <v>0</v>
      </c>
      <c r="E23" s="94">
        <f t="array" aca="1" ref="E23" ca="1">INDEX(Calc!$B$247:$BJ$287,'Cash Flows Stmt'!$P20,'Cash Flows Stmt'!E$5+1)</f>
        <v>0</v>
      </c>
      <c r="F23" s="94">
        <f t="array" aca="1" ref="F23" ca="1">INDEX(Calc!$B$247:$BJ$287,'Cash Flows Stmt'!$P20,'Cash Flows Stmt'!F$5+1)</f>
        <v>0</v>
      </c>
      <c r="G23" s="94">
        <f t="array" aca="1" ref="G23" ca="1">INDEX(Calc!$B$247:$BJ$287,'Cash Flows Stmt'!$P20,'Cash Flows Stmt'!G$5+1)</f>
        <v>0</v>
      </c>
      <c r="H23" s="94">
        <f t="array" aca="1" ref="H23" ca="1">INDEX(Calc!$B$247:$BJ$287,'Cash Flows Stmt'!$P20,'Cash Flows Stmt'!H$5+1)</f>
        <v>0</v>
      </c>
      <c r="I23" s="94">
        <f t="array" aca="1" ref="I23" ca="1">INDEX(Calc!$B$247:$BJ$287,'Cash Flows Stmt'!$P20,'Cash Flows Stmt'!I$5+1)</f>
        <v>0</v>
      </c>
      <c r="J23" s="94">
        <f t="array" aca="1" ref="J23" ca="1">INDEX(Calc!$B$247:$BJ$287,'Cash Flows Stmt'!$P20,'Cash Flows Stmt'!J$5+1)</f>
        <v>0</v>
      </c>
      <c r="K23" s="94">
        <f t="array" aca="1" ref="K23" ca="1">INDEX(Calc!$B$247:$BJ$287,'Cash Flows Stmt'!$P20,'Cash Flows Stmt'!K$5+1)</f>
        <v>0</v>
      </c>
      <c r="L23" s="94">
        <f t="array" aca="1" ref="L23" ca="1">INDEX(Calc!$B$247:$BJ$287,'Cash Flows Stmt'!$P20,'Cash Flows Stmt'!L$5+1)</f>
        <v>0</v>
      </c>
      <c r="M23" s="94">
        <f t="array" aca="1" ref="M23" ca="1">INDEX(Calc!$B$247:$BJ$287,'Cash Flows Stmt'!$P20,'Cash Flows Stmt'!M$5+1)</f>
        <v>0</v>
      </c>
      <c r="N23" s="94">
        <f t="array" aca="1" ref="N23" ca="1">INDEX(Calc!$B$247:$BJ$287,'Cash Flows Stmt'!$P20,'Cash Flows Stmt'!N$5+1)</f>
        <v>0</v>
      </c>
      <c r="O23" s="161">
        <f t="shared" ca="1" si="2"/>
        <v>0</v>
      </c>
      <c r="P23" s="152">
        <v>16</v>
      </c>
    </row>
    <row r="24" spans="1:16" ht="14.25" hidden="1" customHeight="1">
      <c r="A24" s="181">
        <f ca="1">IF(O24&lt;&gt;0,Calc!$A$260,0)</f>
        <v>0</v>
      </c>
      <c r="B24" s="94">
        <f t="array" ref="B24">INDEX(Calc!$B$247:$BJ$287,'Cash Flows Stmt'!$P21,'Cash Flows Stmt'!B$5+1)</f>
        <v>0</v>
      </c>
      <c r="C24" s="94">
        <f t="array" aca="1" ref="C24" ca="1">INDEX(Calc!$B$247:$BJ$287,'Cash Flows Stmt'!$P21,'Cash Flows Stmt'!C$5+1)</f>
        <v>0</v>
      </c>
      <c r="D24" s="94">
        <f t="array" aca="1" ref="D24" ca="1">INDEX(Calc!$B$247:$BJ$287,'Cash Flows Stmt'!$P21,'Cash Flows Stmt'!D$5+1)</f>
        <v>0</v>
      </c>
      <c r="E24" s="94">
        <f t="array" aca="1" ref="E24" ca="1">INDEX(Calc!$B$247:$BJ$287,'Cash Flows Stmt'!$P21,'Cash Flows Stmt'!E$5+1)</f>
        <v>0</v>
      </c>
      <c r="F24" s="94">
        <f t="array" aca="1" ref="F24" ca="1">INDEX(Calc!$B$247:$BJ$287,'Cash Flows Stmt'!$P21,'Cash Flows Stmt'!F$5+1)</f>
        <v>0</v>
      </c>
      <c r="G24" s="94">
        <f t="array" aca="1" ref="G24" ca="1">INDEX(Calc!$B$247:$BJ$287,'Cash Flows Stmt'!$P21,'Cash Flows Stmt'!G$5+1)</f>
        <v>0</v>
      </c>
      <c r="H24" s="94">
        <f t="array" aca="1" ref="H24" ca="1">INDEX(Calc!$B$247:$BJ$287,'Cash Flows Stmt'!$P21,'Cash Flows Stmt'!H$5+1)</f>
        <v>0</v>
      </c>
      <c r="I24" s="94">
        <f t="array" aca="1" ref="I24" ca="1">INDEX(Calc!$B$247:$BJ$287,'Cash Flows Stmt'!$P21,'Cash Flows Stmt'!I$5+1)</f>
        <v>0</v>
      </c>
      <c r="J24" s="94">
        <f t="array" aca="1" ref="J24" ca="1">INDEX(Calc!$B$247:$BJ$287,'Cash Flows Stmt'!$P21,'Cash Flows Stmt'!J$5+1)</f>
        <v>0</v>
      </c>
      <c r="K24" s="94">
        <f t="array" aca="1" ref="K24" ca="1">INDEX(Calc!$B$247:$BJ$287,'Cash Flows Stmt'!$P21,'Cash Flows Stmt'!K$5+1)</f>
        <v>0</v>
      </c>
      <c r="L24" s="94">
        <f t="array" aca="1" ref="L24" ca="1">INDEX(Calc!$B$247:$BJ$287,'Cash Flows Stmt'!$P21,'Cash Flows Stmt'!L$5+1)</f>
        <v>0</v>
      </c>
      <c r="M24" s="94">
        <f t="array" aca="1" ref="M24" ca="1">INDEX(Calc!$B$247:$BJ$287,'Cash Flows Stmt'!$P21,'Cash Flows Stmt'!M$5+1)</f>
        <v>0</v>
      </c>
      <c r="N24" s="94">
        <f t="array" aca="1" ref="N24" ca="1">INDEX(Calc!$B$247:$BJ$287,'Cash Flows Stmt'!$P21,'Cash Flows Stmt'!N$5+1)</f>
        <v>0</v>
      </c>
      <c r="O24" s="161">
        <f t="shared" ca="1" si="2"/>
        <v>0</v>
      </c>
      <c r="P24" s="152">
        <v>17</v>
      </c>
    </row>
    <row r="25" spans="1:16" ht="14.25" hidden="1" customHeight="1">
      <c r="A25" s="181">
        <f>IF(O25&lt;&gt;0,Calc!$A$261,0)</f>
        <v>0</v>
      </c>
      <c r="B25" s="94">
        <f t="array" ref="B25">INDEX(Calc!$B$247:$BJ$287,'Cash Flows Stmt'!$P22,'Cash Flows Stmt'!B$5+1)</f>
        <v>0</v>
      </c>
      <c r="C25" s="94">
        <f t="array" ref="C25">INDEX(Calc!$B$247:$BJ$287,'Cash Flows Stmt'!$P22,'Cash Flows Stmt'!C$5+1)</f>
        <v>0</v>
      </c>
      <c r="D25" s="94">
        <f t="array" ref="D25">INDEX(Calc!$B$247:$BJ$287,'Cash Flows Stmt'!$P22,'Cash Flows Stmt'!D$5+1)</f>
        <v>0</v>
      </c>
      <c r="E25" s="94">
        <f t="array" ref="E25">INDEX(Calc!$B$247:$BJ$287,'Cash Flows Stmt'!$P22,'Cash Flows Stmt'!E$5+1)</f>
        <v>0</v>
      </c>
      <c r="F25" s="94">
        <f t="array" ref="F25">INDEX(Calc!$B$247:$BJ$287,'Cash Flows Stmt'!$P22,'Cash Flows Stmt'!F$5+1)</f>
        <v>0</v>
      </c>
      <c r="G25" s="94">
        <f t="array" ref="G25">INDEX(Calc!$B$247:$BJ$287,'Cash Flows Stmt'!$P22,'Cash Flows Stmt'!G$5+1)</f>
        <v>0</v>
      </c>
      <c r="H25" s="94">
        <f t="array" ref="H25">INDEX(Calc!$B$247:$BJ$287,'Cash Flows Stmt'!$P22,'Cash Flows Stmt'!H$5+1)</f>
        <v>0</v>
      </c>
      <c r="I25" s="94">
        <f t="array" ref="I25">INDEX(Calc!$B$247:$BJ$287,'Cash Flows Stmt'!$P22,'Cash Flows Stmt'!I$5+1)</f>
        <v>0</v>
      </c>
      <c r="J25" s="94">
        <f t="array" ref="J25">INDEX(Calc!$B$247:$BJ$287,'Cash Flows Stmt'!$P22,'Cash Flows Stmt'!J$5+1)</f>
        <v>0</v>
      </c>
      <c r="K25" s="94">
        <f t="array" ref="K25">INDEX(Calc!$B$247:$BJ$287,'Cash Flows Stmt'!$P22,'Cash Flows Stmt'!K$5+1)</f>
        <v>0</v>
      </c>
      <c r="L25" s="94">
        <f t="array" ref="L25">INDEX(Calc!$B$247:$BJ$287,'Cash Flows Stmt'!$P22,'Cash Flows Stmt'!L$5+1)</f>
        <v>0</v>
      </c>
      <c r="M25" s="94">
        <f t="array" ref="M25">INDEX(Calc!$B$247:$BJ$287,'Cash Flows Stmt'!$P22,'Cash Flows Stmt'!M$5+1)</f>
        <v>0</v>
      </c>
      <c r="N25" s="94">
        <f t="array" ref="N25">INDEX(Calc!$B$247:$BJ$287,'Cash Flows Stmt'!$P22,'Cash Flows Stmt'!N$5+1)</f>
        <v>0</v>
      </c>
      <c r="O25" s="161">
        <f t="shared" si="2"/>
        <v>0</v>
      </c>
      <c r="P25" s="152">
        <v>18</v>
      </c>
    </row>
    <row r="26" spans="1:16" ht="14.25" hidden="1" customHeight="1">
      <c r="A26" s="181">
        <f>IF(O26&lt;&gt;0,Calc!$A$262,0)</f>
        <v>0</v>
      </c>
      <c r="B26" s="94">
        <f t="array" ref="B26">INDEX(Calc!$B$247:$BJ$287,'Cash Flows Stmt'!$P23,'Cash Flows Stmt'!B$5+1)</f>
        <v>0</v>
      </c>
      <c r="C26" s="94">
        <f t="array" ref="C26">INDEX(Calc!$B$247:$BJ$287,'Cash Flows Stmt'!$P23,'Cash Flows Stmt'!C$5+1)</f>
        <v>0</v>
      </c>
      <c r="D26" s="94">
        <f t="array" ref="D26">INDEX(Calc!$B$247:$BJ$287,'Cash Flows Stmt'!$P23,'Cash Flows Stmt'!D$5+1)</f>
        <v>0</v>
      </c>
      <c r="E26" s="94">
        <f t="array" ref="E26">INDEX(Calc!$B$247:$BJ$287,'Cash Flows Stmt'!$P23,'Cash Flows Stmt'!E$5+1)</f>
        <v>0</v>
      </c>
      <c r="F26" s="94">
        <f t="array" ref="F26">INDEX(Calc!$B$247:$BJ$287,'Cash Flows Stmt'!$P23,'Cash Flows Stmt'!F$5+1)</f>
        <v>0</v>
      </c>
      <c r="G26" s="94">
        <f t="array" ref="G26">INDEX(Calc!$B$247:$BJ$287,'Cash Flows Stmt'!$P23,'Cash Flows Stmt'!G$5+1)</f>
        <v>0</v>
      </c>
      <c r="H26" s="94">
        <f t="array" ref="H26">INDEX(Calc!$B$247:$BJ$287,'Cash Flows Stmt'!$P23,'Cash Flows Stmt'!H$5+1)</f>
        <v>0</v>
      </c>
      <c r="I26" s="94">
        <f t="array" ref="I26">INDEX(Calc!$B$247:$BJ$287,'Cash Flows Stmt'!$P23,'Cash Flows Stmt'!I$5+1)</f>
        <v>0</v>
      </c>
      <c r="J26" s="94">
        <f t="array" ref="J26">INDEX(Calc!$B$247:$BJ$287,'Cash Flows Stmt'!$P23,'Cash Flows Stmt'!J$5+1)</f>
        <v>0</v>
      </c>
      <c r="K26" s="94">
        <f t="array" ref="K26">INDEX(Calc!$B$247:$BJ$287,'Cash Flows Stmt'!$P23,'Cash Flows Stmt'!K$5+1)</f>
        <v>0</v>
      </c>
      <c r="L26" s="94">
        <f t="array" ref="L26">INDEX(Calc!$B$247:$BJ$287,'Cash Flows Stmt'!$P23,'Cash Flows Stmt'!L$5+1)</f>
        <v>0</v>
      </c>
      <c r="M26" s="94">
        <f t="array" ref="M26">INDEX(Calc!$B$247:$BJ$287,'Cash Flows Stmt'!$P23,'Cash Flows Stmt'!M$5+1)</f>
        <v>0</v>
      </c>
      <c r="N26" s="94">
        <f t="array" ref="N26">INDEX(Calc!$B$247:$BJ$287,'Cash Flows Stmt'!$P23,'Cash Flows Stmt'!N$5+1)</f>
        <v>0</v>
      </c>
      <c r="O26" s="161">
        <f t="shared" si="2"/>
        <v>0</v>
      </c>
      <c r="P26" s="152">
        <v>19</v>
      </c>
    </row>
    <row r="27" spans="1:16" ht="14.25" hidden="1" customHeight="1">
      <c r="A27" s="181">
        <f>IF(O27&lt;&gt;0,Calc!$A$263,0)</f>
        <v>0</v>
      </c>
      <c r="B27" s="94">
        <f t="array" ref="B27">INDEX(Calc!$B$247:$BJ$287,'Cash Flows Stmt'!$P24,'Cash Flows Stmt'!B$5+1)</f>
        <v>0</v>
      </c>
      <c r="C27" s="94">
        <f t="array" ref="C27">INDEX(Calc!$B$247:$BJ$287,'Cash Flows Stmt'!$P24,'Cash Flows Stmt'!C$5+1)</f>
        <v>0</v>
      </c>
      <c r="D27" s="94">
        <f t="array" ref="D27">INDEX(Calc!$B$247:$BJ$287,'Cash Flows Stmt'!$P24,'Cash Flows Stmt'!D$5+1)</f>
        <v>0</v>
      </c>
      <c r="E27" s="94">
        <f t="array" ref="E27">INDEX(Calc!$B$247:$BJ$287,'Cash Flows Stmt'!$P24,'Cash Flows Stmt'!E$5+1)</f>
        <v>0</v>
      </c>
      <c r="F27" s="94">
        <f t="array" ref="F27">INDEX(Calc!$B$247:$BJ$287,'Cash Flows Stmt'!$P24,'Cash Flows Stmt'!F$5+1)</f>
        <v>0</v>
      </c>
      <c r="G27" s="94">
        <f t="array" ref="G27">INDEX(Calc!$B$247:$BJ$287,'Cash Flows Stmt'!$P24,'Cash Flows Stmt'!G$5+1)</f>
        <v>0</v>
      </c>
      <c r="H27" s="94">
        <f t="array" ref="H27">INDEX(Calc!$B$247:$BJ$287,'Cash Flows Stmt'!$P24,'Cash Flows Stmt'!H$5+1)</f>
        <v>0</v>
      </c>
      <c r="I27" s="94">
        <f t="array" ref="I27">INDEX(Calc!$B$247:$BJ$287,'Cash Flows Stmt'!$P24,'Cash Flows Stmt'!I$5+1)</f>
        <v>0</v>
      </c>
      <c r="J27" s="94">
        <f t="array" ref="J27">INDEX(Calc!$B$247:$BJ$287,'Cash Flows Stmt'!$P24,'Cash Flows Stmt'!J$5+1)</f>
        <v>0</v>
      </c>
      <c r="K27" s="94">
        <f t="array" ref="K27">INDEX(Calc!$B$247:$BJ$287,'Cash Flows Stmt'!$P24,'Cash Flows Stmt'!K$5+1)</f>
        <v>0</v>
      </c>
      <c r="L27" s="94">
        <f t="array" ref="L27">INDEX(Calc!$B$247:$BJ$287,'Cash Flows Stmt'!$P24,'Cash Flows Stmt'!L$5+1)</f>
        <v>0</v>
      </c>
      <c r="M27" s="94">
        <f t="array" ref="M27">INDEX(Calc!$B$247:$BJ$287,'Cash Flows Stmt'!$P24,'Cash Flows Stmt'!M$5+1)</f>
        <v>0</v>
      </c>
      <c r="N27" s="94">
        <f t="array" ref="N27">INDEX(Calc!$B$247:$BJ$287,'Cash Flows Stmt'!$P24,'Cash Flows Stmt'!N$5+1)</f>
        <v>0</v>
      </c>
      <c r="O27" s="161">
        <f t="shared" si="2"/>
        <v>0</v>
      </c>
      <c r="P27" s="152">
        <v>20</v>
      </c>
    </row>
    <row r="28" spans="1:16" ht="14.25" hidden="1" customHeight="1">
      <c r="A28" s="181">
        <f>IF(O28&lt;&gt;0,Calc!$A$264,0)</f>
        <v>0</v>
      </c>
      <c r="B28" s="94">
        <f t="array" ref="B28">INDEX(Calc!$B$247:$BJ$287,'Cash Flows Stmt'!$P25,'Cash Flows Stmt'!B$5+1)</f>
        <v>0</v>
      </c>
      <c r="C28" s="94">
        <f t="array" ref="C28">INDEX(Calc!$B$247:$BJ$287,'Cash Flows Stmt'!$P25,'Cash Flows Stmt'!C$5+1)</f>
        <v>0</v>
      </c>
      <c r="D28" s="94">
        <f t="array" ref="D28">INDEX(Calc!$B$247:$BJ$287,'Cash Flows Stmt'!$P25,'Cash Flows Stmt'!D$5+1)</f>
        <v>0</v>
      </c>
      <c r="E28" s="94">
        <f t="array" ref="E28">INDEX(Calc!$B$247:$BJ$287,'Cash Flows Stmt'!$P25,'Cash Flows Stmt'!E$5+1)</f>
        <v>0</v>
      </c>
      <c r="F28" s="94">
        <f t="array" ref="F28">INDEX(Calc!$B$247:$BJ$287,'Cash Flows Stmt'!$P25,'Cash Flows Stmt'!F$5+1)</f>
        <v>0</v>
      </c>
      <c r="G28" s="94">
        <f t="array" ref="G28">INDEX(Calc!$B$247:$BJ$287,'Cash Flows Stmt'!$P25,'Cash Flows Stmt'!G$5+1)</f>
        <v>0</v>
      </c>
      <c r="H28" s="94">
        <f t="array" ref="H28">INDEX(Calc!$B$247:$BJ$287,'Cash Flows Stmt'!$P25,'Cash Flows Stmt'!H$5+1)</f>
        <v>0</v>
      </c>
      <c r="I28" s="94">
        <f t="array" ref="I28">INDEX(Calc!$B$247:$BJ$287,'Cash Flows Stmt'!$P25,'Cash Flows Stmt'!I$5+1)</f>
        <v>0</v>
      </c>
      <c r="J28" s="94">
        <f t="array" ref="J28">INDEX(Calc!$B$247:$BJ$287,'Cash Flows Stmt'!$P25,'Cash Flows Stmt'!J$5+1)</f>
        <v>0</v>
      </c>
      <c r="K28" s="94">
        <f t="array" ref="K28">INDEX(Calc!$B$247:$BJ$287,'Cash Flows Stmt'!$P25,'Cash Flows Stmt'!K$5+1)</f>
        <v>0</v>
      </c>
      <c r="L28" s="94">
        <f t="array" ref="L28">INDEX(Calc!$B$247:$BJ$287,'Cash Flows Stmt'!$P25,'Cash Flows Stmt'!L$5+1)</f>
        <v>0</v>
      </c>
      <c r="M28" s="94">
        <f t="array" ref="M28">INDEX(Calc!$B$247:$BJ$287,'Cash Flows Stmt'!$P25,'Cash Flows Stmt'!M$5+1)</f>
        <v>0</v>
      </c>
      <c r="N28" s="94">
        <f t="array" ref="N28">INDEX(Calc!$B$247:$BJ$287,'Cash Flows Stmt'!$P25,'Cash Flows Stmt'!N$5+1)</f>
        <v>0</v>
      </c>
      <c r="O28" s="161">
        <f t="shared" si="2"/>
        <v>0</v>
      </c>
      <c r="P28" s="152">
        <v>21</v>
      </c>
    </row>
    <row r="29" spans="1:16" ht="14.25" hidden="1" customHeight="1">
      <c r="A29" s="181">
        <f>IF(O29&lt;&gt;0,Calc!$A$265,0)</f>
        <v>0</v>
      </c>
      <c r="B29" s="94">
        <f t="array" ref="B29">INDEX(Calc!$B$247:$BJ$287,'Cash Flows Stmt'!$P26,'Cash Flows Stmt'!B$5+1)</f>
        <v>0</v>
      </c>
      <c r="C29" s="94">
        <f t="array" ref="C29">INDEX(Calc!$B$247:$BJ$287,'Cash Flows Stmt'!$P26,'Cash Flows Stmt'!C$5+1)</f>
        <v>0</v>
      </c>
      <c r="D29" s="94">
        <f t="array" ref="D29">INDEX(Calc!$B$247:$BJ$287,'Cash Flows Stmt'!$P26,'Cash Flows Stmt'!D$5+1)</f>
        <v>0</v>
      </c>
      <c r="E29" s="94">
        <f t="array" ref="E29">INDEX(Calc!$B$247:$BJ$287,'Cash Flows Stmt'!$P26,'Cash Flows Stmt'!E$5+1)</f>
        <v>0</v>
      </c>
      <c r="F29" s="94">
        <f t="array" ref="F29">INDEX(Calc!$B$247:$BJ$287,'Cash Flows Stmt'!$P26,'Cash Flows Stmt'!F$5+1)</f>
        <v>0</v>
      </c>
      <c r="G29" s="94">
        <f t="array" ref="G29">INDEX(Calc!$B$247:$BJ$287,'Cash Flows Stmt'!$P26,'Cash Flows Stmt'!G$5+1)</f>
        <v>0</v>
      </c>
      <c r="H29" s="94">
        <f t="array" ref="H29">INDEX(Calc!$B$247:$BJ$287,'Cash Flows Stmt'!$P26,'Cash Flows Stmt'!H$5+1)</f>
        <v>0</v>
      </c>
      <c r="I29" s="94">
        <f t="array" ref="I29">INDEX(Calc!$B$247:$BJ$287,'Cash Flows Stmt'!$P26,'Cash Flows Stmt'!I$5+1)</f>
        <v>0</v>
      </c>
      <c r="J29" s="94">
        <f t="array" ref="J29">INDEX(Calc!$B$247:$BJ$287,'Cash Flows Stmt'!$P26,'Cash Flows Stmt'!J$5+1)</f>
        <v>0</v>
      </c>
      <c r="K29" s="94">
        <f t="array" ref="K29">INDEX(Calc!$B$247:$BJ$287,'Cash Flows Stmt'!$P26,'Cash Flows Stmt'!K$5+1)</f>
        <v>0</v>
      </c>
      <c r="L29" s="94">
        <f t="array" ref="L29">INDEX(Calc!$B$247:$BJ$287,'Cash Flows Stmt'!$P26,'Cash Flows Stmt'!L$5+1)</f>
        <v>0</v>
      </c>
      <c r="M29" s="94">
        <f t="array" ref="M29">INDEX(Calc!$B$247:$BJ$287,'Cash Flows Stmt'!$P26,'Cash Flows Stmt'!M$5+1)</f>
        <v>0</v>
      </c>
      <c r="N29" s="94">
        <f t="array" ref="N29">INDEX(Calc!$B$247:$BJ$287,'Cash Flows Stmt'!$P26,'Cash Flows Stmt'!N$5+1)</f>
        <v>0</v>
      </c>
      <c r="O29" s="161">
        <f t="shared" si="2"/>
        <v>0</v>
      </c>
      <c r="P29" s="152">
        <v>22</v>
      </c>
    </row>
    <row r="30" spans="1:16" ht="14.25" hidden="1" customHeight="1">
      <c r="A30" s="181">
        <f>IF(O30&lt;&gt;0,Calc!$A$266,0)</f>
        <v>0</v>
      </c>
      <c r="B30" s="94">
        <f t="array" ref="B30">INDEX(Calc!$B$247:$BJ$287,'Cash Flows Stmt'!$P27,'Cash Flows Stmt'!B$5+1)</f>
        <v>0</v>
      </c>
      <c r="C30" s="94">
        <f t="array" ref="C30">INDEX(Calc!$B$247:$BJ$287,'Cash Flows Stmt'!$P27,'Cash Flows Stmt'!C$5+1)</f>
        <v>0</v>
      </c>
      <c r="D30" s="94">
        <f t="array" ref="D30">INDEX(Calc!$B$247:$BJ$287,'Cash Flows Stmt'!$P27,'Cash Flows Stmt'!D$5+1)</f>
        <v>0</v>
      </c>
      <c r="E30" s="94">
        <f t="array" ref="E30">INDEX(Calc!$B$247:$BJ$287,'Cash Flows Stmt'!$P27,'Cash Flows Stmt'!E$5+1)</f>
        <v>0</v>
      </c>
      <c r="F30" s="94">
        <f t="array" ref="F30">INDEX(Calc!$B$247:$BJ$287,'Cash Flows Stmt'!$P27,'Cash Flows Stmt'!F$5+1)</f>
        <v>0</v>
      </c>
      <c r="G30" s="94">
        <f t="array" ref="G30">INDEX(Calc!$B$247:$BJ$287,'Cash Flows Stmt'!$P27,'Cash Flows Stmt'!G$5+1)</f>
        <v>0</v>
      </c>
      <c r="H30" s="94">
        <f t="array" ref="H30">INDEX(Calc!$B$247:$BJ$287,'Cash Flows Stmt'!$P27,'Cash Flows Stmt'!H$5+1)</f>
        <v>0</v>
      </c>
      <c r="I30" s="94">
        <f t="array" ref="I30">INDEX(Calc!$B$247:$BJ$287,'Cash Flows Stmt'!$P27,'Cash Flows Stmt'!I$5+1)</f>
        <v>0</v>
      </c>
      <c r="J30" s="94">
        <f t="array" ref="J30">INDEX(Calc!$B$247:$BJ$287,'Cash Flows Stmt'!$P27,'Cash Flows Stmt'!J$5+1)</f>
        <v>0</v>
      </c>
      <c r="K30" s="94">
        <f t="array" ref="K30">INDEX(Calc!$B$247:$BJ$287,'Cash Flows Stmt'!$P27,'Cash Flows Stmt'!K$5+1)</f>
        <v>0</v>
      </c>
      <c r="L30" s="94">
        <f t="array" ref="L30">INDEX(Calc!$B$247:$BJ$287,'Cash Flows Stmt'!$P27,'Cash Flows Stmt'!L$5+1)</f>
        <v>0</v>
      </c>
      <c r="M30" s="94">
        <f t="array" ref="M30">INDEX(Calc!$B$247:$BJ$287,'Cash Flows Stmt'!$P27,'Cash Flows Stmt'!M$5+1)</f>
        <v>0</v>
      </c>
      <c r="N30" s="94">
        <f t="array" ref="N30">INDEX(Calc!$B$247:$BJ$287,'Cash Flows Stmt'!$P27,'Cash Flows Stmt'!N$5+1)</f>
        <v>0</v>
      </c>
      <c r="O30" s="161">
        <f t="shared" si="2"/>
        <v>0</v>
      </c>
      <c r="P30" s="152">
        <v>23</v>
      </c>
    </row>
    <row r="31" spans="1:16" ht="14.25" customHeight="1">
      <c r="A31" s="181" t="str">
        <f ca="1">IF(O31&lt;&gt;0,Calc!$A$267,0)</f>
        <v>Cash paid for General and Administrative Salaries</v>
      </c>
      <c r="B31" s="94">
        <f t="array" ref="B31">INDEX(Calc!$B$247:$BJ$287,'Cash Flows Stmt'!$P28,'Cash Flows Stmt'!B$5+1)</f>
        <v>0</v>
      </c>
      <c r="C31" s="94">
        <f t="array" aca="1" ref="C31" ca="1">INDEX(Calc!$B$247:$BJ$287,'Cash Flows Stmt'!$P28,'Cash Flows Stmt'!C$5+1)</f>
        <v>0</v>
      </c>
      <c r="D31" s="94">
        <f t="array" aca="1" ref="D31" ca="1">INDEX(Calc!$B$247:$BJ$287,'Cash Flows Stmt'!$P28,'Cash Flows Stmt'!D$5+1)</f>
        <v>-25960.000000000004</v>
      </c>
      <c r="E31" s="94">
        <f t="array" aca="1" ref="E31" ca="1">INDEX(Calc!$B$247:$BJ$287,'Cash Flows Stmt'!$P28,'Cash Flows Stmt'!E$5+1)</f>
        <v>-128816.66666666667</v>
      </c>
      <c r="F31" s="94">
        <f t="array" aca="1" ref="F31" ca="1">INDEX(Calc!$B$247:$BJ$287,'Cash Flows Stmt'!$P28,'Cash Flows Stmt'!F$5+1)</f>
        <v>-185850</v>
      </c>
      <c r="G31" s="94">
        <f t="array" aca="1" ref="G31" ca="1">INDEX(Calc!$B$247:$BJ$287,'Cash Flows Stmt'!$P28,'Cash Flows Stmt'!G$5+1)</f>
        <v>-185850</v>
      </c>
      <c r="H31" s="94">
        <f t="array" aca="1" ref="H31" ca="1">INDEX(Calc!$B$247:$BJ$287,'Cash Flows Stmt'!$P28,'Cash Flows Stmt'!H$5+1)</f>
        <v>-185850</v>
      </c>
      <c r="I31" s="94">
        <f t="array" aca="1" ref="I31" ca="1">INDEX(Calc!$B$247:$BJ$287,'Cash Flows Stmt'!$P28,'Cash Flows Stmt'!I$5+1)</f>
        <v>-185850</v>
      </c>
      <c r="J31" s="94">
        <f t="array" aca="1" ref="J31" ca="1">INDEX(Calc!$B$247:$BJ$287,'Cash Flows Stmt'!$P28,'Cash Flows Stmt'!J$5+1)</f>
        <v>-185850</v>
      </c>
      <c r="K31" s="94">
        <f t="array" aca="1" ref="K31" ca="1">INDEX(Calc!$B$247:$BJ$287,'Cash Flows Stmt'!$P28,'Cash Flows Stmt'!K$5+1)</f>
        <v>-185850</v>
      </c>
      <c r="L31" s="94">
        <f t="array" aca="1" ref="L31" ca="1">INDEX(Calc!$B$247:$BJ$287,'Cash Flows Stmt'!$P28,'Cash Flows Stmt'!L$5+1)</f>
        <v>-185850</v>
      </c>
      <c r="M31" s="94">
        <f t="array" aca="1" ref="M31" ca="1">INDEX(Calc!$B$247:$BJ$287,'Cash Flows Stmt'!$P28,'Cash Flows Stmt'!M$5+1)</f>
        <v>-185850</v>
      </c>
      <c r="N31" s="94">
        <f t="array" aca="1" ref="N31" ca="1">INDEX(Calc!$B$247:$BJ$287,'Cash Flows Stmt'!$P28,'Cash Flows Stmt'!N$5+1)</f>
        <v>-185850</v>
      </c>
      <c r="O31" s="161">
        <f t="shared" ca="1" si="2"/>
        <v>-1827426.6666666667</v>
      </c>
      <c r="P31" s="152">
        <v>24</v>
      </c>
    </row>
    <row r="32" spans="1:16" ht="14.25" hidden="1" customHeight="1">
      <c r="A32" s="181" t="str">
        <f ca="1">IF(O32&lt;&gt;0,Calc!$A$268,0)</f>
        <v>Cash paid for Sales and Marketing Salaries</v>
      </c>
      <c r="B32" s="94">
        <f t="array" ref="B32">INDEX(Calc!$B$247:$BJ$287,'Cash Flows Stmt'!$P29,'Cash Flows Stmt'!B$5+1)</f>
        <v>0</v>
      </c>
      <c r="C32" s="94">
        <f t="array" aca="1" ref="C32" ca="1">INDEX(Calc!$B$247:$BJ$287,'Cash Flows Stmt'!$P29,'Cash Flows Stmt'!C$5+1)</f>
        <v>-15339.999999999998</v>
      </c>
      <c r="D32" s="94">
        <f t="array" aca="1" ref="D32" ca="1">INDEX(Calc!$B$247:$BJ$287,'Cash Flows Stmt'!$P29,'Cash Flows Stmt'!D$5+1)</f>
        <v>-33531.666666666664</v>
      </c>
      <c r="E32" s="94">
        <f t="array" aca="1" ref="E32" ca="1">INDEX(Calc!$B$247:$BJ$287,'Cash Flows Stmt'!$P29,'Cash Flows Stmt'!E$5+1)</f>
        <v>-123211.66666666666</v>
      </c>
      <c r="F32" s="94">
        <f t="array" aca="1" ref="F32" ca="1">INDEX(Calc!$B$247:$BJ$287,'Cash Flows Stmt'!$P29,'Cash Flows Stmt'!F$5+1)</f>
        <v>-179458.33333333331</v>
      </c>
      <c r="G32" s="94">
        <f t="array" aca="1" ref="G32" ca="1">INDEX(Calc!$B$247:$BJ$287,'Cash Flows Stmt'!$P29,'Cash Flows Stmt'!G$5+1)</f>
        <v>-179458.33333333331</v>
      </c>
      <c r="H32" s="94">
        <f t="array" aca="1" ref="H32" ca="1">INDEX(Calc!$B$247:$BJ$287,'Cash Flows Stmt'!$P29,'Cash Flows Stmt'!H$5+1)</f>
        <v>-179458.33333333331</v>
      </c>
      <c r="I32" s="94">
        <f t="array" aca="1" ref="I32" ca="1">INDEX(Calc!$B$247:$BJ$287,'Cash Flows Stmt'!$P29,'Cash Flows Stmt'!I$5+1)</f>
        <v>-179458.33333333331</v>
      </c>
      <c r="J32" s="94">
        <f t="array" aca="1" ref="J32" ca="1">INDEX(Calc!$B$247:$BJ$287,'Cash Flows Stmt'!$P29,'Cash Flows Stmt'!J$5+1)</f>
        <v>-179458.33333333331</v>
      </c>
      <c r="K32" s="94">
        <f t="array" aca="1" ref="K32" ca="1">INDEX(Calc!$B$247:$BJ$287,'Cash Flows Stmt'!$P29,'Cash Flows Stmt'!K$5+1)</f>
        <v>-179458.33333333331</v>
      </c>
      <c r="L32" s="94">
        <f t="array" aca="1" ref="L32" ca="1">INDEX(Calc!$B$247:$BJ$287,'Cash Flows Stmt'!$P29,'Cash Flows Stmt'!L$5+1)</f>
        <v>-179458.33333333331</v>
      </c>
      <c r="M32" s="94">
        <f t="array" aca="1" ref="M32" ca="1">INDEX(Calc!$B$247:$BJ$287,'Cash Flows Stmt'!$P29,'Cash Flows Stmt'!M$5+1)</f>
        <v>-179458.33333333331</v>
      </c>
      <c r="N32" s="94">
        <f t="array" aca="1" ref="N32" ca="1">INDEX(Calc!$B$247:$BJ$287,'Cash Flows Stmt'!$P29,'Cash Flows Stmt'!N$5+1)</f>
        <v>-179458.33333333331</v>
      </c>
      <c r="O32" s="161">
        <f t="shared" ca="1" si="2"/>
        <v>-1787208.3333333328</v>
      </c>
      <c r="P32" s="152">
        <v>25</v>
      </c>
    </row>
    <row r="33" spans="1:26" ht="14.25" hidden="1" customHeight="1">
      <c r="A33" s="181">
        <f ca="1">IF(O33&lt;&gt;0,Calc!$A$269,0)</f>
        <v>0</v>
      </c>
      <c r="B33" s="94">
        <f t="array" ref="B33">INDEX(Calc!$B$247:$BJ$287,'Cash Flows Stmt'!$P30,'Cash Flows Stmt'!B$5+1)</f>
        <v>0</v>
      </c>
      <c r="C33" s="94">
        <f t="array" aca="1" ref="C33" ca="1">INDEX(Calc!$B$247:$BJ$287,'Cash Flows Stmt'!$P30,'Cash Flows Stmt'!C$5+1)</f>
        <v>0</v>
      </c>
      <c r="D33" s="94">
        <f t="array" aca="1" ref="D33" ca="1">INDEX(Calc!$B$247:$BJ$287,'Cash Flows Stmt'!$P30,'Cash Flows Stmt'!D$5+1)</f>
        <v>0</v>
      </c>
      <c r="E33" s="94">
        <f t="array" aca="1" ref="E33" ca="1">INDEX(Calc!$B$247:$BJ$287,'Cash Flows Stmt'!$P30,'Cash Flows Stmt'!E$5+1)</f>
        <v>0</v>
      </c>
      <c r="F33" s="94">
        <f t="array" aca="1" ref="F33" ca="1">INDEX(Calc!$B$247:$BJ$287,'Cash Flows Stmt'!$P30,'Cash Flows Stmt'!F$5+1)</f>
        <v>0</v>
      </c>
      <c r="G33" s="94">
        <f t="array" aca="1" ref="G33" ca="1">INDEX(Calc!$B$247:$BJ$287,'Cash Flows Stmt'!$P30,'Cash Flows Stmt'!G$5+1)</f>
        <v>0</v>
      </c>
      <c r="H33" s="94">
        <f t="array" aca="1" ref="H33" ca="1">INDEX(Calc!$B$247:$BJ$287,'Cash Flows Stmt'!$P30,'Cash Flows Stmt'!H$5+1)</f>
        <v>0</v>
      </c>
      <c r="I33" s="94">
        <f t="array" aca="1" ref="I33" ca="1">INDEX(Calc!$B$247:$BJ$287,'Cash Flows Stmt'!$P30,'Cash Flows Stmt'!I$5+1)</f>
        <v>0</v>
      </c>
      <c r="J33" s="94">
        <f t="array" aca="1" ref="J33" ca="1">INDEX(Calc!$B$247:$BJ$287,'Cash Flows Stmt'!$P30,'Cash Flows Stmt'!J$5+1)</f>
        <v>0</v>
      </c>
      <c r="K33" s="94">
        <f t="array" aca="1" ref="K33" ca="1">INDEX(Calc!$B$247:$BJ$287,'Cash Flows Stmt'!$P30,'Cash Flows Stmt'!K$5+1)</f>
        <v>0</v>
      </c>
      <c r="L33" s="94">
        <f t="array" aca="1" ref="L33" ca="1">INDEX(Calc!$B$247:$BJ$287,'Cash Flows Stmt'!$P30,'Cash Flows Stmt'!L$5+1)</f>
        <v>0</v>
      </c>
      <c r="M33" s="94">
        <f t="array" aca="1" ref="M33" ca="1">INDEX(Calc!$B$247:$BJ$287,'Cash Flows Stmt'!$P30,'Cash Flows Stmt'!M$5+1)</f>
        <v>0</v>
      </c>
      <c r="N33" s="94">
        <f t="array" aca="1" ref="N33" ca="1">INDEX(Calc!$B$247:$BJ$287,'Cash Flows Stmt'!$P30,'Cash Flows Stmt'!N$5+1)</f>
        <v>0</v>
      </c>
      <c r="O33" s="161">
        <f t="shared" ca="1" si="2"/>
        <v>0</v>
      </c>
      <c r="P33" s="152">
        <v>26</v>
      </c>
    </row>
    <row r="34" spans="1:26" ht="14.25" hidden="1" customHeight="1">
      <c r="A34" s="181">
        <f ca="1">IF(O34&lt;&gt;0,Calc!$A$270,0)</f>
        <v>0</v>
      </c>
      <c r="B34" s="94">
        <f t="array" ref="B34">INDEX(Calc!$B$247:$BJ$287,'Cash Flows Stmt'!$P31,'Cash Flows Stmt'!B$5+1)</f>
        <v>0</v>
      </c>
      <c r="C34" s="94">
        <f t="array" aca="1" ref="C34" ca="1">INDEX(Calc!$B$247:$BJ$287,'Cash Flows Stmt'!$P31,'Cash Flows Stmt'!C$5+1)</f>
        <v>0</v>
      </c>
      <c r="D34" s="94">
        <f t="array" aca="1" ref="D34" ca="1">INDEX(Calc!$B$247:$BJ$287,'Cash Flows Stmt'!$P31,'Cash Flows Stmt'!D$5+1)</f>
        <v>0</v>
      </c>
      <c r="E34" s="94">
        <f t="array" aca="1" ref="E34" ca="1">INDEX(Calc!$B$247:$BJ$287,'Cash Flows Stmt'!$P31,'Cash Flows Stmt'!E$5+1)</f>
        <v>0</v>
      </c>
      <c r="F34" s="94">
        <f t="array" aca="1" ref="F34" ca="1">INDEX(Calc!$B$247:$BJ$287,'Cash Flows Stmt'!$P31,'Cash Flows Stmt'!F$5+1)</f>
        <v>0</v>
      </c>
      <c r="G34" s="94">
        <f t="array" aca="1" ref="G34" ca="1">INDEX(Calc!$B$247:$BJ$287,'Cash Flows Stmt'!$P31,'Cash Flows Stmt'!G$5+1)</f>
        <v>0</v>
      </c>
      <c r="H34" s="94">
        <f t="array" aca="1" ref="H34" ca="1">INDEX(Calc!$B$247:$BJ$287,'Cash Flows Stmt'!$P31,'Cash Flows Stmt'!H$5+1)</f>
        <v>0</v>
      </c>
      <c r="I34" s="94">
        <f t="array" aca="1" ref="I34" ca="1">INDEX(Calc!$B$247:$BJ$287,'Cash Flows Stmt'!$P31,'Cash Flows Stmt'!I$5+1)</f>
        <v>0</v>
      </c>
      <c r="J34" s="94">
        <f t="array" aca="1" ref="J34" ca="1">INDEX(Calc!$B$247:$BJ$287,'Cash Flows Stmt'!$P31,'Cash Flows Stmt'!J$5+1)</f>
        <v>0</v>
      </c>
      <c r="K34" s="94">
        <f t="array" aca="1" ref="K34" ca="1">INDEX(Calc!$B$247:$BJ$287,'Cash Flows Stmt'!$P31,'Cash Flows Stmt'!K$5+1)</f>
        <v>0</v>
      </c>
      <c r="L34" s="94">
        <f t="array" aca="1" ref="L34" ca="1">INDEX(Calc!$B$247:$BJ$287,'Cash Flows Stmt'!$P31,'Cash Flows Stmt'!L$5+1)</f>
        <v>0</v>
      </c>
      <c r="M34" s="94">
        <f t="array" aca="1" ref="M34" ca="1">INDEX(Calc!$B$247:$BJ$287,'Cash Flows Stmt'!$P31,'Cash Flows Stmt'!M$5+1)</f>
        <v>0</v>
      </c>
      <c r="N34" s="94">
        <f t="array" aca="1" ref="N34" ca="1">INDEX(Calc!$B$247:$BJ$287,'Cash Flows Stmt'!$P31,'Cash Flows Stmt'!N$5+1)</f>
        <v>0</v>
      </c>
      <c r="O34" s="161">
        <f t="shared" ca="1" si="2"/>
        <v>0</v>
      </c>
      <c r="P34" s="152">
        <v>27</v>
      </c>
    </row>
    <row r="35" spans="1:26" ht="14.25" hidden="1" customHeight="1">
      <c r="A35" s="181">
        <f ca="1">IF(O35&lt;&gt;0,Calc!$A$271,0)</f>
        <v>0</v>
      </c>
      <c r="B35" s="94">
        <f t="array" ref="B35">INDEX(Calc!$B$247:$BJ$287,'Cash Flows Stmt'!$P32,'Cash Flows Stmt'!B$5+1)</f>
        <v>0</v>
      </c>
      <c r="C35" s="94">
        <f t="array" aca="1" ref="C35" ca="1">INDEX(Calc!$B$247:$BJ$287,'Cash Flows Stmt'!$P32,'Cash Flows Stmt'!C$5+1)</f>
        <v>0</v>
      </c>
      <c r="D35" s="94">
        <f t="array" aca="1" ref="D35" ca="1">INDEX(Calc!$B$247:$BJ$287,'Cash Flows Stmt'!$P32,'Cash Flows Stmt'!D$5+1)</f>
        <v>0</v>
      </c>
      <c r="E35" s="94">
        <f t="array" aca="1" ref="E35" ca="1">INDEX(Calc!$B$247:$BJ$287,'Cash Flows Stmt'!$P32,'Cash Flows Stmt'!E$5+1)</f>
        <v>0</v>
      </c>
      <c r="F35" s="94">
        <f t="array" aca="1" ref="F35" ca="1">INDEX(Calc!$B$247:$BJ$287,'Cash Flows Stmt'!$P32,'Cash Flows Stmt'!F$5+1)</f>
        <v>0</v>
      </c>
      <c r="G35" s="94">
        <f t="array" aca="1" ref="G35" ca="1">INDEX(Calc!$B$247:$BJ$287,'Cash Flows Stmt'!$P32,'Cash Flows Stmt'!G$5+1)</f>
        <v>0</v>
      </c>
      <c r="H35" s="94">
        <f t="array" aca="1" ref="H35" ca="1">INDEX(Calc!$B$247:$BJ$287,'Cash Flows Stmt'!$P32,'Cash Flows Stmt'!H$5+1)</f>
        <v>0</v>
      </c>
      <c r="I35" s="94">
        <f t="array" aca="1" ref="I35" ca="1">INDEX(Calc!$B$247:$BJ$287,'Cash Flows Stmt'!$P32,'Cash Flows Stmt'!I$5+1)</f>
        <v>0</v>
      </c>
      <c r="J35" s="94">
        <f t="array" aca="1" ref="J35" ca="1">INDEX(Calc!$B$247:$BJ$287,'Cash Flows Stmt'!$P32,'Cash Flows Stmt'!J$5+1)</f>
        <v>0</v>
      </c>
      <c r="K35" s="94">
        <f t="array" aca="1" ref="K35" ca="1">INDEX(Calc!$B$247:$BJ$287,'Cash Flows Stmt'!$P32,'Cash Flows Stmt'!K$5+1)</f>
        <v>0</v>
      </c>
      <c r="L35" s="94">
        <f t="array" aca="1" ref="L35" ca="1">INDEX(Calc!$B$247:$BJ$287,'Cash Flows Stmt'!$P32,'Cash Flows Stmt'!L$5+1)</f>
        <v>0</v>
      </c>
      <c r="M35" s="94">
        <f t="array" aca="1" ref="M35" ca="1">INDEX(Calc!$B$247:$BJ$287,'Cash Flows Stmt'!$P32,'Cash Flows Stmt'!M$5+1)</f>
        <v>0</v>
      </c>
      <c r="N35" s="94">
        <f t="array" aca="1" ref="N35" ca="1">INDEX(Calc!$B$247:$BJ$287,'Cash Flows Stmt'!$P32,'Cash Flows Stmt'!N$5+1)</f>
        <v>0</v>
      </c>
      <c r="O35" s="161">
        <f t="shared" ca="1" si="2"/>
        <v>0</v>
      </c>
      <c r="P35" s="152">
        <v>28</v>
      </c>
    </row>
    <row r="36" spans="1:26" ht="14.25" customHeight="1">
      <c r="A36" s="181">
        <f>IF(O36&lt;&gt;0,Calc!$A$272,0)</f>
        <v>0</v>
      </c>
      <c r="B36" s="94">
        <f t="array" ref="B36">INDEX(Calc!$B$247:$BJ$287,'Cash Flows Stmt'!$P33,'Cash Flows Stmt'!B$5+1)</f>
        <v>0</v>
      </c>
      <c r="C36" s="94">
        <f t="array" ref="C36">INDEX(Calc!$B$247:$BJ$287,'Cash Flows Stmt'!$P33,'Cash Flows Stmt'!C$5+1)</f>
        <v>0</v>
      </c>
      <c r="D36" s="94">
        <f t="array" ref="D36">INDEX(Calc!$B$247:$BJ$287,'Cash Flows Stmt'!$P33,'Cash Flows Stmt'!D$5+1)</f>
        <v>0</v>
      </c>
      <c r="E36" s="94">
        <f t="array" ref="E36">INDEX(Calc!$B$247:$BJ$287,'Cash Flows Stmt'!$P33,'Cash Flows Stmt'!E$5+1)</f>
        <v>0</v>
      </c>
      <c r="F36" s="94">
        <f t="array" ref="F36">INDEX(Calc!$B$247:$BJ$287,'Cash Flows Stmt'!$P33,'Cash Flows Stmt'!F$5+1)</f>
        <v>0</v>
      </c>
      <c r="G36" s="94">
        <f t="array" ref="G36">INDEX(Calc!$B$247:$BJ$287,'Cash Flows Stmt'!$P33,'Cash Flows Stmt'!G$5+1)</f>
        <v>0</v>
      </c>
      <c r="H36" s="94">
        <f t="array" ref="H36">INDEX(Calc!$B$247:$BJ$287,'Cash Flows Stmt'!$P33,'Cash Flows Stmt'!H$5+1)</f>
        <v>0</v>
      </c>
      <c r="I36" s="94">
        <f t="array" ref="I36">INDEX(Calc!$B$247:$BJ$287,'Cash Flows Stmt'!$P33,'Cash Flows Stmt'!I$5+1)</f>
        <v>0</v>
      </c>
      <c r="J36" s="94">
        <f t="array" ref="J36">INDEX(Calc!$B$247:$BJ$287,'Cash Flows Stmt'!$P33,'Cash Flows Stmt'!J$5+1)</f>
        <v>0</v>
      </c>
      <c r="K36" s="94">
        <f t="array" ref="K36">INDEX(Calc!$B$247:$BJ$287,'Cash Flows Stmt'!$P33,'Cash Flows Stmt'!K$5+1)</f>
        <v>0</v>
      </c>
      <c r="L36" s="94">
        <f t="array" ref="L36">INDEX(Calc!$B$247:$BJ$287,'Cash Flows Stmt'!$P33,'Cash Flows Stmt'!L$5+1)</f>
        <v>0</v>
      </c>
      <c r="M36" s="94">
        <f t="array" ref="M36">INDEX(Calc!$B$247:$BJ$287,'Cash Flows Stmt'!$P33,'Cash Flows Stmt'!M$5+1)</f>
        <v>0</v>
      </c>
      <c r="N36" s="94">
        <f t="array" ref="N36">INDEX(Calc!$B$247:$BJ$287,'Cash Flows Stmt'!$P33,'Cash Flows Stmt'!N$5+1)</f>
        <v>0</v>
      </c>
      <c r="O36" s="161">
        <f t="shared" si="2"/>
        <v>0</v>
      </c>
      <c r="P36" s="152">
        <v>29</v>
      </c>
    </row>
    <row r="37" spans="1:26" ht="14.25" hidden="1" customHeight="1">
      <c r="A37" s="181">
        <f ca="1">IF(O37&lt;&gt;0,Calc!$A$273,0)</f>
        <v>0</v>
      </c>
      <c r="B37" s="94">
        <f t="array" ref="B37">INDEX(Calc!$B$247:$BJ$287,'Cash Flows Stmt'!$P34,'Cash Flows Stmt'!B$5+1)</f>
        <v>0</v>
      </c>
      <c r="C37" s="94">
        <f t="array" aca="1" ref="C37" ca="1">INDEX(Calc!$B$247:$BJ$287,'Cash Flows Stmt'!$P34,'Cash Flows Stmt'!C$5+1)</f>
        <v>0</v>
      </c>
      <c r="D37" s="94">
        <f t="array" aca="1" ref="D37" ca="1">INDEX(Calc!$B$247:$BJ$287,'Cash Flows Stmt'!$P34,'Cash Flows Stmt'!D$5+1)</f>
        <v>0</v>
      </c>
      <c r="E37" s="94">
        <f t="array" aca="1" ref="E37" ca="1">INDEX(Calc!$B$247:$BJ$287,'Cash Flows Stmt'!$P34,'Cash Flows Stmt'!E$5+1)</f>
        <v>0</v>
      </c>
      <c r="F37" s="94">
        <f t="array" aca="1" ref="F37" ca="1">INDEX(Calc!$B$247:$BJ$287,'Cash Flows Stmt'!$P34,'Cash Flows Stmt'!F$5+1)</f>
        <v>0</v>
      </c>
      <c r="G37" s="94">
        <f t="array" aca="1" ref="G37" ca="1">INDEX(Calc!$B$247:$BJ$287,'Cash Flows Stmt'!$P34,'Cash Flows Stmt'!G$5+1)</f>
        <v>0</v>
      </c>
      <c r="H37" s="94">
        <f t="array" aca="1" ref="H37" ca="1">INDEX(Calc!$B$247:$BJ$287,'Cash Flows Stmt'!$P34,'Cash Flows Stmt'!H$5+1)</f>
        <v>0</v>
      </c>
      <c r="I37" s="94">
        <f t="array" aca="1" ref="I37" ca="1">INDEX(Calc!$B$247:$BJ$287,'Cash Flows Stmt'!$P34,'Cash Flows Stmt'!I$5+1)</f>
        <v>0</v>
      </c>
      <c r="J37" s="94">
        <f t="array" aca="1" ref="J37" ca="1">INDEX(Calc!$B$247:$BJ$287,'Cash Flows Stmt'!$P34,'Cash Flows Stmt'!J$5+1)</f>
        <v>0</v>
      </c>
      <c r="K37" s="94">
        <f t="array" aca="1" ref="K37" ca="1">INDEX(Calc!$B$247:$BJ$287,'Cash Flows Stmt'!$P34,'Cash Flows Stmt'!K$5+1)</f>
        <v>0</v>
      </c>
      <c r="L37" s="94">
        <f t="array" aca="1" ref="L37" ca="1">INDEX(Calc!$B$247:$BJ$287,'Cash Flows Stmt'!$P34,'Cash Flows Stmt'!L$5+1)</f>
        <v>0</v>
      </c>
      <c r="M37" s="94">
        <f t="array" aca="1" ref="M37" ca="1">INDEX(Calc!$B$247:$BJ$287,'Cash Flows Stmt'!$P34,'Cash Flows Stmt'!M$5+1)</f>
        <v>0</v>
      </c>
      <c r="N37" s="94">
        <f t="array" aca="1" ref="N37" ca="1">INDEX(Calc!$B$247:$BJ$287,'Cash Flows Stmt'!$P34,'Cash Flows Stmt'!N$5+1)</f>
        <v>0</v>
      </c>
      <c r="O37" s="161">
        <f t="shared" ca="1" si="2"/>
        <v>0</v>
      </c>
      <c r="P37" s="152">
        <v>30</v>
      </c>
    </row>
    <row r="38" spans="1:26" ht="14.25" customHeight="1">
      <c r="A38" s="162" t="s">
        <v>217</v>
      </c>
      <c r="B38" s="286">
        <f t="shared" ref="B38:O38" si="3">SUM(B11:B37)</f>
        <v>0</v>
      </c>
      <c r="C38" s="286">
        <f t="shared" ca="1" si="3"/>
        <v>-53740</v>
      </c>
      <c r="D38" s="286">
        <f t="shared" ca="1" si="3"/>
        <v>-165191.66666666666</v>
      </c>
      <c r="E38" s="286">
        <f t="shared" ca="1" si="3"/>
        <v>-405928.33333333337</v>
      </c>
      <c r="F38" s="286">
        <f t="shared" ca="1" si="3"/>
        <v>-503124.53333333333</v>
      </c>
      <c r="G38" s="286">
        <f t="shared" ca="1" si="3"/>
        <v>-450475.37715020828</v>
      </c>
      <c r="H38" s="286">
        <f t="shared" ca="1" si="3"/>
        <v>-449586.20917899982</v>
      </c>
      <c r="I38" s="286">
        <f t="shared" ca="1" si="3"/>
        <v>-450837.25302170753</v>
      </c>
      <c r="J38" s="286">
        <f t="shared" ca="1" si="3"/>
        <v>-428580.42618173687</v>
      </c>
      <c r="K38" s="286">
        <f t="shared" ca="1" si="3"/>
        <v>-432199.68016306881</v>
      </c>
      <c r="L38" s="286">
        <f t="shared" ca="1" si="3"/>
        <v>-431560.57936765673</v>
      </c>
      <c r="M38" s="286">
        <f t="shared" ca="1" si="3"/>
        <v>-430882.98351156613</v>
      </c>
      <c r="N38" s="286">
        <f t="shared" ca="1" si="3"/>
        <v>-421735.74873767217</v>
      </c>
      <c r="O38" s="286">
        <f t="shared" ca="1" si="3"/>
        <v>-4623842.7906459495</v>
      </c>
      <c r="P38" s="152">
        <v>31</v>
      </c>
      <c r="Q38" s="17"/>
      <c r="R38" s="17"/>
      <c r="S38" s="17"/>
      <c r="T38" s="17"/>
      <c r="U38" s="17"/>
      <c r="V38" s="17"/>
      <c r="W38" s="17"/>
      <c r="X38" s="17"/>
      <c r="Y38" s="17"/>
      <c r="Z38" s="17"/>
    </row>
    <row r="39" spans="1:26" ht="14.25" customHeight="1">
      <c r="A39" s="181"/>
      <c r="P39" s="152">
        <v>32</v>
      </c>
    </row>
    <row r="40" spans="1:26" ht="14.25" customHeight="1">
      <c r="A40" s="17" t="str">
        <f>IF(COUNTIF(A41:A44,"&lt;&gt;0")=0,0,"Cash from Financing and Investing")</f>
        <v>Cash from Financing and Investing</v>
      </c>
      <c r="P40" s="152">
        <v>33</v>
      </c>
    </row>
    <row r="41" spans="1:26" ht="14.25" customHeight="1">
      <c r="A41" s="181">
        <f>IF(O41&lt;&gt;0,Calc!$A$277,0)</f>
        <v>0</v>
      </c>
      <c r="B41" s="94">
        <f t="array" ref="B41">INDEX(Calc!$B$247:$BJ$287,'Cash Flows Stmt'!$P38,'Cash Flows Stmt'!B$5+1)</f>
        <v>0</v>
      </c>
      <c r="C41" s="94">
        <f t="array" ref="C41">INDEX(Calc!$B$247:$BJ$287,'Cash Flows Stmt'!$P38,'Cash Flows Stmt'!C$5+1)</f>
        <v>0</v>
      </c>
      <c r="D41" s="94">
        <f t="array" ref="D41">INDEX(Calc!$B$247:$BJ$287,'Cash Flows Stmt'!$P38,'Cash Flows Stmt'!D$5+1)</f>
        <v>0</v>
      </c>
      <c r="E41" s="94">
        <f t="array" ref="E41">INDEX(Calc!$B$247:$BJ$287,'Cash Flows Stmt'!$P38,'Cash Flows Stmt'!E$5+1)</f>
        <v>0</v>
      </c>
      <c r="F41" s="94">
        <f t="array" ref="F41">INDEX(Calc!$B$247:$BJ$287,'Cash Flows Stmt'!$P38,'Cash Flows Stmt'!F$5+1)</f>
        <v>0</v>
      </c>
      <c r="G41" s="94">
        <f t="array" ref="G41">INDEX(Calc!$B$247:$BJ$287,'Cash Flows Stmt'!$P38,'Cash Flows Stmt'!G$5+1)</f>
        <v>0</v>
      </c>
      <c r="H41" s="94">
        <f t="array" ref="H41">INDEX(Calc!$B$247:$BJ$287,'Cash Flows Stmt'!$P38,'Cash Flows Stmt'!H$5+1)</f>
        <v>0</v>
      </c>
      <c r="I41" s="94">
        <f t="array" ref="I41">INDEX(Calc!$B$247:$BJ$287,'Cash Flows Stmt'!$P38,'Cash Flows Stmt'!I$5+1)</f>
        <v>0</v>
      </c>
      <c r="J41" s="94">
        <f t="array" ref="J41">INDEX(Calc!$B$247:$BJ$287,'Cash Flows Stmt'!$P38,'Cash Flows Stmt'!J$5+1)</f>
        <v>0</v>
      </c>
      <c r="K41" s="94">
        <f t="array" ref="K41">INDEX(Calc!$B$247:$BJ$287,'Cash Flows Stmt'!$P38,'Cash Flows Stmt'!K$5+1)</f>
        <v>0</v>
      </c>
      <c r="L41" s="94">
        <f t="array" ref="L41">INDEX(Calc!$B$247:$BJ$287,'Cash Flows Stmt'!$P38,'Cash Flows Stmt'!L$5+1)</f>
        <v>0</v>
      </c>
      <c r="M41" s="94">
        <f t="array" ref="M41">INDEX(Calc!$B$247:$BJ$287,'Cash Flows Stmt'!$P38,'Cash Flows Stmt'!M$5+1)</f>
        <v>0</v>
      </c>
      <c r="N41" s="94">
        <f t="array" ref="N41">INDEX(Calc!$B$247:$BJ$287,'Cash Flows Stmt'!$P38,'Cash Flows Stmt'!N$5+1)</f>
        <v>0</v>
      </c>
      <c r="O41" s="161">
        <f t="shared" ref="O41:O44" si="4">SUM(B41:N41)</f>
        <v>0</v>
      </c>
      <c r="P41" s="152">
        <v>34</v>
      </c>
    </row>
    <row r="42" spans="1:26" ht="14.25" customHeight="1">
      <c r="A42" s="181" t="str">
        <f>IF(O42&lt;&gt;0,Calc!$A$278,0)</f>
        <v>Cash from New Investments</v>
      </c>
      <c r="B42" s="94">
        <f t="array" ref="B42">INDEX(Calc!$B$247:$BJ$287,'Cash Flows Stmt'!$P39,'Cash Flows Stmt'!B$5+1)</f>
        <v>0</v>
      </c>
      <c r="C42" s="94">
        <f t="array" ref="C42">INDEX(Calc!$B$247:$BJ$287,'Cash Flows Stmt'!$P39,'Cash Flows Stmt'!C$5+1)</f>
        <v>78000</v>
      </c>
      <c r="D42" s="94">
        <f t="array" ref="D42">INDEX(Calc!$B$247:$BJ$287,'Cash Flows Stmt'!$P39,'Cash Flows Stmt'!D$5+1)</f>
        <v>0</v>
      </c>
      <c r="E42" s="94">
        <f t="array" ref="E42">INDEX(Calc!$B$247:$BJ$287,'Cash Flows Stmt'!$P39,'Cash Flows Stmt'!E$5+1)</f>
        <v>0</v>
      </c>
      <c r="F42" s="94">
        <f t="array" ref="F42">INDEX(Calc!$B$247:$BJ$287,'Cash Flows Stmt'!$P39,'Cash Flows Stmt'!F$5+1)</f>
        <v>0</v>
      </c>
      <c r="G42" s="94">
        <f t="array" ref="G42">INDEX(Calc!$B$247:$BJ$287,'Cash Flows Stmt'!$P39,'Cash Flows Stmt'!G$5+1)</f>
        <v>0</v>
      </c>
      <c r="H42" s="94">
        <f t="array" ref="H42">INDEX(Calc!$B$247:$BJ$287,'Cash Flows Stmt'!$P39,'Cash Flows Stmt'!H$5+1)</f>
        <v>0</v>
      </c>
      <c r="I42" s="94">
        <f t="array" ref="I42">INDEX(Calc!$B$247:$BJ$287,'Cash Flows Stmt'!$P39,'Cash Flows Stmt'!I$5+1)</f>
        <v>0</v>
      </c>
      <c r="J42" s="94">
        <f t="array" ref="J42">INDEX(Calc!$B$247:$BJ$287,'Cash Flows Stmt'!$P39,'Cash Flows Stmt'!J$5+1)</f>
        <v>0</v>
      </c>
      <c r="K42" s="94">
        <f t="array" ref="K42">INDEX(Calc!$B$247:$BJ$287,'Cash Flows Stmt'!$P39,'Cash Flows Stmt'!K$5+1)</f>
        <v>0</v>
      </c>
      <c r="L42" s="94">
        <f t="array" ref="L42">INDEX(Calc!$B$247:$BJ$287,'Cash Flows Stmt'!$P39,'Cash Flows Stmt'!L$5+1)</f>
        <v>0</v>
      </c>
      <c r="M42" s="94">
        <f t="array" ref="M42">INDEX(Calc!$B$247:$BJ$287,'Cash Flows Stmt'!$P39,'Cash Flows Stmt'!M$5+1)</f>
        <v>0</v>
      </c>
      <c r="N42" s="94">
        <f t="array" ref="N42">INDEX(Calc!$B$247:$BJ$287,'Cash Flows Stmt'!$P39,'Cash Flows Stmt'!N$5+1)</f>
        <v>2600000</v>
      </c>
      <c r="O42" s="161">
        <f t="shared" si="4"/>
        <v>2678000</v>
      </c>
      <c r="P42" s="152">
        <v>35</v>
      </c>
    </row>
    <row r="43" spans="1:26" ht="14.25" customHeight="1">
      <c r="A43" s="181">
        <f>IF(O43&lt;&gt;0,Calc!$A$279,0)</f>
        <v>0</v>
      </c>
      <c r="B43" s="94">
        <f t="array" ref="B43">INDEX(Calc!$B$247:$BJ$287,'Cash Flows Stmt'!$P40,'Cash Flows Stmt'!B$5+1)</f>
        <v>0</v>
      </c>
      <c r="C43" s="94">
        <f t="array" ref="C43">INDEX(Calc!$B$247:$BJ$287,'Cash Flows Stmt'!$P40,'Cash Flows Stmt'!C$5+1)</f>
        <v>0</v>
      </c>
      <c r="D43" s="94">
        <f t="array" ref="D43">INDEX(Calc!$B$247:$BJ$287,'Cash Flows Stmt'!$P40,'Cash Flows Stmt'!D$5+1)</f>
        <v>0</v>
      </c>
      <c r="E43" s="94">
        <f t="array" ref="E43">INDEX(Calc!$B$247:$BJ$287,'Cash Flows Stmt'!$P40,'Cash Flows Stmt'!E$5+1)</f>
        <v>0</v>
      </c>
      <c r="F43" s="94">
        <f t="array" ref="F43">INDEX(Calc!$B$247:$BJ$287,'Cash Flows Stmt'!$P40,'Cash Flows Stmt'!F$5+1)</f>
        <v>0</v>
      </c>
      <c r="G43" s="94">
        <f t="array" ref="G43">INDEX(Calc!$B$247:$BJ$287,'Cash Flows Stmt'!$P40,'Cash Flows Stmt'!G$5+1)</f>
        <v>0</v>
      </c>
      <c r="H43" s="94">
        <f t="array" ref="H43">INDEX(Calc!$B$247:$BJ$287,'Cash Flows Stmt'!$P40,'Cash Flows Stmt'!H$5+1)</f>
        <v>0</v>
      </c>
      <c r="I43" s="94">
        <f t="array" ref="I43">INDEX(Calc!$B$247:$BJ$287,'Cash Flows Stmt'!$P40,'Cash Flows Stmt'!I$5+1)</f>
        <v>0</v>
      </c>
      <c r="J43" s="94">
        <f t="array" ref="J43">INDEX(Calc!$B$247:$BJ$287,'Cash Flows Stmt'!$P40,'Cash Flows Stmt'!J$5+1)</f>
        <v>0</v>
      </c>
      <c r="K43" s="94">
        <f t="array" ref="K43">INDEX(Calc!$B$247:$BJ$287,'Cash Flows Stmt'!$P40,'Cash Flows Stmt'!K$5+1)</f>
        <v>0</v>
      </c>
      <c r="L43" s="94">
        <f t="array" ref="L43">INDEX(Calc!$B$247:$BJ$287,'Cash Flows Stmt'!$P40,'Cash Flows Stmt'!L$5+1)</f>
        <v>0</v>
      </c>
      <c r="M43" s="94">
        <f t="array" ref="M43">INDEX(Calc!$B$247:$BJ$287,'Cash Flows Stmt'!$P40,'Cash Flows Stmt'!M$5+1)</f>
        <v>0</v>
      </c>
      <c r="N43" s="94">
        <f t="array" ref="N43">INDEX(Calc!$B$247:$BJ$287,'Cash Flows Stmt'!$P40,'Cash Flows Stmt'!N$5+1)</f>
        <v>0</v>
      </c>
      <c r="O43" s="161">
        <f t="shared" si="4"/>
        <v>0</v>
      </c>
      <c r="P43" s="152">
        <v>36</v>
      </c>
    </row>
    <row r="44" spans="1:26" ht="14.25" hidden="1" customHeight="1">
      <c r="A44" s="181" t="str">
        <f>IF(O44&lt;&gt;0,Calc!$A$280,0)</f>
        <v>Cash paid for Fixed Assets</v>
      </c>
      <c r="B44" s="94">
        <f t="array" ref="B44">INDEX(Calc!$B$247:$BJ$287,'Cash Flows Stmt'!$P41,'Cash Flows Stmt'!B$5+1)</f>
        <v>0</v>
      </c>
      <c r="C44" s="94">
        <f t="array" ref="C44">INDEX(Calc!$B$247:$BJ$287,'Cash Flows Stmt'!$P41,'Cash Flows Stmt'!C$5+1)</f>
        <v>-25000</v>
      </c>
      <c r="D44" s="94">
        <f t="array" ref="D44">INDEX(Calc!$B$247:$BJ$287,'Cash Flows Stmt'!$P41,'Cash Flows Stmt'!D$5+1)</f>
        <v>0</v>
      </c>
      <c r="E44" s="94">
        <f t="array" ref="E44">INDEX(Calc!$B$247:$BJ$287,'Cash Flows Stmt'!$P41,'Cash Flows Stmt'!E$5+1)</f>
        <v>0</v>
      </c>
      <c r="F44" s="94">
        <f t="array" ref="F44">INDEX(Calc!$B$247:$BJ$287,'Cash Flows Stmt'!$P41,'Cash Flows Stmt'!F$5+1)</f>
        <v>0</v>
      </c>
      <c r="G44" s="94">
        <f t="array" ref="G44">INDEX(Calc!$B$247:$BJ$287,'Cash Flows Stmt'!$P41,'Cash Flows Stmt'!G$5+1)</f>
        <v>0</v>
      </c>
      <c r="H44" s="94">
        <f t="array" ref="H44">INDEX(Calc!$B$247:$BJ$287,'Cash Flows Stmt'!$P41,'Cash Flows Stmt'!H$5+1)</f>
        <v>-30000</v>
      </c>
      <c r="I44" s="94">
        <f t="array" ref="I44">INDEX(Calc!$B$247:$BJ$287,'Cash Flows Stmt'!$P41,'Cash Flows Stmt'!I$5+1)</f>
        <v>0</v>
      </c>
      <c r="J44" s="94">
        <f t="array" ref="J44">INDEX(Calc!$B$247:$BJ$287,'Cash Flows Stmt'!$P41,'Cash Flows Stmt'!J$5+1)</f>
        <v>0</v>
      </c>
      <c r="K44" s="94">
        <f t="array" ref="K44">INDEX(Calc!$B$247:$BJ$287,'Cash Flows Stmt'!$P41,'Cash Flows Stmt'!K$5+1)</f>
        <v>0</v>
      </c>
      <c r="L44" s="94">
        <f t="array" ref="L44">INDEX(Calc!$B$247:$BJ$287,'Cash Flows Stmt'!$P41,'Cash Flows Stmt'!L$5+1)</f>
        <v>0</v>
      </c>
      <c r="M44" s="94">
        <f t="array" ref="M44">INDEX(Calc!$B$247:$BJ$287,'Cash Flows Stmt'!$P41,'Cash Flows Stmt'!M$5+1)</f>
        <v>0</v>
      </c>
      <c r="N44" s="94">
        <f t="array" ref="N44">INDEX(Calc!$B$247:$BJ$287,'Cash Flows Stmt'!$P41,'Cash Flows Stmt'!N$5+1)</f>
        <v>0</v>
      </c>
      <c r="O44" s="161">
        <f t="shared" si="4"/>
        <v>-55000</v>
      </c>
      <c r="P44" s="152">
        <v>37</v>
      </c>
    </row>
    <row r="45" spans="1:26" ht="14.25" customHeight="1">
      <c r="A45" s="162" t="str">
        <f>IF(COUNTIF(A41:A44,"&lt;&gt;0")=0,0,"Net Cash from Financing and Investing")</f>
        <v>Net Cash from Financing and Investing</v>
      </c>
      <c r="B45" s="177">
        <f t="shared" ref="B45:O45" si="5">SUM(B41:B44)</f>
        <v>0</v>
      </c>
      <c r="C45" s="177">
        <f t="shared" si="5"/>
        <v>53000</v>
      </c>
      <c r="D45" s="177">
        <f t="shared" si="5"/>
        <v>0</v>
      </c>
      <c r="E45" s="177">
        <f t="shared" si="5"/>
        <v>0</v>
      </c>
      <c r="F45" s="177">
        <f t="shared" si="5"/>
        <v>0</v>
      </c>
      <c r="G45" s="177">
        <f t="shared" si="5"/>
        <v>0</v>
      </c>
      <c r="H45" s="177">
        <f t="shared" si="5"/>
        <v>-30000</v>
      </c>
      <c r="I45" s="177">
        <f t="shared" si="5"/>
        <v>0</v>
      </c>
      <c r="J45" s="177">
        <f t="shared" si="5"/>
        <v>0</v>
      </c>
      <c r="K45" s="177">
        <f t="shared" si="5"/>
        <v>0</v>
      </c>
      <c r="L45" s="177">
        <f t="shared" si="5"/>
        <v>0</v>
      </c>
      <c r="M45" s="177">
        <f t="shared" si="5"/>
        <v>0</v>
      </c>
      <c r="N45" s="177">
        <f t="shared" si="5"/>
        <v>2600000</v>
      </c>
      <c r="O45" s="177">
        <f t="shared" si="5"/>
        <v>2623000</v>
      </c>
      <c r="P45" s="152">
        <v>38</v>
      </c>
    </row>
    <row r="46" spans="1:26" ht="14.25" customHeight="1">
      <c r="A46" s="162"/>
      <c r="B46" s="176"/>
      <c r="C46" s="176"/>
      <c r="D46" s="176"/>
      <c r="E46" s="176"/>
      <c r="F46" s="176"/>
      <c r="G46" s="176"/>
      <c r="H46" s="176"/>
      <c r="I46" s="176"/>
      <c r="J46" s="176"/>
      <c r="K46" s="176"/>
      <c r="L46" s="176"/>
      <c r="M46" s="176"/>
      <c r="N46" s="176"/>
      <c r="O46" s="176"/>
      <c r="P46" s="152">
        <v>39</v>
      </c>
    </row>
    <row r="47" spans="1:26" ht="14.25" hidden="1" customHeight="1">
      <c r="A47" s="17">
        <f>IF(COUNTIF(A48,"&lt;&gt;0")=0,0,"Cash Before Dividends")</f>
        <v>0</v>
      </c>
      <c r="B47" s="94">
        <f t="shared" ref="B47:N47" si="6">B8+B38+B45</f>
        <v>5000</v>
      </c>
      <c r="C47" s="94">
        <f t="shared" ca="1" si="6"/>
        <v>4260</v>
      </c>
      <c r="D47" s="94">
        <f t="shared" ca="1" si="6"/>
        <v>-160931.66666666666</v>
      </c>
      <c r="E47" s="94">
        <f t="shared" ca="1" si="6"/>
        <v>-566860</v>
      </c>
      <c r="F47" s="94">
        <f t="shared" ca="1" si="6"/>
        <v>-1069984.5333333332</v>
      </c>
      <c r="G47" s="94">
        <f t="shared" ca="1" si="6"/>
        <v>-1520459.9104835414</v>
      </c>
      <c r="H47" s="94">
        <f t="shared" ca="1" si="6"/>
        <v>-2000046.1196625412</v>
      </c>
      <c r="I47" s="94">
        <f t="shared" ca="1" si="6"/>
        <v>-2450883.3726842487</v>
      </c>
      <c r="J47" s="94">
        <f t="shared" ca="1" si="6"/>
        <v>-2879463.7988659856</v>
      </c>
      <c r="K47" s="94">
        <f t="shared" ca="1" si="6"/>
        <v>-3311663.4790290543</v>
      </c>
      <c r="L47" s="94">
        <f t="shared" ca="1" si="6"/>
        <v>-3743224.058396711</v>
      </c>
      <c r="M47" s="94">
        <f t="shared" ca="1" si="6"/>
        <v>-4174107.0419082772</v>
      </c>
      <c r="N47" s="94">
        <f t="shared" ca="1" si="6"/>
        <v>-1995842.7906459495</v>
      </c>
      <c r="O47" s="94">
        <f ca="1">N47</f>
        <v>-1995842.7906459495</v>
      </c>
      <c r="P47" s="152">
        <v>40</v>
      </c>
    </row>
    <row r="48" spans="1:26" ht="14.25" hidden="1" customHeight="1">
      <c r="A48" s="181">
        <f>IF(O48&lt;&gt;0,Calc!$A$284,0)</f>
        <v>0</v>
      </c>
      <c r="B48" s="94">
        <f t="array" ref="B48">INDEX(Calc!$B$247:$BJ$287,'Cash Flows Stmt'!$P45,'Cash Flows Stmt'!B$5+1)</f>
        <v>0</v>
      </c>
      <c r="C48" s="94">
        <f t="array" ref="C48">INDEX(Calc!$B$247:$BJ$287,'Cash Flows Stmt'!$P45,'Cash Flows Stmt'!C$5+1)</f>
        <v>0</v>
      </c>
      <c r="D48" s="94">
        <f t="array" ref="D48">INDEX(Calc!$B$247:$BJ$287,'Cash Flows Stmt'!$P45,'Cash Flows Stmt'!D$5+1)</f>
        <v>0</v>
      </c>
      <c r="E48" s="94">
        <f t="array" ref="E48">INDEX(Calc!$B$247:$BJ$287,'Cash Flows Stmt'!$P45,'Cash Flows Stmt'!E$5+1)</f>
        <v>0</v>
      </c>
      <c r="F48" s="94">
        <f t="array" ref="F48">INDEX(Calc!$B$247:$BJ$287,'Cash Flows Stmt'!$P45,'Cash Flows Stmt'!F$5+1)</f>
        <v>0</v>
      </c>
      <c r="G48" s="94">
        <f t="array" ref="G48">INDEX(Calc!$B$247:$BJ$287,'Cash Flows Stmt'!$P45,'Cash Flows Stmt'!G$5+1)</f>
        <v>0</v>
      </c>
      <c r="H48" s="94">
        <f t="array" ref="H48">INDEX(Calc!$B$247:$BJ$287,'Cash Flows Stmt'!$P45,'Cash Flows Stmt'!H$5+1)</f>
        <v>0</v>
      </c>
      <c r="I48" s="94">
        <f t="array" ref="I48">INDEX(Calc!$B$247:$BJ$287,'Cash Flows Stmt'!$P45,'Cash Flows Stmt'!I$5+1)</f>
        <v>0</v>
      </c>
      <c r="J48" s="94">
        <f t="array" ref="J48">INDEX(Calc!$B$247:$BJ$287,'Cash Flows Stmt'!$P45,'Cash Flows Stmt'!J$5+1)</f>
        <v>0</v>
      </c>
      <c r="K48" s="94">
        <f t="array" ref="K48">INDEX(Calc!$B$247:$BJ$287,'Cash Flows Stmt'!$P45,'Cash Flows Stmt'!K$5+1)</f>
        <v>0</v>
      </c>
      <c r="L48" s="94">
        <f t="array" ref="L48">INDEX(Calc!$B$247:$BJ$287,'Cash Flows Stmt'!$P45,'Cash Flows Stmt'!L$5+1)</f>
        <v>0</v>
      </c>
      <c r="M48" s="94">
        <f t="array" ref="M48">INDEX(Calc!$B$247:$BJ$287,'Cash Flows Stmt'!$P45,'Cash Flows Stmt'!M$5+1)</f>
        <v>0</v>
      </c>
      <c r="N48" s="94">
        <f t="array" ref="N48">INDEX(Calc!$B$247:$BJ$287,'Cash Flows Stmt'!$P45,'Cash Flows Stmt'!N$5+1)</f>
        <v>0</v>
      </c>
      <c r="O48" s="94">
        <f>SUM(B48:N48)</f>
        <v>0</v>
      </c>
      <c r="P48" s="152">
        <v>41</v>
      </c>
      <c r="Q48" s="2"/>
      <c r="R48" s="2"/>
      <c r="S48" s="2"/>
      <c r="T48" s="2"/>
      <c r="U48" s="2"/>
      <c r="V48" s="2"/>
      <c r="W48" s="2"/>
      <c r="X48" s="2"/>
      <c r="Y48" s="2"/>
      <c r="Z48" s="2"/>
    </row>
    <row r="49" spans="1:16" ht="14.25" customHeight="1">
      <c r="A49" s="162" t="s">
        <v>223</v>
      </c>
      <c r="B49" s="297">
        <f t="shared" ref="B49:O49" si="7">B48+B38+B45</f>
        <v>0</v>
      </c>
      <c r="C49" s="297">
        <f t="shared" ca="1" si="7"/>
        <v>-740</v>
      </c>
      <c r="D49" s="297">
        <f t="shared" ca="1" si="7"/>
        <v>-165191.66666666666</v>
      </c>
      <c r="E49" s="297">
        <f t="shared" ca="1" si="7"/>
        <v>-405928.33333333337</v>
      </c>
      <c r="F49" s="297">
        <f t="shared" ca="1" si="7"/>
        <v>-503124.53333333333</v>
      </c>
      <c r="G49" s="297">
        <f t="shared" ca="1" si="7"/>
        <v>-450475.37715020828</v>
      </c>
      <c r="H49" s="297">
        <f t="shared" ca="1" si="7"/>
        <v>-479586.20917899982</v>
      </c>
      <c r="I49" s="297">
        <f t="shared" ca="1" si="7"/>
        <v>-450837.25302170753</v>
      </c>
      <c r="J49" s="297">
        <f t="shared" ca="1" si="7"/>
        <v>-428580.42618173687</v>
      </c>
      <c r="K49" s="297">
        <f t="shared" ca="1" si="7"/>
        <v>-432199.68016306881</v>
      </c>
      <c r="L49" s="297">
        <f t="shared" ca="1" si="7"/>
        <v>-431560.57936765673</v>
      </c>
      <c r="M49" s="297">
        <f t="shared" ca="1" si="7"/>
        <v>-430882.98351156613</v>
      </c>
      <c r="N49" s="297">
        <f t="shared" ca="1" si="7"/>
        <v>2178264.2512623277</v>
      </c>
      <c r="O49" s="297">
        <f t="shared" ca="1" si="7"/>
        <v>-2000842.7906459495</v>
      </c>
      <c r="P49" s="152">
        <v>42</v>
      </c>
    </row>
    <row r="50" spans="1:16" ht="14.25" customHeight="1">
      <c r="A50" s="181"/>
      <c r="P50" s="152">
        <v>43</v>
      </c>
    </row>
    <row r="51" spans="1:16" ht="14.25" customHeight="1">
      <c r="A51" s="162" t="s">
        <v>224</v>
      </c>
      <c r="B51" s="103">
        <f>B49+B8</f>
        <v>5000</v>
      </c>
      <c r="C51" s="103">
        <f t="shared" ref="C51:N51" ca="1" si="8">C49+C8</f>
        <v>4260</v>
      </c>
      <c r="D51" s="103">
        <f t="shared" ca="1" si="8"/>
        <v>-160931.66666666666</v>
      </c>
      <c r="E51" s="103">
        <f t="shared" ca="1" si="8"/>
        <v>-566860</v>
      </c>
      <c r="F51" s="103">
        <f t="shared" ca="1" si="8"/>
        <v>-1069984.5333333332</v>
      </c>
      <c r="G51" s="103">
        <f t="shared" ca="1" si="8"/>
        <v>-1520459.9104835414</v>
      </c>
      <c r="H51" s="103">
        <f t="shared" ca="1" si="8"/>
        <v>-2000046.1196625412</v>
      </c>
      <c r="I51" s="103">
        <f t="shared" ca="1" si="8"/>
        <v>-2450883.3726842487</v>
      </c>
      <c r="J51" s="103">
        <f t="shared" ca="1" si="8"/>
        <v>-2879463.7988659856</v>
      </c>
      <c r="K51" s="103">
        <f t="shared" ca="1" si="8"/>
        <v>-3311663.4790290543</v>
      </c>
      <c r="L51" s="103">
        <f t="shared" ca="1" si="8"/>
        <v>-3743224.058396711</v>
      </c>
      <c r="M51" s="103">
        <f t="shared" ca="1" si="8"/>
        <v>-4174107.0419082772</v>
      </c>
      <c r="N51" s="103">
        <f t="shared" ca="1" si="8"/>
        <v>-1995842.7906459495</v>
      </c>
      <c r="O51" s="103">
        <f ca="1">N51</f>
        <v>-1995842.7906459495</v>
      </c>
      <c r="P51" s="152">
        <v>44</v>
      </c>
    </row>
    <row r="52" spans="1:16" ht="14.25" customHeight="1">
      <c r="A52" s="162"/>
      <c r="B52" s="105"/>
      <c r="C52" s="105"/>
      <c r="D52" s="105"/>
      <c r="E52" s="105"/>
      <c r="F52" s="105"/>
      <c r="G52" s="105"/>
      <c r="H52" s="105"/>
      <c r="I52" s="105"/>
      <c r="J52" s="105"/>
      <c r="K52" s="105"/>
      <c r="L52" s="105"/>
      <c r="M52" s="105"/>
      <c r="N52" s="105"/>
      <c r="O52" s="105"/>
    </row>
    <row r="53" spans="1:16" ht="14.25" customHeight="1">
      <c r="A53" s="181"/>
      <c r="C53" s="271"/>
    </row>
    <row r="54" spans="1:16" ht="14.25" customHeight="1">
      <c r="A54" s="484" t="str">
        <f>'Input - Assumptions'!$D$8</f>
        <v>CHAD LOVE MEDIA AI</v>
      </c>
      <c r="B54" s="485"/>
      <c r="C54" s="485"/>
      <c r="D54" s="485"/>
      <c r="E54" s="485"/>
      <c r="F54" s="485"/>
      <c r="G54" s="485"/>
      <c r="H54" s="485"/>
      <c r="I54" s="485"/>
      <c r="J54" s="485"/>
      <c r="K54" s="485"/>
      <c r="L54" s="485"/>
      <c r="M54" s="485"/>
      <c r="N54" s="485"/>
      <c r="O54" s="485"/>
    </row>
    <row r="55" spans="1:16" ht="14.25" customHeight="1">
      <c r="A55" s="484" t="s">
        <v>329</v>
      </c>
      <c r="B55" s="485"/>
      <c r="C55" s="485"/>
      <c r="D55" s="485"/>
      <c r="E55" s="485"/>
      <c r="F55" s="485"/>
      <c r="G55" s="485"/>
      <c r="H55" s="485"/>
      <c r="I55" s="485"/>
      <c r="J55" s="485"/>
      <c r="K55" s="485"/>
      <c r="L55" s="485"/>
      <c r="M55" s="485"/>
      <c r="N55" s="485"/>
      <c r="O55" s="485"/>
    </row>
    <row r="56" spans="1:16" ht="14.25" customHeight="1">
      <c r="A56" s="484" t="s">
        <v>126</v>
      </c>
      <c r="B56" s="485"/>
      <c r="C56" s="485"/>
      <c r="D56" s="485"/>
      <c r="E56" s="485"/>
      <c r="F56" s="485"/>
      <c r="G56" s="485"/>
      <c r="H56" s="485"/>
      <c r="I56" s="485"/>
      <c r="J56" s="485"/>
      <c r="K56" s="485"/>
      <c r="L56" s="485"/>
      <c r="M56" s="485"/>
      <c r="N56" s="485"/>
      <c r="O56" s="485"/>
    </row>
    <row r="57" spans="1:16" ht="14.25" customHeight="1">
      <c r="A57" s="181"/>
      <c r="O57" s="124" t="s">
        <v>326</v>
      </c>
    </row>
    <row r="58" spans="1:16" ht="14.25" customHeight="1">
      <c r="A58" s="181" t="s">
        <v>41</v>
      </c>
      <c r="C58" s="152">
        <f>(((VALUE(RIGHT(A56,1)))-1)*12)+1</f>
        <v>13</v>
      </c>
      <c r="D58" s="152">
        <f t="shared" ref="D58:N58" si="9">C58+1</f>
        <v>14</v>
      </c>
      <c r="E58" s="152">
        <f t="shared" si="9"/>
        <v>15</v>
      </c>
      <c r="F58" s="152">
        <f t="shared" si="9"/>
        <v>16</v>
      </c>
      <c r="G58" s="152">
        <f t="shared" si="9"/>
        <v>17</v>
      </c>
      <c r="H58" s="152">
        <f t="shared" si="9"/>
        <v>18</v>
      </c>
      <c r="I58" s="152">
        <f t="shared" si="9"/>
        <v>19</v>
      </c>
      <c r="J58" s="152">
        <f t="shared" si="9"/>
        <v>20</v>
      </c>
      <c r="K58" s="152">
        <f t="shared" si="9"/>
        <v>21</v>
      </c>
      <c r="L58" s="152">
        <f t="shared" si="9"/>
        <v>22</v>
      </c>
      <c r="M58" s="152">
        <f t="shared" si="9"/>
        <v>23</v>
      </c>
      <c r="N58" s="152">
        <f t="shared" si="9"/>
        <v>24</v>
      </c>
      <c r="O58" s="124" t="s">
        <v>327</v>
      </c>
    </row>
    <row r="59" spans="1:16" ht="14.25" customHeight="1">
      <c r="A59" s="181" t="s">
        <v>328</v>
      </c>
      <c r="B59" s="133"/>
      <c r="C59" s="47">
        <f>EOMONTH('Input - Assumptions'!$D$9,'Balance Sheet'!C58-1)</f>
        <v>46568</v>
      </c>
      <c r="D59" s="47">
        <f>EOMONTH('Input - Assumptions'!$D$9,'Balance Sheet'!D58-1)</f>
        <v>46599</v>
      </c>
      <c r="E59" s="47">
        <f>EOMONTH('Input - Assumptions'!$D$9,'Balance Sheet'!E58-1)</f>
        <v>46630</v>
      </c>
      <c r="F59" s="47">
        <f>EOMONTH('Input - Assumptions'!$D$9,'Balance Sheet'!F58-1)</f>
        <v>46660</v>
      </c>
      <c r="G59" s="47">
        <f>EOMONTH('Input - Assumptions'!$D$9,'Balance Sheet'!G58-1)</f>
        <v>46691</v>
      </c>
      <c r="H59" s="47">
        <f>EOMONTH('Input - Assumptions'!$D$9,'Balance Sheet'!H58-1)</f>
        <v>46721</v>
      </c>
      <c r="I59" s="47">
        <f>EOMONTH('Input - Assumptions'!$D$9,'Balance Sheet'!I58-1)</f>
        <v>46752</v>
      </c>
      <c r="J59" s="47">
        <f>EOMONTH('Input - Assumptions'!$D$9,'Balance Sheet'!J58-1)</f>
        <v>46783</v>
      </c>
      <c r="K59" s="47">
        <f>EOMONTH('Input - Assumptions'!$D$9,'Balance Sheet'!K58-1)</f>
        <v>46812</v>
      </c>
      <c r="L59" s="47">
        <f>EOMONTH('Input - Assumptions'!$D$9,'Balance Sheet'!L58-1)</f>
        <v>46843</v>
      </c>
      <c r="M59" s="47">
        <f>EOMONTH('Input - Assumptions'!$D$9,'Balance Sheet'!M58-1)</f>
        <v>46873</v>
      </c>
      <c r="N59" s="47">
        <f>EOMONTH('Input - Assumptions'!$D$9,'Balance Sheet'!N58-1)</f>
        <v>46904</v>
      </c>
      <c r="O59" s="293">
        <f>N59</f>
        <v>46904</v>
      </c>
    </row>
    <row r="60" spans="1:16" ht="14.25" customHeight="1">
      <c r="A60" s="181"/>
      <c r="B60" s="133"/>
      <c r="C60" s="133"/>
      <c r="D60" s="133"/>
      <c r="E60" s="133"/>
      <c r="F60" s="133"/>
      <c r="G60" s="133"/>
      <c r="H60" s="133"/>
      <c r="I60" s="133"/>
      <c r="J60" s="133"/>
      <c r="K60" s="133"/>
      <c r="L60" s="133"/>
      <c r="M60" s="133"/>
      <c r="N60" s="133"/>
    </row>
    <row r="61" spans="1:16" ht="14.25" customHeight="1">
      <c r="A61" s="162" t="s">
        <v>320</v>
      </c>
      <c r="B61" s="173"/>
      <c r="C61" s="25">
        <f ca="1">O51</f>
        <v>-1995842.7906459495</v>
      </c>
      <c r="D61" s="25">
        <f t="shared" ref="D61:N61" ca="1" si="10">C104</f>
        <v>-2263405.6022122195</v>
      </c>
      <c r="E61" s="25">
        <f t="shared" ca="1" si="10"/>
        <v>-2686521.1963001555</v>
      </c>
      <c r="F61" s="25">
        <f t="shared" ca="1" si="10"/>
        <v>-3085844.6797999139</v>
      </c>
      <c r="G61" s="25">
        <f t="shared" ca="1" si="10"/>
        <v>-3476132.1632895982</v>
      </c>
      <c r="H61" s="25">
        <f t="shared" ca="1" si="10"/>
        <v>-3865752.0847817753</v>
      </c>
      <c r="I61" s="25">
        <f t="shared" ca="1" si="10"/>
        <v>-4254495.2485427642</v>
      </c>
      <c r="J61" s="25">
        <f t="shared" ca="1" si="10"/>
        <v>-4642127.047033716</v>
      </c>
      <c r="K61" s="25">
        <f t="shared" ca="1" si="10"/>
        <v>-4965576.6021750411</v>
      </c>
      <c r="L61" s="25">
        <f t="shared" ca="1" si="10"/>
        <v>-5363933.7991295848</v>
      </c>
      <c r="M61" s="25">
        <f t="shared" ca="1" si="10"/>
        <v>-5731960.8998494251</v>
      </c>
      <c r="N61" s="25">
        <f t="shared" ca="1" si="10"/>
        <v>-6097121.0411227513</v>
      </c>
      <c r="O61" s="105">
        <f ca="1">C61</f>
        <v>-1995842.7906459495</v>
      </c>
      <c r="P61" s="152">
        <v>1</v>
      </c>
    </row>
    <row r="62" spans="1:16" ht="14.25" customHeight="1">
      <c r="A62" s="162"/>
      <c r="B62" s="173"/>
      <c r="C62" s="173"/>
      <c r="D62" s="173"/>
      <c r="E62" s="173"/>
      <c r="F62" s="173"/>
      <c r="G62" s="173"/>
      <c r="H62" s="173"/>
      <c r="I62" s="173"/>
      <c r="J62" s="173"/>
      <c r="K62" s="173"/>
      <c r="L62" s="173"/>
      <c r="M62" s="173"/>
      <c r="N62" s="173"/>
      <c r="O62" s="176"/>
      <c r="P62" s="152">
        <v>2</v>
      </c>
    </row>
    <row r="63" spans="1:16" ht="14.25" customHeight="1">
      <c r="A63" s="162" t="s">
        <v>321</v>
      </c>
      <c r="P63" s="152">
        <v>3</v>
      </c>
    </row>
    <row r="64" spans="1:16" ht="14.25" customHeight="1">
      <c r="A64" s="181" t="s">
        <v>322</v>
      </c>
      <c r="B64" s="94"/>
      <c r="C64" s="94">
        <f t="array" aca="1" ref="C64" ca="1">INDEX(Calc!$B$247:$BJ$287,'Cash Flows Stmt'!$P61,'Cash Flows Stmt'!C$58+1)</f>
        <v>190561.89918380004</v>
      </c>
      <c r="D64" s="94">
        <f t="array" aca="1" ref="D64" ca="1">INDEX(Calc!$B$247:$BJ$287,'Cash Flows Stmt'!$P61,'Cash Flows Stmt'!D$58+1)</f>
        <v>23738.791095802862</v>
      </c>
      <c r="E64" s="94">
        <f t="array" aca="1" ref="E64" ca="1">INDEX(Calc!$B$247:$BJ$287,'Cash Flows Stmt'!$P61,'Cash Flows Stmt'!E$58+1)</f>
        <v>57125.303802621042</v>
      </c>
      <c r="F64" s="94">
        <f t="array" aca="1" ref="F64" ca="1">INDEX(Calc!$B$247:$BJ$287,'Cash Flows Stmt'!$P61,'Cash Flows Stmt'!F$58+1)</f>
        <v>71858.658429170668</v>
      </c>
      <c r="G64" s="94">
        <f t="array" aca="1" ref="G64" ca="1">INDEX(Calc!$B$247:$BJ$287,'Cash Flows Stmt'!$P61,'Cash Flows Stmt'!G$58+1)</f>
        <v>72632.848401602561</v>
      </c>
      <c r="H64" s="94">
        <f t="array" aca="1" ref="H64" ca="1">INDEX(Calc!$B$247:$BJ$287,'Cash Flows Stmt'!$P61,'Cash Flows Stmt'!H$58+1)</f>
        <v>73698.037980520137</v>
      </c>
      <c r="I64" s="94">
        <f t="array" aca="1" ref="I64" ca="1">INDEX(Calc!$B$247:$BJ$287,'Cash Flows Stmt'!$P61,'Cash Flows Stmt'!I$58+1)</f>
        <v>75089.353164973552</v>
      </c>
      <c r="J64" s="94">
        <f t="array" aca="1" ref="J64" ca="1">INDEX(Calc!$B$247:$BJ$287,'Cash Flows Stmt'!$P61,'Cash Flows Stmt'!J$58+1)</f>
        <v>143998.18782905038</v>
      </c>
      <c r="K64" s="94">
        <f t="array" aca="1" ref="K64" ca="1">INDEX(Calc!$B$247:$BJ$287,'Cash Flows Stmt'!$P61,'Cash Flows Stmt'!K$58+1)</f>
        <v>72565.921074645958</v>
      </c>
      <c r="L64" s="94">
        <f t="array" aca="1" ref="L64" ca="1">INDEX(Calc!$B$247:$BJ$287,'Cash Flows Stmt'!$P61,'Cash Flows Stmt'!L$58+1)</f>
        <v>103680.48306772833</v>
      </c>
      <c r="M64" s="94">
        <f t="array" aca="1" ref="M64" ca="1">INDEX(Calc!$B$247:$BJ$287,'Cash Flows Stmt'!$P61,'Cash Flows Stmt'!M$58+1)</f>
        <v>107515.71389164426</v>
      </c>
      <c r="N64" s="94">
        <f t="array" aca="1" ref="N64" ca="1">INDEX(Calc!$B$247:$BJ$287,'Cash Flows Stmt'!$P61,'Cash Flows Stmt'!N$58+1)</f>
        <v>112078.31973540875</v>
      </c>
      <c r="O64" s="161">
        <f ca="1">SUM(B64:N64)</f>
        <v>1104543.5176569684</v>
      </c>
      <c r="P64" s="152">
        <v>4</v>
      </c>
    </row>
    <row r="65" spans="1:16" ht="14.25" customHeight="1">
      <c r="A65" s="162" t="s">
        <v>323</v>
      </c>
      <c r="B65" s="94"/>
      <c r="C65" s="94"/>
      <c r="D65" s="94"/>
      <c r="E65" s="94"/>
      <c r="F65" s="94"/>
      <c r="G65" s="94"/>
      <c r="H65" s="94"/>
      <c r="I65" s="94"/>
      <c r="J65" s="94"/>
      <c r="K65" s="94"/>
      <c r="L65" s="94"/>
      <c r="M65" s="94"/>
      <c r="N65" s="94"/>
      <c r="O65" s="161"/>
      <c r="P65" s="152">
        <v>5</v>
      </c>
    </row>
    <row r="66" spans="1:16" ht="14.25" customHeight="1">
      <c r="A66" s="181" t="str">
        <f ca="1">IF(O66&lt;&gt;0,Calc!$A$249,0)</f>
        <v>Cash paid for Direct Expenses</v>
      </c>
      <c r="B66" s="94"/>
      <c r="C66" s="94">
        <f t="array" aca="1" ref="C66" ca="1">INDEX(Calc!$B$247:$BJ$287,'Cash Flows Stmt'!$P63,'Cash Flows Stmt'!C$58+1)</f>
        <v>-5501.1314742158957</v>
      </c>
      <c r="D66" s="94">
        <f t="array" aca="1" ref="D66" ca="1">INDEX(Calc!$B$247:$BJ$287,'Cash Flows Stmt'!$P63,'Cash Flows Stmt'!D$58+1)</f>
        <v>-6271.27177971335</v>
      </c>
      <c r="E66" s="94">
        <f t="array" aca="1" ref="E66" ca="1">INDEX(Calc!$B$247:$BJ$287,'Cash Flows Stmt'!$P63,'Cash Flows Stmt'!E$58+1)</f>
        <v>-6283.7499326293891</v>
      </c>
      <c r="F66" s="94">
        <f t="array" aca="1" ref="F66" ca="1">INDEX(Calc!$B$247:$BJ$287,'Cash Flows Stmt'!$P63,'Cash Flows Stmt'!F$58+1)</f>
        <v>-6312.6317118467923</v>
      </c>
      <c r="G66" s="94">
        <f t="array" aca="1" ref="G66" ca="1">INDEX(Calc!$B$247:$BJ$287,'Cash Flows Stmt'!$P63,'Cash Flows Stmt'!G$58+1)</f>
        <v>-6359.9434946843885</v>
      </c>
      <c r="H66" s="94">
        <f t="array" aca="1" ref="H66" ca="1">INDEX(Calc!$B$247:$BJ$287,'Cash Flows Stmt'!$P63,'Cash Flows Stmt'!H$58+1)</f>
        <v>-6427.9972537148606</v>
      </c>
      <c r="I66" s="94">
        <f t="array" aca="1" ref="I66" ca="1">INDEX(Calc!$B$247:$BJ$287,'Cash Flows Stmt'!$P63,'Cash Flows Stmt'!I$58+1)</f>
        <v>-6519.430129518405</v>
      </c>
      <c r="J66" s="94">
        <f t="array" aca="1" ref="J66" ca="1">INDEX(Calc!$B$247:$BJ$287,'Cash Flows Stmt'!$P63,'Cash Flows Stmt'!J$58+1)</f>
        <v>-7642.9147894069847</v>
      </c>
      <c r="K66" s="94">
        <f t="array" aca="1" ref="K66" ca="1">INDEX(Calc!$B$247:$BJ$287,'Cash Flows Stmt'!$P63,'Cash Flows Stmt'!K$58+1)</f>
        <v>-8483.4304825879553</v>
      </c>
      <c r="L66" s="94">
        <f t="array" aca="1" ref="L66" ca="1">INDEX(Calc!$B$247:$BJ$287,'Cash Flows Stmt'!$P63,'Cash Flows Stmt'!L$58+1)</f>
        <v>-8707.291029304195</v>
      </c>
      <c r="M66" s="94">
        <f t="array" aca="1" ref="M66" ca="1">INDEX(Calc!$B$247:$BJ$287,'Cash Flows Stmt'!$P63,'Cash Flows Stmt'!M$58+1)</f>
        <v>-8978.5173620258865</v>
      </c>
      <c r="N66" s="94">
        <f t="array" aca="1" ref="N66" ca="1">INDEX(Calc!$B$247:$BJ$287,'Cash Flows Stmt'!$P63,'Cash Flows Stmt'!N$58+1)</f>
        <v>-9303.4091239648878</v>
      </c>
      <c r="O66" s="161">
        <f t="shared" ref="O66:O90" ca="1" si="11">SUM(B66:N66)</f>
        <v>-86791.718563612987</v>
      </c>
      <c r="P66" s="152">
        <v>6</v>
      </c>
    </row>
    <row r="67" spans="1:16" ht="14.25" hidden="1" customHeight="1">
      <c r="A67" s="181">
        <f>IF(O67&lt;&gt;0,Calc!$A$250,0)</f>
        <v>0</v>
      </c>
      <c r="B67" s="94">
        <v>0</v>
      </c>
      <c r="C67" s="94">
        <f t="array" ref="C67">INDEX(Calc!$B$247:$BJ$287,'Cash Flows Stmt'!$P64,'Cash Flows Stmt'!C$58+1)</f>
        <v>0</v>
      </c>
      <c r="D67" s="94">
        <f t="array" ref="D67">INDEX(Calc!$B$247:$BJ$287,'Cash Flows Stmt'!$P64,'Cash Flows Stmt'!D$58+1)</f>
        <v>0</v>
      </c>
      <c r="E67" s="94">
        <f t="array" ref="E67">INDEX(Calc!$B$247:$BJ$287,'Cash Flows Stmt'!$P64,'Cash Flows Stmt'!E$58+1)</f>
        <v>0</v>
      </c>
      <c r="F67" s="94">
        <f t="array" ref="F67">INDEX(Calc!$B$247:$BJ$287,'Cash Flows Stmt'!$P64,'Cash Flows Stmt'!F$58+1)</f>
        <v>0</v>
      </c>
      <c r="G67" s="94">
        <f t="array" ref="G67">INDEX(Calc!$B$247:$BJ$287,'Cash Flows Stmt'!$P64,'Cash Flows Stmt'!G$58+1)</f>
        <v>0</v>
      </c>
      <c r="H67" s="94">
        <f t="array" ref="H67">INDEX(Calc!$B$247:$BJ$287,'Cash Flows Stmt'!$P64,'Cash Flows Stmt'!H$58+1)</f>
        <v>0</v>
      </c>
      <c r="I67" s="94">
        <f t="array" ref="I67">INDEX(Calc!$B$247:$BJ$287,'Cash Flows Stmt'!$P64,'Cash Flows Stmt'!I$58+1)</f>
        <v>0</v>
      </c>
      <c r="J67" s="94">
        <f t="array" ref="J67">INDEX(Calc!$B$247:$BJ$287,'Cash Flows Stmt'!$P64,'Cash Flows Stmt'!J$58+1)</f>
        <v>0</v>
      </c>
      <c r="K67" s="94">
        <f t="array" ref="K67">INDEX(Calc!$B$247:$BJ$287,'Cash Flows Stmt'!$P64,'Cash Flows Stmt'!K$58+1)</f>
        <v>0</v>
      </c>
      <c r="L67" s="94">
        <f t="array" ref="L67">INDEX(Calc!$B$247:$BJ$287,'Cash Flows Stmt'!$P64,'Cash Flows Stmt'!L$58+1)</f>
        <v>0</v>
      </c>
      <c r="M67" s="94">
        <f t="array" ref="M67">INDEX(Calc!$B$247:$BJ$287,'Cash Flows Stmt'!$P64,'Cash Flows Stmt'!M$58+1)</f>
        <v>0</v>
      </c>
      <c r="N67" s="94">
        <f t="array" ref="N67">INDEX(Calc!$B$247:$BJ$287,'Cash Flows Stmt'!$P64,'Cash Flows Stmt'!N$58+1)</f>
        <v>0</v>
      </c>
      <c r="O67" s="161">
        <f t="shared" si="11"/>
        <v>0</v>
      </c>
      <c r="P67" s="152">
        <v>7</v>
      </c>
    </row>
    <row r="68" spans="1:16" ht="14.25" customHeight="1">
      <c r="A68" s="181" t="str">
        <f ca="1">IF(O68&lt;&gt;0,Calc!$A$251,0)</f>
        <v>Cash paid for Sales and Marketing</v>
      </c>
      <c r="B68" s="94"/>
      <c r="C68" s="94">
        <f t="array" aca="1" ref="C68" ca="1">INDEX(Calc!$B$247:$BJ$287,'Cash Flows Stmt'!$P65,'Cash Flows Stmt'!C$58+1)</f>
        <v>-31521.24719097573</v>
      </c>
      <c r="D68" s="94">
        <f t="array" aca="1" ref="D68" ca="1">INDEX(Calc!$B$247:$BJ$287,'Cash Flows Stmt'!$P65,'Cash Flows Stmt'!D$58+1)</f>
        <v>-15905.520818171384</v>
      </c>
      <c r="E68" s="94">
        <f t="array" aca="1" ref="E68" ca="1">INDEX(Calc!$B$247:$BJ$287,'Cash Flows Stmt'!$P65,'Cash Flows Stmt'!E$58+1)</f>
        <v>-15874.42971751916</v>
      </c>
      <c r="F68" s="94">
        <f t="array" aca="1" ref="F68" ca="1">INDEX(Calc!$B$247:$BJ$287,'Cash Flows Stmt'!$P65,'Cash Flows Stmt'!F$58+1)</f>
        <v>-15877.52629715938</v>
      </c>
      <c r="G68" s="94">
        <f t="array" aca="1" ref="G68" ca="1">INDEX(Calc!$B$247:$BJ$287,'Cash Flows Stmt'!$P65,'Cash Flows Stmt'!G$58+1)</f>
        <v>-15918.591353219839</v>
      </c>
      <c r="H68" s="94">
        <f t="array" aca="1" ref="H68" ca="1">INDEX(Calc!$B$247:$BJ$287,'Cash Flows Stmt'!$P65,'Cash Flows Stmt'!H$58+1)</f>
        <v>-16001.930030011144</v>
      </c>
      <c r="I68" s="94">
        <f t="array" aca="1" ref="I68" ca="1">INDEX(Calc!$B$247:$BJ$287,'Cash Flows Stmt'!$P65,'Cash Flows Stmt'!I$58+1)</f>
        <v>-16132.441825973998</v>
      </c>
      <c r="J68" s="94">
        <f t="array" aca="1" ref="J68" ca="1">INDEX(Calc!$B$247:$BJ$287,'Cash Flows Stmt'!$P65,'Cash Flows Stmt'!J$58+1)</f>
        <v>-18626.900279132016</v>
      </c>
      <c r="K68" s="94">
        <f t="array" aca="1" ref="K68" ca="1">INDEX(Calc!$B$247:$BJ$287,'Cash Flows Stmt'!$P65,'Cash Flows Stmt'!K$58+1)</f>
        <v>-20451.033686108636</v>
      </c>
      <c r="L68" s="94">
        <f t="array" aca="1" ref="L68" ca="1">INDEX(Calc!$B$247:$BJ$287,'Cash Flows Stmt'!$P65,'Cash Flows Stmt'!L$58+1)</f>
        <v>-20839.144986490639</v>
      </c>
      <c r="M68" s="94">
        <f t="array" aca="1" ref="M68" ca="1">INDEX(Calc!$B$247:$BJ$287,'Cash Flows Stmt'!$P65,'Cash Flows Stmt'!M$58+1)</f>
        <v>-21321.714632807598</v>
      </c>
      <c r="N68" s="94">
        <f t="array" aca="1" ref="N68" ca="1">INDEX(Calc!$B$247:$BJ$287,'Cash Flows Stmt'!$P65,'Cash Flows Stmt'!N$58+1)</f>
        <v>-21910.529586379362</v>
      </c>
      <c r="O68" s="161">
        <f t="shared" ca="1" si="11"/>
        <v>-230381.01040394884</v>
      </c>
      <c r="P68" s="152">
        <v>8</v>
      </c>
    </row>
    <row r="69" spans="1:16" ht="14.25" customHeight="1">
      <c r="A69" s="181" t="str">
        <f ca="1">IF(O69&lt;&gt;0,Calc!$A$252,0)</f>
        <v>Cash paid for General and Administrative</v>
      </c>
      <c r="B69" s="94"/>
      <c r="C69" s="94">
        <f t="array" aca="1" ref="C69" ca="1">INDEX(Calc!$B$247:$BJ$287,'Cash Flows Stmt'!$P66,'Cash Flows Stmt'!C$58+1)</f>
        <v>-54008.998751544772</v>
      </c>
      <c r="D69" s="94">
        <f t="array" aca="1" ref="D69" ca="1">INDEX(Calc!$B$247:$BJ$287,'Cash Flows Stmt'!$P66,'Cash Flows Stmt'!D$58+1)</f>
        <v>-55364.675919187284</v>
      </c>
      <c r="E69" s="94">
        <f t="array" aca="1" ref="E69" ca="1">INDEX(Calc!$B$247:$BJ$287,'Cash Flows Stmt'!$P66,'Cash Flows Stmt'!E$58+1)</f>
        <v>-55350.857652230734</v>
      </c>
      <c r="F69" s="94">
        <f t="array" aca="1" ref="F69" ca="1">INDEX(Calc!$B$247:$BJ$287,'Cash Flows Stmt'!$P66,'Cash Flows Stmt'!F$58+1)</f>
        <v>-55352.233909848612</v>
      </c>
      <c r="G69" s="94">
        <f t="array" aca="1" ref="G69" ca="1">INDEX(Calc!$B$247:$BJ$287,'Cash Flows Stmt'!$P66,'Cash Flows Stmt'!G$58+1)</f>
        <v>-55370.485045875481</v>
      </c>
      <c r="H69" s="94">
        <f t="array" aca="1" ref="H69" ca="1">INDEX(Calc!$B$247:$BJ$287,'Cash Flows Stmt'!$P66,'Cash Flows Stmt'!H$58+1)</f>
        <v>-55407.524457782732</v>
      </c>
      <c r="I69" s="94">
        <f t="array" aca="1" ref="I69" ca="1">INDEX(Calc!$B$247:$BJ$287,'Cash Flows Stmt'!$P66,'Cash Flows Stmt'!I$58+1)</f>
        <v>-55465.52970043289</v>
      </c>
      <c r="J69" s="94">
        <f t="array" aca="1" ref="J69" ca="1">INDEX(Calc!$B$247:$BJ$287,'Cash Flows Stmt'!$P66,'Cash Flows Stmt'!J$58+1)</f>
        <v>-56574.177901836454</v>
      </c>
      <c r="K69" s="94">
        <f t="array" aca="1" ref="K69" ca="1">INDEX(Calc!$B$247:$BJ$287,'Cash Flows Stmt'!$P66,'Cash Flows Stmt'!K$58+1)</f>
        <v>-57384.903860492734</v>
      </c>
      <c r="L69" s="94">
        <f t="array" aca="1" ref="L69" ca="1">INDEX(Calc!$B$247:$BJ$287,'Cash Flows Stmt'!$P66,'Cash Flows Stmt'!L$58+1)</f>
        <v>-57557.39777177362</v>
      </c>
      <c r="M69" s="94">
        <f t="array" aca="1" ref="M69" ca="1">INDEX(Calc!$B$247:$BJ$287,'Cash Flows Stmt'!$P66,'Cash Flows Stmt'!M$58+1)</f>
        <v>-57771.873170136707</v>
      </c>
      <c r="N69" s="94">
        <f t="array" aca="1" ref="N69" ca="1">INDEX(Calc!$B$247:$BJ$287,'Cash Flows Stmt'!$P66,'Cash Flows Stmt'!N$58+1)</f>
        <v>-58033.568705057492</v>
      </c>
      <c r="O69" s="161">
        <f t="shared" ca="1" si="11"/>
        <v>-673642.2268461996</v>
      </c>
      <c r="P69" s="152">
        <v>9</v>
      </c>
    </row>
    <row r="70" spans="1:16" ht="14.25" customHeight="1">
      <c r="A70" s="181" t="str">
        <f ca="1">IF(O70&lt;&gt;0,Calc!$A$253,0)</f>
        <v>Cash paid for Development &amp; Maintenance</v>
      </c>
      <c r="B70" s="94"/>
      <c r="C70" s="94">
        <f t="array" aca="1" ref="C70" ca="1">INDEX(Calc!$B$247:$BJ$287,'Cash Flows Stmt'!$P67,'Cash Flows Stmt'!C$58+1)</f>
        <v>-1018</v>
      </c>
      <c r="D70" s="94">
        <f t="array" aca="1" ref="D70" ca="1">INDEX(Calc!$B$247:$BJ$287,'Cash Flows Stmt'!$P67,'Cash Flows Stmt'!D$58+1)</f>
        <v>-1030</v>
      </c>
      <c r="E70" s="94">
        <f t="array" aca="1" ref="E70" ca="1">INDEX(Calc!$B$247:$BJ$287,'Cash Flows Stmt'!$P67,'Cash Flows Stmt'!E$58+1)</f>
        <v>-1030</v>
      </c>
      <c r="F70" s="94">
        <f t="array" aca="1" ref="F70" ca="1">INDEX(Calc!$B$247:$BJ$287,'Cash Flows Stmt'!$P67,'Cash Flows Stmt'!F$58+1)</f>
        <v>-1030</v>
      </c>
      <c r="G70" s="94">
        <f t="array" aca="1" ref="G70" ca="1">INDEX(Calc!$B$247:$BJ$287,'Cash Flows Stmt'!$P67,'Cash Flows Stmt'!G$58+1)</f>
        <v>-1030</v>
      </c>
      <c r="H70" s="94">
        <f t="array" aca="1" ref="H70" ca="1">INDEX(Calc!$B$247:$BJ$287,'Cash Flows Stmt'!$P67,'Cash Flows Stmt'!H$58+1)</f>
        <v>-1030</v>
      </c>
      <c r="I70" s="94">
        <f t="array" aca="1" ref="I70" ca="1">INDEX(Calc!$B$247:$BJ$287,'Cash Flows Stmt'!$P67,'Cash Flows Stmt'!I$58+1)</f>
        <v>-1030</v>
      </c>
      <c r="J70" s="94">
        <f t="array" aca="1" ref="J70" ca="1">INDEX(Calc!$B$247:$BJ$287,'Cash Flows Stmt'!$P67,'Cash Flows Stmt'!J$58+1)</f>
        <v>-1030</v>
      </c>
      <c r="K70" s="94">
        <f t="array" aca="1" ref="K70" ca="1">INDEX(Calc!$B$247:$BJ$287,'Cash Flows Stmt'!$P67,'Cash Flows Stmt'!K$58+1)</f>
        <v>-1030</v>
      </c>
      <c r="L70" s="94">
        <f t="array" aca="1" ref="L70" ca="1">INDEX(Calc!$B$247:$BJ$287,'Cash Flows Stmt'!$P67,'Cash Flows Stmt'!L$58+1)</f>
        <v>-1030</v>
      </c>
      <c r="M70" s="94">
        <f t="array" aca="1" ref="M70" ca="1">INDEX(Calc!$B$247:$BJ$287,'Cash Flows Stmt'!$P67,'Cash Flows Stmt'!M$58+1)</f>
        <v>-1030</v>
      </c>
      <c r="N70" s="94">
        <f t="array" aca="1" ref="N70" ca="1">INDEX(Calc!$B$247:$BJ$287,'Cash Flows Stmt'!$P67,'Cash Flows Stmt'!N$58+1)</f>
        <v>-1030</v>
      </c>
      <c r="O70" s="161">
        <f t="shared" ca="1" si="11"/>
        <v>-12348</v>
      </c>
      <c r="P70" s="152">
        <v>10</v>
      </c>
    </row>
    <row r="71" spans="1:16" ht="14.25" hidden="1" customHeight="1">
      <c r="A71" s="181">
        <f ca="1">IF(O71&lt;&gt;0,Calc!$A$254,0)</f>
        <v>0</v>
      </c>
      <c r="B71" s="94"/>
      <c r="C71" s="94">
        <f t="array" aca="1" ref="C71" ca="1">INDEX(Calc!$B$247:$BJ$287,'Cash Flows Stmt'!$P68,'Cash Flows Stmt'!C$58+1)</f>
        <v>0</v>
      </c>
      <c r="D71" s="94">
        <f t="array" aca="1" ref="D71" ca="1">INDEX(Calc!$B$247:$BJ$287,'Cash Flows Stmt'!$P68,'Cash Flows Stmt'!D$58+1)</f>
        <v>0</v>
      </c>
      <c r="E71" s="94">
        <f t="array" aca="1" ref="E71" ca="1">INDEX(Calc!$B$247:$BJ$287,'Cash Flows Stmt'!$P68,'Cash Flows Stmt'!E$58+1)</f>
        <v>0</v>
      </c>
      <c r="F71" s="94">
        <f t="array" aca="1" ref="F71" ca="1">INDEX(Calc!$B$247:$BJ$287,'Cash Flows Stmt'!$P68,'Cash Flows Stmt'!F$58+1)</f>
        <v>0</v>
      </c>
      <c r="G71" s="94">
        <f t="array" aca="1" ref="G71" ca="1">INDEX(Calc!$B$247:$BJ$287,'Cash Flows Stmt'!$P68,'Cash Flows Stmt'!G$58+1)</f>
        <v>0</v>
      </c>
      <c r="H71" s="94">
        <f t="array" aca="1" ref="H71" ca="1">INDEX(Calc!$B$247:$BJ$287,'Cash Flows Stmt'!$P68,'Cash Flows Stmt'!H$58+1)</f>
        <v>0</v>
      </c>
      <c r="I71" s="94">
        <f t="array" aca="1" ref="I71" ca="1">INDEX(Calc!$B$247:$BJ$287,'Cash Flows Stmt'!$P68,'Cash Flows Stmt'!I$58+1)</f>
        <v>0</v>
      </c>
      <c r="J71" s="94">
        <f t="array" aca="1" ref="J71" ca="1">INDEX(Calc!$B$247:$BJ$287,'Cash Flows Stmt'!$P68,'Cash Flows Stmt'!J$58+1)</f>
        <v>0</v>
      </c>
      <c r="K71" s="94">
        <f t="array" aca="1" ref="K71" ca="1">INDEX(Calc!$B$247:$BJ$287,'Cash Flows Stmt'!$P68,'Cash Flows Stmt'!K$58+1)</f>
        <v>0</v>
      </c>
      <c r="L71" s="94">
        <f t="array" aca="1" ref="L71" ca="1">INDEX(Calc!$B$247:$BJ$287,'Cash Flows Stmt'!$P68,'Cash Flows Stmt'!L$58+1)</f>
        <v>0</v>
      </c>
      <c r="M71" s="94">
        <f t="array" aca="1" ref="M71" ca="1">INDEX(Calc!$B$247:$BJ$287,'Cash Flows Stmt'!$P68,'Cash Flows Stmt'!M$58+1)</f>
        <v>0</v>
      </c>
      <c r="N71" s="94">
        <f t="array" aca="1" ref="N71" ca="1">INDEX(Calc!$B$247:$BJ$287,'Cash Flows Stmt'!$P68,'Cash Flows Stmt'!N$58+1)</f>
        <v>0</v>
      </c>
      <c r="O71" s="161">
        <f t="shared" ca="1" si="11"/>
        <v>0</v>
      </c>
      <c r="P71" s="152">
        <v>11</v>
      </c>
    </row>
    <row r="72" spans="1:16" ht="14.25" hidden="1" customHeight="1">
      <c r="A72" s="181">
        <f ca="1">IF(O72&lt;&gt;0,Calc!$A$255,0)</f>
        <v>0</v>
      </c>
      <c r="B72" s="94"/>
      <c r="C72" s="94">
        <f t="array" aca="1" ref="C72" ca="1">INDEX(Calc!$B$247:$BJ$287,'Cash Flows Stmt'!$P69,'Cash Flows Stmt'!C$58+1)</f>
        <v>0</v>
      </c>
      <c r="D72" s="94">
        <f t="array" aca="1" ref="D72" ca="1">INDEX(Calc!$B$247:$BJ$287,'Cash Flows Stmt'!$P69,'Cash Flows Stmt'!D$58+1)</f>
        <v>0</v>
      </c>
      <c r="E72" s="94">
        <f t="array" aca="1" ref="E72" ca="1">INDEX(Calc!$B$247:$BJ$287,'Cash Flows Stmt'!$P69,'Cash Flows Stmt'!E$58+1)</f>
        <v>0</v>
      </c>
      <c r="F72" s="94">
        <f t="array" aca="1" ref="F72" ca="1">INDEX(Calc!$B$247:$BJ$287,'Cash Flows Stmt'!$P69,'Cash Flows Stmt'!F$58+1)</f>
        <v>0</v>
      </c>
      <c r="G72" s="94">
        <f t="array" aca="1" ref="G72" ca="1">INDEX(Calc!$B$247:$BJ$287,'Cash Flows Stmt'!$P69,'Cash Flows Stmt'!G$58+1)</f>
        <v>0</v>
      </c>
      <c r="H72" s="94">
        <f t="array" aca="1" ref="H72" ca="1">INDEX(Calc!$B$247:$BJ$287,'Cash Flows Stmt'!$P69,'Cash Flows Stmt'!H$58+1)</f>
        <v>0</v>
      </c>
      <c r="I72" s="94">
        <f t="array" aca="1" ref="I72" ca="1">INDEX(Calc!$B$247:$BJ$287,'Cash Flows Stmt'!$P69,'Cash Flows Stmt'!I$58+1)</f>
        <v>0</v>
      </c>
      <c r="J72" s="94">
        <f t="array" aca="1" ref="J72" ca="1">INDEX(Calc!$B$247:$BJ$287,'Cash Flows Stmt'!$P69,'Cash Flows Stmt'!J$58+1)</f>
        <v>0</v>
      </c>
      <c r="K72" s="94">
        <f t="array" aca="1" ref="K72" ca="1">INDEX(Calc!$B$247:$BJ$287,'Cash Flows Stmt'!$P69,'Cash Flows Stmt'!K$58+1)</f>
        <v>0</v>
      </c>
      <c r="L72" s="94">
        <f t="array" aca="1" ref="L72" ca="1">INDEX(Calc!$B$247:$BJ$287,'Cash Flows Stmt'!$P69,'Cash Flows Stmt'!L$58+1)</f>
        <v>0</v>
      </c>
      <c r="M72" s="94">
        <f t="array" aca="1" ref="M72" ca="1">INDEX(Calc!$B$247:$BJ$287,'Cash Flows Stmt'!$P69,'Cash Flows Stmt'!M$58+1)</f>
        <v>0</v>
      </c>
      <c r="N72" s="94">
        <f t="array" aca="1" ref="N72" ca="1">INDEX(Calc!$B$247:$BJ$287,'Cash Flows Stmt'!$P69,'Cash Flows Stmt'!N$58+1)</f>
        <v>0</v>
      </c>
      <c r="O72" s="161">
        <f t="shared" ca="1" si="11"/>
        <v>0</v>
      </c>
      <c r="P72" s="152">
        <v>12</v>
      </c>
    </row>
    <row r="73" spans="1:16" ht="14.25" hidden="1" customHeight="1">
      <c r="A73" s="181">
        <f ca="1">IF(O73&lt;&gt;0,Calc!$A$256,0)</f>
        <v>0</v>
      </c>
      <c r="B73" s="94"/>
      <c r="C73" s="94">
        <f t="array" aca="1" ref="C73" ca="1">INDEX(Calc!$B$247:$BJ$287,'Cash Flows Stmt'!$P70,'Cash Flows Stmt'!C$58+1)</f>
        <v>0</v>
      </c>
      <c r="D73" s="94">
        <f t="array" aca="1" ref="D73" ca="1">INDEX(Calc!$B$247:$BJ$287,'Cash Flows Stmt'!$P70,'Cash Flows Stmt'!D$58+1)</f>
        <v>0</v>
      </c>
      <c r="E73" s="94">
        <f t="array" aca="1" ref="E73" ca="1">INDEX(Calc!$B$247:$BJ$287,'Cash Flows Stmt'!$P70,'Cash Flows Stmt'!E$58+1)</f>
        <v>0</v>
      </c>
      <c r="F73" s="94">
        <f t="array" aca="1" ref="F73" ca="1">INDEX(Calc!$B$247:$BJ$287,'Cash Flows Stmt'!$P70,'Cash Flows Stmt'!F$58+1)</f>
        <v>0</v>
      </c>
      <c r="G73" s="94">
        <f t="array" aca="1" ref="G73" ca="1">INDEX(Calc!$B$247:$BJ$287,'Cash Flows Stmt'!$P70,'Cash Flows Stmt'!G$58+1)</f>
        <v>0</v>
      </c>
      <c r="H73" s="94">
        <f t="array" aca="1" ref="H73" ca="1">INDEX(Calc!$B$247:$BJ$287,'Cash Flows Stmt'!$P70,'Cash Flows Stmt'!H$58+1)</f>
        <v>0</v>
      </c>
      <c r="I73" s="94">
        <f t="array" aca="1" ref="I73" ca="1">INDEX(Calc!$B$247:$BJ$287,'Cash Flows Stmt'!$P70,'Cash Flows Stmt'!I$58+1)</f>
        <v>0</v>
      </c>
      <c r="J73" s="94">
        <f t="array" aca="1" ref="J73" ca="1">INDEX(Calc!$B$247:$BJ$287,'Cash Flows Stmt'!$P70,'Cash Flows Stmt'!J$58+1)</f>
        <v>0</v>
      </c>
      <c r="K73" s="94">
        <f t="array" aca="1" ref="K73" ca="1">INDEX(Calc!$B$247:$BJ$287,'Cash Flows Stmt'!$P70,'Cash Flows Stmt'!K$58+1)</f>
        <v>0</v>
      </c>
      <c r="L73" s="94">
        <f t="array" aca="1" ref="L73" ca="1">INDEX(Calc!$B$247:$BJ$287,'Cash Flows Stmt'!$P70,'Cash Flows Stmt'!L$58+1)</f>
        <v>0</v>
      </c>
      <c r="M73" s="94">
        <f t="array" aca="1" ref="M73" ca="1">INDEX(Calc!$B$247:$BJ$287,'Cash Flows Stmt'!$P70,'Cash Flows Stmt'!M$58+1)</f>
        <v>0</v>
      </c>
      <c r="N73" s="94">
        <f t="array" aca="1" ref="N73" ca="1">INDEX(Calc!$B$247:$BJ$287,'Cash Flows Stmt'!$P70,'Cash Flows Stmt'!N$58+1)</f>
        <v>0</v>
      </c>
      <c r="O73" s="161">
        <f t="shared" ca="1" si="11"/>
        <v>0</v>
      </c>
      <c r="P73" s="152">
        <v>13</v>
      </c>
    </row>
    <row r="74" spans="1:16" ht="14.25" hidden="1" customHeight="1">
      <c r="A74" s="181">
        <f ca="1">IF(O74&lt;&gt;0,Calc!$A$257,0)</f>
        <v>0</v>
      </c>
      <c r="B74" s="94"/>
      <c r="C74" s="94">
        <f t="array" aca="1" ref="C74" ca="1">INDEX(Calc!$B$247:$BJ$287,'Cash Flows Stmt'!$P71,'Cash Flows Stmt'!C$58+1)</f>
        <v>0</v>
      </c>
      <c r="D74" s="94">
        <f t="array" aca="1" ref="D74" ca="1">INDEX(Calc!$B$247:$BJ$287,'Cash Flows Stmt'!$P71,'Cash Flows Stmt'!D$58+1)</f>
        <v>0</v>
      </c>
      <c r="E74" s="94">
        <f t="array" aca="1" ref="E74" ca="1">INDEX(Calc!$B$247:$BJ$287,'Cash Flows Stmt'!$P71,'Cash Flows Stmt'!E$58+1)</f>
        <v>0</v>
      </c>
      <c r="F74" s="94">
        <f t="array" aca="1" ref="F74" ca="1">INDEX(Calc!$B$247:$BJ$287,'Cash Flows Stmt'!$P71,'Cash Flows Stmt'!F$58+1)</f>
        <v>0</v>
      </c>
      <c r="G74" s="94">
        <f t="array" aca="1" ref="G74" ca="1">INDEX(Calc!$B$247:$BJ$287,'Cash Flows Stmt'!$P71,'Cash Flows Stmt'!G$58+1)</f>
        <v>0</v>
      </c>
      <c r="H74" s="94">
        <f t="array" aca="1" ref="H74" ca="1">INDEX(Calc!$B$247:$BJ$287,'Cash Flows Stmt'!$P71,'Cash Flows Stmt'!H$58+1)</f>
        <v>0</v>
      </c>
      <c r="I74" s="94">
        <f t="array" aca="1" ref="I74" ca="1">INDEX(Calc!$B$247:$BJ$287,'Cash Flows Stmt'!$P71,'Cash Flows Stmt'!I$58+1)</f>
        <v>0</v>
      </c>
      <c r="J74" s="94">
        <f t="array" aca="1" ref="J74" ca="1">INDEX(Calc!$B$247:$BJ$287,'Cash Flows Stmt'!$P71,'Cash Flows Stmt'!J$58+1)</f>
        <v>0</v>
      </c>
      <c r="K74" s="94">
        <f t="array" aca="1" ref="K74" ca="1">INDEX(Calc!$B$247:$BJ$287,'Cash Flows Stmt'!$P71,'Cash Flows Stmt'!K$58+1)</f>
        <v>0</v>
      </c>
      <c r="L74" s="94">
        <f t="array" aca="1" ref="L74" ca="1">INDEX(Calc!$B$247:$BJ$287,'Cash Flows Stmt'!$P71,'Cash Flows Stmt'!L$58+1)</f>
        <v>0</v>
      </c>
      <c r="M74" s="94">
        <f t="array" aca="1" ref="M74" ca="1">INDEX(Calc!$B$247:$BJ$287,'Cash Flows Stmt'!$P71,'Cash Flows Stmt'!M$58+1)</f>
        <v>0</v>
      </c>
      <c r="N74" s="94">
        <f t="array" aca="1" ref="N74" ca="1">INDEX(Calc!$B$247:$BJ$287,'Cash Flows Stmt'!$P71,'Cash Flows Stmt'!N$58+1)</f>
        <v>0</v>
      </c>
      <c r="O74" s="161">
        <f t="shared" ca="1" si="11"/>
        <v>0</v>
      </c>
      <c r="P74" s="152">
        <v>14</v>
      </c>
    </row>
    <row r="75" spans="1:16" ht="14.25" hidden="1" customHeight="1">
      <c r="A75" s="181">
        <f ca="1">IF(O75&lt;&gt;0,Calc!$A$258,0)</f>
        <v>0</v>
      </c>
      <c r="B75" s="94"/>
      <c r="C75" s="94">
        <f t="array" aca="1" ref="C75" ca="1">INDEX(Calc!$B$247:$BJ$287,'Cash Flows Stmt'!$P72,'Cash Flows Stmt'!C$58+1)</f>
        <v>0</v>
      </c>
      <c r="D75" s="94">
        <f t="array" aca="1" ref="D75" ca="1">INDEX(Calc!$B$247:$BJ$287,'Cash Flows Stmt'!$P72,'Cash Flows Stmt'!D$58+1)</f>
        <v>0</v>
      </c>
      <c r="E75" s="94">
        <f t="array" aca="1" ref="E75" ca="1">INDEX(Calc!$B$247:$BJ$287,'Cash Flows Stmt'!$P72,'Cash Flows Stmt'!E$58+1)</f>
        <v>0</v>
      </c>
      <c r="F75" s="94">
        <f t="array" aca="1" ref="F75" ca="1">INDEX(Calc!$B$247:$BJ$287,'Cash Flows Stmt'!$P72,'Cash Flows Stmt'!F$58+1)</f>
        <v>0</v>
      </c>
      <c r="G75" s="94">
        <f t="array" aca="1" ref="G75" ca="1">INDEX(Calc!$B$247:$BJ$287,'Cash Flows Stmt'!$P72,'Cash Flows Stmt'!G$58+1)</f>
        <v>0</v>
      </c>
      <c r="H75" s="94">
        <f t="array" aca="1" ref="H75" ca="1">INDEX(Calc!$B$247:$BJ$287,'Cash Flows Stmt'!$P72,'Cash Flows Stmt'!H$58+1)</f>
        <v>0</v>
      </c>
      <c r="I75" s="94">
        <f t="array" aca="1" ref="I75" ca="1">INDEX(Calc!$B$247:$BJ$287,'Cash Flows Stmt'!$P72,'Cash Flows Stmt'!I$58+1)</f>
        <v>0</v>
      </c>
      <c r="J75" s="94">
        <f t="array" aca="1" ref="J75" ca="1">INDEX(Calc!$B$247:$BJ$287,'Cash Flows Stmt'!$P72,'Cash Flows Stmt'!J$58+1)</f>
        <v>0</v>
      </c>
      <c r="K75" s="94">
        <f t="array" aca="1" ref="K75" ca="1">INDEX(Calc!$B$247:$BJ$287,'Cash Flows Stmt'!$P72,'Cash Flows Stmt'!K$58+1)</f>
        <v>0</v>
      </c>
      <c r="L75" s="94">
        <f t="array" aca="1" ref="L75" ca="1">INDEX(Calc!$B$247:$BJ$287,'Cash Flows Stmt'!$P72,'Cash Flows Stmt'!L$58+1)</f>
        <v>0</v>
      </c>
      <c r="M75" s="94">
        <f t="array" aca="1" ref="M75" ca="1">INDEX(Calc!$B$247:$BJ$287,'Cash Flows Stmt'!$P72,'Cash Flows Stmt'!M$58+1)</f>
        <v>0</v>
      </c>
      <c r="N75" s="94">
        <f t="array" aca="1" ref="N75" ca="1">INDEX(Calc!$B$247:$BJ$287,'Cash Flows Stmt'!$P72,'Cash Flows Stmt'!N$58+1)</f>
        <v>0</v>
      </c>
      <c r="O75" s="161">
        <f t="shared" ca="1" si="11"/>
        <v>0</v>
      </c>
      <c r="P75" s="152">
        <v>15</v>
      </c>
    </row>
    <row r="76" spans="1:16" ht="14.25" hidden="1" customHeight="1">
      <c r="A76" s="181">
        <f ca="1">IF(O76&lt;&gt;0,Calc!$A$259,0)</f>
        <v>0</v>
      </c>
      <c r="B76" s="94"/>
      <c r="C76" s="94">
        <f t="array" aca="1" ref="C76" ca="1">INDEX(Calc!$B$247:$BJ$287,'Cash Flows Stmt'!$P73,'Cash Flows Stmt'!C$58+1)</f>
        <v>0</v>
      </c>
      <c r="D76" s="94">
        <f t="array" aca="1" ref="D76" ca="1">INDEX(Calc!$B$247:$BJ$287,'Cash Flows Stmt'!$P73,'Cash Flows Stmt'!D$58+1)</f>
        <v>0</v>
      </c>
      <c r="E76" s="94">
        <f t="array" aca="1" ref="E76" ca="1">INDEX(Calc!$B$247:$BJ$287,'Cash Flows Stmt'!$P73,'Cash Flows Stmt'!E$58+1)</f>
        <v>0</v>
      </c>
      <c r="F76" s="94">
        <f t="array" aca="1" ref="F76" ca="1">INDEX(Calc!$B$247:$BJ$287,'Cash Flows Stmt'!$P73,'Cash Flows Stmt'!F$58+1)</f>
        <v>0</v>
      </c>
      <c r="G76" s="94">
        <f t="array" aca="1" ref="G76" ca="1">INDEX(Calc!$B$247:$BJ$287,'Cash Flows Stmt'!$P73,'Cash Flows Stmt'!G$58+1)</f>
        <v>0</v>
      </c>
      <c r="H76" s="94">
        <f t="array" aca="1" ref="H76" ca="1">INDEX(Calc!$B$247:$BJ$287,'Cash Flows Stmt'!$P73,'Cash Flows Stmt'!H$58+1)</f>
        <v>0</v>
      </c>
      <c r="I76" s="94">
        <f t="array" aca="1" ref="I76" ca="1">INDEX(Calc!$B$247:$BJ$287,'Cash Flows Stmt'!$P73,'Cash Flows Stmt'!I$58+1)</f>
        <v>0</v>
      </c>
      <c r="J76" s="94">
        <f t="array" aca="1" ref="J76" ca="1">INDEX(Calc!$B$247:$BJ$287,'Cash Flows Stmt'!$P73,'Cash Flows Stmt'!J$58+1)</f>
        <v>0</v>
      </c>
      <c r="K76" s="94">
        <f t="array" aca="1" ref="K76" ca="1">INDEX(Calc!$B$247:$BJ$287,'Cash Flows Stmt'!$P73,'Cash Flows Stmt'!K$58+1)</f>
        <v>0</v>
      </c>
      <c r="L76" s="94">
        <f t="array" aca="1" ref="L76" ca="1">INDEX(Calc!$B$247:$BJ$287,'Cash Flows Stmt'!$P73,'Cash Flows Stmt'!L$58+1)</f>
        <v>0</v>
      </c>
      <c r="M76" s="94">
        <f t="array" aca="1" ref="M76" ca="1">INDEX(Calc!$B$247:$BJ$287,'Cash Flows Stmt'!$P73,'Cash Flows Stmt'!M$58+1)</f>
        <v>0</v>
      </c>
      <c r="N76" s="94">
        <f t="array" aca="1" ref="N76" ca="1">INDEX(Calc!$B$247:$BJ$287,'Cash Flows Stmt'!$P73,'Cash Flows Stmt'!N$58+1)</f>
        <v>0</v>
      </c>
      <c r="O76" s="161">
        <f t="shared" ca="1" si="11"/>
        <v>0</v>
      </c>
      <c r="P76" s="152">
        <v>16</v>
      </c>
    </row>
    <row r="77" spans="1:16" ht="14.25" hidden="1" customHeight="1">
      <c r="A77" s="181">
        <f ca="1">IF(O77&lt;&gt;0,Calc!$A$260,0)</f>
        <v>0</v>
      </c>
      <c r="B77" s="94"/>
      <c r="C77" s="94">
        <f t="array" aca="1" ref="C77" ca="1">INDEX(Calc!$B$247:$BJ$287,'Cash Flows Stmt'!$P74,'Cash Flows Stmt'!C$58+1)</f>
        <v>0</v>
      </c>
      <c r="D77" s="94">
        <f t="array" aca="1" ref="D77" ca="1">INDEX(Calc!$B$247:$BJ$287,'Cash Flows Stmt'!$P74,'Cash Flows Stmt'!D$58+1)</f>
        <v>0</v>
      </c>
      <c r="E77" s="94">
        <f t="array" aca="1" ref="E77" ca="1">INDEX(Calc!$B$247:$BJ$287,'Cash Flows Stmt'!$P74,'Cash Flows Stmt'!E$58+1)</f>
        <v>0</v>
      </c>
      <c r="F77" s="94">
        <f t="array" aca="1" ref="F77" ca="1">INDEX(Calc!$B$247:$BJ$287,'Cash Flows Stmt'!$P74,'Cash Flows Stmt'!F$58+1)</f>
        <v>0</v>
      </c>
      <c r="G77" s="94">
        <f t="array" aca="1" ref="G77" ca="1">INDEX(Calc!$B$247:$BJ$287,'Cash Flows Stmt'!$P74,'Cash Flows Stmt'!G$58+1)</f>
        <v>0</v>
      </c>
      <c r="H77" s="94">
        <f t="array" aca="1" ref="H77" ca="1">INDEX(Calc!$B$247:$BJ$287,'Cash Flows Stmt'!$P74,'Cash Flows Stmt'!H$58+1)</f>
        <v>0</v>
      </c>
      <c r="I77" s="94">
        <f t="array" aca="1" ref="I77" ca="1">INDEX(Calc!$B$247:$BJ$287,'Cash Flows Stmt'!$P74,'Cash Flows Stmt'!I$58+1)</f>
        <v>0</v>
      </c>
      <c r="J77" s="94">
        <f t="array" aca="1" ref="J77" ca="1">INDEX(Calc!$B$247:$BJ$287,'Cash Flows Stmt'!$P74,'Cash Flows Stmt'!J$58+1)</f>
        <v>0</v>
      </c>
      <c r="K77" s="94">
        <f t="array" aca="1" ref="K77" ca="1">INDEX(Calc!$B$247:$BJ$287,'Cash Flows Stmt'!$P74,'Cash Flows Stmt'!K$58+1)</f>
        <v>0</v>
      </c>
      <c r="L77" s="94">
        <f t="array" aca="1" ref="L77" ca="1">INDEX(Calc!$B$247:$BJ$287,'Cash Flows Stmt'!$P74,'Cash Flows Stmt'!L$58+1)</f>
        <v>0</v>
      </c>
      <c r="M77" s="94">
        <f t="array" aca="1" ref="M77" ca="1">INDEX(Calc!$B$247:$BJ$287,'Cash Flows Stmt'!$P74,'Cash Flows Stmt'!M$58+1)</f>
        <v>0</v>
      </c>
      <c r="N77" s="94">
        <f t="array" aca="1" ref="N77" ca="1">INDEX(Calc!$B$247:$BJ$287,'Cash Flows Stmt'!$P74,'Cash Flows Stmt'!N$58+1)</f>
        <v>0</v>
      </c>
      <c r="O77" s="161">
        <f t="shared" ca="1" si="11"/>
        <v>0</v>
      </c>
      <c r="P77" s="152">
        <v>17</v>
      </c>
    </row>
    <row r="78" spans="1:16" ht="14.25" hidden="1" customHeight="1">
      <c r="A78" s="181">
        <f>IF(O78&lt;&gt;0,Calc!$A$261,0)</f>
        <v>0</v>
      </c>
      <c r="B78" s="94"/>
      <c r="C78" s="94">
        <f t="array" ref="C78">INDEX(Calc!$B$247:$BJ$287,'Cash Flows Stmt'!$P75,'Cash Flows Stmt'!C$58+1)</f>
        <v>0</v>
      </c>
      <c r="D78" s="94">
        <f t="array" ref="D78">INDEX(Calc!$B$247:$BJ$287,'Cash Flows Stmt'!$P75,'Cash Flows Stmt'!D$58+1)</f>
        <v>0</v>
      </c>
      <c r="E78" s="94">
        <f t="array" ref="E78">INDEX(Calc!$B$247:$BJ$287,'Cash Flows Stmt'!$P75,'Cash Flows Stmt'!E$58+1)</f>
        <v>0</v>
      </c>
      <c r="F78" s="94">
        <f t="array" ref="F78">INDEX(Calc!$B$247:$BJ$287,'Cash Flows Stmt'!$P75,'Cash Flows Stmt'!F$58+1)</f>
        <v>0</v>
      </c>
      <c r="G78" s="94">
        <f t="array" ref="G78">INDEX(Calc!$B$247:$BJ$287,'Cash Flows Stmt'!$P75,'Cash Flows Stmt'!G$58+1)</f>
        <v>0</v>
      </c>
      <c r="H78" s="94">
        <f t="array" ref="H78">INDEX(Calc!$B$247:$BJ$287,'Cash Flows Stmt'!$P75,'Cash Flows Stmt'!H$58+1)</f>
        <v>0</v>
      </c>
      <c r="I78" s="94">
        <f t="array" ref="I78">INDEX(Calc!$B$247:$BJ$287,'Cash Flows Stmt'!$P75,'Cash Flows Stmt'!I$58+1)</f>
        <v>0</v>
      </c>
      <c r="J78" s="94">
        <f t="array" ref="J78">INDEX(Calc!$B$247:$BJ$287,'Cash Flows Stmt'!$P75,'Cash Flows Stmt'!J$58+1)</f>
        <v>0</v>
      </c>
      <c r="K78" s="94">
        <f t="array" ref="K78">INDEX(Calc!$B$247:$BJ$287,'Cash Flows Stmt'!$P75,'Cash Flows Stmt'!K$58+1)</f>
        <v>0</v>
      </c>
      <c r="L78" s="94">
        <f t="array" ref="L78">INDEX(Calc!$B$247:$BJ$287,'Cash Flows Stmt'!$P75,'Cash Flows Stmt'!L$58+1)</f>
        <v>0</v>
      </c>
      <c r="M78" s="94">
        <f t="array" ref="M78">INDEX(Calc!$B$247:$BJ$287,'Cash Flows Stmt'!$P75,'Cash Flows Stmt'!M$58+1)</f>
        <v>0</v>
      </c>
      <c r="N78" s="94">
        <f t="array" ref="N78">INDEX(Calc!$B$247:$BJ$287,'Cash Flows Stmt'!$P75,'Cash Flows Stmt'!N$58+1)</f>
        <v>0</v>
      </c>
      <c r="O78" s="161">
        <f t="shared" si="11"/>
        <v>0</v>
      </c>
      <c r="P78" s="152">
        <v>18</v>
      </c>
    </row>
    <row r="79" spans="1:16" ht="14.25" hidden="1" customHeight="1">
      <c r="A79" s="181">
        <f>IF(O79&lt;&gt;0,Calc!$A$262,0)</f>
        <v>0</v>
      </c>
      <c r="B79" s="94"/>
      <c r="C79" s="94">
        <f t="array" ref="C79">INDEX(Calc!$B$247:$BJ$287,'Cash Flows Stmt'!$P76,'Cash Flows Stmt'!C$58+1)</f>
        <v>0</v>
      </c>
      <c r="D79" s="94">
        <f t="array" ref="D79">INDEX(Calc!$B$247:$BJ$287,'Cash Flows Stmt'!$P76,'Cash Flows Stmt'!D$58+1)</f>
        <v>0</v>
      </c>
      <c r="E79" s="94">
        <f t="array" ref="E79">INDEX(Calc!$B$247:$BJ$287,'Cash Flows Stmt'!$P76,'Cash Flows Stmt'!E$58+1)</f>
        <v>0</v>
      </c>
      <c r="F79" s="94">
        <f t="array" ref="F79">INDEX(Calc!$B$247:$BJ$287,'Cash Flows Stmt'!$P76,'Cash Flows Stmt'!F$58+1)</f>
        <v>0</v>
      </c>
      <c r="G79" s="94">
        <f t="array" ref="G79">INDEX(Calc!$B$247:$BJ$287,'Cash Flows Stmt'!$P76,'Cash Flows Stmt'!G$58+1)</f>
        <v>0</v>
      </c>
      <c r="H79" s="94">
        <f t="array" ref="H79">INDEX(Calc!$B$247:$BJ$287,'Cash Flows Stmt'!$P76,'Cash Flows Stmt'!H$58+1)</f>
        <v>0</v>
      </c>
      <c r="I79" s="94">
        <f t="array" ref="I79">INDEX(Calc!$B$247:$BJ$287,'Cash Flows Stmt'!$P76,'Cash Flows Stmt'!I$58+1)</f>
        <v>0</v>
      </c>
      <c r="J79" s="94">
        <f t="array" ref="J79">INDEX(Calc!$B$247:$BJ$287,'Cash Flows Stmt'!$P76,'Cash Flows Stmt'!J$58+1)</f>
        <v>0</v>
      </c>
      <c r="K79" s="94">
        <f t="array" ref="K79">INDEX(Calc!$B$247:$BJ$287,'Cash Flows Stmt'!$P76,'Cash Flows Stmt'!K$58+1)</f>
        <v>0</v>
      </c>
      <c r="L79" s="94">
        <f t="array" ref="L79">INDEX(Calc!$B$247:$BJ$287,'Cash Flows Stmt'!$P76,'Cash Flows Stmt'!L$58+1)</f>
        <v>0</v>
      </c>
      <c r="M79" s="94">
        <f t="array" ref="M79">INDEX(Calc!$B$247:$BJ$287,'Cash Flows Stmt'!$P76,'Cash Flows Stmt'!M$58+1)</f>
        <v>0</v>
      </c>
      <c r="N79" s="94">
        <f t="array" ref="N79">INDEX(Calc!$B$247:$BJ$287,'Cash Flows Stmt'!$P76,'Cash Flows Stmt'!N$58+1)</f>
        <v>0</v>
      </c>
      <c r="O79" s="161">
        <f t="shared" si="11"/>
        <v>0</v>
      </c>
      <c r="P79" s="152">
        <v>19</v>
      </c>
    </row>
    <row r="80" spans="1:16" ht="14.25" hidden="1" customHeight="1">
      <c r="A80" s="181">
        <f>IF(O80&lt;&gt;0,Calc!$A$263,0)</f>
        <v>0</v>
      </c>
      <c r="B80" s="94"/>
      <c r="C80" s="94">
        <f t="array" ref="C80">INDEX(Calc!$B$247:$BJ$287,'Cash Flows Stmt'!$P77,'Cash Flows Stmt'!C$58+1)</f>
        <v>0</v>
      </c>
      <c r="D80" s="94">
        <f t="array" ref="D80">INDEX(Calc!$B$247:$BJ$287,'Cash Flows Stmt'!$P77,'Cash Flows Stmt'!D$58+1)</f>
        <v>0</v>
      </c>
      <c r="E80" s="94">
        <f t="array" ref="E80">INDEX(Calc!$B$247:$BJ$287,'Cash Flows Stmt'!$P77,'Cash Flows Stmt'!E$58+1)</f>
        <v>0</v>
      </c>
      <c r="F80" s="94">
        <f t="array" ref="F80">INDEX(Calc!$B$247:$BJ$287,'Cash Flows Stmt'!$P77,'Cash Flows Stmt'!F$58+1)</f>
        <v>0</v>
      </c>
      <c r="G80" s="94">
        <f t="array" ref="G80">INDEX(Calc!$B$247:$BJ$287,'Cash Flows Stmt'!$P77,'Cash Flows Stmt'!G$58+1)</f>
        <v>0</v>
      </c>
      <c r="H80" s="94">
        <f t="array" ref="H80">INDEX(Calc!$B$247:$BJ$287,'Cash Flows Stmt'!$P77,'Cash Flows Stmt'!H$58+1)</f>
        <v>0</v>
      </c>
      <c r="I80" s="94">
        <f t="array" ref="I80">INDEX(Calc!$B$247:$BJ$287,'Cash Flows Stmt'!$P77,'Cash Flows Stmt'!I$58+1)</f>
        <v>0</v>
      </c>
      <c r="J80" s="94">
        <f t="array" ref="J80">INDEX(Calc!$B$247:$BJ$287,'Cash Flows Stmt'!$P77,'Cash Flows Stmt'!J$58+1)</f>
        <v>0</v>
      </c>
      <c r="K80" s="94">
        <f t="array" ref="K80">INDEX(Calc!$B$247:$BJ$287,'Cash Flows Stmt'!$P77,'Cash Flows Stmt'!K$58+1)</f>
        <v>0</v>
      </c>
      <c r="L80" s="94">
        <f t="array" ref="L80">INDEX(Calc!$B$247:$BJ$287,'Cash Flows Stmt'!$P77,'Cash Flows Stmt'!L$58+1)</f>
        <v>0</v>
      </c>
      <c r="M80" s="94">
        <f t="array" ref="M80">INDEX(Calc!$B$247:$BJ$287,'Cash Flows Stmt'!$P77,'Cash Flows Stmt'!M$58+1)</f>
        <v>0</v>
      </c>
      <c r="N80" s="94">
        <f t="array" ref="N80">INDEX(Calc!$B$247:$BJ$287,'Cash Flows Stmt'!$P77,'Cash Flows Stmt'!N$58+1)</f>
        <v>0</v>
      </c>
      <c r="O80" s="161">
        <f t="shared" si="11"/>
        <v>0</v>
      </c>
      <c r="P80" s="152">
        <v>20</v>
      </c>
    </row>
    <row r="81" spans="1:16" ht="14.25" hidden="1" customHeight="1">
      <c r="A81" s="181">
        <f>IF(O81&lt;&gt;0,Calc!$A$264,0)</f>
        <v>0</v>
      </c>
      <c r="B81" s="94"/>
      <c r="C81" s="94">
        <f t="array" ref="C81">INDEX(Calc!$B$247:$BJ$287,'Cash Flows Stmt'!$P78,'Cash Flows Stmt'!C$58+1)</f>
        <v>0</v>
      </c>
      <c r="D81" s="94">
        <f t="array" ref="D81">INDEX(Calc!$B$247:$BJ$287,'Cash Flows Stmt'!$P78,'Cash Flows Stmt'!D$58+1)</f>
        <v>0</v>
      </c>
      <c r="E81" s="94">
        <f t="array" ref="E81">INDEX(Calc!$B$247:$BJ$287,'Cash Flows Stmt'!$P78,'Cash Flows Stmt'!E$58+1)</f>
        <v>0</v>
      </c>
      <c r="F81" s="94">
        <f t="array" ref="F81">INDEX(Calc!$B$247:$BJ$287,'Cash Flows Stmt'!$P78,'Cash Flows Stmt'!F$58+1)</f>
        <v>0</v>
      </c>
      <c r="G81" s="94">
        <f t="array" ref="G81">INDEX(Calc!$B$247:$BJ$287,'Cash Flows Stmt'!$P78,'Cash Flows Stmt'!G$58+1)</f>
        <v>0</v>
      </c>
      <c r="H81" s="94">
        <f t="array" ref="H81">INDEX(Calc!$B$247:$BJ$287,'Cash Flows Stmt'!$P78,'Cash Flows Stmt'!H$58+1)</f>
        <v>0</v>
      </c>
      <c r="I81" s="94">
        <f t="array" ref="I81">INDEX(Calc!$B$247:$BJ$287,'Cash Flows Stmt'!$P78,'Cash Flows Stmt'!I$58+1)</f>
        <v>0</v>
      </c>
      <c r="J81" s="94">
        <f t="array" ref="J81">INDEX(Calc!$B$247:$BJ$287,'Cash Flows Stmt'!$P78,'Cash Flows Stmt'!J$58+1)</f>
        <v>0</v>
      </c>
      <c r="K81" s="94">
        <f t="array" ref="K81">INDEX(Calc!$B$247:$BJ$287,'Cash Flows Stmt'!$P78,'Cash Flows Stmt'!K$58+1)</f>
        <v>0</v>
      </c>
      <c r="L81" s="94">
        <f t="array" ref="L81">INDEX(Calc!$B$247:$BJ$287,'Cash Flows Stmt'!$P78,'Cash Flows Stmt'!L$58+1)</f>
        <v>0</v>
      </c>
      <c r="M81" s="94">
        <f t="array" ref="M81">INDEX(Calc!$B$247:$BJ$287,'Cash Flows Stmt'!$P78,'Cash Flows Stmt'!M$58+1)</f>
        <v>0</v>
      </c>
      <c r="N81" s="94">
        <f t="array" ref="N81">INDEX(Calc!$B$247:$BJ$287,'Cash Flows Stmt'!$P78,'Cash Flows Stmt'!N$58+1)</f>
        <v>0</v>
      </c>
      <c r="O81" s="161">
        <f t="shared" si="11"/>
        <v>0</v>
      </c>
      <c r="P81" s="152">
        <v>21</v>
      </c>
    </row>
    <row r="82" spans="1:16" ht="14.25" hidden="1" customHeight="1">
      <c r="A82" s="181">
        <f>IF(O82&lt;&gt;0,Calc!$A$265,0)</f>
        <v>0</v>
      </c>
      <c r="B82" s="94"/>
      <c r="C82" s="94">
        <f t="array" ref="C82">INDEX(Calc!$B$247:$BJ$287,'Cash Flows Stmt'!$P79,'Cash Flows Stmt'!C$58+1)</f>
        <v>0</v>
      </c>
      <c r="D82" s="94">
        <f t="array" ref="D82">INDEX(Calc!$B$247:$BJ$287,'Cash Flows Stmt'!$P79,'Cash Flows Stmt'!D$58+1)</f>
        <v>0</v>
      </c>
      <c r="E82" s="94">
        <f t="array" ref="E82">INDEX(Calc!$B$247:$BJ$287,'Cash Flows Stmt'!$P79,'Cash Flows Stmt'!E$58+1)</f>
        <v>0</v>
      </c>
      <c r="F82" s="94">
        <f t="array" ref="F82">INDEX(Calc!$B$247:$BJ$287,'Cash Flows Stmt'!$P79,'Cash Flows Stmt'!F$58+1)</f>
        <v>0</v>
      </c>
      <c r="G82" s="94">
        <f t="array" ref="G82">INDEX(Calc!$B$247:$BJ$287,'Cash Flows Stmt'!$P79,'Cash Flows Stmt'!G$58+1)</f>
        <v>0</v>
      </c>
      <c r="H82" s="94">
        <f t="array" ref="H82">INDEX(Calc!$B$247:$BJ$287,'Cash Flows Stmt'!$P79,'Cash Flows Stmt'!H$58+1)</f>
        <v>0</v>
      </c>
      <c r="I82" s="94">
        <f t="array" ref="I82">INDEX(Calc!$B$247:$BJ$287,'Cash Flows Stmt'!$P79,'Cash Flows Stmt'!I$58+1)</f>
        <v>0</v>
      </c>
      <c r="J82" s="94">
        <f t="array" ref="J82">INDEX(Calc!$B$247:$BJ$287,'Cash Flows Stmt'!$P79,'Cash Flows Stmt'!J$58+1)</f>
        <v>0</v>
      </c>
      <c r="K82" s="94">
        <f t="array" ref="K82">INDEX(Calc!$B$247:$BJ$287,'Cash Flows Stmt'!$P79,'Cash Flows Stmt'!K$58+1)</f>
        <v>0</v>
      </c>
      <c r="L82" s="94">
        <f t="array" ref="L82">INDEX(Calc!$B$247:$BJ$287,'Cash Flows Stmt'!$P79,'Cash Flows Stmt'!L$58+1)</f>
        <v>0</v>
      </c>
      <c r="M82" s="94">
        <f t="array" ref="M82">INDEX(Calc!$B$247:$BJ$287,'Cash Flows Stmt'!$P79,'Cash Flows Stmt'!M$58+1)</f>
        <v>0</v>
      </c>
      <c r="N82" s="94">
        <f t="array" ref="N82">INDEX(Calc!$B$247:$BJ$287,'Cash Flows Stmt'!$P79,'Cash Flows Stmt'!N$58+1)</f>
        <v>0</v>
      </c>
      <c r="O82" s="161">
        <f t="shared" si="11"/>
        <v>0</v>
      </c>
      <c r="P82" s="152">
        <v>22</v>
      </c>
    </row>
    <row r="83" spans="1:16" ht="14.25" hidden="1" customHeight="1">
      <c r="A83" s="181">
        <f>IF(O83&lt;&gt;0,Calc!$A$266,0)</f>
        <v>0</v>
      </c>
      <c r="B83" s="94"/>
      <c r="C83" s="94">
        <f t="array" ref="C83">INDEX(Calc!$B$247:$BJ$287,'Cash Flows Stmt'!$P80,'Cash Flows Stmt'!C$58+1)</f>
        <v>0</v>
      </c>
      <c r="D83" s="94">
        <f t="array" ref="D83">INDEX(Calc!$B$247:$BJ$287,'Cash Flows Stmt'!$P80,'Cash Flows Stmt'!D$58+1)</f>
        <v>0</v>
      </c>
      <c r="E83" s="94">
        <f t="array" ref="E83">INDEX(Calc!$B$247:$BJ$287,'Cash Flows Stmt'!$P80,'Cash Flows Stmt'!E$58+1)</f>
        <v>0</v>
      </c>
      <c r="F83" s="94">
        <f t="array" ref="F83">INDEX(Calc!$B$247:$BJ$287,'Cash Flows Stmt'!$P80,'Cash Flows Stmt'!F$58+1)</f>
        <v>0</v>
      </c>
      <c r="G83" s="94">
        <f t="array" ref="G83">INDEX(Calc!$B$247:$BJ$287,'Cash Flows Stmt'!$P80,'Cash Flows Stmt'!G$58+1)</f>
        <v>0</v>
      </c>
      <c r="H83" s="94">
        <f t="array" ref="H83">INDEX(Calc!$B$247:$BJ$287,'Cash Flows Stmt'!$P80,'Cash Flows Stmt'!H$58+1)</f>
        <v>0</v>
      </c>
      <c r="I83" s="94">
        <f t="array" ref="I83">INDEX(Calc!$B$247:$BJ$287,'Cash Flows Stmt'!$P80,'Cash Flows Stmt'!I$58+1)</f>
        <v>0</v>
      </c>
      <c r="J83" s="94">
        <f t="array" ref="J83">INDEX(Calc!$B$247:$BJ$287,'Cash Flows Stmt'!$P80,'Cash Flows Stmt'!J$58+1)</f>
        <v>0</v>
      </c>
      <c r="K83" s="94">
        <f t="array" ref="K83">INDEX(Calc!$B$247:$BJ$287,'Cash Flows Stmt'!$P80,'Cash Flows Stmt'!K$58+1)</f>
        <v>0</v>
      </c>
      <c r="L83" s="94">
        <f t="array" ref="L83">INDEX(Calc!$B$247:$BJ$287,'Cash Flows Stmt'!$P80,'Cash Flows Stmt'!L$58+1)</f>
        <v>0</v>
      </c>
      <c r="M83" s="94">
        <f t="array" ref="M83">INDEX(Calc!$B$247:$BJ$287,'Cash Flows Stmt'!$P80,'Cash Flows Stmt'!M$58+1)</f>
        <v>0</v>
      </c>
      <c r="N83" s="94">
        <f t="array" ref="N83">INDEX(Calc!$B$247:$BJ$287,'Cash Flows Stmt'!$P80,'Cash Flows Stmt'!N$58+1)</f>
        <v>0</v>
      </c>
      <c r="O83" s="161">
        <f t="shared" si="11"/>
        <v>0</v>
      </c>
      <c r="P83" s="152">
        <v>23</v>
      </c>
    </row>
    <row r="84" spans="1:16" ht="14.25" customHeight="1">
      <c r="A84" s="181" t="str">
        <f ca="1">IF(O84&lt;&gt;0,Calc!$A$267,0)</f>
        <v>Cash paid for General and Administrative Salaries</v>
      </c>
      <c r="B84" s="94"/>
      <c r="C84" s="94">
        <f t="array" aca="1" ref="C84" ca="1">INDEX(Calc!$B$247:$BJ$287,'Cash Flows Stmt'!$P81,'Cash Flows Stmt'!C$58+1)</f>
        <v>-185850</v>
      </c>
      <c r="D84" s="94">
        <f t="array" aca="1" ref="D84" ca="1">INDEX(Calc!$B$247:$BJ$287,'Cash Flows Stmt'!$P81,'Cash Flows Stmt'!D$58+1)</f>
        <v>-187148</v>
      </c>
      <c r="E84" s="94">
        <f t="array" aca="1" ref="E84" ca="1">INDEX(Calc!$B$247:$BJ$287,'Cash Flows Stmt'!$P81,'Cash Flows Stmt'!E$58+1)</f>
        <v>-192290.83333333334</v>
      </c>
      <c r="F84" s="94">
        <f t="array" aca="1" ref="F84" ca="1">INDEX(Calc!$B$247:$BJ$287,'Cash Flows Stmt'!$P81,'Cash Flows Stmt'!F$58+1)</f>
        <v>-195142.5</v>
      </c>
      <c r="G84" s="94">
        <f t="array" aca="1" ref="G84" ca="1">INDEX(Calc!$B$247:$BJ$287,'Cash Flows Stmt'!$P81,'Cash Flows Stmt'!G$58+1)</f>
        <v>-195142.5</v>
      </c>
      <c r="H84" s="94">
        <f t="array" aca="1" ref="H84" ca="1">INDEX(Calc!$B$247:$BJ$287,'Cash Flows Stmt'!$P81,'Cash Flows Stmt'!H$58+1)</f>
        <v>-195142.5</v>
      </c>
      <c r="I84" s="94">
        <f t="array" aca="1" ref="I84" ca="1">INDEX(Calc!$B$247:$BJ$287,'Cash Flows Stmt'!$P81,'Cash Flows Stmt'!I$58+1)</f>
        <v>-195142.5</v>
      </c>
      <c r="J84" s="94">
        <f t="array" aca="1" ref="J84" ca="1">INDEX(Calc!$B$247:$BJ$287,'Cash Flows Stmt'!$P81,'Cash Flows Stmt'!J$58+1)</f>
        <v>-195142.5</v>
      </c>
      <c r="K84" s="94">
        <f t="array" aca="1" ref="K84" ca="1">INDEX(Calc!$B$247:$BJ$287,'Cash Flows Stmt'!$P81,'Cash Flows Stmt'!K$58+1)</f>
        <v>-195142.5</v>
      </c>
      <c r="L84" s="94">
        <f t="array" aca="1" ref="L84" ca="1">INDEX(Calc!$B$247:$BJ$287,'Cash Flows Stmt'!$P81,'Cash Flows Stmt'!L$58+1)</f>
        <v>-195142.5</v>
      </c>
      <c r="M84" s="94">
        <f t="array" aca="1" ref="M84" ca="1">INDEX(Calc!$B$247:$BJ$287,'Cash Flows Stmt'!$P81,'Cash Flows Stmt'!M$58+1)</f>
        <v>-195142.5</v>
      </c>
      <c r="N84" s="94">
        <f t="array" aca="1" ref="N84" ca="1">INDEX(Calc!$B$247:$BJ$287,'Cash Flows Stmt'!$P81,'Cash Flows Stmt'!N$58+1)</f>
        <v>-195142.5</v>
      </c>
      <c r="O84" s="161">
        <f t="shared" ca="1" si="11"/>
        <v>-2321571.3333333335</v>
      </c>
      <c r="P84" s="152">
        <v>24</v>
      </c>
    </row>
    <row r="85" spans="1:16" ht="14.25" customHeight="1">
      <c r="A85" s="181" t="str">
        <f ca="1">IF(O85&lt;&gt;0,Calc!$A$268,0)</f>
        <v>Cash paid for Sales and Marketing Salaries</v>
      </c>
      <c r="B85" s="94"/>
      <c r="C85" s="94">
        <f t="array" aca="1" ref="C85" ca="1">INDEX(Calc!$B$247:$BJ$287,'Cash Flows Stmt'!$P82,'Cash Flows Stmt'!C$58+1)</f>
        <v>-180225.33333333334</v>
      </c>
      <c r="D85" s="94">
        <f t="array" aca="1" ref="D85" ca="1">INDEX(Calc!$B$247:$BJ$287,'Cash Flows Stmt'!$P82,'Cash Flows Stmt'!D$58+1)</f>
        <v>-181134.91666666669</v>
      </c>
      <c r="E85" s="94">
        <f t="array" aca="1" ref="E85" ca="1">INDEX(Calc!$B$247:$BJ$287,'Cash Flows Stmt'!$P82,'Cash Flows Stmt'!E$58+1)</f>
        <v>-185618.91666666669</v>
      </c>
      <c r="F85" s="94">
        <f t="array" aca="1" ref="F85" ca="1">INDEX(Calc!$B$247:$BJ$287,'Cash Flows Stmt'!$P82,'Cash Flows Stmt'!F$58+1)</f>
        <v>-188431.25</v>
      </c>
      <c r="G85" s="94">
        <f t="array" aca="1" ref="G85" ca="1">INDEX(Calc!$B$247:$BJ$287,'Cash Flows Stmt'!$P82,'Cash Flows Stmt'!G$58+1)</f>
        <v>-188431.25</v>
      </c>
      <c r="H85" s="94">
        <f t="array" aca="1" ref="H85" ca="1">INDEX(Calc!$B$247:$BJ$287,'Cash Flows Stmt'!$P82,'Cash Flows Stmt'!H$58+1)</f>
        <v>-188431.25</v>
      </c>
      <c r="I85" s="94">
        <f t="array" aca="1" ref="I85" ca="1">INDEX(Calc!$B$247:$BJ$287,'Cash Flows Stmt'!$P82,'Cash Flows Stmt'!I$58+1)</f>
        <v>-188431.25</v>
      </c>
      <c r="J85" s="94">
        <f t="array" aca="1" ref="J85" ca="1">INDEX(Calc!$B$247:$BJ$287,'Cash Flows Stmt'!$P82,'Cash Flows Stmt'!J$58+1)</f>
        <v>-188431.25</v>
      </c>
      <c r="K85" s="94">
        <f t="array" aca="1" ref="K85" ca="1">INDEX(Calc!$B$247:$BJ$287,'Cash Flows Stmt'!$P82,'Cash Flows Stmt'!K$58+1)</f>
        <v>-188431.25</v>
      </c>
      <c r="L85" s="94">
        <f t="array" aca="1" ref="L85" ca="1">INDEX(Calc!$B$247:$BJ$287,'Cash Flows Stmt'!$P82,'Cash Flows Stmt'!L$58+1)</f>
        <v>-188431.25</v>
      </c>
      <c r="M85" s="94">
        <f t="array" aca="1" ref="M85" ca="1">INDEX(Calc!$B$247:$BJ$287,'Cash Flows Stmt'!$P82,'Cash Flows Stmt'!M$58+1)</f>
        <v>-188431.25</v>
      </c>
      <c r="N85" s="94">
        <f t="array" aca="1" ref="N85" ca="1">INDEX(Calc!$B$247:$BJ$287,'Cash Flows Stmt'!$P82,'Cash Flows Stmt'!N$58+1)</f>
        <v>-188431.25</v>
      </c>
      <c r="O85" s="161">
        <f t="shared" ca="1" si="11"/>
        <v>-2242860.416666667</v>
      </c>
      <c r="P85" s="152">
        <v>25</v>
      </c>
    </row>
    <row r="86" spans="1:16" ht="14.25" hidden="1" customHeight="1">
      <c r="A86" s="181">
        <f ca="1">IF(O86&lt;&gt;0,Calc!$A$269,0)</f>
        <v>0</v>
      </c>
      <c r="B86" s="94"/>
      <c r="C86" s="94">
        <f t="array" aca="1" ref="C86" ca="1">INDEX(Calc!$B$247:$BJ$287,'Cash Flows Stmt'!$P83,'Cash Flows Stmt'!C$58+1)</f>
        <v>0</v>
      </c>
      <c r="D86" s="94">
        <f t="array" aca="1" ref="D86" ca="1">INDEX(Calc!$B$247:$BJ$287,'Cash Flows Stmt'!$P83,'Cash Flows Stmt'!D$58+1)</f>
        <v>0</v>
      </c>
      <c r="E86" s="94">
        <f t="array" aca="1" ref="E86" ca="1">INDEX(Calc!$B$247:$BJ$287,'Cash Flows Stmt'!$P83,'Cash Flows Stmt'!E$58+1)</f>
        <v>0</v>
      </c>
      <c r="F86" s="94">
        <f t="array" aca="1" ref="F86" ca="1">INDEX(Calc!$B$247:$BJ$287,'Cash Flows Stmt'!$P83,'Cash Flows Stmt'!F$58+1)</f>
        <v>0</v>
      </c>
      <c r="G86" s="94">
        <f t="array" aca="1" ref="G86" ca="1">INDEX(Calc!$B$247:$BJ$287,'Cash Flows Stmt'!$P83,'Cash Flows Stmt'!G$58+1)</f>
        <v>0</v>
      </c>
      <c r="H86" s="94">
        <f t="array" aca="1" ref="H86" ca="1">INDEX(Calc!$B$247:$BJ$287,'Cash Flows Stmt'!$P83,'Cash Flows Stmt'!H$58+1)</f>
        <v>0</v>
      </c>
      <c r="I86" s="94">
        <f t="array" aca="1" ref="I86" ca="1">INDEX(Calc!$B$247:$BJ$287,'Cash Flows Stmt'!$P83,'Cash Flows Stmt'!I$58+1)</f>
        <v>0</v>
      </c>
      <c r="J86" s="94">
        <f t="array" aca="1" ref="J86" ca="1">INDEX(Calc!$B$247:$BJ$287,'Cash Flows Stmt'!$P83,'Cash Flows Stmt'!J$58+1)</f>
        <v>0</v>
      </c>
      <c r="K86" s="94">
        <f t="array" aca="1" ref="K86" ca="1">INDEX(Calc!$B$247:$BJ$287,'Cash Flows Stmt'!$P83,'Cash Flows Stmt'!K$58+1)</f>
        <v>0</v>
      </c>
      <c r="L86" s="94">
        <f t="array" aca="1" ref="L86" ca="1">INDEX(Calc!$B$247:$BJ$287,'Cash Flows Stmt'!$P83,'Cash Flows Stmt'!L$58+1)</f>
        <v>0</v>
      </c>
      <c r="M86" s="94">
        <f t="array" aca="1" ref="M86" ca="1">INDEX(Calc!$B$247:$BJ$287,'Cash Flows Stmt'!$P83,'Cash Flows Stmt'!M$58+1)</f>
        <v>0</v>
      </c>
      <c r="N86" s="94">
        <f t="array" aca="1" ref="N86" ca="1">INDEX(Calc!$B$247:$BJ$287,'Cash Flows Stmt'!$P83,'Cash Flows Stmt'!N$58+1)</f>
        <v>0</v>
      </c>
      <c r="O86" s="161">
        <f t="shared" ca="1" si="11"/>
        <v>0</v>
      </c>
      <c r="P86" s="152">
        <v>26</v>
      </c>
    </row>
    <row r="87" spans="1:16" ht="14.25" hidden="1" customHeight="1">
      <c r="A87" s="181">
        <f ca="1">IF(O87&lt;&gt;0,Calc!$A$270,0)</f>
        <v>0</v>
      </c>
      <c r="B87" s="94"/>
      <c r="C87" s="94">
        <f t="array" aca="1" ref="C87" ca="1">INDEX(Calc!$B$247:$BJ$287,'Cash Flows Stmt'!$P84,'Cash Flows Stmt'!C$58+1)</f>
        <v>0</v>
      </c>
      <c r="D87" s="94">
        <f t="array" aca="1" ref="D87" ca="1">INDEX(Calc!$B$247:$BJ$287,'Cash Flows Stmt'!$P84,'Cash Flows Stmt'!D$58+1)</f>
        <v>0</v>
      </c>
      <c r="E87" s="94">
        <f t="array" aca="1" ref="E87" ca="1">INDEX(Calc!$B$247:$BJ$287,'Cash Flows Stmt'!$P84,'Cash Flows Stmt'!E$58+1)</f>
        <v>0</v>
      </c>
      <c r="F87" s="94">
        <f t="array" aca="1" ref="F87" ca="1">INDEX(Calc!$B$247:$BJ$287,'Cash Flows Stmt'!$P84,'Cash Flows Stmt'!F$58+1)</f>
        <v>0</v>
      </c>
      <c r="G87" s="94">
        <f t="array" aca="1" ref="G87" ca="1">INDEX(Calc!$B$247:$BJ$287,'Cash Flows Stmt'!$P84,'Cash Flows Stmt'!G$58+1)</f>
        <v>0</v>
      </c>
      <c r="H87" s="94">
        <f t="array" aca="1" ref="H87" ca="1">INDEX(Calc!$B$247:$BJ$287,'Cash Flows Stmt'!$P84,'Cash Flows Stmt'!H$58+1)</f>
        <v>0</v>
      </c>
      <c r="I87" s="94">
        <f t="array" aca="1" ref="I87" ca="1">INDEX(Calc!$B$247:$BJ$287,'Cash Flows Stmt'!$P84,'Cash Flows Stmt'!I$58+1)</f>
        <v>0</v>
      </c>
      <c r="J87" s="94">
        <f t="array" aca="1" ref="J87" ca="1">INDEX(Calc!$B$247:$BJ$287,'Cash Flows Stmt'!$P84,'Cash Flows Stmt'!J$58+1)</f>
        <v>0</v>
      </c>
      <c r="K87" s="94">
        <f t="array" aca="1" ref="K87" ca="1">INDEX(Calc!$B$247:$BJ$287,'Cash Flows Stmt'!$P84,'Cash Flows Stmt'!K$58+1)</f>
        <v>0</v>
      </c>
      <c r="L87" s="94">
        <f t="array" aca="1" ref="L87" ca="1">INDEX(Calc!$B$247:$BJ$287,'Cash Flows Stmt'!$P84,'Cash Flows Stmt'!L$58+1)</f>
        <v>0</v>
      </c>
      <c r="M87" s="94">
        <f t="array" aca="1" ref="M87" ca="1">INDEX(Calc!$B$247:$BJ$287,'Cash Flows Stmt'!$P84,'Cash Flows Stmt'!M$58+1)</f>
        <v>0</v>
      </c>
      <c r="N87" s="94">
        <f t="array" aca="1" ref="N87" ca="1">INDEX(Calc!$B$247:$BJ$287,'Cash Flows Stmt'!$P84,'Cash Flows Stmt'!N$58+1)</f>
        <v>0</v>
      </c>
      <c r="O87" s="161">
        <f t="shared" ca="1" si="11"/>
        <v>0</v>
      </c>
      <c r="P87" s="152">
        <v>27</v>
      </c>
    </row>
    <row r="88" spans="1:16" ht="14.25" hidden="1" customHeight="1">
      <c r="A88" s="181">
        <f ca="1">IF(O88&lt;&gt;0,Calc!$A$271,0)</f>
        <v>0</v>
      </c>
      <c r="B88" s="94"/>
      <c r="C88" s="94">
        <f t="array" aca="1" ref="C88" ca="1">INDEX(Calc!$B$247:$BJ$287,'Cash Flows Stmt'!$P85,'Cash Flows Stmt'!C$58+1)</f>
        <v>0</v>
      </c>
      <c r="D88" s="94">
        <f t="array" aca="1" ref="D88" ca="1">INDEX(Calc!$B$247:$BJ$287,'Cash Flows Stmt'!$P85,'Cash Flows Stmt'!D$58+1)</f>
        <v>0</v>
      </c>
      <c r="E88" s="94">
        <f t="array" aca="1" ref="E88" ca="1">INDEX(Calc!$B$247:$BJ$287,'Cash Flows Stmt'!$P85,'Cash Flows Stmt'!E$58+1)</f>
        <v>0</v>
      </c>
      <c r="F88" s="94">
        <f t="array" aca="1" ref="F88" ca="1">INDEX(Calc!$B$247:$BJ$287,'Cash Flows Stmt'!$P85,'Cash Flows Stmt'!F$58+1)</f>
        <v>0</v>
      </c>
      <c r="G88" s="94">
        <f t="array" aca="1" ref="G88" ca="1">INDEX(Calc!$B$247:$BJ$287,'Cash Flows Stmt'!$P85,'Cash Flows Stmt'!G$58+1)</f>
        <v>0</v>
      </c>
      <c r="H88" s="94">
        <f t="array" aca="1" ref="H88" ca="1">INDEX(Calc!$B$247:$BJ$287,'Cash Flows Stmt'!$P85,'Cash Flows Stmt'!H$58+1)</f>
        <v>0</v>
      </c>
      <c r="I88" s="94">
        <f t="array" aca="1" ref="I88" ca="1">INDEX(Calc!$B$247:$BJ$287,'Cash Flows Stmt'!$P85,'Cash Flows Stmt'!I$58+1)</f>
        <v>0</v>
      </c>
      <c r="J88" s="94">
        <f t="array" aca="1" ref="J88" ca="1">INDEX(Calc!$B$247:$BJ$287,'Cash Flows Stmt'!$P85,'Cash Flows Stmt'!J$58+1)</f>
        <v>0</v>
      </c>
      <c r="K88" s="94">
        <f t="array" aca="1" ref="K88" ca="1">INDEX(Calc!$B$247:$BJ$287,'Cash Flows Stmt'!$P85,'Cash Flows Stmt'!K$58+1)</f>
        <v>0</v>
      </c>
      <c r="L88" s="94">
        <f t="array" aca="1" ref="L88" ca="1">INDEX(Calc!$B$247:$BJ$287,'Cash Flows Stmt'!$P85,'Cash Flows Stmt'!L$58+1)</f>
        <v>0</v>
      </c>
      <c r="M88" s="94">
        <f t="array" aca="1" ref="M88" ca="1">INDEX(Calc!$B$247:$BJ$287,'Cash Flows Stmt'!$P85,'Cash Flows Stmt'!M$58+1)</f>
        <v>0</v>
      </c>
      <c r="N88" s="94">
        <f t="array" aca="1" ref="N88" ca="1">INDEX(Calc!$B$247:$BJ$287,'Cash Flows Stmt'!$P85,'Cash Flows Stmt'!N$58+1)</f>
        <v>0</v>
      </c>
      <c r="O88" s="161">
        <f t="shared" ca="1" si="11"/>
        <v>0</v>
      </c>
      <c r="P88" s="152">
        <v>28</v>
      </c>
    </row>
    <row r="89" spans="1:16" ht="14.25" customHeight="1">
      <c r="A89" s="181">
        <f>IF(O89&lt;&gt;0,Calc!$A$272,0)</f>
        <v>0</v>
      </c>
      <c r="B89" s="94"/>
      <c r="C89" s="94">
        <f t="array" ref="C89">INDEX(Calc!$B$247:$BJ$287,'Cash Flows Stmt'!$P86,'Cash Flows Stmt'!C$58+1)</f>
        <v>0</v>
      </c>
      <c r="D89" s="94">
        <f t="array" ref="D89">INDEX(Calc!$B$247:$BJ$287,'Cash Flows Stmt'!$P86,'Cash Flows Stmt'!D$58+1)</f>
        <v>0</v>
      </c>
      <c r="E89" s="94">
        <f t="array" ref="E89">INDEX(Calc!$B$247:$BJ$287,'Cash Flows Stmt'!$P86,'Cash Flows Stmt'!E$58+1)</f>
        <v>0</v>
      </c>
      <c r="F89" s="94">
        <f t="array" ref="F89">INDEX(Calc!$B$247:$BJ$287,'Cash Flows Stmt'!$P86,'Cash Flows Stmt'!F$58+1)</f>
        <v>0</v>
      </c>
      <c r="G89" s="94">
        <f t="array" ref="G89">INDEX(Calc!$B$247:$BJ$287,'Cash Flows Stmt'!$P86,'Cash Flows Stmt'!G$58+1)</f>
        <v>0</v>
      </c>
      <c r="H89" s="94">
        <f t="array" ref="H89">INDEX(Calc!$B$247:$BJ$287,'Cash Flows Stmt'!$P86,'Cash Flows Stmt'!H$58+1)</f>
        <v>0</v>
      </c>
      <c r="I89" s="94">
        <f t="array" ref="I89">INDEX(Calc!$B$247:$BJ$287,'Cash Flows Stmt'!$P86,'Cash Flows Stmt'!I$58+1)</f>
        <v>0</v>
      </c>
      <c r="J89" s="94">
        <f t="array" ref="J89">INDEX(Calc!$B$247:$BJ$287,'Cash Flows Stmt'!$P86,'Cash Flows Stmt'!J$58+1)</f>
        <v>0</v>
      </c>
      <c r="K89" s="94">
        <f t="array" ref="K89">INDEX(Calc!$B$247:$BJ$287,'Cash Flows Stmt'!$P86,'Cash Flows Stmt'!K$58+1)</f>
        <v>0</v>
      </c>
      <c r="L89" s="94">
        <f t="array" ref="L89">INDEX(Calc!$B$247:$BJ$287,'Cash Flows Stmt'!$P86,'Cash Flows Stmt'!L$58+1)</f>
        <v>0</v>
      </c>
      <c r="M89" s="94">
        <f t="array" ref="M89">INDEX(Calc!$B$247:$BJ$287,'Cash Flows Stmt'!$P86,'Cash Flows Stmt'!M$58+1)</f>
        <v>0</v>
      </c>
      <c r="N89" s="94">
        <f t="array" ref="N89">INDEX(Calc!$B$247:$BJ$287,'Cash Flows Stmt'!$P86,'Cash Flows Stmt'!N$58+1)</f>
        <v>0</v>
      </c>
      <c r="O89" s="161">
        <f t="shared" si="11"/>
        <v>0</v>
      </c>
      <c r="P89" s="152">
        <v>29</v>
      </c>
    </row>
    <row r="90" spans="1:16" ht="14.25" hidden="1" customHeight="1">
      <c r="A90" s="181">
        <f ca="1">IF(O90&lt;&gt;0,Calc!$A$273,0)</f>
        <v>0</v>
      </c>
      <c r="B90" s="94"/>
      <c r="C90" s="94">
        <f t="array" aca="1" ref="C90" ca="1">INDEX(Calc!$B$247:$BJ$287,'Cash Flows Stmt'!$P87,'Cash Flows Stmt'!C$58+1)</f>
        <v>0</v>
      </c>
      <c r="D90" s="94">
        <f t="array" aca="1" ref="D90" ca="1">INDEX(Calc!$B$247:$BJ$287,'Cash Flows Stmt'!$P87,'Cash Flows Stmt'!D$58+1)</f>
        <v>0</v>
      </c>
      <c r="E90" s="94">
        <f t="array" aca="1" ref="E90" ca="1">INDEX(Calc!$B$247:$BJ$287,'Cash Flows Stmt'!$P87,'Cash Flows Stmt'!E$58+1)</f>
        <v>0</v>
      </c>
      <c r="F90" s="94">
        <f t="array" aca="1" ref="F90" ca="1">INDEX(Calc!$B$247:$BJ$287,'Cash Flows Stmt'!$P87,'Cash Flows Stmt'!F$58+1)</f>
        <v>0</v>
      </c>
      <c r="G90" s="94">
        <f t="array" aca="1" ref="G90" ca="1">INDEX(Calc!$B$247:$BJ$287,'Cash Flows Stmt'!$P87,'Cash Flows Stmt'!G$58+1)</f>
        <v>0</v>
      </c>
      <c r="H90" s="94">
        <f t="array" aca="1" ref="H90" ca="1">INDEX(Calc!$B$247:$BJ$287,'Cash Flows Stmt'!$P87,'Cash Flows Stmt'!H$58+1)</f>
        <v>0</v>
      </c>
      <c r="I90" s="94">
        <f t="array" aca="1" ref="I90" ca="1">INDEX(Calc!$B$247:$BJ$287,'Cash Flows Stmt'!$P87,'Cash Flows Stmt'!I$58+1)</f>
        <v>0</v>
      </c>
      <c r="J90" s="94">
        <f t="array" aca="1" ref="J90" ca="1">INDEX(Calc!$B$247:$BJ$287,'Cash Flows Stmt'!$P87,'Cash Flows Stmt'!J$58+1)</f>
        <v>0</v>
      </c>
      <c r="K90" s="94">
        <f t="array" aca="1" ref="K90" ca="1">INDEX(Calc!$B$247:$BJ$287,'Cash Flows Stmt'!$P87,'Cash Flows Stmt'!K$58+1)</f>
        <v>0</v>
      </c>
      <c r="L90" s="94">
        <f t="array" aca="1" ref="L90" ca="1">INDEX(Calc!$B$247:$BJ$287,'Cash Flows Stmt'!$P87,'Cash Flows Stmt'!L$58+1)</f>
        <v>0</v>
      </c>
      <c r="M90" s="94">
        <f t="array" aca="1" ref="M90" ca="1">INDEX(Calc!$B$247:$BJ$287,'Cash Flows Stmt'!$P87,'Cash Flows Stmt'!M$58+1)</f>
        <v>0</v>
      </c>
      <c r="N90" s="94">
        <f t="array" aca="1" ref="N90" ca="1">INDEX(Calc!$B$247:$BJ$287,'Cash Flows Stmt'!$P87,'Cash Flows Stmt'!N$58+1)</f>
        <v>0</v>
      </c>
      <c r="O90" s="161">
        <f t="shared" ca="1" si="11"/>
        <v>0</v>
      </c>
      <c r="P90" s="152">
        <v>30</v>
      </c>
    </row>
    <row r="91" spans="1:16" ht="14.25" customHeight="1">
      <c r="A91" s="162" t="s">
        <v>217</v>
      </c>
      <c r="B91" s="94"/>
      <c r="C91" s="286">
        <f t="shared" ref="C91:O91" ca="1" si="12">SUM(C64:C90)</f>
        <v>-267562.81156626972</v>
      </c>
      <c r="D91" s="286">
        <f t="shared" ca="1" si="12"/>
        <v>-423115.59408793587</v>
      </c>
      <c r="E91" s="286">
        <f t="shared" ca="1" si="12"/>
        <v>-399323.48349975829</v>
      </c>
      <c r="F91" s="286">
        <f t="shared" ca="1" si="12"/>
        <v>-390287.48348968412</v>
      </c>
      <c r="G91" s="286">
        <f t="shared" ca="1" si="12"/>
        <v>-389619.92149217718</v>
      </c>
      <c r="H91" s="286">
        <f t="shared" ca="1" si="12"/>
        <v>-388743.16376098862</v>
      </c>
      <c r="I91" s="286">
        <f t="shared" ca="1" si="12"/>
        <v>-387631.79849095177</v>
      </c>
      <c r="J91" s="286">
        <f t="shared" ca="1" si="12"/>
        <v>-323449.55514132511</v>
      </c>
      <c r="K91" s="286">
        <f t="shared" ca="1" si="12"/>
        <v>-398357.19695454335</v>
      </c>
      <c r="L91" s="286">
        <f t="shared" ca="1" si="12"/>
        <v>-368027.10071984015</v>
      </c>
      <c r="M91" s="286">
        <f t="shared" ca="1" si="12"/>
        <v>-365160.14127332589</v>
      </c>
      <c r="N91" s="286">
        <f t="shared" ca="1" si="12"/>
        <v>-361772.93767999299</v>
      </c>
      <c r="O91" s="286">
        <f t="shared" ca="1" si="12"/>
        <v>-4463051.1881567929</v>
      </c>
      <c r="P91" s="152">
        <v>31</v>
      </c>
    </row>
    <row r="92" spans="1:16" ht="14.25" customHeight="1">
      <c r="A92" s="181"/>
      <c r="P92" s="152">
        <v>32</v>
      </c>
    </row>
    <row r="93" spans="1:16" ht="14.25" customHeight="1">
      <c r="A93" s="17">
        <f>IF(COUNTIF(A94:A97,"&lt;&gt;0")=0,0,"Cash from Financing and Investing")</f>
        <v>0</v>
      </c>
      <c r="P93" s="152">
        <v>33</v>
      </c>
    </row>
    <row r="94" spans="1:16" ht="14.25" hidden="1" customHeight="1">
      <c r="A94" s="181">
        <f>IF(O94&lt;&gt;0,Calc!$A$277,0)</f>
        <v>0</v>
      </c>
      <c r="B94" s="94"/>
      <c r="C94" s="94">
        <f t="array" ref="C94">INDEX(Calc!$B$247:$BJ$287,'Cash Flows Stmt'!$P91,'Cash Flows Stmt'!C$58+1)</f>
        <v>0</v>
      </c>
      <c r="D94" s="94">
        <f t="array" ref="D94">INDEX(Calc!$B$247:$BJ$287,'Cash Flows Stmt'!$P91,'Cash Flows Stmt'!D$58+1)</f>
        <v>0</v>
      </c>
      <c r="E94" s="94">
        <f t="array" ref="E94">INDEX(Calc!$B$247:$BJ$287,'Cash Flows Stmt'!$P91,'Cash Flows Stmt'!E$58+1)</f>
        <v>0</v>
      </c>
      <c r="F94" s="94">
        <f t="array" ref="F94">INDEX(Calc!$B$247:$BJ$287,'Cash Flows Stmt'!$P91,'Cash Flows Stmt'!F$58+1)</f>
        <v>0</v>
      </c>
      <c r="G94" s="94">
        <f t="array" ref="G94">INDEX(Calc!$B$247:$BJ$287,'Cash Flows Stmt'!$P91,'Cash Flows Stmt'!G$58+1)</f>
        <v>0</v>
      </c>
      <c r="H94" s="94">
        <f t="array" ref="H94">INDEX(Calc!$B$247:$BJ$287,'Cash Flows Stmt'!$P91,'Cash Flows Stmt'!H$58+1)</f>
        <v>0</v>
      </c>
      <c r="I94" s="94">
        <f t="array" ref="I94">INDEX(Calc!$B$247:$BJ$287,'Cash Flows Stmt'!$P91,'Cash Flows Stmt'!I$58+1)</f>
        <v>0</v>
      </c>
      <c r="J94" s="94">
        <f t="array" ref="J94">INDEX(Calc!$B$247:$BJ$287,'Cash Flows Stmt'!$P91,'Cash Flows Stmt'!J$58+1)</f>
        <v>0</v>
      </c>
      <c r="K94" s="94">
        <f t="array" ref="K94">INDEX(Calc!$B$247:$BJ$287,'Cash Flows Stmt'!$P91,'Cash Flows Stmt'!K$58+1)</f>
        <v>0</v>
      </c>
      <c r="L94" s="94">
        <f t="array" ref="L94">INDEX(Calc!$B$247:$BJ$287,'Cash Flows Stmt'!$P91,'Cash Flows Stmt'!L$58+1)</f>
        <v>0</v>
      </c>
      <c r="M94" s="94">
        <f t="array" ref="M94">INDEX(Calc!$B$247:$BJ$287,'Cash Flows Stmt'!$P91,'Cash Flows Stmt'!M$58+1)</f>
        <v>0</v>
      </c>
      <c r="N94" s="94">
        <f t="array" ref="N94">INDEX(Calc!$B$247:$BJ$287,'Cash Flows Stmt'!$P91,'Cash Flows Stmt'!N$58+1)</f>
        <v>0</v>
      </c>
      <c r="O94" s="161">
        <f t="shared" ref="O94:O97" si="13">SUM(B94:N94)</f>
        <v>0</v>
      </c>
      <c r="P94" s="152">
        <v>34</v>
      </c>
    </row>
    <row r="95" spans="1:16" ht="14.25" hidden="1" customHeight="1">
      <c r="A95" s="181">
        <f>IF(O95&lt;&gt;0,Calc!$A$278,0)</f>
        <v>0</v>
      </c>
      <c r="B95" s="94"/>
      <c r="C95" s="94">
        <f t="array" ref="C95">INDEX(Calc!$B$247:$BJ$287,'Cash Flows Stmt'!$P92,'Cash Flows Stmt'!C$58+1)</f>
        <v>0</v>
      </c>
      <c r="D95" s="94">
        <f t="array" ref="D95">INDEX(Calc!$B$247:$BJ$287,'Cash Flows Stmt'!$P92,'Cash Flows Stmt'!D$58+1)</f>
        <v>0</v>
      </c>
      <c r="E95" s="94">
        <f t="array" ref="E95">INDEX(Calc!$B$247:$BJ$287,'Cash Flows Stmt'!$P92,'Cash Flows Stmt'!E$58+1)</f>
        <v>0</v>
      </c>
      <c r="F95" s="94">
        <f t="array" ref="F95">INDEX(Calc!$B$247:$BJ$287,'Cash Flows Stmt'!$P92,'Cash Flows Stmt'!F$58+1)</f>
        <v>0</v>
      </c>
      <c r="G95" s="94">
        <f t="array" ref="G95">INDEX(Calc!$B$247:$BJ$287,'Cash Flows Stmt'!$P92,'Cash Flows Stmt'!G$58+1)</f>
        <v>0</v>
      </c>
      <c r="H95" s="94">
        <f t="array" ref="H95">INDEX(Calc!$B$247:$BJ$287,'Cash Flows Stmt'!$P92,'Cash Flows Stmt'!H$58+1)</f>
        <v>0</v>
      </c>
      <c r="I95" s="94">
        <f t="array" ref="I95">INDEX(Calc!$B$247:$BJ$287,'Cash Flows Stmt'!$P92,'Cash Flows Stmt'!I$58+1)</f>
        <v>0</v>
      </c>
      <c r="J95" s="94">
        <f t="array" ref="J95">INDEX(Calc!$B$247:$BJ$287,'Cash Flows Stmt'!$P92,'Cash Flows Stmt'!J$58+1)</f>
        <v>0</v>
      </c>
      <c r="K95" s="94">
        <f t="array" ref="K95">INDEX(Calc!$B$247:$BJ$287,'Cash Flows Stmt'!$P92,'Cash Flows Stmt'!K$58+1)</f>
        <v>0</v>
      </c>
      <c r="L95" s="94">
        <f t="array" ref="L95">INDEX(Calc!$B$247:$BJ$287,'Cash Flows Stmt'!$P92,'Cash Flows Stmt'!L$58+1)</f>
        <v>0</v>
      </c>
      <c r="M95" s="94">
        <f t="array" ref="M95">INDEX(Calc!$B$247:$BJ$287,'Cash Flows Stmt'!$P92,'Cash Flows Stmt'!M$58+1)</f>
        <v>0</v>
      </c>
      <c r="N95" s="94">
        <f t="array" ref="N95">INDEX(Calc!$B$247:$BJ$287,'Cash Flows Stmt'!$P92,'Cash Flows Stmt'!N$58+1)</f>
        <v>0</v>
      </c>
      <c r="O95" s="161">
        <f t="shared" si="13"/>
        <v>0</v>
      </c>
      <c r="P95" s="152">
        <v>35</v>
      </c>
    </row>
    <row r="96" spans="1:16" ht="14.25" customHeight="1">
      <c r="A96" s="181">
        <f>IF(O96&lt;&gt;0,Calc!$A$279,0)</f>
        <v>0</v>
      </c>
      <c r="B96" s="94"/>
      <c r="C96" s="94">
        <f t="array" ref="C96">INDEX(Calc!$B$247:$BJ$287,'Cash Flows Stmt'!$P93,'Cash Flows Stmt'!C$58+1)</f>
        <v>0</v>
      </c>
      <c r="D96" s="94">
        <f t="array" ref="D96">INDEX(Calc!$B$247:$BJ$287,'Cash Flows Stmt'!$P93,'Cash Flows Stmt'!D$58+1)</f>
        <v>0</v>
      </c>
      <c r="E96" s="94">
        <f t="array" ref="E96">INDEX(Calc!$B$247:$BJ$287,'Cash Flows Stmt'!$P93,'Cash Flows Stmt'!E$58+1)</f>
        <v>0</v>
      </c>
      <c r="F96" s="94">
        <f t="array" ref="F96">INDEX(Calc!$B$247:$BJ$287,'Cash Flows Stmt'!$P93,'Cash Flows Stmt'!F$58+1)</f>
        <v>0</v>
      </c>
      <c r="G96" s="94">
        <f t="array" ref="G96">INDEX(Calc!$B$247:$BJ$287,'Cash Flows Stmt'!$P93,'Cash Flows Stmt'!G$58+1)</f>
        <v>0</v>
      </c>
      <c r="H96" s="94">
        <f t="array" ref="H96">INDEX(Calc!$B$247:$BJ$287,'Cash Flows Stmt'!$P93,'Cash Flows Stmt'!H$58+1)</f>
        <v>0</v>
      </c>
      <c r="I96" s="94">
        <f t="array" ref="I96">INDEX(Calc!$B$247:$BJ$287,'Cash Flows Stmt'!$P93,'Cash Flows Stmt'!I$58+1)</f>
        <v>0</v>
      </c>
      <c r="J96" s="94">
        <f t="array" ref="J96">INDEX(Calc!$B$247:$BJ$287,'Cash Flows Stmt'!$P93,'Cash Flows Stmt'!J$58+1)</f>
        <v>0</v>
      </c>
      <c r="K96" s="94">
        <f t="array" ref="K96">INDEX(Calc!$B$247:$BJ$287,'Cash Flows Stmt'!$P93,'Cash Flows Stmt'!K$58+1)</f>
        <v>0</v>
      </c>
      <c r="L96" s="94">
        <f t="array" ref="L96">INDEX(Calc!$B$247:$BJ$287,'Cash Flows Stmt'!$P93,'Cash Flows Stmt'!L$58+1)</f>
        <v>0</v>
      </c>
      <c r="M96" s="94">
        <f t="array" ref="M96">INDEX(Calc!$B$247:$BJ$287,'Cash Flows Stmt'!$P93,'Cash Flows Stmt'!M$58+1)</f>
        <v>0</v>
      </c>
      <c r="N96" s="94">
        <f t="array" ref="N96">INDEX(Calc!$B$247:$BJ$287,'Cash Flows Stmt'!$P93,'Cash Flows Stmt'!N$58+1)</f>
        <v>0</v>
      </c>
      <c r="O96" s="161">
        <f t="shared" si="13"/>
        <v>0</v>
      </c>
      <c r="P96" s="152">
        <v>36</v>
      </c>
    </row>
    <row r="97" spans="1:16" ht="14.25" customHeight="1">
      <c r="A97" s="181">
        <f>IF(O97&lt;&gt;0,Calc!$A$280,0)</f>
        <v>0</v>
      </c>
      <c r="B97" s="94"/>
      <c r="C97" s="94">
        <f t="array" ref="C97">INDEX(Calc!$B$247:$BJ$287,'Cash Flows Stmt'!$P94,'Cash Flows Stmt'!C$58+1)</f>
        <v>0</v>
      </c>
      <c r="D97" s="94">
        <f t="array" ref="D97">INDEX(Calc!$B$247:$BJ$287,'Cash Flows Stmt'!$P94,'Cash Flows Stmt'!D$58+1)</f>
        <v>0</v>
      </c>
      <c r="E97" s="94">
        <f t="array" ref="E97">INDEX(Calc!$B$247:$BJ$287,'Cash Flows Stmt'!$P94,'Cash Flows Stmt'!E$58+1)</f>
        <v>0</v>
      </c>
      <c r="F97" s="94">
        <f t="array" ref="F97">INDEX(Calc!$B$247:$BJ$287,'Cash Flows Stmt'!$P94,'Cash Flows Stmt'!F$58+1)</f>
        <v>0</v>
      </c>
      <c r="G97" s="94">
        <f t="array" ref="G97">INDEX(Calc!$B$247:$BJ$287,'Cash Flows Stmt'!$P94,'Cash Flows Stmt'!G$58+1)</f>
        <v>0</v>
      </c>
      <c r="H97" s="94">
        <f t="array" ref="H97">INDEX(Calc!$B$247:$BJ$287,'Cash Flows Stmt'!$P94,'Cash Flows Stmt'!H$58+1)</f>
        <v>0</v>
      </c>
      <c r="I97" s="94">
        <f t="array" ref="I97">INDEX(Calc!$B$247:$BJ$287,'Cash Flows Stmt'!$P94,'Cash Flows Stmt'!I$58+1)</f>
        <v>0</v>
      </c>
      <c r="J97" s="94">
        <f t="array" ref="J97">INDEX(Calc!$B$247:$BJ$287,'Cash Flows Stmt'!$P94,'Cash Flows Stmt'!J$58+1)</f>
        <v>0</v>
      </c>
      <c r="K97" s="94">
        <f t="array" ref="K97">INDEX(Calc!$B$247:$BJ$287,'Cash Flows Stmt'!$P94,'Cash Flows Stmt'!K$58+1)</f>
        <v>0</v>
      </c>
      <c r="L97" s="94">
        <f t="array" ref="L97">INDEX(Calc!$B$247:$BJ$287,'Cash Flows Stmt'!$P94,'Cash Flows Stmt'!L$58+1)</f>
        <v>0</v>
      </c>
      <c r="M97" s="94">
        <f t="array" ref="M97">INDEX(Calc!$B$247:$BJ$287,'Cash Flows Stmt'!$P94,'Cash Flows Stmt'!M$58+1)</f>
        <v>0</v>
      </c>
      <c r="N97" s="94">
        <f t="array" ref="N97">INDEX(Calc!$B$247:$BJ$287,'Cash Flows Stmt'!$P94,'Cash Flows Stmt'!N$58+1)</f>
        <v>0</v>
      </c>
      <c r="O97" s="161">
        <f t="shared" si="13"/>
        <v>0</v>
      </c>
      <c r="P97" s="152">
        <v>37</v>
      </c>
    </row>
    <row r="98" spans="1:16" ht="14.25" customHeight="1">
      <c r="A98" s="162">
        <f>IF(COUNTIF(A94:A97,"&lt;&gt;0")=0,0,"Net Cash from Financing and Investing")</f>
        <v>0</v>
      </c>
      <c r="B98" s="105"/>
      <c r="C98" s="177">
        <f t="shared" ref="C98:O98" si="14">SUM(C94:C97)</f>
        <v>0</v>
      </c>
      <c r="D98" s="177">
        <f t="shared" si="14"/>
        <v>0</v>
      </c>
      <c r="E98" s="177">
        <f t="shared" si="14"/>
        <v>0</v>
      </c>
      <c r="F98" s="177">
        <f t="shared" si="14"/>
        <v>0</v>
      </c>
      <c r="G98" s="177">
        <f t="shared" si="14"/>
        <v>0</v>
      </c>
      <c r="H98" s="177">
        <f t="shared" si="14"/>
        <v>0</v>
      </c>
      <c r="I98" s="177">
        <f t="shared" si="14"/>
        <v>0</v>
      </c>
      <c r="J98" s="177">
        <f t="shared" si="14"/>
        <v>0</v>
      </c>
      <c r="K98" s="177">
        <f t="shared" si="14"/>
        <v>0</v>
      </c>
      <c r="L98" s="177">
        <f t="shared" si="14"/>
        <v>0</v>
      </c>
      <c r="M98" s="177">
        <f t="shared" si="14"/>
        <v>0</v>
      </c>
      <c r="N98" s="177">
        <f t="shared" si="14"/>
        <v>0</v>
      </c>
      <c r="O98" s="177">
        <f t="shared" si="14"/>
        <v>0</v>
      </c>
      <c r="P98" s="152">
        <v>38</v>
      </c>
    </row>
    <row r="99" spans="1:16" ht="14.25" customHeight="1">
      <c r="A99" s="162"/>
      <c r="B99" s="176"/>
      <c r="C99" s="176"/>
      <c r="D99" s="176"/>
      <c r="E99" s="176"/>
      <c r="F99" s="176"/>
      <c r="G99" s="176"/>
      <c r="H99" s="176"/>
      <c r="I99" s="176"/>
      <c r="J99" s="176"/>
      <c r="K99" s="176"/>
      <c r="L99" s="176"/>
      <c r="M99" s="176"/>
      <c r="N99" s="176"/>
      <c r="O99" s="176"/>
      <c r="P99" s="152">
        <v>39</v>
      </c>
    </row>
    <row r="100" spans="1:16" ht="14.25" hidden="1" customHeight="1">
      <c r="A100" s="17">
        <f>IF(COUNTIF(A101,"&lt;&gt;0")=0,0,"Cash Before Dividends")</f>
        <v>0</v>
      </c>
      <c r="B100" s="94"/>
      <c r="C100" s="94">
        <f t="shared" ref="C100:N100" ca="1" si="15">C61+C91+C98</f>
        <v>-2263405.6022122195</v>
      </c>
      <c r="D100" s="94">
        <f t="shared" ca="1" si="15"/>
        <v>-2686521.1963001555</v>
      </c>
      <c r="E100" s="94">
        <f t="shared" ca="1" si="15"/>
        <v>-3085844.6797999139</v>
      </c>
      <c r="F100" s="94">
        <f t="shared" ca="1" si="15"/>
        <v>-3476132.1632895982</v>
      </c>
      <c r="G100" s="94">
        <f t="shared" ca="1" si="15"/>
        <v>-3865752.0847817753</v>
      </c>
      <c r="H100" s="94">
        <f t="shared" ca="1" si="15"/>
        <v>-4254495.2485427642</v>
      </c>
      <c r="I100" s="94">
        <f t="shared" ca="1" si="15"/>
        <v>-4642127.047033716</v>
      </c>
      <c r="J100" s="94">
        <f t="shared" ca="1" si="15"/>
        <v>-4965576.6021750411</v>
      </c>
      <c r="K100" s="94">
        <f t="shared" ca="1" si="15"/>
        <v>-5363933.7991295848</v>
      </c>
      <c r="L100" s="94">
        <f t="shared" ca="1" si="15"/>
        <v>-5731960.8998494251</v>
      </c>
      <c r="M100" s="94">
        <f t="shared" ca="1" si="15"/>
        <v>-6097121.0411227513</v>
      </c>
      <c r="N100" s="94">
        <f t="shared" ca="1" si="15"/>
        <v>-6458893.9788027443</v>
      </c>
      <c r="O100" s="94">
        <f ca="1">N100</f>
        <v>-6458893.9788027443</v>
      </c>
      <c r="P100" s="152">
        <v>40</v>
      </c>
    </row>
    <row r="101" spans="1:16" ht="14.25" hidden="1" customHeight="1">
      <c r="A101" s="181">
        <f>IF(O101&lt;&gt;0,Calc!$A$284,0)</f>
        <v>0</v>
      </c>
      <c r="B101" s="94"/>
      <c r="C101" s="94">
        <f t="array" ref="C101">INDEX(Calc!$B$247:$BJ$287,'Cash Flows Stmt'!$P98,'Cash Flows Stmt'!C$58+1)</f>
        <v>0</v>
      </c>
      <c r="D101" s="94">
        <f t="array" ref="D101">INDEX(Calc!$B$247:$BJ$287,'Cash Flows Stmt'!$P98,'Cash Flows Stmt'!D$58+1)</f>
        <v>0</v>
      </c>
      <c r="E101" s="94">
        <f t="array" ref="E101">INDEX(Calc!$B$247:$BJ$287,'Cash Flows Stmt'!$P98,'Cash Flows Stmt'!E$58+1)</f>
        <v>0</v>
      </c>
      <c r="F101" s="94">
        <f t="array" ref="F101">INDEX(Calc!$B$247:$BJ$287,'Cash Flows Stmt'!$P98,'Cash Flows Stmt'!F$58+1)</f>
        <v>0</v>
      </c>
      <c r="G101" s="94">
        <f t="array" ref="G101">INDEX(Calc!$B$247:$BJ$287,'Cash Flows Stmt'!$P98,'Cash Flows Stmt'!G$58+1)</f>
        <v>0</v>
      </c>
      <c r="H101" s="94">
        <f t="array" ref="H101">INDEX(Calc!$B$247:$BJ$287,'Cash Flows Stmt'!$P98,'Cash Flows Stmt'!H$58+1)</f>
        <v>0</v>
      </c>
      <c r="I101" s="94">
        <f t="array" ref="I101">INDEX(Calc!$B$247:$BJ$287,'Cash Flows Stmt'!$P98,'Cash Flows Stmt'!I$58+1)</f>
        <v>0</v>
      </c>
      <c r="J101" s="94">
        <f t="array" ref="J101">INDEX(Calc!$B$247:$BJ$287,'Cash Flows Stmt'!$P98,'Cash Flows Stmt'!J$58+1)</f>
        <v>0</v>
      </c>
      <c r="K101" s="94">
        <f t="array" ref="K101">INDEX(Calc!$B$247:$BJ$287,'Cash Flows Stmt'!$P98,'Cash Flows Stmt'!K$58+1)</f>
        <v>0</v>
      </c>
      <c r="L101" s="94">
        <f t="array" ref="L101">INDEX(Calc!$B$247:$BJ$287,'Cash Flows Stmt'!$P98,'Cash Flows Stmt'!L$58+1)</f>
        <v>0</v>
      </c>
      <c r="M101" s="94">
        <f t="array" ref="M101">INDEX(Calc!$B$247:$BJ$287,'Cash Flows Stmt'!$P98,'Cash Flows Stmt'!M$58+1)</f>
        <v>0</v>
      </c>
      <c r="N101" s="94">
        <f t="array" ref="N101">INDEX(Calc!$B$247:$BJ$287,'Cash Flows Stmt'!$P98,'Cash Flows Stmt'!N$58+1)</f>
        <v>0</v>
      </c>
      <c r="O101" s="94">
        <f>SUM(B101:N101)</f>
        <v>0</v>
      </c>
      <c r="P101" s="152">
        <v>41</v>
      </c>
    </row>
    <row r="102" spans="1:16" ht="14.25" customHeight="1">
      <c r="A102" s="162" t="s">
        <v>223</v>
      </c>
      <c r="B102" s="105"/>
      <c r="C102" s="297">
        <f t="shared" ref="C102:O102" ca="1" si="16">C101+C91+C98</f>
        <v>-267562.81156626972</v>
      </c>
      <c r="D102" s="297">
        <f t="shared" ca="1" si="16"/>
        <v>-423115.59408793587</v>
      </c>
      <c r="E102" s="297">
        <f t="shared" ca="1" si="16"/>
        <v>-399323.48349975829</v>
      </c>
      <c r="F102" s="297">
        <f t="shared" ca="1" si="16"/>
        <v>-390287.48348968412</v>
      </c>
      <c r="G102" s="297">
        <f t="shared" ca="1" si="16"/>
        <v>-389619.92149217718</v>
      </c>
      <c r="H102" s="297">
        <f t="shared" ca="1" si="16"/>
        <v>-388743.16376098862</v>
      </c>
      <c r="I102" s="297">
        <f t="shared" ca="1" si="16"/>
        <v>-387631.79849095177</v>
      </c>
      <c r="J102" s="297">
        <f t="shared" ca="1" si="16"/>
        <v>-323449.55514132511</v>
      </c>
      <c r="K102" s="297">
        <f t="shared" ca="1" si="16"/>
        <v>-398357.19695454335</v>
      </c>
      <c r="L102" s="297">
        <f t="shared" ca="1" si="16"/>
        <v>-368027.10071984015</v>
      </c>
      <c r="M102" s="297">
        <f t="shared" ca="1" si="16"/>
        <v>-365160.14127332589</v>
      </c>
      <c r="N102" s="297">
        <f t="shared" ca="1" si="16"/>
        <v>-361772.93767999299</v>
      </c>
      <c r="O102" s="297">
        <f t="shared" ca="1" si="16"/>
        <v>-4463051.1881567929</v>
      </c>
      <c r="P102" s="152">
        <v>42</v>
      </c>
    </row>
    <row r="103" spans="1:16" ht="14.25" customHeight="1">
      <c r="A103" s="181"/>
      <c r="P103" s="152">
        <v>43</v>
      </c>
    </row>
    <row r="104" spans="1:16" ht="14.25" customHeight="1">
      <c r="A104" s="162" t="s">
        <v>224</v>
      </c>
      <c r="B104" s="105"/>
      <c r="C104" s="103">
        <f t="shared" ref="C104:N104" ca="1" si="17">C102+C61</f>
        <v>-2263405.6022122195</v>
      </c>
      <c r="D104" s="103">
        <f t="shared" ca="1" si="17"/>
        <v>-2686521.1963001555</v>
      </c>
      <c r="E104" s="103">
        <f t="shared" ca="1" si="17"/>
        <v>-3085844.6797999139</v>
      </c>
      <c r="F104" s="103">
        <f t="shared" ca="1" si="17"/>
        <v>-3476132.1632895982</v>
      </c>
      <c r="G104" s="103">
        <f t="shared" ca="1" si="17"/>
        <v>-3865752.0847817753</v>
      </c>
      <c r="H104" s="103">
        <f t="shared" ca="1" si="17"/>
        <v>-4254495.2485427642</v>
      </c>
      <c r="I104" s="103">
        <f t="shared" ca="1" si="17"/>
        <v>-4642127.047033716</v>
      </c>
      <c r="J104" s="103">
        <f t="shared" ca="1" si="17"/>
        <v>-4965576.6021750411</v>
      </c>
      <c r="K104" s="103">
        <f t="shared" ca="1" si="17"/>
        <v>-5363933.7991295848</v>
      </c>
      <c r="L104" s="103">
        <f t="shared" ca="1" si="17"/>
        <v>-5731960.8998494251</v>
      </c>
      <c r="M104" s="103">
        <f t="shared" ca="1" si="17"/>
        <v>-6097121.0411227513</v>
      </c>
      <c r="N104" s="103">
        <f t="shared" ca="1" si="17"/>
        <v>-6458893.9788027443</v>
      </c>
      <c r="O104" s="103">
        <f ca="1">N104</f>
        <v>-6458893.9788027443</v>
      </c>
      <c r="P104" s="152">
        <v>44</v>
      </c>
    </row>
    <row r="105" spans="1:16" ht="14.25" customHeight="1">
      <c r="A105" s="181"/>
      <c r="B105" s="2"/>
      <c r="C105" s="299"/>
      <c r="D105" s="299"/>
      <c r="E105" s="299"/>
      <c r="F105" s="299"/>
      <c r="G105" s="299"/>
      <c r="H105" s="299"/>
      <c r="I105" s="299"/>
      <c r="J105" s="299"/>
      <c r="K105" s="299"/>
      <c r="L105" s="299"/>
      <c r="M105" s="299"/>
      <c r="N105" s="299"/>
      <c r="O105" s="299"/>
    </row>
    <row r="106" spans="1:16" ht="14.25" customHeight="1">
      <c r="A106" s="181"/>
      <c r="B106" s="2"/>
      <c r="C106" s="299"/>
      <c r="D106" s="299"/>
      <c r="E106" s="299"/>
      <c r="F106" s="299"/>
      <c r="G106" s="299"/>
      <c r="H106" s="299"/>
      <c r="I106" s="299"/>
      <c r="J106" s="299"/>
      <c r="K106" s="299"/>
      <c r="L106" s="299"/>
      <c r="M106" s="299"/>
      <c r="N106" s="299"/>
      <c r="O106" s="299"/>
    </row>
    <row r="107" spans="1:16" ht="14.25" customHeight="1">
      <c r="A107" s="484" t="str">
        <f>'Input - Assumptions'!$D$8</f>
        <v>CHAD LOVE MEDIA AI</v>
      </c>
      <c r="B107" s="485"/>
      <c r="C107" s="485"/>
      <c r="D107" s="485"/>
      <c r="E107" s="485"/>
      <c r="F107" s="485"/>
      <c r="G107" s="485"/>
      <c r="H107" s="485"/>
      <c r="I107" s="485"/>
      <c r="J107" s="485"/>
      <c r="K107" s="485"/>
      <c r="L107" s="485"/>
      <c r="M107" s="485"/>
      <c r="N107" s="485"/>
      <c r="O107" s="485"/>
    </row>
    <row r="108" spans="1:16" ht="14.25" customHeight="1">
      <c r="A108" s="484" t="s">
        <v>329</v>
      </c>
      <c r="B108" s="485"/>
      <c r="C108" s="485"/>
      <c r="D108" s="485"/>
      <c r="E108" s="485"/>
      <c r="F108" s="485"/>
      <c r="G108" s="485"/>
      <c r="H108" s="485"/>
      <c r="I108" s="485"/>
      <c r="J108" s="485"/>
      <c r="K108" s="485"/>
      <c r="L108" s="485"/>
      <c r="M108" s="485"/>
      <c r="N108" s="485"/>
      <c r="O108" s="485"/>
    </row>
    <row r="109" spans="1:16" ht="14.25" customHeight="1">
      <c r="A109" s="484" t="s">
        <v>127</v>
      </c>
      <c r="B109" s="485"/>
      <c r="C109" s="485"/>
      <c r="D109" s="485"/>
      <c r="E109" s="485"/>
      <c r="F109" s="485"/>
      <c r="G109" s="485"/>
      <c r="H109" s="485"/>
      <c r="I109" s="485"/>
      <c r="J109" s="485"/>
      <c r="K109" s="485"/>
      <c r="L109" s="485"/>
      <c r="M109" s="485"/>
      <c r="N109" s="485"/>
      <c r="O109" s="485"/>
    </row>
    <row r="110" spans="1:16" ht="14.25" customHeight="1">
      <c r="A110" s="181"/>
      <c r="O110" s="124" t="s">
        <v>326</v>
      </c>
    </row>
    <row r="111" spans="1:16" ht="14.25" customHeight="1">
      <c r="A111" s="181" t="s">
        <v>41</v>
      </c>
      <c r="C111" s="152">
        <f>(((VALUE(RIGHT(A109,1)))-1)*12)+1</f>
        <v>25</v>
      </c>
      <c r="D111" s="152">
        <f t="shared" ref="D111:N111" si="18">C111+1</f>
        <v>26</v>
      </c>
      <c r="E111" s="152">
        <f t="shared" si="18"/>
        <v>27</v>
      </c>
      <c r="F111" s="152">
        <f t="shared" si="18"/>
        <v>28</v>
      </c>
      <c r="G111" s="152">
        <f t="shared" si="18"/>
        <v>29</v>
      </c>
      <c r="H111" s="152">
        <f t="shared" si="18"/>
        <v>30</v>
      </c>
      <c r="I111" s="152">
        <f t="shared" si="18"/>
        <v>31</v>
      </c>
      <c r="J111" s="152">
        <f t="shared" si="18"/>
        <v>32</v>
      </c>
      <c r="K111" s="152">
        <f t="shared" si="18"/>
        <v>33</v>
      </c>
      <c r="L111" s="152">
        <f t="shared" si="18"/>
        <v>34</v>
      </c>
      <c r="M111" s="152">
        <f t="shared" si="18"/>
        <v>35</v>
      </c>
      <c r="N111" s="152">
        <f t="shared" si="18"/>
        <v>36</v>
      </c>
      <c r="O111" s="124" t="s">
        <v>327</v>
      </c>
    </row>
    <row r="112" spans="1:16" ht="14.25" customHeight="1">
      <c r="A112" s="181" t="s">
        <v>328</v>
      </c>
      <c r="B112" s="133"/>
      <c r="C112" s="47">
        <f>EOMONTH('Input - Assumptions'!$D$9,'Balance Sheet'!C111-1)</f>
        <v>46934</v>
      </c>
      <c r="D112" s="47">
        <f>EOMONTH('Input - Assumptions'!$D$9,'Balance Sheet'!D111-1)</f>
        <v>46965</v>
      </c>
      <c r="E112" s="47">
        <f>EOMONTH('Input - Assumptions'!$D$9,'Balance Sheet'!E111-1)</f>
        <v>46996</v>
      </c>
      <c r="F112" s="47">
        <f>EOMONTH('Input - Assumptions'!$D$9,'Balance Sheet'!F111-1)</f>
        <v>47026</v>
      </c>
      <c r="G112" s="47">
        <f>EOMONTH('Input - Assumptions'!$D$9,'Balance Sheet'!G111-1)</f>
        <v>47057</v>
      </c>
      <c r="H112" s="47">
        <f>EOMONTH('Input - Assumptions'!$D$9,'Balance Sheet'!H111-1)</f>
        <v>47087</v>
      </c>
      <c r="I112" s="47">
        <f>EOMONTH('Input - Assumptions'!$D$9,'Balance Sheet'!I111-1)</f>
        <v>47118</v>
      </c>
      <c r="J112" s="47">
        <f>EOMONTH('Input - Assumptions'!$D$9,'Balance Sheet'!J111-1)</f>
        <v>47149</v>
      </c>
      <c r="K112" s="47">
        <f>EOMONTH('Input - Assumptions'!$D$9,'Balance Sheet'!K111-1)</f>
        <v>47177</v>
      </c>
      <c r="L112" s="47">
        <f>EOMONTH('Input - Assumptions'!$D$9,'Balance Sheet'!L111-1)</f>
        <v>47208</v>
      </c>
      <c r="M112" s="47">
        <f>EOMONTH('Input - Assumptions'!$D$9,'Balance Sheet'!M111-1)</f>
        <v>47238</v>
      </c>
      <c r="N112" s="47">
        <f>EOMONTH('Input - Assumptions'!$D$9,'Balance Sheet'!N111-1)</f>
        <v>47269</v>
      </c>
      <c r="O112" s="293">
        <f>N112</f>
        <v>47269</v>
      </c>
    </row>
    <row r="113" spans="1:16" ht="14.25" customHeight="1">
      <c r="A113" s="181"/>
      <c r="B113" s="133"/>
      <c r="C113" s="133"/>
      <c r="D113" s="133"/>
      <c r="E113" s="133"/>
      <c r="F113" s="133"/>
      <c r="G113" s="133"/>
      <c r="H113" s="133"/>
      <c r="I113" s="133"/>
      <c r="J113" s="133"/>
      <c r="K113" s="133"/>
      <c r="L113" s="133"/>
      <c r="M113" s="133"/>
      <c r="N113" s="133"/>
    </row>
    <row r="114" spans="1:16" ht="14.25" customHeight="1">
      <c r="A114" s="162" t="s">
        <v>320</v>
      </c>
      <c r="B114" s="173"/>
      <c r="C114" s="25">
        <f ca="1">O104</f>
        <v>-6458893.9788027443</v>
      </c>
      <c r="D114" s="25">
        <f t="shared" ref="D114:N114" ca="1" si="19">C157</f>
        <v>-6805143.9361047223</v>
      </c>
      <c r="E114" s="25">
        <f t="shared" ca="1" si="19"/>
        <v>-7160768.9483917095</v>
      </c>
      <c r="F114" s="25">
        <f t="shared" ca="1" si="19"/>
        <v>-7520945.7325964086</v>
      </c>
      <c r="G114" s="25">
        <f t="shared" ca="1" si="19"/>
        <v>-7880641.7934640367</v>
      </c>
      <c r="H114" s="25">
        <f t="shared" ca="1" si="19"/>
        <v>-8232924.5751433801</v>
      </c>
      <c r="I114" s="25">
        <f t="shared" ca="1" si="19"/>
        <v>-8576679.6013478115</v>
      </c>
      <c r="J114" s="25">
        <f t="shared" ca="1" si="19"/>
        <v>-8910645.9477397259</v>
      </c>
      <c r="K114" s="25">
        <f t="shared" ca="1" si="19"/>
        <v>-9233396.5983849727</v>
      </c>
      <c r="L114" s="25">
        <f t="shared" ca="1" si="19"/>
        <v>-9543316.1766100433</v>
      </c>
      <c r="M114" s="25">
        <f t="shared" ca="1" si="19"/>
        <v>-9838575.6992009152</v>
      </c>
      <c r="N114" s="25">
        <f t="shared" ca="1" si="19"/>
        <v>-10117103.955956504</v>
      </c>
      <c r="O114" s="105">
        <f ca="1">C114</f>
        <v>-6458893.9788027443</v>
      </c>
      <c r="P114" s="152">
        <v>1</v>
      </c>
    </row>
    <row r="115" spans="1:16" ht="14.25" customHeight="1">
      <c r="A115" s="162"/>
      <c r="B115" s="173"/>
      <c r="C115" s="173"/>
      <c r="D115" s="173"/>
      <c r="E115" s="173"/>
      <c r="F115" s="173"/>
      <c r="G115" s="173"/>
      <c r="H115" s="173"/>
      <c r="I115" s="173"/>
      <c r="J115" s="173"/>
      <c r="K115" s="173"/>
      <c r="L115" s="173"/>
      <c r="M115" s="173"/>
      <c r="N115" s="173"/>
      <c r="O115" s="176"/>
      <c r="P115" s="152">
        <v>2</v>
      </c>
    </row>
    <row r="116" spans="1:16" ht="14.25" customHeight="1">
      <c r="A116" s="162" t="s">
        <v>321</v>
      </c>
      <c r="P116" s="152">
        <v>3</v>
      </c>
    </row>
    <row r="117" spans="1:16" ht="14.25" customHeight="1">
      <c r="A117" s="181" t="s">
        <v>322</v>
      </c>
      <c r="B117" s="94"/>
      <c r="C117" s="94">
        <f t="array" aca="1" ref="C117" ca="1">INDEX(Calc!$B$247:$BJ$287,'Cash Flows Stmt'!$P114,'Cash Flows Stmt'!C$111+1)</f>
        <v>132136.54995504618</v>
      </c>
      <c r="D117" s="94">
        <f t="array" aca="1" ref="D117" ca="1">INDEX(Calc!$B$247:$BJ$287,'Cash Flows Stmt'!$P114,'Cash Flows Stmt'!D$111+1)</f>
        <v>128359.52617529006</v>
      </c>
      <c r="E117" s="94">
        <f t="array" aca="1" ref="E117" ca="1">INDEX(Calc!$B$247:$BJ$287,'Cash Flows Stmt'!$P114,'Cash Flows Stmt'!E$111+1)</f>
        <v>135997.44651337498</v>
      </c>
      <c r="F117" s="94">
        <f t="array" aca="1" ref="F117" ca="1">INDEX(Calc!$B$247:$BJ$287,'Cash Flows Stmt'!$P114,'Cash Flows Stmt'!F$111+1)</f>
        <v>144862.97355462678</v>
      </c>
      <c r="G117" s="94">
        <f t="array" aca="1" ref="G117" ca="1">INDEX(Calc!$B$247:$BJ$287,'Cash Flows Stmt'!$P114,'Cash Flows Stmt'!G$111+1)</f>
        <v>155116.66500903131</v>
      </c>
      <c r="H117" s="94">
        <f t="array" aca="1" ref="H117" ca="1">INDEX(Calc!$B$247:$BJ$287,'Cash Flows Stmt'!$P114,'Cash Flows Stmt'!H$111+1)</f>
        <v>166940.72265854714</v>
      </c>
      <c r="I117" s="94">
        <f t="array" aca="1" ref="I117" ca="1">INDEX(Calc!$B$247:$BJ$287,'Cash Flows Stmt'!$P114,'Cash Flows Stmt'!I$111+1)</f>
        <v>180541.89605447615</v>
      </c>
      <c r="J117" s="94">
        <f t="array" aca="1" ref="J117" ca="1">INDEX(Calc!$B$247:$BJ$287,'Cash Flows Stmt'!$P114,'Cash Flows Stmt'!J$111+1)</f>
        <v>196154.77604068961</v>
      </c>
      <c r="K117" s="94">
        <f t="array" aca="1" ref="K117" ca="1">INDEX(Calc!$B$247:$BJ$287,'Cash Flows Stmt'!$P114,'Cash Flows Stmt'!K$111+1)</f>
        <v>214045.53042907905</v>
      </c>
      <c r="L117" s="94">
        <f t="array" aca="1" ref="L117" ca="1">INDEX(Calc!$B$247:$BJ$287,'Cash Flows Stmt'!$P114,'Cash Flows Stmt'!L$111+1)</f>
        <v>234516.14117722373</v>
      </c>
      <c r="M117" s="94">
        <f t="array" aca="1" ref="M117" ca="1">INDEX(Calc!$B$247:$BJ$287,'Cash Flows Stmt'!$P114,'Cash Flows Stmt'!M$111+1)</f>
        <v>257909.21038455458</v>
      </c>
      <c r="N117" s="94">
        <f t="array" aca="1" ref="N117" ca="1">INDEX(Calc!$B$247:$BJ$287,'Cash Flows Stmt'!$P114,'Cash Flows Stmt'!N$111+1)</f>
        <v>284613.41145883745</v>
      </c>
      <c r="O117" s="161">
        <f ca="1">SUM(B117:N117)</f>
        <v>2231194.849410777</v>
      </c>
      <c r="P117" s="152">
        <v>4</v>
      </c>
    </row>
    <row r="118" spans="1:16" ht="14.25" customHeight="1">
      <c r="A118" s="162" t="s">
        <v>323</v>
      </c>
      <c r="B118" s="94"/>
      <c r="C118" s="94"/>
      <c r="D118" s="94"/>
      <c r="E118" s="94"/>
      <c r="F118" s="94"/>
      <c r="G118" s="94"/>
      <c r="H118" s="94"/>
      <c r="I118" s="94"/>
      <c r="J118" s="94"/>
      <c r="K118" s="94"/>
      <c r="L118" s="94"/>
      <c r="M118" s="94"/>
      <c r="N118" s="94"/>
      <c r="O118" s="161"/>
      <c r="P118" s="152">
        <v>5</v>
      </c>
    </row>
    <row r="119" spans="1:16" ht="14.25" customHeight="1">
      <c r="A119" s="181" t="str">
        <f ca="1">IF(O119&lt;&gt;0,Calc!$A$249,0)</f>
        <v>Cash paid for Direct Expenses</v>
      </c>
      <c r="B119" s="94"/>
      <c r="C119" s="94">
        <f t="array" aca="1" ref="C119" ca="1">INDEX(Calc!$B$247:$BJ$287,'Cash Flows Stmt'!$P116,'Cash Flows Stmt'!C$111+1)</f>
        <v>-9870.6693914587213</v>
      </c>
      <c r="D119" s="94">
        <f t="array" aca="1" ref="D119" ca="1">INDEX(Calc!$B$247:$BJ$287,'Cash Flows Stmt'!$P116,'Cash Flows Stmt'!D$111+1)</f>
        <v>-10455.002896961905</v>
      </c>
      <c r="E119" s="94">
        <f t="array" aca="1" ref="E119" ca="1">INDEX(Calc!$B$247:$BJ$287,'Cash Flows Stmt'!$P116,'Cash Flows Stmt'!E$111+1)</f>
        <v>-11003.842748586059</v>
      </c>
      <c r="F119" s="94">
        <f t="array" aca="1" ref="F119" ca="1">INDEX(Calc!$B$247:$BJ$287,'Cash Flows Stmt'!$P116,'Cash Flows Stmt'!F$111+1)</f>
        <v>-11644.302259973369</v>
      </c>
      <c r="G119" s="94">
        <f t="array" aca="1" ref="G119" ca="1">INDEX(Calc!$B$247:$BJ$287,'Cash Flows Stmt'!$P116,'Cash Flows Stmt'!G$111+1)</f>
        <v>-12388.841912726675</v>
      </c>
      <c r="H119" s="94">
        <f t="array" aca="1" ref="H119" ca="1">INDEX(Calc!$B$247:$BJ$287,'Cash Flows Stmt'!$P116,'Cash Flows Stmt'!H$111+1)</f>
        <v>-13251.657011839907</v>
      </c>
      <c r="I119" s="94">
        <f t="array" aca="1" ref="I119" ca="1">INDEX(Calc!$B$247:$BJ$287,'Cash Flows Stmt'!$P116,'Cash Flows Stmt'!I$111+1)</f>
        <v>-14248.918514485027</v>
      </c>
      <c r="J119" s="94">
        <f t="array" aca="1" ref="J119" ca="1">INDEX(Calc!$B$247:$BJ$287,'Cash Flows Stmt'!$P116,'Cash Flows Stmt'!J$111+1)</f>
        <v>-15399.047302056704</v>
      </c>
      <c r="K119" s="94">
        <f t="array" aca="1" ref="K119" ca="1">INDEX(Calc!$B$247:$BJ$287,'Cash Flows Stmt'!$P116,'Cash Flows Stmt'!K$111+1)</f>
        <v>-16723.026539353974</v>
      </c>
      <c r="L119" s="94">
        <f t="array" aca="1" ref="L119" ca="1">INDEX(Calc!$B$247:$BJ$287,'Cash Flows Stmt'!$P116,'Cash Flows Stmt'!L$111+1)</f>
        <v>-18244.757409609119</v>
      </c>
      <c r="M119" s="94">
        <f t="array" aca="1" ref="M119" ca="1">INDEX(Calc!$B$247:$BJ$287,'Cash Flows Stmt'!$P116,'Cash Flows Stmt'!M$111+1)</f>
        <v>-19991.46424844144</v>
      </c>
      <c r="N119" s="94">
        <f t="array" aca="1" ref="N119" ca="1">INDEX(Calc!$B$247:$BJ$287,'Cash Flows Stmt'!$P116,'Cash Flows Stmt'!N$111+1)</f>
        <v>-21994.155936149284</v>
      </c>
      <c r="O119" s="161">
        <f t="shared" ref="O119:O143" ca="1" si="20">SUM(B119:N119)</f>
        <v>-175215.68617164216</v>
      </c>
      <c r="P119" s="152">
        <v>6</v>
      </c>
    </row>
    <row r="120" spans="1:16" ht="14.25" hidden="1" customHeight="1">
      <c r="A120" s="181">
        <f>IF(O120&lt;&gt;0,Calc!$A$250,0)</f>
        <v>0</v>
      </c>
      <c r="B120" s="94">
        <v>0</v>
      </c>
      <c r="C120" s="94">
        <f t="array" ref="C120">INDEX(Calc!$B$247:$BJ$287,'Cash Flows Stmt'!$P117,'Cash Flows Stmt'!C$111+1)</f>
        <v>0</v>
      </c>
      <c r="D120" s="94">
        <f t="array" ref="D120">INDEX(Calc!$B$247:$BJ$287,'Cash Flows Stmt'!$P117,'Cash Flows Stmt'!D$111+1)</f>
        <v>0</v>
      </c>
      <c r="E120" s="94">
        <f t="array" ref="E120">INDEX(Calc!$B$247:$BJ$287,'Cash Flows Stmt'!$P117,'Cash Flows Stmt'!E$111+1)</f>
        <v>0</v>
      </c>
      <c r="F120" s="94">
        <f t="array" ref="F120">INDEX(Calc!$B$247:$BJ$287,'Cash Flows Stmt'!$P117,'Cash Flows Stmt'!F$111+1)</f>
        <v>0</v>
      </c>
      <c r="G120" s="94">
        <f t="array" ref="G120">INDEX(Calc!$B$247:$BJ$287,'Cash Flows Stmt'!$P117,'Cash Flows Stmt'!G$111+1)</f>
        <v>0</v>
      </c>
      <c r="H120" s="94">
        <f t="array" ref="H120">INDEX(Calc!$B$247:$BJ$287,'Cash Flows Stmt'!$P117,'Cash Flows Stmt'!H$111+1)</f>
        <v>0</v>
      </c>
      <c r="I120" s="94">
        <f t="array" ref="I120">INDEX(Calc!$B$247:$BJ$287,'Cash Flows Stmt'!$P117,'Cash Flows Stmt'!I$111+1)</f>
        <v>0</v>
      </c>
      <c r="J120" s="94">
        <f t="array" ref="J120">INDEX(Calc!$B$247:$BJ$287,'Cash Flows Stmt'!$P117,'Cash Flows Stmt'!J$111+1)</f>
        <v>0</v>
      </c>
      <c r="K120" s="94">
        <f t="array" ref="K120">INDEX(Calc!$B$247:$BJ$287,'Cash Flows Stmt'!$P117,'Cash Flows Stmt'!K$111+1)</f>
        <v>0</v>
      </c>
      <c r="L120" s="94">
        <f t="array" ref="L120">INDEX(Calc!$B$247:$BJ$287,'Cash Flows Stmt'!$P117,'Cash Flows Stmt'!L$111+1)</f>
        <v>0</v>
      </c>
      <c r="M120" s="94">
        <f t="array" ref="M120">INDEX(Calc!$B$247:$BJ$287,'Cash Flows Stmt'!$P117,'Cash Flows Stmt'!M$111+1)</f>
        <v>0</v>
      </c>
      <c r="N120" s="94">
        <f t="array" ref="N120">INDEX(Calc!$B$247:$BJ$287,'Cash Flows Stmt'!$P117,'Cash Flows Stmt'!N$111+1)</f>
        <v>0</v>
      </c>
      <c r="O120" s="161">
        <f t="shared" si="20"/>
        <v>0</v>
      </c>
      <c r="P120" s="152">
        <v>7</v>
      </c>
    </row>
    <row r="121" spans="1:16" ht="14.25" customHeight="1">
      <c r="A121" s="181" t="str">
        <f ca="1">IF(O121&lt;&gt;0,Calc!$A$251,0)</f>
        <v>Cash paid for Sales and Marketing</v>
      </c>
      <c r="B121" s="94"/>
      <c r="C121" s="94">
        <f t="array" aca="1" ref="C121" ca="1">INDEX(Calc!$B$247:$BJ$287,'Cash Flows Stmt'!$P118,'Cash Flows Stmt'!C$111+1)</f>
        <v>-23485.376983853203</v>
      </c>
      <c r="D121" s="94">
        <f t="array" aca="1" ref="D121" ca="1">INDEX(Calc!$B$247:$BJ$287,'Cash Flows Stmt'!$P118,'Cash Flows Stmt'!D$111+1)</f>
        <v>-24941.873660602771</v>
      </c>
      <c r="E121" s="94">
        <f t="array" aca="1" ref="E121" ca="1">INDEX(Calc!$B$247:$BJ$287,'Cash Flows Stmt'!$P118,'Cash Flows Stmt'!E$111+1)</f>
        <v>-26002.958017337711</v>
      </c>
      <c r="F121" s="94">
        <f t="array" aca="1" ref="F121" ca="1">INDEX(Calc!$B$247:$BJ$287,'Cash Flows Stmt'!$P118,'Cash Flows Stmt'!F$111+1)</f>
        <v>-27247.134766194558</v>
      </c>
      <c r="G121" s="94">
        <f t="array" aca="1" ref="G121" ca="1">INDEX(Calc!$B$247:$BJ$287,'Cash Flows Stmt'!$P118,'Cash Flows Stmt'!G$111+1)</f>
        <v>-28698.123498525842</v>
      </c>
      <c r="H121" s="94">
        <f t="array" aca="1" ref="H121" ca="1">INDEX(Calc!$B$247:$BJ$287,'Cash Flows Stmt'!$P118,'Cash Flows Stmt'!H$111+1)</f>
        <v>-30382.845320018496</v>
      </c>
      <c r="I121" s="94">
        <f t="array" aca="1" ref="I121" ca="1">INDEX(Calc!$B$247:$BJ$287,'Cash Flows Stmt'!$P118,'Cash Flows Stmt'!I$111+1)</f>
        <v>-32331.852145165023</v>
      </c>
      <c r="J121" s="94">
        <f t="array" aca="1" ref="J121" ca="1">INDEX(Calc!$B$247:$BJ$287,'Cash Flows Stmt'!$P118,'Cash Flows Stmt'!J$111+1)</f>
        <v>-34579.813611917139</v>
      </c>
      <c r="K121" s="94">
        <f t="array" aca="1" ref="K121" ca="1">INDEX(Calc!$B$247:$BJ$287,'Cash Flows Stmt'!$P118,'Cash Flows Stmt'!K$111+1)</f>
        <v>-37166.069348704201</v>
      </c>
      <c r="L121" s="94">
        <f t="array" aca="1" ref="L121" ca="1">INDEX(Calc!$B$247:$BJ$287,'Cash Flows Stmt'!$P118,'Cash Flows Stmt'!L$111+1)</f>
        <v>-40135.255363566997</v>
      </c>
      <c r="M121" s="94">
        <f t="array" aca="1" ref="M121" ca="1">INDEX(Calc!$B$247:$BJ$287,'Cash Flows Stmt'!$P118,'Cash Flows Stmt'!M$111+1)</f>
        <v>-43538.01450194692</v>
      </c>
      <c r="N121" s="94">
        <f t="array" aca="1" ref="N121" ca="1">INDEX(Calc!$B$247:$BJ$287,'Cash Flows Stmt'!$P118,'Cash Flows Stmt'!N$111+1)</f>
        <v>-47431.802254360206</v>
      </c>
      <c r="O121" s="161">
        <f t="shared" ca="1" si="20"/>
        <v>-395941.11947219307</v>
      </c>
      <c r="P121" s="152">
        <v>8</v>
      </c>
    </row>
    <row r="122" spans="1:16" ht="14.25" customHeight="1">
      <c r="A122" s="181" t="str">
        <f ca="1">IF(O122&lt;&gt;0,Calc!$A$252,0)</f>
        <v>Cash paid for General and Administrative</v>
      </c>
      <c r="B122" s="94"/>
      <c r="C122" s="94">
        <f t="array" aca="1" ref="C122" ca="1">INDEX(Calc!$B$247:$BJ$287,'Cash Flows Stmt'!$P119,'Cash Flows Stmt'!C$111+1)</f>
        <v>-59602.820881712541</v>
      </c>
      <c r="D122" s="94">
        <f t="array" aca="1" ref="D122" ca="1">INDEX(Calc!$B$247:$BJ$287,'Cash Flows Stmt'!$P119,'Cash Flows Stmt'!D$111+1)</f>
        <v>-60829.699404712352</v>
      </c>
      <c r="E122" s="94">
        <f t="array" aca="1" ref="E122" ca="1">INDEX(Calc!$B$247:$BJ$287,'Cash Flows Stmt'!$P119,'Cash Flows Stmt'!E$111+1)</f>
        <v>-61301.292452150097</v>
      </c>
      <c r="F122" s="94">
        <f t="array" aca="1" ref="F122" ca="1">INDEX(Calc!$B$247:$BJ$287,'Cash Flows Stmt'!$P119,'Cash Flows Stmt'!F$111+1)</f>
        <v>-61854.259896086471</v>
      </c>
      <c r="G122" s="94">
        <f t="array" aca="1" ref="G122" ca="1">INDEX(Calc!$B$247:$BJ$287,'Cash Flows Stmt'!$P119,'Cash Flows Stmt'!G$111+1)</f>
        <v>-62499.143777122605</v>
      </c>
      <c r="H122" s="94">
        <f t="array" aca="1" ref="H122" ca="1">INDEX(Calc!$B$247:$BJ$287,'Cash Flows Stmt'!$P119,'Cash Flows Stmt'!H$111+1)</f>
        <v>-63247.909031119329</v>
      </c>
      <c r="I122" s="94">
        <f t="array" aca="1" ref="I122" ca="1">INDEX(Calc!$B$247:$BJ$287,'Cash Flows Stmt'!$P119,'Cash Flows Stmt'!I$111+1)</f>
        <v>-64114.134286740009</v>
      </c>
      <c r="J122" s="94">
        <f t="array" aca="1" ref="J122" ca="1">INDEX(Calc!$B$247:$BJ$287,'Cash Flows Stmt'!$P119,'Cash Flows Stmt'!J$111+1)</f>
        <v>-65113.228271963184</v>
      </c>
      <c r="K122" s="94">
        <f t="array" aca="1" ref="K122" ca="1">INDEX(Calc!$B$247:$BJ$287,'Cash Flows Stmt'!$P119,'Cash Flows Stmt'!K$111+1)</f>
        <v>-66262.675266090751</v>
      </c>
      <c r="L122" s="94">
        <f t="array" aca="1" ref="L122" ca="1">INDEX(Calc!$B$247:$BJ$287,'Cash Flows Stmt'!$P119,'Cash Flows Stmt'!L$111+1)</f>
        <v>-67582.313494918664</v>
      </c>
      <c r="M122" s="94">
        <f t="array" aca="1" ref="M122" ca="1">INDEX(Calc!$B$247:$BJ$287,'Cash Flows Stmt'!$P119,'Cash Flows Stmt'!M$111+1)</f>
        <v>-69094.650889754208</v>
      </c>
      <c r="N122" s="94">
        <f t="array" aca="1" ref="N122" ca="1">INDEX(Calc!$B$247:$BJ$287,'Cash Flows Stmt'!$P119,'Cash Flows Stmt'!N$111+1)</f>
        <v>-70825.223224160087</v>
      </c>
      <c r="O122" s="161">
        <f t="shared" ca="1" si="20"/>
        <v>-772327.35087653017</v>
      </c>
      <c r="P122" s="152">
        <v>9</v>
      </c>
    </row>
    <row r="123" spans="1:16" ht="14.25" customHeight="1">
      <c r="A123" s="181" t="str">
        <f ca="1">IF(O123&lt;&gt;0,Calc!$A$253,0)</f>
        <v>Cash paid for Development &amp; Maintenance</v>
      </c>
      <c r="B123" s="94"/>
      <c r="C123" s="94">
        <f t="array" aca="1" ref="C123" ca="1">INDEX(Calc!$B$247:$BJ$287,'Cash Flows Stmt'!$P120,'Cash Flows Stmt'!C$111+1)</f>
        <v>-1048.54</v>
      </c>
      <c r="D123" s="94">
        <f t="array" aca="1" ref="D123" ca="1">INDEX(Calc!$B$247:$BJ$287,'Cash Flows Stmt'!$P120,'Cash Flows Stmt'!D$111+1)</f>
        <v>-1060.9000000000001</v>
      </c>
      <c r="E123" s="94">
        <f t="array" aca="1" ref="E123" ca="1">INDEX(Calc!$B$247:$BJ$287,'Cash Flows Stmt'!$P120,'Cash Flows Stmt'!E$111+1)</f>
        <v>-1060.9000000000001</v>
      </c>
      <c r="F123" s="94">
        <f t="array" aca="1" ref="F123" ca="1">INDEX(Calc!$B$247:$BJ$287,'Cash Flows Stmt'!$P120,'Cash Flows Stmt'!F$111+1)</f>
        <v>-1060.9000000000001</v>
      </c>
      <c r="G123" s="94">
        <f t="array" aca="1" ref="G123" ca="1">INDEX(Calc!$B$247:$BJ$287,'Cash Flows Stmt'!$P120,'Cash Flows Stmt'!G$111+1)</f>
        <v>-1060.9000000000001</v>
      </c>
      <c r="H123" s="94">
        <f t="array" aca="1" ref="H123" ca="1">INDEX(Calc!$B$247:$BJ$287,'Cash Flows Stmt'!$P120,'Cash Flows Stmt'!H$111+1)</f>
        <v>-1060.9000000000001</v>
      </c>
      <c r="I123" s="94">
        <f t="array" aca="1" ref="I123" ca="1">INDEX(Calc!$B$247:$BJ$287,'Cash Flows Stmt'!$P120,'Cash Flows Stmt'!I$111+1)</f>
        <v>-1060.9000000000001</v>
      </c>
      <c r="J123" s="94">
        <f t="array" aca="1" ref="J123" ca="1">INDEX(Calc!$B$247:$BJ$287,'Cash Flows Stmt'!$P120,'Cash Flows Stmt'!J$111+1)</f>
        <v>-1060.9000000000001</v>
      </c>
      <c r="K123" s="94">
        <f t="array" aca="1" ref="K123" ca="1">INDEX(Calc!$B$247:$BJ$287,'Cash Flows Stmt'!$P120,'Cash Flows Stmt'!K$111+1)</f>
        <v>-1060.9000000000001</v>
      </c>
      <c r="L123" s="94">
        <f t="array" aca="1" ref="L123" ca="1">INDEX(Calc!$B$247:$BJ$287,'Cash Flows Stmt'!$P120,'Cash Flows Stmt'!L$111+1)</f>
        <v>-1060.9000000000001</v>
      </c>
      <c r="M123" s="94">
        <f t="array" aca="1" ref="M123" ca="1">INDEX(Calc!$B$247:$BJ$287,'Cash Flows Stmt'!$P120,'Cash Flows Stmt'!M$111+1)</f>
        <v>-1060.9000000000001</v>
      </c>
      <c r="N123" s="94">
        <f t="array" aca="1" ref="N123" ca="1">INDEX(Calc!$B$247:$BJ$287,'Cash Flows Stmt'!$P120,'Cash Flows Stmt'!N$111+1)</f>
        <v>-1060.9000000000001</v>
      </c>
      <c r="O123" s="161">
        <f t="shared" ca="1" si="20"/>
        <v>-12718.439999999997</v>
      </c>
      <c r="P123" s="152">
        <v>10</v>
      </c>
    </row>
    <row r="124" spans="1:16" ht="14.25" hidden="1" customHeight="1">
      <c r="A124" s="181">
        <f ca="1">IF(O124&lt;&gt;0,Calc!$A$254,0)</f>
        <v>0</v>
      </c>
      <c r="B124" s="94"/>
      <c r="C124" s="94">
        <f t="array" aca="1" ref="C124" ca="1">INDEX(Calc!$B$247:$BJ$287,'Cash Flows Stmt'!$P121,'Cash Flows Stmt'!C$111+1)</f>
        <v>0</v>
      </c>
      <c r="D124" s="94">
        <f t="array" aca="1" ref="D124" ca="1">INDEX(Calc!$B$247:$BJ$287,'Cash Flows Stmt'!$P121,'Cash Flows Stmt'!D$111+1)</f>
        <v>0</v>
      </c>
      <c r="E124" s="94">
        <f t="array" aca="1" ref="E124" ca="1">INDEX(Calc!$B$247:$BJ$287,'Cash Flows Stmt'!$P121,'Cash Flows Stmt'!E$111+1)</f>
        <v>0</v>
      </c>
      <c r="F124" s="94">
        <f t="array" aca="1" ref="F124" ca="1">INDEX(Calc!$B$247:$BJ$287,'Cash Flows Stmt'!$P121,'Cash Flows Stmt'!F$111+1)</f>
        <v>0</v>
      </c>
      <c r="G124" s="94">
        <f t="array" aca="1" ref="G124" ca="1">INDEX(Calc!$B$247:$BJ$287,'Cash Flows Stmt'!$P121,'Cash Flows Stmt'!G$111+1)</f>
        <v>0</v>
      </c>
      <c r="H124" s="94">
        <f t="array" aca="1" ref="H124" ca="1">INDEX(Calc!$B$247:$BJ$287,'Cash Flows Stmt'!$P121,'Cash Flows Stmt'!H$111+1)</f>
        <v>0</v>
      </c>
      <c r="I124" s="94">
        <f t="array" aca="1" ref="I124" ca="1">INDEX(Calc!$B$247:$BJ$287,'Cash Flows Stmt'!$P121,'Cash Flows Stmt'!I$111+1)</f>
        <v>0</v>
      </c>
      <c r="J124" s="94">
        <f t="array" aca="1" ref="J124" ca="1">INDEX(Calc!$B$247:$BJ$287,'Cash Flows Stmt'!$P121,'Cash Flows Stmt'!J$111+1)</f>
        <v>0</v>
      </c>
      <c r="K124" s="94">
        <f t="array" aca="1" ref="K124" ca="1">INDEX(Calc!$B$247:$BJ$287,'Cash Flows Stmt'!$P121,'Cash Flows Stmt'!K$111+1)</f>
        <v>0</v>
      </c>
      <c r="L124" s="94">
        <f t="array" aca="1" ref="L124" ca="1">INDEX(Calc!$B$247:$BJ$287,'Cash Flows Stmt'!$P121,'Cash Flows Stmt'!L$111+1)</f>
        <v>0</v>
      </c>
      <c r="M124" s="94">
        <f t="array" aca="1" ref="M124" ca="1">INDEX(Calc!$B$247:$BJ$287,'Cash Flows Stmt'!$P121,'Cash Flows Stmt'!M$111+1)</f>
        <v>0</v>
      </c>
      <c r="N124" s="94">
        <f t="array" aca="1" ref="N124" ca="1">INDEX(Calc!$B$247:$BJ$287,'Cash Flows Stmt'!$P121,'Cash Flows Stmt'!N$111+1)</f>
        <v>0</v>
      </c>
      <c r="O124" s="161">
        <f t="shared" ca="1" si="20"/>
        <v>0</v>
      </c>
      <c r="P124" s="152">
        <v>11</v>
      </c>
    </row>
    <row r="125" spans="1:16" ht="14.25" hidden="1" customHeight="1">
      <c r="A125" s="181">
        <f ca="1">IF(O125&lt;&gt;0,Calc!$A$255,0)</f>
        <v>0</v>
      </c>
      <c r="B125" s="94"/>
      <c r="C125" s="94">
        <f t="array" aca="1" ref="C125" ca="1">INDEX(Calc!$B$247:$BJ$287,'Cash Flows Stmt'!$P122,'Cash Flows Stmt'!C$111+1)</f>
        <v>0</v>
      </c>
      <c r="D125" s="94">
        <f t="array" aca="1" ref="D125" ca="1">INDEX(Calc!$B$247:$BJ$287,'Cash Flows Stmt'!$P122,'Cash Flows Stmt'!D$111+1)</f>
        <v>0</v>
      </c>
      <c r="E125" s="94">
        <f t="array" aca="1" ref="E125" ca="1">INDEX(Calc!$B$247:$BJ$287,'Cash Flows Stmt'!$P122,'Cash Flows Stmt'!E$111+1)</f>
        <v>0</v>
      </c>
      <c r="F125" s="94">
        <f t="array" aca="1" ref="F125" ca="1">INDEX(Calc!$B$247:$BJ$287,'Cash Flows Stmt'!$P122,'Cash Flows Stmt'!F$111+1)</f>
        <v>0</v>
      </c>
      <c r="G125" s="94">
        <f t="array" aca="1" ref="G125" ca="1">INDEX(Calc!$B$247:$BJ$287,'Cash Flows Stmt'!$P122,'Cash Flows Stmt'!G$111+1)</f>
        <v>0</v>
      </c>
      <c r="H125" s="94">
        <f t="array" aca="1" ref="H125" ca="1">INDEX(Calc!$B$247:$BJ$287,'Cash Flows Stmt'!$P122,'Cash Flows Stmt'!H$111+1)</f>
        <v>0</v>
      </c>
      <c r="I125" s="94">
        <f t="array" aca="1" ref="I125" ca="1">INDEX(Calc!$B$247:$BJ$287,'Cash Flows Stmt'!$P122,'Cash Flows Stmt'!I$111+1)</f>
        <v>0</v>
      </c>
      <c r="J125" s="94">
        <f t="array" aca="1" ref="J125" ca="1">INDEX(Calc!$B$247:$BJ$287,'Cash Flows Stmt'!$P122,'Cash Flows Stmt'!J$111+1)</f>
        <v>0</v>
      </c>
      <c r="K125" s="94">
        <f t="array" aca="1" ref="K125" ca="1">INDEX(Calc!$B$247:$BJ$287,'Cash Flows Stmt'!$P122,'Cash Flows Stmt'!K$111+1)</f>
        <v>0</v>
      </c>
      <c r="L125" s="94">
        <f t="array" aca="1" ref="L125" ca="1">INDEX(Calc!$B$247:$BJ$287,'Cash Flows Stmt'!$P122,'Cash Flows Stmt'!L$111+1)</f>
        <v>0</v>
      </c>
      <c r="M125" s="94">
        <f t="array" aca="1" ref="M125" ca="1">INDEX(Calc!$B$247:$BJ$287,'Cash Flows Stmt'!$P122,'Cash Flows Stmt'!M$111+1)</f>
        <v>0</v>
      </c>
      <c r="N125" s="94">
        <f t="array" aca="1" ref="N125" ca="1">INDEX(Calc!$B$247:$BJ$287,'Cash Flows Stmt'!$P122,'Cash Flows Stmt'!N$111+1)</f>
        <v>0</v>
      </c>
      <c r="O125" s="161">
        <f t="shared" ca="1" si="20"/>
        <v>0</v>
      </c>
      <c r="P125" s="152">
        <v>12</v>
      </c>
    </row>
    <row r="126" spans="1:16" ht="14.25" hidden="1" customHeight="1">
      <c r="A126" s="181">
        <f ca="1">IF(O126&lt;&gt;0,Calc!$A$256,0)</f>
        <v>0</v>
      </c>
      <c r="B126" s="94"/>
      <c r="C126" s="94">
        <f t="array" aca="1" ref="C126" ca="1">INDEX(Calc!$B$247:$BJ$287,'Cash Flows Stmt'!$P123,'Cash Flows Stmt'!C$111+1)</f>
        <v>0</v>
      </c>
      <c r="D126" s="94">
        <f t="array" aca="1" ref="D126" ca="1">INDEX(Calc!$B$247:$BJ$287,'Cash Flows Stmt'!$P123,'Cash Flows Stmt'!D$111+1)</f>
        <v>0</v>
      </c>
      <c r="E126" s="94">
        <f t="array" aca="1" ref="E126" ca="1">INDEX(Calc!$B$247:$BJ$287,'Cash Flows Stmt'!$P123,'Cash Flows Stmt'!E$111+1)</f>
        <v>0</v>
      </c>
      <c r="F126" s="94">
        <f t="array" aca="1" ref="F126" ca="1">INDEX(Calc!$B$247:$BJ$287,'Cash Flows Stmt'!$P123,'Cash Flows Stmt'!F$111+1)</f>
        <v>0</v>
      </c>
      <c r="G126" s="94">
        <f t="array" aca="1" ref="G126" ca="1">INDEX(Calc!$B$247:$BJ$287,'Cash Flows Stmt'!$P123,'Cash Flows Stmt'!G$111+1)</f>
        <v>0</v>
      </c>
      <c r="H126" s="94">
        <f t="array" aca="1" ref="H126" ca="1">INDEX(Calc!$B$247:$BJ$287,'Cash Flows Stmt'!$P123,'Cash Flows Stmt'!H$111+1)</f>
        <v>0</v>
      </c>
      <c r="I126" s="94">
        <f t="array" aca="1" ref="I126" ca="1">INDEX(Calc!$B$247:$BJ$287,'Cash Flows Stmt'!$P123,'Cash Flows Stmt'!I$111+1)</f>
        <v>0</v>
      </c>
      <c r="J126" s="94">
        <f t="array" aca="1" ref="J126" ca="1">INDEX(Calc!$B$247:$BJ$287,'Cash Flows Stmt'!$P123,'Cash Flows Stmt'!J$111+1)</f>
        <v>0</v>
      </c>
      <c r="K126" s="94">
        <f t="array" aca="1" ref="K126" ca="1">INDEX(Calc!$B$247:$BJ$287,'Cash Flows Stmt'!$P123,'Cash Flows Stmt'!K$111+1)</f>
        <v>0</v>
      </c>
      <c r="L126" s="94">
        <f t="array" aca="1" ref="L126" ca="1">INDEX(Calc!$B$247:$BJ$287,'Cash Flows Stmt'!$P123,'Cash Flows Stmt'!L$111+1)</f>
        <v>0</v>
      </c>
      <c r="M126" s="94">
        <f t="array" aca="1" ref="M126" ca="1">INDEX(Calc!$B$247:$BJ$287,'Cash Flows Stmt'!$P123,'Cash Flows Stmt'!M$111+1)</f>
        <v>0</v>
      </c>
      <c r="N126" s="94">
        <f t="array" aca="1" ref="N126" ca="1">INDEX(Calc!$B$247:$BJ$287,'Cash Flows Stmt'!$P123,'Cash Flows Stmt'!N$111+1)</f>
        <v>0</v>
      </c>
      <c r="O126" s="161">
        <f t="shared" ca="1" si="20"/>
        <v>0</v>
      </c>
      <c r="P126" s="152">
        <v>13</v>
      </c>
    </row>
    <row r="127" spans="1:16" ht="14.25" hidden="1" customHeight="1">
      <c r="A127" s="181">
        <f ca="1">IF(O127&lt;&gt;0,Calc!$A$257,0)</f>
        <v>0</v>
      </c>
      <c r="B127" s="94"/>
      <c r="C127" s="94">
        <f t="array" aca="1" ref="C127" ca="1">INDEX(Calc!$B$247:$BJ$287,'Cash Flows Stmt'!$P124,'Cash Flows Stmt'!C$111+1)</f>
        <v>0</v>
      </c>
      <c r="D127" s="94">
        <f t="array" aca="1" ref="D127" ca="1">INDEX(Calc!$B$247:$BJ$287,'Cash Flows Stmt'!$P124,'Cash Flows Stmt'!D$111+1)</f>
        <v>0</v>
      </c>
      <c r="E127" s="94">
        <f t="array" aca="1" ref="E127" ca="1">INDEX(Calc!$B$247:$BJ$287,'Cash Flows Stmt'!$P124,'Cash Flows Stmt'!E$111+1)</f>
        <v>0</v>
      </c>
      <c r="F127" s="94">
        <f t="array" aca="1" ref="F127" ca="1">INDEX(Calc!$B$247:$BJ$287,'Cash Flows Stmt'!$P124,'Cash Flows Stmt'!F$111+1)</f>
        <v>0</v>
      </c>
      <c r="G127" s="94">
        <f t="array" aca="1" ref="G127" ca="1">INDEX(Calc!$B$247:$BJ$287,'Cash Flows Stmt'!$P124,'Cash Flows Stmt'!G$111+1)</f>
        <v>0</v>
      </c>
      <c r="H127" s="94">
        <f t="array" aca="1" ref="H127" ca="1">INDEX(Calc!$B$247:$BJ$287,'Cash Flows Stmt'!$P124,'Cash Flows Stmt'!H$111+1)</f>
        <v>0</v>
      </c>
      <c r="I127" s="94">
        <f t="array" aca="1" ref="I127" ca="1">INDEX(Calc!$B$247:$BJ$287,'Cash Flows Stmt'!$P124,'Cash Flows Stmt'!I$111+1)</f>
        <v>0</v>
      </c>
      <c r="J127" s="94">
        <f t="array" aca="1" ref="J127" ca="1">INDEX(Calc!$B$247:$BJ$287,'Cash Flows Stmt'!$P124,'Cash Flows Stmt'!J$111+1)</f>
        <v>0</v>
      </c>
      <c r="K127" s="94">
        <f t="array" aca="1" ref="K127" ca="1">INDEX(Calc!$B$247:$BJ$287,'Cash Flows Stmt'!$P124,'Cash Flows Stmt'!K$111+1)</f>
        <v>0</v>
      </c>
      <c r="L127" s="94">
        <f t="array" aca="1" ref="L127" ca="1">INDEX(Calc!$B$247:$BJ$287,'Cash Flows Stmt'!$P124,'Cash Flows Stmt'!L$111+1)</f>
        <v>0</v>
      </c>
      <c r="M127" s="94">
        <f t="array" aca="1" ref="M127" ca="1">INDEX(Calc!$B$247:$BJ$287,'Cash Flows Stmt'!$P124,'Cash Flows Stmt'!M$111+1)</f>
        <v>0</v>
      </c>
      <c r="N127" s="94">
        <f t="array" aca="1" ref="N127" ca="1">INDEX(Calc!$B$247:$BJ$287,'Cash Flows Stmt'!$P124,'Cash Flows Stmt'!N$111+1)</f>
        <v>0</v>
      </c>
      <c r="O127" s="161">
        <f t="shared" ca="1" si="20"/>
        <v>0</v>
      </c>
      <c r="P127" s="152">
        <v>14</v>
      </c>
    </row>
    <row r="128" spans="1:16" ht="14.25" hidden="1" customHeight="1">
      <c r="A128" s="181">
        <f ca="1">IF(O128&lt;&gt;0,Calc!$A$258,0)</f>
        <v>0</v>
      </c>
      <c r="B128" s="94"/>
      <c r="C128" s="94">
        <f t="array" aca="1" ref="C128" ca="1">INDEX(Calc!$B$247:$BJ$287,'Cash Flows Stmt'!$P125,'Cash Flows Stmt'!C$111+1)</f>
        <v>0</v>
      </c>
      <c r="D128" s="94">
        <f t="array" aca="1" ref="D128" ca="1">INDEX(Calc!$B$247:$BJ$287,'Cash Flows Stmt'!$P125,'Cash Flows Stmt'!D$111+1)</f>
        <v>0</v>
      </c>
      <c r="E128" s="94">
        <f t="array" aca="1" ref="E128" ca="1">INDEX(Calc!$B$247:$BJ$287,'Cash Flows Stmt'!$P125,'Cash Flows Stmt'!E$111+1)</f>
        <v>0</v>
      </c>
      <c r="F128" s="94">
        <f t="array" aca="1" ref="F128" ca="1">INDEX(Calc!$B$247:$BJ$287,'Cash Flows Stmt'!$P125,'Cash Flows Stmt'!F$111+1)</f>
        <v>0</v>
      </c>
      <c r="G128" s="94">
        <f t="array" aca="1" ref="G128" ca="1">INDEX(Calc!$B$247:$BJ$287,'Cash Flows Stmt'!$P125,'Cash Flows Stmt'!G$111+1)</f>
        <v>0</v>
      </c>
      <c r="H128" s="94">
        <f t="array" aca="1" ref="H128" ca="1">INDEX(Calc!$B$247:$BJ$287,'Cash Flows Stmt'!$P125,'Cash Flows Stmt'!H$111+1)</f>
        <v>0</v>
      </c>
      <c r="I128" s="94">
        <f t="array" aca="1" ref="I128" ca="1">INDEX(Calc!$B$247:$BJ$287,'Cash Flows Stmt'!$P125,'Cash Flows Stmt'!I$111+1)</f>
        <v>0</v>
      </c>
      <c r="J128" s="94">
        <f t="array" aca="1" ref="J128" ca="1">INDEX(Calc!$B$247:$BJ$287,'Cash Flows Stmt'!$P125,'Cash Flows Stmt'!J$111+1)</f>
        <v>0</v>
      </c>
      <c r="K128" s="94">
        <f t="array" aca="1" ref="K128" ca="1">INDEX(Calc!$B$247:$BJ$287,'Cash Flows Stmt'!$P125,'Cash Flows Stmt'!K$111+1)</f>
        <v>0</v>
      </c>
      <c r="L128" s="94">
        <f t="array" aca="1" ref="L128" ca="1">INDEX(Calc!$B$247:$BJ$287,'Cash Flows Stmt'!$P125,'Cash Flows Stmt'!L$111+1)</f>
        <v>0</v>
      </c>
      <c r="M128" s="94">
        <f t="array" aca="1" ref="M128" ca="1">INDEX(Calc!$B$247:$BJ$287,'Cash Flows Stmt'!$P125,'Cash Flows Stmt'!M$111+1)</f>
        <v>0</v>
      </c>
      <c r="N128" s="94">
        <f t="array" aca="1" ref="N128" ca="1">INDEX(Calc!$B$247:$BJ$287,'Cash Flows Stmt'!$P125,'Cash Flows Stmt'!N$111+1)</f>
        <v>0</v>
      </c>
      <c r="O128" s="161">
        <f t="shared" ca="1" si="20"/>
        <v>0</v>
      </c>
      <c r="P128" s="152">
        <v>15</v>
      </c>
    </row>
    <row r="129" spans="1:16" ht="14.25" hidden="1" customHeight="1">
      <c r="A129" s="181">
        <f ca="1">IF(O129&lt;&gt;0,Calc!$A$259,0)</f>
        <v>0</v>
      </c>
      <c r="B129" s="94"/>
      <c r="C129" s="94">
        <f t="array" aca="1" ref="C129" ca="1">INDEX(Calc!$B$247:$BJ$287,'Cash Flows Stmt'!$P126,'Cash Flows Stmt'!C$111+1)</f>
        <v>0</v>
      </c>
      <c r="D129" s="94">
        <f t="array" aca="1" ref="D129" ca="1">INDEX(Calc!$B$247:$BJ$287,'Cash Flows Stmt'!$P126,'Cash Flows Stmt'!D$111+1)</f>
        <v>0</v>
      </c>
      <c r="E129" s="94">
        <f t="array" aca="1" ref="E129" ca="1">INDEX(Calc!$B$247:$BJ$287,'Cash Flows Stmt'!$P126,'Cash Flows Stmt'!E$111+1)</f>
        <v>0</v>
      </c>
      <c r="F129" s="94">
        <f t="array" aca="1" ref="F129" ca="1">INDEX(Calc!$B$247:$BJ$287,'Cash Flows Stmt'!$P126,'Cash Flows Stmt'!F$111+1)</f>
        <v>0</v>
      </c>
      <c r="G129" s="94">
        <f t="array" aca="1" ref="G129" ca="1">INDEX(Calc!$B$247:$BJ$287,'Cash Flows Stmt'!$P126,'Cash Flows Stmt'!G$111+1)</f>
        <v>0</v>
      </c>
      <c r="H129" s="94">
        <f t="array" aca="1" ref="H129" ca="1">INDEX(Calc!$B$247:$BJ$287,'Cash Flows Stmt'!$P126,'Cash Flows Stmt'!H$111+1)</f>
        <v>0</v>
      </c>
      <c r="I129" s="94">
        <f t="array" aca="1" ref="I129" ca="1">INDEX(Calc!$B$247:$BJ$287,'Cash Flows Stmt'!$P126,'Cash Flows Stmt'!I$111+1)</f>
        <v>0</v>
      </c>
      <c r="J129" s="94">
        <f t="array" aca="1" ref="J129" ca="1">INDEX(Calc!$B$247:$BJ$287,'Cash Flows Stmt'!$P126,'Cash Flows Stmt'!J$111+1)</f>
        <v>0</v>
      </c>
      <c r="K129" s="94">
        <f t="array" aca="1" ref="K129" ca="1">INDEX(Calc!$B$247:$BJ$287,'Cash Flows Stmt'!$P126,'Cash Flows Stmt'!K$111+1)</f>
        <v>0</v>
      </c>
      <c r="L129" s="94">
        <f t="array" aca="1" ref="L129" ca="1">INDEX(Calc!$B$247:$BJ$287,'Cash Flows Stmt'!$P126,'Cash Flows Stmt'!L$111+1)</f>
        <v>0</v>
      </c>
      <c r="M129" s="94">
        <f t="array" aca="1" ref="M129" ca="1">INDEX(Calc!$B$247:$BJ$287,'Cash Flows Stmt'!$P126,'Cash Flows Stmt'!M$111+1)</f>
        <v>0</v>
      </c>
      <c r="N129" s="94">
        <f t="array" aca="1" ref="N129" ca="1">INDEX(Calc!$B$247:$BJ$287,'Cash Flows Stmt'!$P126,'Cash Flows Stmt'!N$111+1)</f>
        <v>0</v>
      </c>
      <c r="O129" s="161">
        <f t="shared" ca="1" si="20"/>
        <v>0</v>
      </c>
      <c r="P129" s="152">
        <v>16</v>
      </c>
    </row>
    <row r="130" spans="1:16" ht="14.25" hidden="1" customHeight="1">
      <c r="A130" s="181">
        <f ca="1">IF(O130&lt;&gt;0,Calc!$A$260,0)</f>
        <v>0</v>
      </c>
      <c r="B130" s="94"/>
      <c r="C130" s="94">
        <f t="array" aca="1" ref="C130" ca="1">INDEX(Calc!$B$247:$BJ$287,'Cash Flows Stmt'!$P127,'Cash Flows Stmt'!C$111+1)</f>
        <v>0</v>
      </c>
      <c r="D130" s="94">
        <f t="array" aca="1" ref="D130" ca="1">INDEX(Calc!$B$247:$BJ$287,'Cash Flows Stmt'!$P127,'Cash Flows Stmt'!D$111+1)</f>
        <v>0</v>
      </c>
      <c r="E130" s="94">
        <f t="array" aca="1" ref="E130" ca="1">INDEX(Calc!$B$247:$BJ$287,'Cash Flows Stmt'!$P127,'Cash Flows Stmt'!E$111+1)</f>
        <v>0</v>
      </c>
      <c r="F130" s="94">
        <f t="array" aca="1" ref="F130" ca="1">INDEX(Calc!$B$247:$BJ$287,'Cash Flows Stmt'!$P127,'Cash Flows Stmt'!F$111+1)</f>
        <v>0</v>
      </c>
      <c r="G130" s="94">
        <f t="array" aca="1" ref="G130" ca="1">INDEX(Calc!$B$247:$BJ$287,'Cash Flows Stmt'!$P127,'Cash Flows Stmt'!G$111+1)</f>
        <v>0</v>
      </c>
      <c r="H130" s="94">
        <f t="array" aca="1" ref="H130" ca="1">INDEX(Calc!$B$247:$BJ$287,'Cash Flows Stmt'!$P127,'Cash Flows Stmt'!H$111+1)</f>
        <v>0</v>
      </c>
      <c r="I130" s="94">
        <f t="array" aca="1" ref="I130" ca="1">INDEX(Calc!$B$247:$BJ$287,'Cash Flows Stmt'!$P127,'Cash Flows Stmt'!I$111+1)</f>
        <v>0</v>
      </c>
      <c r="J130" s="94">
        <f t="array" aca="1" ref="J130" ca="1">INDEX(Calc!$B$247:$BJ$287,'Cash Flows Stmt'!$P127,'Cash Flows Stmt'!J$111+1)</f>
        <v>0</v>
      </c>
      <c r="K130" s="94">
        <f t="array" aca="1" ref="K130" ca="1">INDEX(Calc!$B$247:$BJ$287,'Cash Flows Stmt'!$P127,'Cash Flows Stmt'!K$111+1)</f>
        <v>0</v>
      </c>
      <c r="L130" s="94">
        <f t="array" aca="1" ref="L130" ca="1">INDEX(Calc!$B$247:$BJ$287,'Cash Flows Stmt'!$P127,'Cash Flows Stmt'!L$111+1)</f>
        <v>0</v>
      </c>
      <c r="M130" s="94">
        <f t="array" aca="1" ref="M130" ca="1">INDEX(Calc!$B$247:$BJ$287,'Cash Flows Stmt'!$P127,'Cash Flows Stmt'!M$111+1)</f>
        <v>0</v>
      </c>
      <c r="N130" s="94">
        <f t="array" aca="1" ref="N130" ca="1">INDEX(Calc!$B$247:$BJ$287,'Cash Flows Stmt'!$P127,'Cash Flows Stmt'!N$111+1)</f>
        <v>0</v>
      </c>
      <c r="O130" s="161">
        <f t="shared" ca="1" si="20"/>
        <v>0</v>
      </c>
      <c r="P130" s="152">
        <v>17</v>
      </c>
    </row>
    <row r="131" spans="1:16" ht="14.25" hidden="1" customHeight="1">
      <c r="A131" s="181">
        <f>IF(O131&lt;&gt;0,Calc!$A$261,0)</f>
        <v>0</v>
      </c>
      <c r="B131" s="94"/>
      <c r="C131" s="94">
        <f t="array" ref="C131">INDEX(Calc!$B$247:$BJ$287,'Cash Flows Stmt'!$P128,'Cash Flows Stmt'!C$111+1)</f>
        <v>0</v>
      </c>
      <c r="D131" s="94">
        <f t="array" ref="D131">INDEX(Calc!$B$247:$BJ$287,'Cash Flows Stmt'!$P128,'Cash Flows Stmt'!D$111+1)</f>
        <v>0</v>
      </c>
      <c r="E131" s="94">
        <f t="array" ref="E131">INDEX(Calc!$B$247:$BJ$287,'Cash Flows Stmt'!$P128,'Cash Flows Stmt'!E$111+1)</f>
        <v>0</v>
      </c>
      <c r="F131" s="94">
        <f t="array" ref="F131">INDEX(Calc!$B$247:$BJ$287,'Cash Flows Stmt'!$P128,'Cash Flows Stmt'!F$111+1)</f>
        <v>0</v>
      </c>
      <c r="G131" s="94">
        <f t="array" ref="G131">INDEX(Calc!$B$247:$BJ$287,'Cash Flows Stmt'!$P128,'Cash Flows Stmt'!G$111+1)</f>
        <v>0</v>
      </c>
      <c r="H131" s="94">
        <f t="array" ref="H131">INDEX(Calc!$B$247:$BJ$287,'Cash Flows Stmt'!$P128,'Cash Flows Stmt'!H$111+1)</f>
        <v>0</v>
      </c>
      <c r="I131" s="94">
        <f t="array" ref="I131">INDEX(Calc!$B$247:$BJ$287,'Cash Flows Stmt'!$P128,'Cash Flows Stmt'!I$111+1)</f>
        <v>0</v>
      </c>
      <c r="J131" s="94">
        <f t="array" ref="J131">INDEX(Calc!$B$247:$BJ$287,'Cash Flows Stmt'!$P128,'Cash Flows Stmt'!J$111+1)</f>
        <v>0</v>
      </c>
      <c r="K131" s="94">
        <f t="array" ref="K131">INDEX(Calc!$B$247:$BJ$287,'Cash Flows Stmt'!$P128,'Cash Flows Stmt'!K$111+1)</f>
        <v>0</v>
      </c>
      <c r="L131" s="94">
        <f t="array" ref="L131">INDEX(Calc!$B$247:$BJ$287,'Cash Flows Stmt'!$P128,'Cash Flows Stmt'!L$111+1)</f>
        <v>0</v>
      </c>
      <c r="M131" s="94">
        <f t="array" ref="M131">INDEX(Calc!$B$247:$BJ$287,'Cash Flows Stmt'!$P128,'Cash Flows Stmt'!M$111+1)</f>
        <v>0</v>
      </c>
      <c r="N131" s="94">
        <f t="array" ref="N131">INDEX(Calc!$B$247:$BJ$287,'Cash Flows Stmt'!$P128,'Cash Flows Stmt'!N$111+1)</f>
        <v>0</v>
      </c>
      <c r="O131" s="161">
        <f t="shared" si="20"/>
        <v>0</v>
      </c>
      <c r="P131" s="152">
        <v>18</v>
      </c>
    </row>
    <row r="132" spans="1:16" ht="14.25" hidden="1" customHeight="1">
      <c r="A132" s="181">
        <f>IF(O132&lt;&gt;0,Calc!$A$262,0)</f>
        <v>0</v>
      </c>
      <c r="B132" s="94"/>
      <c r="C132" s="94">
        <f t="array" ref="C132">INDEX(Calc!$B$247:$BJ$287,'Cash Flows Stmt'!$P129,'Cash Flows Stmt'!C$111+1)</f>
        <v>0</v>
      </c>
      <c r="D132" s="94">
        <f t="array" ref="D132">INDEX(Calc!$B$247:$BJ$287,'Cash Flows Stmt'!$P129,'Cash Flows Stmt'!D$111+1)</f>
        <v>0</v>
      </c>
      <c r="E132" s="94">
        <f t="array" ref="E132">INDEX(Calc!$B$247:$BJ$287,'Cash Flows Stmt'!$P129,'Cash Flows Stmt'!E$111+1)</f>
        <v>0</v>
      </c>
      <c r="F132" s="94">
        <f t="array" ref="F132">INDEX(Calc!$B$247:$BJ$287,'Cash Flows Stmt'!$P129,'Cash Flows Stmt'!F$111+1)</f>
        <v>0</v>
      </c>
      <c r="G132" s="94">
        <f t="array" ref="G132">INDEX(Calc!$B$247:$BJ$287,'Cash Flows Stmt'!$P129,'Cash Flows Stmt'!G$111+1)</f>
        <v>0</v>
      </c>
      <c r="H132" s="94">
        <f t="array" ref="H132">INDEX(Calc!$B$247:$BJ$287,'Cash Flows Stmt'!$P129,'Cash Flows Stmt'!H$111+1)</f>
        <v>0</v>
      </c>
      <c r="I132" s="94">
        <f t="array" ref="I132">INDEX(Calc!$B$247:$BJ$287,'Cash Flows Stmt'!$P129,'Cash Flows Stmt'!I$111+1)</f>
        <v>0</v>
      </c>
      <c r="J132" s="94">
        <f t="array" ref="J132">INDEX(Calc!$B$247:$BJ$287,'Cash Flows Stmt'!$P129,'Cash Flows Stmt'!J$111+1)</f>
        <v>0</v>
      </c>
      <c r="K132" s="94">
        <f t="array" ref="K132">INDEX(Calc!$B$247:$BJ$287,'Cash Flows Stmt'!$P129,'Cash Flows Stmt'!K$111+1)</f>
        <v>0</v>
      </c>
      <c r="L132" s="94">
        <f t="array" ref="L132">INDEX(Calc!$B$247:$BJ$287,'Cash Flows Stmt'!$P129,'Cash Flows Stmt'!L$111+1)</f>
        <v>0</v>
      </c>
      <c r="M132" s="94">
        <f t="array" ref="M132">INDEX(Calc!$B$247:$BJ$287,'Cash Flows Stmt'!$P129,'Cash Flows Stmt'!M$111+1)</f>
        <v>0</v>
      </c>
      <c r="N132" s="94">
        <f t="array" ref="N132">INDEX(Calc!$B$247:$BJ$287,'Cash Flows Stmt'!$P129,'Cash Flows Stmt'!N$111+1)</f>
        <v>0</v>
      </c>
      <c r="O132" s="161">
        <f t="shared" si="20"/>
        <v>0</v>
      </c>
      <c r="P132" s="152">
        <v>19</v>
      </c>
    </row>
    <row r="133" spans="1:16" ht="14.25" hidden="1" customHeight="1">
      <c r="A133" s="181">
        <f>IF(O133&lt;&gt;0,Calc!$A$263,0)</f>
        <v>0</v>
      </c>
      <c r="B133" s="94"/>
      <c r="C133" s="94">
        <f t="array" ref="C133">INDEX(Calc!$B$247:$BJ$287,'Cash Flows Stmt'!$P130,'Cash Flows Stmt'!C$111+1)</f>
        <v>0</v>
      </c>
      <c r="D133" s="94">
        <f t="array" ref="D133">INDEX(Calc!$B$247:$BJ$287,'Cash Flows Stmt'!$P130,'Cash Flows Stmt'!D$111+1)</f>
        <v>0</v>
      </c>
      <c r="E133" s="94">
        <f t="array" ref="E133">INDEX(Calc!$B$247:$BJ$287,'Cash Flows Stmt'!$P130,'Cash Flows Stmt'!E$111+1)</f>
        <v>0</v>
      </c>
      <c r="F133" s="94">
        <f t="array" ref="F133">INDEX(Calc!$B$247:$BJ$287,'Cash Flows Stmt'!$P130,'Cash Flows Stmt'!F$111+1)</f>
        <v>0</v>
      </c>
      <c r="G133" s="94">
        <f t="array" ref="G133">INDEX(Calc!$B$247:$BJ$287,'Cash Flows Stmt'!$P130,'Cash Flows Stmt'!G$111+1)</f>
        <v>0</v>
      </c>
      <c r="H133" s="94">
        <f t="array" ref="H133">INDEX(Calc!$B$247:$BJ$287,'Cash Flows Stmt'!$P130,'Cash Flows Stmt'!H$111+1)</f>
        <v>0</v>
      </c>
      <c r="I133" s="94">
        <f t="array" ref="I133">INDEX(Calc!$B$247:$BJ$287,'Cash Flows Stmt'!$P130,'Cash Flows Stmt'!I$111+1)</f>
        <v>0</v>
      </c>
      <c r="J133" s="94">
        <f t="array" ref="J133">INDEX(Calc!$B$247:$BJ$287,'Cash Flows Stmt'!$P130,'Cash Flows Stmt'!J$111+1)</f>
        <v>0</v>
      </c>
      <c r="K133" s="94">
        <f t="array" ref="K133">INDEX(Calc!$B$247:$BJ$287,'Cash Flows Stmt'!$P130,'Cash Flows Stmt'!K$111+1)</f>
        <v>0</v>
      </c>
      <c r="L133" s="94">
        <f t="array" ref="L133">INDEX(Calc!$B$247:$BJ$287,'Cash Flows Stmt'!$P130,'Cash Flows Stmt'!L$111+1)</f>
        <v>0</v>
      </c>
      <c r="M133" s="94">
        <f t="array" ref="M133">INDEX(Calc!$B$247:$BJ$287,'Cash Flows Stmt'!$P130,'Cash Flows Stmt'!M$111+1)</f>
        <v>0</v>
      </c>
      <c r="N133" s="94">
        <f t="array" ref="N133">INDEX(Calc!$B$247:$BJ$287,'Cash Flows Stmt'!$P130,'Cash Flows Stmt'!N$111+1)</f>
        <v>0</v>
      </c>
      <c r="O133" s="161">
        <f t="shared" si="20"/>
        <v>0</v>
      </c>
      <c r="P133" s="152">
        <v>20</v>
      </c>
    </row>
    <row r="134" spans="1:16" ht="14.25" hidden="1" customHeight="1">
      <c r="A134" s="181">
        <f>IF(O134&lt;&gt;0,Calc!$A$264,0)</f>
        <v>0</v>
      </c>
      <c r="B134" s="94"/>
      <c r="C134" s="94">
        <f t="array" ref="C134">INDEX(Calc!$B$247:$BJ$287,'Cash Flows Stmt'!$P131,'Cash Flows Stmt'!C$111+1)</f>
        <v>0</v>
      </c>
      <c r="D134" s="94">
        <f t="array" ref="D134">INDEX(Calc!$B$247:$BJ$287,'Cash Flows Stmt'!$P131,'Cash Flows Stmt'!D$111+1)</f>
        <v>0</v>
      </c>
      <c r="E134" s="94">
        <f t="array" ref="E134">INDEX(Calc!$B$247:$BJ$287,'Cash Flows Stmt'!$P131,'Cash Flows Stmt'!E$111+1)</f>
        <v>0</v>
      </c>
      <c r="F134" s="94">
        <f t="array" ref="F134">INDEX(Calc!$B$247:$BJ$287,'Cash Flows Stmt'!$P131,'Cash Flows Stmt'!F$111+1)</f>
        <v>0</v>
      </c>
      <c r="G134" s="94">
        <f t="array" ref="G134">INDEX(Calc!$B$247:$BJ$287,'Cash Flows Stmt'!$P131,'Cash Flows Stmt'!G$111+1)</f>
        <v>0</v>
      </c>
      <c r="H134" s="94">
        <f t="array" ref="H134">INDEX(Calc!$B$247:$BJ$287,'Cash Flows Stmt'!$P131,'Cash Flows Stmt'!H$111+1)</f>
        <v>0</v>
      </c>
      <c r="I134" s="94">
        <f t="array" ref="I134">INDEX(Calc!$B$247:$BJ$287,'Cash Flows Stmt'!$P131,'Cash Flows Stmt'!I$111+1)</f>
        <v>0</v>
      </c>
      <c r="J134" s="94">
        <f t="array" ref="J134">INDEX(Calc!$B$247:$BJ$287,'Cash Flows Stmt'!$P131,'Cash Flows Stmt'!J$111+1)</f>
        <v>0</v>
      </c>
      <c r="K134" s="94">
        <f t="array" ref="K134">INDEX(Calc!$B$247:$BJ$287,'Cash Flows Stmt'!$P131,'Cash Flows Stmt'!K$111+1)</f>
        <v>0</v>
      </c>
      <c r="L134" s="94">
        <f t="array" ref="L134">INDEX(Calc!$B$247:$BJ$287,'Cash Flows Stmt'!$P131,'Cash Flows Stmt'!L$111+1)</f>
        <v>0</v>
      </c>
      <c r="M134" s="94">
        <f t="array" ref="M134">INDEX(Calc!$B$247:$BJ$287,'Cash Flows Stmt'!$P131,'Cash Flows Stmt'!M$111+1)</f>
        <v>0</v>
      </c>
      <c r="N134" s="94">
        <f t="array" ref="N134">INDEX(Calc!$B$247:$BJ$287,'Cash Flows Stmt'!$P131,'Cash Flows Stmt'!N$111+1)</f>
        <v>0</v>
      </c>
      <c r="O134" s="161">
        <f t="shared" si="20"/>
        <v>0</v>
      </c>
      <c r="P134" s="152">
        <v>21</v>
      </c>
    </row>
    <row r="135" spans="1:16" ht="14.25" hidden="1" customHeight="1">
      <c r="A135" s="181">
        <f>IF(O135&lt;&gt;0,Calc!$A$265,0)</f>
        <v>0</v>
      </c>
      <c r="B135" s="94"/>
      <c r="C135" s="94">
        <f t="array" ref="C135">INDEX(Calc!$B$247:$BJ$287,'Cash Flows Stmt'!$P132,'Cash Flows Stmt'!C$111+1)</f>
        <v>0</v>
      </c>
      <c r="D135" s="94">
        <f t="array" ref="D135">INDEX(Calc!$B$247:$BJ$287,'Cash Flows Stmt'!$P132,'Cash Flows Stmt'!D$111+1)</f>
        <v>0</v>
      </c>
      <c r="E135" s="94">
        <f t="array" ref="E135">INDEX(Calc!$B$247:$BJ$287,'Cash Flows Stmt'!$P132,'Cash Flows Stmt'!E$111+1)</f>
        <v>0</v>
      </c>
      <c r="F135" s="94">
        <f t="array" ref="F135">INDEX(Calc!$B$247:$BJ$287,'Cash Flows Stmt'!$P132,'Cash Flows Stmt'!F$111+1)</f>
        <v>0</v>
      </c>
      <c r="G135" s="94">
        <f t="array" ref="G135">INDEX(Calc!$B$247:$BJ$287,'Cash Flows Stmt'!$P132,'Cash Flows Stmt'!G$111+1)</f>
        <v>0</v>
      </c>
      <c r="H135" s="94">
        <f t="array" ref="H135">INDEX(Calc!$B$247:$BJ$287,'Cash Flows Stmt'!$P132,'Cash Flows Stmt'!H$111+1)</f>
        <v>0</v>
      </c>
      <c r="I135" s="94">
        <f t="array" ref="I135">INDEX(Calc!$B$247:$BJ$287,'Cash Flows Stmt'!$P132,'Cash Flows Stmt'!I$111+1)</f>
        <v>0</v>
      </c>
      <c r="J135" s="94">
        <f t="array" ref="J135">INDEX(Calc!$B$247:$BJ$287,'Cash Flows Stmt'!$P132,'Cash Flows Stmt'!J$111+1)</f>
        <v>0</v>
      </c>
      <c r="K135" s="94">
        <f t="array" ref="K135">INDEX(Calc!$B$247:$BJ$287,'Cash Flows Stmt'!$P132,'Cash Flows Stmt'!K$111+1)</f>
        <v>0</v>
      </c>
      <c r="L135" s="94">
        <f t="array" ref="L135">INDEX(Calc!$B$247:$BJ$287,'Cash Flows Stmt'!$P132,'Cash Flows Stmt'!L$111+1)</f>
        <v>0</v>
      </c>
      <c r="M135" s="94">
        <f t="array" ref="M135">INDEX(Calc!$B$247:$BJ$287,'Cash Flows Stmt'!$P132,'Cash Flows Stmt'!M$111+1)</f>
        <v>0</v>
      </c>
      <c r="N135" s="94">
        <f t="array" ref="N135">INDEX(Calc!$B$247:$BJ$287,'Cash Flows Stmt'!$P132,'Cash Flows Stmt'!N$111+1)</f>
        <v>0</v>
      </c>
      <c r="O135" s="161">
        <f t="shared" si="20"/>
        <v>0</v>
      </c>
      <c r="P135" s="152">
        <v>22</v>
      </c>
    </row>
    <row r="136" spans="1:16" ht="14.25" hidden="1" customHeight="1">
      <c r="A136" s="181">
        <f>IF(O136&lt;&gt;0,Calc!$A$266,0)</f>
        <v>0</v>
      </c>
      <c r="B136" s="94"/>
      <c r="C136" s="94">
        <f t="array" ref="C136">INDEX(Calc!$B$247:$BJ$287,'Cash Flows Stmt'!$P133,'Cash Flows Stmt'!C$111+1)</f>
        <v>0</v>
      </c>
      <c r="D136" s="94">
        <f t="array" ref="D136">INDEX(Calc!$B$247:$BJ$287,'Cash Flows Stmt'!$P133,'Cash Flows Stmt'!D$111+1)</f>
        <v>0</v>
      </c>
      <c r="E136" s="94">
        <f t="array" ref="E136">INDEX(Calc!$B$247:$BJ$287,'Cash Flows Stmt'!$P133,'Cash Flows Stmt'!E$111+1)</f>
        <v>0</v>
      </c>
      <c r="F136" s="94">
        <f t="array" ref="F136">INDEX(Calc!$B$247:$BJ$287,'Cash Flows Stmt'!$P133,'Cash Flows Stmt'!F$111+1)</f>
        <v>0</v>
      </c>
      <c r="G136" s="94">
        <f t="array" ref="G136">INDEX(Calc!$B$247:$BJ$287,'Cash Flows Stmt'!$P133,'Cash Flows Stmt'!G$111+1)</f>
        <v>0</v>
      </c>
      <c r="H136" s="94">
        <f t="array" ref="H136">INDEX(Calc!$B$247:$BJ$287,'Cash Flows Stmt'!$P133,'Cash Flows Stmt'!H$111+1)</f>
        <v>0</v>
      </c>
      <c r="I136" s="94">
        <f t="array" ref="I136">INDEX(Calc!$B$247:$BJ$287,'Cash Flows Stmt'!$P133,'Cash Flows Stmt'!I$111+1)</f>
        <v>0</v>
      </c>
      <c r="J136" s="94">
        <f t="array" ref="J136">INDEX(Calc!$B$247:$BJ$287,'Cash Flows Stmt'!$P133,'Cash Flows Stmt'!J$111+1)</f>
        <v>0</v>
      </c>
      <c r="K136" s="94">
        <f t="array" ref="K136">INDEX(Calc!$B$247:$BJ$287,'Cash Flows Stmt'!$P133,'Cash Flows Stmt'!K$111+1)</f>
        <v>0</v>
      </c>
      <c r="L136" s="94">
        <f t="array" ref="L136">INDEX(Calc!$B$247:$BJ$287,'Cash Flows Stmt'!$P133,'Cash Flows Stmt'!L$111+1)</f>
        <v>0</v>
      </c>
      <c r="M136" s="94">
        <f t="array" ref="M136">INDEX(Calc!$B$247:$BJ$287,'Cash Flows Stmt'!$P133,'Cash Flows Stmt'!M$111+1)</f>
        <v>0</v>
      </c>
      <c r="N136" s="94">
        <f t="array" ref="N136">INDEX(Calc!$B$247:$BJ$287,'Cash Flows Stmt'!$P133,'Cash Flows Stmt'!N$111+1)</f>
        <v>0</v>
      </c>
      <c r="O136" s="161">
        <f t="shared" si="20"/>
        <v>0</v>
      </c>
      <c r="P136" s="152">
        <v>23</v>
      </c>
    </row>
    <row r="137" spans="1:16" ht="14.25" customHeight="1">
      <c r="A137" s="181" t="str">
        <f ca="1">IF(O137&lt;&gt;0,Calc!$A$267,0)</f>
        <v>Cash paid for General and Administrative Salaries</v>
      </c>
      <c r="B137" s="94"/>
      <c r="C137" s="94">
        <f t="array" aca="1" ref="C137" ca="1">INDEX(Calc!$B$247:$BJ$287,'Cash Flows Stmt'!$P134,'Cash Flows Stmt'!C$111+1)</f>
        <v>-195142.5</v>
      </c>
      <c r="D137" s="94">
        <f t="array" aca="1" ref="D137" ca="1">INDEX(Calc!$B$247:$BJ$287,'Cash Flows Stmt'!$P134,'Cash Flows Stmt'!D$111+1)</f>
        <v>-196505.4</v>
      </c>
      <c r="E137" s="94">
        <f t="array" aca="1" ref="E137" ca="1">INDEX(Calc!$B$247:$BJ$287,'Cash Flows Stmt'!$P134,'Cash Flows Stmt'!E$111+1)</f>
        <v>-201905.375</v>
      </c>
      <c r="F137" s="94">
        <f t="array" aca="1" ref="F137" ca="1">INDEX(Calc!$B$247:$BJ$287,'Cash Flows Stmt'!$P134,'Cash Flows Stmt'!F$111+1)</f>
        <v>-204899.625</v>
      </c>
      <c r="G137" s="94">
        <f t="array" aca="1" ref="G137" ca="1">INDEX(Calc!$B$247:$BJ$287,'Cash Flows Stmt'!$P134,'Cash Flows Stmt'!G$111+1)</f>
        <v>-204899.625</v>
      </c>
      <c r="H137" s="94">
        <f t="array" aca="1" ref="H137" ca="1">INDEX(Calc!$B$247:$BJ$287,'Cash Flows Stmt'!$P134,'Cash Flows Stmt'!H$111+1)</f>
        <v>-204899.625</v>
      </c>
      <c r="I137" s="94">
        <f t="array" aca="1" ref="I137" ca="1">INDEX(Calc!$B$247:$BJ$287,'Cash Flows Stmt'!$P134,'Cash Flows Stmt'!I$111+1)</f>
        <v>-204899.625</v>
      </c>
      <c r="J137" s="94">
        <f t="array" aca="1" ref="J137" ca="1">INDEX(Calc!$B$247:$BJ$287,'Cash Flows Stmt'!$P134,'Cash Flows Stmt'!J$111+1)</f>
        <v>-204899.625</v>
      </c>
      <c r="K137" s="94">
        <f t="array" aca="1" ref="K137" ca="1">INDEX(Calc!$B$247:$BJ$287,'Cash Flows Stmt'!$P134,'Cash Flows Stmt'!K$111+1)</f>
        <v>-204899.625</v>
      </c>
      <c r="L137" s="94">
        <f t="array" aca="1" ref="L137" ca="1">INDEX(Calc!$B$247:$BJ$287,'Cash Flows Stmt'!$P134,'Cash Flows Stmt'!L$111+1)</f>
        <v>-204899.625</v>
      </c>
      <c r="M137" s="94">
        <f t="array" aca="1" ref="M137" ca="1">INDEX(Calc!$B$247:$BJ$287,'Cash Flows Stmt'!$P134,'Cash Flows Stmt'!M$111+1)</f>
        <v>-204899.625</v>
      </c>
      <c r="N137" s="94">
        <f t="array" aca="1" ref="N137" ca="1">INDEX(Calc!$B$247:$BJ$287,'Cash Flows Stmt'!$P134,'Cash Flows Stmt'!N$111+1)</f>
        <v>-204899.625</v>
      </c>
      <c r="O137" s="161">
        <f t="shared" ca="1" si="20"/>
        <v>-2437649.9</v>
      </c>
      <c r="P137" s="152">
        <v>24</v>
      </c>
    </row>
    <row r="138" spans="1:16" ht="14.25" customHeight="1">
      <c r="A138" s="181" t="str">
        <f ca="1">IF(O138&lt;&gt;0,Calc!$A$268,0)</f>
        <v>Cash paid for Sales and Marketing Salaries</v>
      </c>
      <c r="B138" s="94"/>
      <c r="C138" s="94">
        <f t="array" aca="1" ref="C138" ca="1">INDEX(Calc!$B$247:$BJ$287,'Cash Flows Stmt'!$P135,'Cash Flows Stmt'!C$111+1)</f>
        <v>-189236.59999999998</v>
      </c>
      <c r="D138" s="94">
        <f t="array" aca="1" ref="D138" ca="1">INDEX(Calc!$B$247:$BJ$287,'Cash Flows Stmt'!$P135,'Cash Flows Stmt'!D$111+1)</f>
        <v>-190191.66250000001</v>
      </c>
      <c r="E138" s="94">
        <f t="array" aca="1" ref="E138" ca="1">INDEX(Calc!$B$247:$BJ$287,'Cash Flows Stmt'!$P135,'Cash Flows Stmt'!E$111+1)</f>
        <v>-194899.86249999999</v>
      </c>
      <c r="F138" s="94">
        <f t="array" aca="1" ref="F138" ca="1">INDEX(Calc!$B$247:$BJ$287,'Cash Flows Stmt'!$P135,'Cash Flows Stmt'!F$111+1)</f>
        <v>-197852.8125</v>
      </c>
      <c r="G138" s="94">
        <f t="array" aca="1" ref="G138" ca="1">INDEX(Calc!$B$247:$BJ$287,'Cash Flows Stmt'!$P135,'Cash Flows Stmt'!G$111+1)</f>
        <v>-197852.8125</v>
      </c>
      <c r="H138" s="94">
        <f t="array" aca="1" ref="H138" ca="1">INDEX(Calc!$B$247:$BJ$287,'Cash Flows Stmt'!$P135,'Cash Flows Stmt'!H$111+1)</f>
        <v>-197852.8125</v>
      </c>
      <c r="I138" s="94">
        <f t="array" aca="1" ref="I138" ca="1">INDEX(Calc!$B$247:$BJ$287,'Cash Flows Stmt'!$P135,'Cash Flows Stmt'!I$111+1)</f>
        <v>-197852.8125</v>
      </c>
      <c r="J138" s="94">
        <f t="array" aca="1" ref="J138" ca="1">INDEX(Calc!$B$247:$BJ$287,'Cash Flows Stmt'!$P135,'Cash Flows Stmt'!J$111+1)</f>
        <v>-197852.8125</v>
      </c>
      <c r="K138" s="94">
        <f t="array" aca="1" ref="K138" ca="1">INDEX(Calc!$B$247:$BJ$287,'Cash Flows Stmt'!$P135,'Cash Flows Stmt'!K$111+1)</f>
        <v>-197852.8125</v>
      </c>
      <c r="L138" s="94">
        <f t="array" aca="1" ref="L138" ca="1">INDEX(Calc!$B$247:$BJ$287,'Cash Flows Stmt'!$P135,'Cash Flows Stmt'!L$111+1)</f>
        <v>-197852.8125</v>
      </c>
      <c r="M138" s="94">
        <f t="array" aca="1" ref="M138" ca="1">INDEX(Calc!$B$247:$BJ$287,'Cash Flows Stmt'!$P135,'Cash Flows Stmt'!M$111+1)</f>
        <v>-197852.8125</v>
      </c>
      <c r="N138" s="94">
        <f t="array" aca="1" ref="N138" ca="1">INDEX(Calc!$B$247:$BJ$287,'Cash Flows Stmt'!$P135,'Cash Flows Stmt'!N$111+1)</f>
        <v>-197852.8125</v>
      </c>
      <c r="O138" s="161">
        <f t="shared" ca="1" si="20"/>
        <v>-2355003.4375</v>
      </c>
      <c r="P138" s="152">
        <v>25</v>
      </c>
    </row>
    <row r="139" spans="1:16" ht="14.25" hidden="1" customHeight="1">
      <c r="A139" s="181">
        <f ca="1">IF(O139&lt;&gt;0,Calc!$A$269,0)</f>
        <v>0</v>
      </c>
      <c r="B139" s="94"/>
      <c r="C139" s="94">
        <f t="array" aca="1" ref="C139" ca="1">INDEX(Calc!$B$247:$BJ$287,'Cash Flows Stmt'!$P136,'Cash Flows Stmt'!C$111+1)</f>
        <v>0</v>
      </c>
      <c r="D139" s="94">
        <f t="array" aca="1" ref="D139" ca="1">INDEX(Calc!$B$247:$BJ$287,'Cash Flows Stmt'!$P136,'Cash Flows Stmt'!D$111+1)</f>
        <v>0</v>
      </c>
      <c r="E139" s="94">
        <f t="array" aca="1" ref="E139" ca="1">INDEX(Calc!$B$247:$BJ$287,'Cash Flows Stmt'!$P136,'Cash Flows Stmt'!E$111+1)</f>
        <v>0</v>
      </c>
      <c r="F139" s="94">
        <f t="array" aca="1" ref="F139" ca="1">INDEX(Calc!$B$247:$BJ$287,'Cash Flows Stmt'!$P136,'Cash Flows Stmt'!F$111+1)</f>
        <v>0</v>
      </c>
      <c r="G139" s="94">
        <f t="array" aca="1" ref="G139" ca="1">INDEX(Calc!$B$247:$BJ$287,'Cash Flows Stmt'!$P136,'Cash Flows Stmt'!G$111+1)</f>
        <v>0</v>
      </c>
      <c r="H139" s="94">
        <f t="array" aca="1" ref="H139" ca="1">INDEX(Calc!$B$247:$BJ$287,'Cash Flows Stmt'!$P136,'Cash Flows Stmt'!H$111+1)</f>
        <v>0</v>
      </c>
      <c r="I139" s="94">
        <f t="array" aca="1" ref="I139" ca="1">INDEX(Calc!$B$247:$BJ$287,'Cash Flows Stmt'!$P136,'Cash Flows Stmt'!I$111+1)</f>
        <v>0</v>
      </c>
      <c r="J139" s="94">
        <f t="array" aca="1" ref="J139" ca="1">INDEX(Calc!$B$247:$BJ$287,'Cash Flows Stmt'!$P136,'Cash Flows Stmt'!J$111+1)</f>
        <v>0</v>
      </c>
      <c r="K139" s="94">
        <f t="array" aca="1" ref="K139" ca="1">INDEX(Calc!$B$247:$BJ$287,'Cash Flows Stmt'!$P136,'Cash Flows Stmt'!K$111+1)</f>
        <v>0</v>
      </c>
      <c r="L139" s="94">
        <f t="array" aca="1" ref="L139" ca="1">INDEX(Calc!$B$247:$BJ$287,'Cash Flows Stmt'!$P136,'Cash Flows Stmt'!L$111+1)</f>
        <v>0</v>
      </c>
      <c r="M139" s="94">
        <f t="array" aca="1" ref="M139" ca="1">INDEX(Calc!$B$247:$BJ$287,'Cash Flows Stmt'!$P136,'Cash Flows Stmt'!M$111+1)</f>
        <v>0</v>
      </c>
      <c r="N139" s="94">
        <f t="array" aca="1" ref="N139" ca="1">INDEX(Calc!$B$247:$BJ$287,'Cash Flows Stmt'!$P136,'Cash Flows Stmt'!N$111+1)</f>
        <v>0</v>
      </c>
      <c r="O139" s="161">
        <f t="shared" ca="1" si="20"/>
        <v>0</v>
      </c>
      <c r="P139" s="152">
        <v>26</v>
      </c>
    </row>
    <row r="140" spans="1:16" ht="14.25" hidden="1" customHeight="1">
      <c r="A140" s="181">
        <f ca="1">IF(O140&lt;&gt;0,Calc!$A$270,0)</f>
        <v>0</v>
      </c>
      <c r="B140" s="94"/>
      <c r="C140" s="94">
        <f t="array" aca="1" ref="C140" ca="1">INDEX(Calc!$B$247:$BJ$287,'Cash Flows Stmt'!$P137,'Cash Flows Stmt'!C$111+1)</f>
        <v>0</v>
      </c>
      <c r="D140" s="94">
        <f t="array" aca="1" ref="D140" ca="1">INDEX(Calc!$B$247:$BJ$287,'Cash Flows Stmt'!$P137,'Cash Flows Stmt'!D$111+1)</f>
        <v>0</v>
      </c>
      <c r="E140" s="94">
        <f t="array" aca="1" ref="E140" ca="1">INDEX(Calc!$B$247:$BJ$287,'Cash Flows Stmt'!$P137,'Cash Flows Stmt'!E$111+1)</f>
        <v>0</v>
      </c>
      <c r="F140" s="94">
        <f t="array" aca="1" ref="F140" ca="1">INDEX(Calc!$B$247:$BJ$287,'Cash Flows Stmt'!$P137,'Cash Flows Stmt'!F$111+1)</f>
        <v>0</v>
      </c>
      <c r="G140" s="94">
        <f t="array" aca="1" ref="G140" ca="1">INDEX(Calc!$B$247:$BJ$287,'Cash Flows Stmt'!$P137,'Cash Flows Stmt'!G$111+1)</f>
        <v>0</v>
      </c>
      <c r="H140" s="94">
        <f t="array" aca="1" ref="H140" ca="1">INDEX(Calc!$B$247:$BJ$287,'Cash Flows Stmt'!$P137,'Cash Flows Stmt'!H$111+1)</f>
        <v>0</v>
      </c>
      <c r="I140" s="94">
        <f t="array" aca="1" ref="I140" ca="1">INDEX(Calc!$B$247:$BJ$287,'Cash Flows Stmt'!$P137,'Cash Flows Stmt'!I$111+1)</f>
        <v>0</v>
      </c>
      <c r="J140" s="94">
        <f t="array" aca="1" ref="J140" ca="1">INDEX(Calc!$B$247:$BJ$287,'Cash Flows Stmt'!$P137,'Cash Flows Stmt'!J$111+1)</f>
        <v>0</v>
      </c>
      <c r="K140" s="94">
        <f t="array" aca="1" ref="K140" ca="1">INDEX(Calc!$B$247:$BJ$287,'Cash Flows Stmt'!$P137,'Cash Flows Stmt'!K$111+1)</f>
        <v>0</v>
      </c>
      <c r="L140" s="94">
        <f t="array" aca="1" ref="L140" ca="1">INDEX(Calc!$B$247:$BJ$287,'Cash Flows Stmt'!$P137,'Cash Flows Stmt'!L$111+1)</f>
        <v>0</v>
      </c>
      <c r="M140" s="94">
        <f t="array" aca="1" ref="M140" ca="1">INDEX(Calc!$B$247:$BJ$287,'Cash Flows Stmt'!$P137,'Cash Flows Stmt'!M$111+1)</f>
        <v>0</v>
      </c>
      <c r="N140" s="94">
        <f t="array" aca="1" ref="N140" ca="1">INDEX(Calc!$B$247:$BJ$287,'Cash Flows Stmt'!$P137,'Cash Flows Stmt'!N$111+1)</f>
        <v>0</v>
      </c>
      <c r="O140" s="161">
        <f t="shared" ca="1" si="20"/>
        <v>0</v>
      </c>
      <c r="P140" s="152">
        <v>27</v>
      </c>
    </row>
    <row r="141" spans="1:16" ht="14.25" hidden="1" customHeight="1">
      <c r="A141" s="181">
        <f ca="1">IF(O141&lt;&gt;0,Calc!$A$271,0)</f>
        <v>0</v>
      </c>
      <c r="B141" s="94"/>
      <c r="C141" s="94">
        <f t="array" aca="1" ref="C141" ca="1">INDEX(Calc!$B$247:$BJ$287,'Cash Flows Stmt'!$P138,'Cash Flows Stmt'!C$111+1)</f>
        <v>0</v>
      </c>
      <c r="D141" s="94">
        <f t="array" aca="1" ref="D141" ca="1">INDEX(Calc!$B$247:$BJ$287,'Cash Flows Stmt'!$P138,'Cash Flows Stmt'!D$111+1)</f>
        <v>0</v>
      </c>
      <c r="E141" s="94">
        <f t="array" aca="1" ref="E141" ca="1">INDEX(Calc!$B$247:$BJ$287,'Cash Flows Stmt'!$P138,'Cash Flows Stmt'!E$111+1)</f>
        <v>0</v>
      </c>
      <c r="F141" s="94">
        <f t="array" aca="1" ref="F141" ca="1">INDEX(Calc!$B$247:$BJ$287,'Cash Flows Stmt'!$P138,'Cash Flows Stmt'!F$111+1)</f>
        <v>0</v>
      </c>
      <c r="G141" s="94">
        <f t="array" aca="1" ref="G141" ca="1">INDEX(Calc!$B$247:$BJ$287,'Cash Flows Stmt'!$P138,'Cash Flows Stmt'!G$111+1)</f>
        <v>0</v>
      </c>
      <c r="H141" s="94">
        <f t="array" aca="1" ref="H141" ca="1">INDEX(Calc!$B$247:$BJ$287,'Cash Flows Stmt'!$P138,'Cash Flows Stmt'!H$111+1)</f>
        <v>0</v>
      </c>
      <c r="I141" s="94">
        <f t="array" aca="1" ref="I141" ca="1">INDEX(Calc!$B$247:$BJ$287,'Cash Flows Stmt'!$P138,'Cash Flows Stmt'!I$111+1)</f>
        <v>0</v>
      </c>
      <c r="J141" s="94">
        <f t="array" aca="1" ref="J141" ca="1">INDEX(Calc!$B$247:$BJ$287,'Cash Flows Stmt'!$P138,'Cash Flows Stmt'!J$111+1)</f>
        <v>0</v>
      </c>
      <c r="K141" s="94">
        <f t="array" aca="1" ref="K141" ca="1">INDEX(Calc!$B$247:$BJ$287,'Cash Flows Stmt'!$P138,'Cash Flows Stmt'!K$111+1)</f>
        <v>0</v>
      </c>
      <c r="L141" s="94">
        <f t="array" aca="1" ref="L141" ca="1">INDEX(Calc!$B$247:$BJ$287,'Cash Flows Stmt'!$P138,'Cash Flows Stmt'!L$111+1)</f>
        <v>0</v>
      </c>
      <c r="M141" s="94">
        <f t="array" aca="1" ref="M141" ca="1">INDEX(Calc!$B$247:$BJ$287,'Cash Flows Stmt'!$P138,'Cash Flows Stmt'!M$111+1)</f>
        <v>0</v>
      </c>
      <c r="N141" s="94">
        <f t="array" aca="1" ref="N141" ca="1">INDEX(Calc!$B$247:$BJ$287,'Cash Flows Stmt'!$P138,'Cash Flows Stmt'!N$111+1)</f>
        <v>0</v>
      </c>
      <c r="O141" s="161">
        <f t="shared" ca="1" si="20"/>
        <v>0</v>
      </c>
      <c r="P141" s="152">
        <v>28</v>
      </c>
    </row>
    <row r="142" spans="1:16" ht="14.25" customHeight="1">
      <c r="A142" s="181">
        <f>IF(O142&lt;&gt;0,Calc!$A$272,0)</f>
        <v>0</v>
      </c>
      <c r="B142" s="94"/>
      <c r="C142" s="94">
        <f t="array" ref="C142">INDEX(Calc!$B$247:$BJ$287,'Cash Flows Stmt'!$P139,'Cash Flows Stmt'!C$111+1)</f>
        <v>0</v>
      </c>
      <c r="D142" s="94">
        <f t="array" ref="D142">INDEX(Calc!$B$247:$BJ$287,'Cash Flows Stmt'!$P139,'Cash Flows Stmt'!D$111+1)</f>
        <v>0</v>
      </c>
      <c r="E142" s="94">
        <f t="array" ref="E142">INDEX(Calc!$B$247:$BJ$287,'Cash Flows Stmt'!$P139,'Cash Flows Stmt'!E$111+1)</f>
        <v>0</v>
      </c>
      <c r="F142" s="94">
        <f t="array" ref="F142">INDEX(Calc!$B$247:$BJ$287,'Cash Flows Stmt'!$P139,'Cash Flows Stmt'!F$111+1)</f>
        <v>0</v>
      </c>
      <c r="G142" s="94">
        <f t="array" ref="G142">INDEX(Calc!$B$247:$BJ$287,'Cash Flows Stmt'!$P139,'Cash Flows Stmt'!G$111+1)</f>
        <v>0</v>
      </c>
      <c r="H142" s="94">
        <f t="array" ref="H142">INDEX(Calc!$B$247:$BJ$287,'Cash Flows Stmt'!$P139,'Cash Flows Stmt'!H$111+1)</f>
        <v>0</v>
      </c>
      <c r="I142" s="94">
        <f t="array" ref="I142">INDEX(Calc!$B$247:$BJ$287,'Cash Flows Stmt'!$P139,'Cash Flows Stmt'!I$111+1)</f>
        <v>0</v>
      </c>
      <c r="J142" s="94">
        <f t="array" ref="J142">INDEX(Calc!$B$247:$BJ$287,'Cash Flows Stmt'!$P139,'Cash Flows Stmt'!J$111+1)</f>
        <v>0</v>
      </c>
      <c r="K142" s="94">
        <f t="array" ref="K142">INDEX(Calc!$B$247:$BJ$287,'Cash Flows Stmt'!$P139,'Cash Flows Stmt'!K$111+1)</f>
        <v>0</v>
      </c>
      <c r="L142" s="94">
        <f t="array" ref="L142">INDEX(Calc!$B$247:$BJ$287,'Cash Flows Stmt'!$P139,'Cash Flows Stmt'!L$111+1)</f>
        <v>0</v>
      </c>
      <c r="M142" s="94">
        <f t="array" ref="M142">INDEX(Calc!$B$247:$BJ$287,'Cash Flows Stmt'!$P139,'Cash Flows Stmt'!M$111+1)</f>
        <v>0</v>
      </c>
      <c r="N142" s="94">
        <f t="array" ref="N142">INDEX(Calc!$B$247:$BJ$287,'Cash Flows Stmt'!$P139,'Cash Flows Stmt'!N$111+1)</f>
        <v>0</v>
      </c>
      <c r="O142" s="161">
        <f t="shared" si="20"/>
        <v>0</v>
      </c>
      <c r="P142" s="152">
        <v>29</v>
      </c>
    </row>
    <row r="143" spans="1:16" ht="14.25" hidden="1" customHeight="1">
      <c r="A143" s="181">
        <f ca="1">IF(O143&lt;&gt;0,Calc!$A$273,0)</f>
        <v>0</v>
      </c>
      <c r="B143" s="94"/>
      <c r="C143" s="94">
        <f t="array" aca="1" ref="C143" ca="1">INDEX(Calc!$B$247:$BJ$287,'Cash Flows Stmt'!$P140,'Cash Flows Stmt'!C$111+1)</f>
        <v>0</v>
      </c>
      <c r="D143" s="94">
        <f t="array" aca="1" ref="D143" ca="1">INDEX(Calc!$B$247:$BJ$287,'Cash Flows Stmt'!$P140,'Cash Flows Stmt'!D$111+1)</f>
        <v>0</v>
      </c>
      <c r="E143" s="94">
        <f t="array" aca="1" ref="E143" ca="1">INDEX(Calc!$B$247:$BJ$287,'Cash Flows Stmt'!$P140,'Cash Flows Stmt'!E$111+1)</f>
        <v>0</v>
      </c>
      <c r="F143" s="94">
        <f t="array" aca="1" ref="F143" ca="1">INDEX(Calc!$B$247:$BJ$287,'Cash Flows Stmt'!$P140,'Cash Flows Stmt'!F$111+1)</f>
        <v>0</v>
      </c>
      <c r="G143" s="94">
        <f t="array" aca="1" ref="G143" ca="1">INDEX(Calc!$B$247:$BJ$287,'Cash Flows Stmt'!$P140,'Cash Flows Stmt'!G$111+1)</f>
        <v>0</v>
      </c>
      <c r="H143" s="94">
        <f t="array" aca="1" ref="H143" ca="1">INDEX(Calc!$B$247:$BJ$287,'Cash Flows Stmt'!$P140,'Cash Flows Stmt'!H$111+1)</f>
        <v>0</v>
      </c>
      <c r="I143" s="94">
        <f t="array" aca="1" ref="I143" ca="1">INDEX(Calc!$B$247:$BJ$287,'Cash Flows Stmt'!$P140,'Cash Flows Stmt'!I$111+1)</f>
        <v>0</v>
      </c>
      <c r="J143" s="94">
        <f t="array" aca="1" ref="J143" ca="1">INDEX(Calc!$B$247:$BJ$287,'Cash Flows Stmt'!$P140,'Cash Flows Stmt'!J$111+1)</f>
        <v>0</v>
      </c>
      <c r="K143" s="94">
        <f t="array" aca="1" ref="K143" ca="1">INDEX(Calc!$B$247:$BJ$287,'Cash Flows Stmt'!$P140,'Cash Flows Stmt'!K$111+1)</f>
        <v>0</v>
      </c>
      <c r="L143" s="94">
        <f t="array" aca="1" ref="L143" ca="1">INDEX(Calc!$B$247:$BJ$287,'Cash Flows Stmt'!$P140,'Cash Flows Stmt'!L$111+1)</f>
        <v>0</v>
      </c>
      <c r="M143" s="94">
        <f t="array" aca="1" ref="M143" ca="1">INDEX(Calc!$B$247:$BJ$287,'Cash Flows Stmt'!$P140,'Cash Flows Stmt'!M$111+1)</f>
        <v>0</v>
      </c>
      <c r="N143" s="94">
        <f t="array" aca="1" ref="N143" ca="1">INDEX(Calc!$B$247:$BJ$287,'Cash Flows Stmt'!$P140,'Cash Flows Stmt'!N$111+1)</f>
        <v>0</v>
      </c>
      <c r="O143" s="161">
        <f t="shared" ca="1" si="20"/>
        <v>0</v>
      </c>
      <c r="P143" s="152">
        <v>30</v>
      </c>
    </row>
    <row r="144" spans="1:16" ht="14.25" customHeight="1">
      <c r="A144" s="162" t="s">
        <v>217</v>
      </c>
      <c r="B144" s="94"/>
      <c r="C144" s="286">
        <f t="shared" ref="C144:O144" ca="1" si="21">SUM(C117:C143)</f>
        <v>-346249.95730197825</v>
      </c>
      <c r="D144" s="286">
        <f t="shared" ca="1" si="21"/>
        <v>-355625.01228698692</v>
      </c>
      <c r="E144" s="286">
        <f t="shared" ca="1" si="21"/>
        <v>-360176.78420469887</v>
      </c>
      <c r="F144" s="286">
        <f t="shared" ca="1" si="21"/>
        <v>-359696.06086762762</v>
      </c>
      <c r="G144" s="286">
        <f t="shared" ca="1" si="21"/>
        <v>-352282.78167934378</v>
      </c>
      <c r="H144" s="286">
        <f t="shared" ca="1" si="21"/>
        <v>-343755.02620443061</v>
      </c>
      <c r="I144" s="286">
        <f t="shared" ca="1" si="21"/>
        <v>-333966.34639191395</v>
      </c>
      <c r="J144" s="286">
        <f t="shared" ca="1" si="21"/>
        <v>-322750.65064524743</v>
      </c>
      <c r="K144" s="286">
        <f t="shared" ca="1" si="21"/>
        <v>-309919.57822506985</v>
      </c>
      <c r="L144" s="286">
        <f t="shared" ca="1" si="21"/>
        <v>-295259.52259087109</v>
      </c>
      <c r="M144" s="286">
        <f t="shared" ca="1" si="21"/>
        <v>-278528.25675558799</v>
      </c>
      <c r="N144" s="286">
        <f t="shared" ca="1" si="21"/>
        <v>-259451.10745583213</v>
      </c>
      <c r="O144" s="286">
        <f t="shared" ca="1" si="21"/>
        <v>-3917661.0846095881</v>
      </c>
      <c r="P144" s="152">
        <v>31</v>
      </c>
    </row>
    <row r="145" spans="1:16" ht="14.25" customHeight="1">
      <c r="A145" s="181"/>
      <c r="P145" s="152">
        <v>32</v>
      </c>
    </row>
    <row r="146" spans="1:16" ht="14.25" customHeight="1">
      <c r="A146" s="17">
        <f>IF(COUNTIF(A147:A150,"&lt;&gt;0")=0,0,"Cash from Financing and Investing")</f>
        <v>0</v>
      </c>
      <c r="P146" s="152">
        <v>33</v>
      </c>
    </row>
    <row r="147" spans="1:16" ht="14.25" hidden="1" customHeight="1">
      <c r="A147" s="181">
        <f>IF(O147&lt;&gt;0,Calc!$A$277,0)</f>
        <v>0</v>
      </c>
      <c r="B147" s="94"/>
      <c r="C147" s="94">
        <f t="array" ref="C147">INDEX(Calc!$B$247:$BJ$287,'Cash Flows Stmt'!$P144,'Cash Flows Stmt'!C$111+1)</f>
        <v>0</v>
      </c>
      <c r="D147" s="94">
        <f t="array" ref="D147">INDEX(Calc!$B$247:$BJ$287,'Cash Flows Stmt'!$P144,'Cash Flows Stmt'!D$111+1)</f>
        <v>0</v>
      </c>
      <c r="E147" s="94">
        <f t="array" ref="E147">INDEX(Calc!$B$247:$BJ$287,'Cash Flows Stmt'!$P144,'Cash Flows Stmt'!E$111+1)</f>
        <v>0</v>
      </c>
      <c r="F147" s="94">
        <f t="array" ref="F147">INDEX(Calc!$B$247:$BJ$287,'Cash Flows Stmt'!$P144,'Cash Flows Stmt'!F$111+1)</f>
        <v>0</v>
      </c>
      <c r="G147" s="94">
        <f t="array" ref="G147">INDEX(Calc!$B$247:$BJ$287,'Cash Flows Stmt'!$P144,'Cash Flows Stmt'!G$111+1)</f>
        <v>0</v>
      </c>
      <c r="H147" s="94">
        <f t="array" ref="H147">INDEX(Calc!$B$247:$BJ$287,'Cash Flows Stmt'!$P144,'Cash Flows Stmt'!H$111+1)</f>
        <v>0</v>
      </c>
      <c r="I147" s="94">
        <f t="array" ref="I147">INDEX(Calc!$B$247:$BJ$287,'Cash Flows Stmt'!$P144,'Cash Flows Stmt'!I$111+1)</f>
        <v>0</v>
      </c>
      <c r="J147" s="94">
        <f t="array" ref="J147">INDEX(Calc!$B$247:$BJ$287,'Cash Flows Stmt'!$P144,'Cash Flows Stmt'!J$111+1)</f>
        <v>0</v>
      </c>
      <c r="K147" s="94">
        <f t="array" ref="K147">INDEX(Calc!$B$247:$BJ$287,'Cash Flows Stmt'!$P144,'Cash Flows Stmt'!K$111+1)</f>
        <v>0</v>
      </c>
      <c r="L147" s="94">
        <f t="array" ref="L147">INDEX(Calc!$B$247:$BJ$287,'Cash Flows Stmt'!$P144,'Cash Flows Stmt'!L$111+1)</f>
        <v>0</v>
      </c>
      <c r="M147" s="94">
        <f t="array" ref="M147">INDEX(Calc!$B$247:$BJ$287,'Cash Flows Stmt'!$P144,'Cash Flows Stmt'!M$111+1)</f>
        <v>0</v>
      </c>
      <c r="N147" s="94">
        <f t="array" ref="N147">INDEX(Calc!$B$247:$BJ$287,'Cash Flows Stmt'!$P144,'Cash Flows Stmt'!N$111+1)</f>
        <v>0</v>
      </c>
      <c r="O147" s="161">
        <f t="shared" ref="O147:O150" si="22">SUM(B147:N147)</f>
        <v>0</v>
      </c>
      <c r="P147" s="152">
        <v>34</v>
      </c>
    </row>
    <row r="148" spans="1:16" ht="14.25" hidden="1" customHeight="1">
      <c r="A148" s="181">
        <f>IF(O148&lt;&gt;0,Calc!$A$278,0)</f>
        <v>0</v>
      </c>
      <c r="B148" s="94"/>
      <c r="C148" s="94">
        <f t="array" ref="C148">INDEX(Calc!$B$247:$BJ$287,'Cash Flows Stmt'!$P145,'Cash Flows Stmt'!C$111+1)</f>
        <v>0</v>
      </c>
      <c r="D148" s="94">
        <f t="array" ref="D148">INDEX(Calc!$B$247:$BJ$287,'Cash Flows Stmt'!$P145,'Cash Flows Stmt'!D$111+1)</f>
        <v>0</v>
      </c>
      <c r="E148" s="94">
        <f t="array" ref="E148">INDEX(Calc!$B$247:$BJ$287,'Cash Flows Stmt'!$P145,'Cash Flows Stmt'!E$111+1)</f>
        <v>0</v>
      </c>
      <c r="F148" s="94">
        <f t="array" ref="F148">INDEX(Calc!$B$247:$BJ$287,'Cash Flows Stmt'!$P145,'Cash Flows Stmt'!F$111+1)</f>
        <v>0</v>
      </c>
      <c r="G148" s="94">
        <f t="array" ref="G148">INDEX(Calc!$B$247:$BJ$287,'Cash Flows Stmt'!$P145,'Cash Flows Stmt'!G$111+1)</f>
        <v>0</v>
      </c>
      <c r="H148" s="94">
        <f t="array" ref="H148">INDEX(Calc!$B$247:$BJ$287,'Cash Flows Stmt'!$P145,'Cash Flows Stmt'!H$111+1)</f>
        <v>0</v>
      </c>
      <c r="I148" s="94">
        <f t="array" ref="I148">INDEX(Calc!$B$247:$BJ$287,'Cash Flows Stmt'!$P145,'Cash Flows Stmt'!I$111+1)</f>
        <v>0</v>
      </c>
      <c r="J148" s="94">
        <f t="array" ref="J148">INDEX(Calc!$B$247:$BJ$287,'Cash Flows Stmt'!$P145,'Cash Flows Stmt'!J$111+1)</f>
        <v>0</v>
      </c>
      <c r="K148" s="94">
        <f t="array" ref="K148">INDEX(Calc!$B$247:$BJ$287,'Cash Flows Stmt'!$P145,'Cash Flows Stmt'!K$111+1)</f>
        <v>0</v>
      </c>
      <c r="L148" s="94">
        <f t="array" ref="L148">INDEX(Calc!$B$247:$BJ$287,'Cash Flows Stmt'!$P145,'Cash Flows Stmt'!L$111+1)</f>
        <v>0</v>
      </c>
      <c r="M148" s="94">
        <f t="array" ref="M148">INDEX(Calc!$B$247:$BJ$287,'Cash Flows Stmt'!$P145,'Cash Flows Stmt'!M$111+1)</f>
        <v>0</v>
      </c>
      <c r="N148" s="94">
        <f t="array" ref="N148">INDEX(Calc!$B$247:$BJ$287,'Cash Flows Stmt'!$P145,'Cash Flows Stmt'!N$111+1)</f>
        <v>0</v>
      </c>
      <c r="O148" s="161">
        <f t="shared" si="22"/>
        <v>0</v>
      </c>
      <c r="P148" s="152">
        <v>35</v>
      </c>
    </row>
    <row r="149" spans="1:16" ht="14.25" customHeight="1">
      <c r="A149" s="181">
        <f>IF(O149&lt;&gt;0,Calc!$A$279,0)</f>
        <v>0</v>
      </c>
      <c r="B149" s="94"/>
      <c r="C149" s="94">
        <f t="array" ref="C149">INDEX(Calc!$B$247:$BJ$287,'Cash Flows Stmt'!$P146,'Cash Flows Stmt'!C$111+1)</f>
        <v>0</v>
      </c>
      <c r="D149" s="94">
        <f t="array" ref="D149">INDEX(Calc!$B$247:$BJ$287,'Cash Flows Stmt'!$P146,'Cash Flows Stmt'!D$111+1)</f>
        <v>0</v>
      </c>
      <c r="E149" s="94">
        <f t="array" ref="E149">INDEX(Calc!$B$247:$BJ$287,'Cash Flows Stmt'!$P146,'Cash Flows Stmt'!E$111+1)</f>
        <v>0</v>
      </c>
      <c r="F149" s="94">
        <f t="array" ref="F149">INDEX(Calc!$B$247:$BJ$287,'Cash Flows Stmt'!$P146,'Cash Flows Stmt'!F$111+1)</f>
        <v>0</v>
      </c>
      <c r="G149" s="94">
        <f t="array" ref="G149">INDEX(Calc!$B$247:$BJ$287,'Cash Flows Stmt'!$P146,'Cash Flows Stmt'!G$111+1)</f>
        <v>0</v>
      </c>
      <c r="H149" s="94">
        <f t="array" ref="H149">INDEX(Calc!$B$247:$BJ$287,'Cash Flows Stmt'!$P146,'Cash Flows Stmt'!H$111+1)</f>
        <v>0</v>
      </c>
      <c r="I149" s="94">
        <f t="array" ref="I149">INDEX(Calc!$B$247:$BJ$287,'Cash Flows Stmt'!$P146,'Cash Flows Stmt'!I$111+1)</f>
        <v>0</v>
      </c>
      <c r="J149" s="94">
        <f t="array" ref="J149">INDEX(Calc!$B$247:$BJ$287,'Cash Flows Stmt'!$P146,'Cash Flows Stmt'!J$111+1)</f>
        <v>0</v>
      </c>
      <c r="K149" s="94">
        <f t="array" ref="K149">INDEX(Calc!$B$247:$BJ$287,'Cash Flows Stmt'!$P146,'Cash Flows Stmt'!K$111+1)</f>
        <v>0</v>
      </c>
      <c r="L149" s="94">
        <f t="array" ref="L149">INDEX(Calc!$B$247:$BJ$287,'Cash Flows Stmt'!$P146,'Cash Flows Stmt'!L$111+1)</f>
        <v>0</v>
      </c>
      <c r="M149" s="94">
        <f t="array" ref="M149">INDEX(Calc!$B$247:$BJ$287,'Cash Flows Stmt'!$P146,'Cash Flows Stmt'!M$111+1)</f>
        <v>0</v>
      </c>
      <c r="N149" s="94">
        <f t="array" ref="N149">INDEX(Calc!$B$247:$BJ$287,'Cash Flows Stmt'!$P146,'Cash Flows Stmt'!N$111+1)</f>
        <v>0</v>
      </c>
      <c r="O149" s="161">
        <f t="shared" si="22"/>
        <v>0</v>
      </c>
      <c r="P149" s="152">
        <v>36</v>
      </c>
    </row>
    <row r="150" spans="1:16" ht="14.25" hidden="1" customHeight="1">
      <c r="A150" s="181">
        <f>IF(O150&lt;&gt;0,Calc!$A$280,0)</f>
        <v>0</v>
      </c>
      <c r="B150" s="94"/>
      <c r="C150" s="94">
        <f t="array" ref="C150">INDEX(Calc!$B$247:$BJ$287,'Cash Flows Stmt'!$P147,'Cash Flows Stmt'!C$111+1)</f>
        <v>0</v>
      </c>
      <c r="D150" s="94">
        <f t="array" ref="D150">INDEX(Calc!$B$247:$BJ$287,'Cash Flows Stmt'!$P147,'Cash Flows Stmt'!D$111+1)</f>
        <v>0</v>
      </c>
      <c r="E150" s="94">
        <f t="array" ref="E150">INDEX(Calc!$B$247:$BJ$287,'Cash Flows Stmt'!$P147,'Cash Flows Stmt'!E$111+1)</f>
        <v>0</v>
      </c>
      <c r="F150" s="94">
        <f t="array" ref="F150">INDEX(Calc!$B$247:$BJ$287,'Cash Flows Stmt'!$P147,'Cash Flows Stmt'!F$111+1)</f>
        <v>0</v>
      </c>
      <c r="G150" s="94">
        <f t="array" ref="G150">INDEX(Calc!$B$247:$BJ$287,'Cash Flows Stmt'!$P147,'Cash Flows Stmt'!G$111+1)</f>
        <v>0</v>
      </c>
      <c r="H150" s="94">
        <f t="array" ref="H150">INDEX(Calc!$B$247:$BJ$287,'Cash Flows Stmt'!$P147,'Cash Flows Stmt'!H$111+1)</f>
        <v>0</v>
      </c>
      <c r="I150" s="94">
        <f t="array" ref="I150">INDEX(Calc!$B$247:$BJ$287,'Cash Flows Stmt'!$P147,'Cash Flows Stmt'!I$111+1)</f>
        <v>0</v>
      </c>
      <c r="J150" s="94">
        <f t="array" ref="J150">INDEX(Calc!$B$247:$BJ$287,'Cash Flows Stmt'!$P147,'Cash Flows Stmt'!J$111+1)</f>
        <v>0</v>
      </c>
      <c r="K150" s="94">
        <f t="array" ref="K150">INDEX(Calc!$B$247:$BJ$287,'Cash Flows Stmt'!$P147,'Cash Flows Stmt'!K$111+1)</f>
        <v>0</v>
      </c>
      <c r="L150" s="94">
        <f t="array" ref="L150">INDEX(Calc!$B$247:$BJ$287,'Cash Flows Stmt'!$P147,'Cash Flows Stmt'!L$111+1)</f>
        <v>0</v>
      </c>
      <c r="M150" s="94">
        <f t="array" ref="M150">INDEX(Calc!$B$247:$BJ$287,'Cash Flows Stmt'!$P147,'Cash Flows Stmt'!M$111+1)</f>
        <v>0</v>
      </c>
      <c r="N150" s="94">
        <f t="array" ref="N150">INDEX(Calc!$B$247:$BJ$287,'Cash Flows Stmt'!$P147,'Cash Flows Stmt'!N$111+1)</f>
        <v>0</v>
      </c>
      <c r="O150" s="161">
        <f t="shared" si="22"/>
        <v>0</v>
      </c>
      <c r="P150" s="152">
        <v>37</v>
      </c>
    </row>
    <row r="151" spans="1:16" ht="14.25" customHeight="1">
      <c r="A151" s="162">
        <f>IF(COUNTIF(A147:A150,"&lt;&gt;0")=0,0,"Net Cash from Financing and Investing")</f>
        <v>0</v>
      </c>
      <c r="B151" s="105"/>
      <c r="C151" s="177">
        <f t="shared" ref="C151:O151" si="23">SUM(C147:C150)</f>
        <v>0</v>
      </c>
      <c r="D151" s="177">
        <f t="shared" si="23"/>
        <v>0</v>
      </c>
      <c r="E151" s="177">
        <f t="shared" si="23"/>
        <v>0</v>
      </c>
      <c r="F151" s="177">
        <f t="shared" si="23"/>
        <v>0</v>
      </c>
      <c r="G151" s="177">
        <f t="shared" si="23"/>
        <v>0</v>
      </c>
      <c r="H151" s="177">
        <f t="shared" si="23"/>
        <v>0</v>
      </c>
      <c r="I151" s="177">
        <f t="shared" si="23"/>
        <v>0</v>
      </c>
      <c r="J151" s="177">
        <f t="shared" si="23"/>
        <v>0</v>
      </c>
      <c r="K151" s="177">
        <f t="shared" si="23"/>
        <v>0</v>
      </c>
      <c r="L151" s="177">
        <f t="shared" si="23"/>
        <v>0</v>
      </c>
      <c r="M151" s="177">
        <f t="shared" si="23"/>
        <v>0</v>
      </c>
      <c r="N151" s="177">
        <f t="shared" si="23"/>
        <v>0</v>
      </c>
      <c r="O151" s="177">
        <f t="shared" si="23"/>
        <v>0</v>
      </c>
      <c r="P151" s="152">
        <v>38</v>
      </c>
    </row>
    <row r="152" spans="1:16" ht="14.25" customHeight="1">
      <c r="A152" s="162"/>
      <c r="B152" s="176"/>
      <c r="C152" s="176"/>
      <c r="D152" s="176"/>
      <c r="E152" s="176"/>
      <c r="F152" s="176"/>
      <c r="G152" s="176"/>
      <c r="H152" s="176"/>
      <c r="I152" s="176"/>
      <c r="J152" s="176"/>
      <c r="K152" s="176"/>
      <c r="L152" s="176"/>
      <c r="M152" s="176"/>
      <c r="N152" s="176"/>
      <c r="O152" s="176"/>
      <c r="P152" s="152">
        <v>39</v>
      </c>
    </row>
    <row r="153" spans="1:16" ht="14.25" hidden="1" customHeight="1">
      <c r="A153" s="17">
        <f>IF(COUNTIF(A154,"&lt;&gt;0")=0,0,"Cash Before Dividends")</f>
        <v>0</v>
      </c>
      <c r="B153" s="94"/>
      <c r="C153" s="94">
        <f t="shared" ref="C153:N153" ca="1" si="24">C114+C144+C151</f>
        <v>-6805143.9361047223</v>
      </c>
      <c r="D153" s="94">
        <f t="shared" ca="1" si="24"/>
        <v>-7160768.9483917095</v>
      </c>
      <c r="E153" s="94">
        <f t="shared" ca="1" si="24"/>
        <v>-7520945.7325964086</v>
      </c>
      <c r="F153" s="94">
        <f t="shared" ca="1" si="24"/>
        <v>-7880641.7934640367</v>
      </c>
      <c r="G153" s="94">
        <f t="shared" ca="1" si="24"/>
        <v>-8232924.5751433801</v>
      </c>
      <c r="H153" s="94">
        <f t="shared" ca="1" si="24"/>
        <v>-8576679.6013478115</v>
      </c>
      <c r="I153" s="94">
        <f t="shared" ca="1" si="24"/>
        <v>-8910645.9477397259</v>
      </c>
      <c r="J153" s="94">
        <f t="shared" ca="1" si="24"/>
        <v>-9233396.5983849727</v>
      </c>
      <c r="K153" s="94">
        <f t="shared" ca="1" si="24"/>
        <v>-9543316.1766100433</v>
      </c>
      <c r="L153" s="94">
        <f t="shared" ca="1" si="24"/>
        <v>-9838575.6992009152</v>
      </c>
      <c r="M153" s="94">
        <f t="shared" ca="1" si="24"/>
        <v>-10117103.955956504</v>
      </c>
      <c r="N153" s="94">
        <f t="shared" ca="1" si="24"/>
        <v>-10376555.063412337</v>
      </c>
      <c r="O153" s="94">
        <f ca="1">N153</f>
        <v>-10376555.063412337</v>
      </c>
      <c r="P153" s="152">
        <v>40</v>
      </c>
    </row>
    <row r="154" spans="1:16" ht="14.25" hidden="1" customHeight="1">
      <c r="A154" s="181">
        <f>IF(O154&lt;&gt;0,Calc!$A$284,0)</f>
        <v>0</v>
      </c>
      <c r="B154" s="94"/>
      <c r="C154" s="94">
        <f t="array" ref="C154">INDEX(Calc!$B$247:$BJ$287,'Cash Flows Stmt'!$P151,'Cash Flows Stmt'!C$111+1)</f>
        <v>0</v>
      </c>
      <c r="D154" s="94">
        <f t="array" ref="D154">INDEX(Calc!$B$247:$BJ$287,'Cash Flows Stmt'!$P151,'Cash Flows Stmt'!D$111+1)</f>
        <v>0</v>
      </c>
      <c r="E154" s="94">
        <f t="array" ref="E154">INDEX(Calc!$B$247:$BJ$287,'Cash Flows Stmt'!$P151,'Cash Flows Stmt'!E$111+1)</f>
        <v>0</v>
      </c>
      <c r="F154" s="94">
        <f t="array" ref="F154">INDEX(Calc!$B$247:$BJ$287,'Cash Flows Stmt'!$P151,'Cash Flows Stmt'!F$111+1)</f>
        <v>0</v>
      </c>
      <c r="G154" s="94">
        <f t="array" ref="G154">INDEX(Calc!$B$247:$BJ$287,'Cash Flows Stmt'!$P151,'Cash Flows Stmt'!G$111+1)</f>
        <v>0</v>
      </c>
      <c r="H154" s="94">
        <f t="array" ref="H154">INDEX(Calc!$B$247:$BJ$287,'Cash Flows Stmt'!$P151,'Cash Flows Stmt'!H$111+1)</f>
        <v>0</v>
      </c>
      <c r="I154" s="94">
        <f t="array" ref="I154">INDEX(Calc!$B$247:$BJ$287,'Cash Flows Stmt'!$P151,'Cash Flows Stmt'!I$111+1)</f>
        <v>0</v>
      </c>
      <c r="J154" s="94">
        <f t="array" ref="J154">INDEX(Calc!$B$247:$BJ$287,'Cash Flows Stmt'!$P151,'Cash Flows Stmt'!J$111+1)</f>
        <v>0</v>
      </c>
      <c r="K154" s="94">
        <f t="array" ref="K154">INDEX(Calc!$B$247:$BJ$287,'Cash Flows Stmt'!$P151,'Cash Flows Stmt'!K$111+1)</f>
        <v>0</v>
      </c>
      <c r="L154" s="94">
        <f t="array" ref="L154">INDEX(Calc!$B$247:$BJ$287,'Cash Flows Stmt'!$P151,'Cash Flows Stmt'!L$111+1)</f>
        <v>0</v>
      </c>
      <c r="M154" s="94">
        <f t="array" ref="M154">INDEX(Calc!$B$247:$BJ$287,'Cash Flows Stmt'!$P151,'Cash Flows Stmt'!M$111+1)</f>
        <v>0</v>
      </c>
      <c r="N154" s="94">
        <f t="array" ref="N154">INDEX(Calc!$B$247:$BJ$287,'Cash Flows Stmt'!$P151,'Cash Flows Stmt'!N$111+1)</f>
        <v>0</v>
      </c>
      <c r="O154" s="94">
        <f>SUM(B154:N154)</f>
        <v>0</v>
      </c>
      <c r="P154" s="152">
        <v>41</v>
      </c>
    </row>
    <row r="155" spans="1:16" ht="14.25" customHeight="1">
      <c r="A155" s="162" t="s">
        <v>223</v>
      </c>
      <c r="B155" s="105"/>
      <c r="C155" s="297">
        <f t="shared" ref="C155:O155" ca="1" si="25">C154+C144+C151</f>
        <v>-346249.95730197825</v>
      </c>
      <c r="D155" s="297">
        <f t="shared" ca="1" si="25"/>
        <v>-355625.01228698692</v>
      </c>
      <c r="E155" s="297">
        <f t="shared" ca="1" si="25"/>
        <v>-360176.78420469887</v>
      </c>
      <c r="F155" s="297">
        <f t="shared" ca="1" si="25"/>
        <v>-359696.06086762762</v>
      </c>
      <c r="G155" s="297">
        <f t="shared" ca="1" si="25"/>
        <v>-352282.78167934378</v>
      </c>
      <c r="H155" s="297">
        <f t="shared" ca="1" si="25"/>
        <v>-343755.02620443061</v>
      </c>
      <c r="I155" s="297">
        <f t="shared" ca="1" si="25"/>
        <v>-333966.34639191395</v>
      </c>
      <c r="J155" s="297">
        <f t="shared" ca="1" si="25"/>
        <v>-322750.65064524743</v>
      </c>
      <c r="K155" s="297">
        <f t="shared" ca="1" si="25"/>
        <v>-309919.57822506985</v>
      </c>
      <c r="L155" s="297">
        <f t="shared" ca="1" si="25"/>
        <v>-295259.52259087109</v>
      </c>
      <c r="M155" s="297">
        <f t="shared" ca="1" si="25"/>
        <v>-278528.25675558799</v>
      </c>
      <c r="N155" s="297">
        <f t="shared" ca="1" si="25"/>
        <v>-259451.10745583213</v>
      </c>
      <c r="O155" s="297">
        <f t="shared" ca="1" si="25"/>
        <v>-3917661.0846095881</v>
      </c>
      <c r="P155" s="152">
        <v>42</v>
      </c>
    </row>
    <row r="156" spans="1:16" ht="14.25" customHeight="1">
      <c r="A156" s="181"/>
      <c r="P156" s="152">
        <v>43</v>
      </c>
    </row>
    <row r="157" spans="1:16" ht="14.25" customHeight="1">
      <c r="A157" s="162" t="s">
        <v>224</v>
      </c>
      <c r="B157" s="105"/>
      <c r="C157" s="103">
        <f t="shared" ref="C157:N157" ca="1" si="26">C155+C114</f>
        <v>-6805143.9361047223</v>
      </c>
      <c r="D157" s="103">
        <f t="shared" ca="1" si="26"/>
        <v>-7160768.9483917095</v>
      </c>
      <c r="E157" s="103">
        <f t="shared" ca="1" si="26"/>
        <v>-7520945.7325964086</v>
      </c>
      <c r="F157" s="103">
        <f t="shared" ca="1" si="26"/>
        <v>-7880641.7934640367</v>
      </c>
      <c r="G157" s="103">
        <f t="shared" ca="1" si="26"/>
        <v>-8232924.5751433801</v>
      </c>
      <c r="H157" s="103">
        <f t="shared" ca="1" si="26"/>
        <v>-8576679.6013478115</v>
      </c>
      <c r="I157" s="103">
        <f t="shared" ca="1" si="26"/>
        <v>-8910645.9477397259</v>
      </c>
      <c r="J157" s="103">
        <f t="shared" ca="1" si="26"/>
        <v>-9233396.5983849727</v>
      </c>
      <c r="K157" s="103">
        <f t="shared" ca="1" si="26"/>
        <v>-9543316.1766100433</v>
      </c>
      <c r="L157" s="103">
        <f t="shared" ca="1" si="26"/>
        <v>-9838575.6992009152</v>
      </c>
      <c r="M157" s="103">
        <f t="shared" ca="1" si="26"/>
        <v>-10117103.955956504</v>
      </c>
      <c r="N157" s="103">
        <f t="shared" ca="1" si="26"/>
        <v>-10376555.063412337</v>
      </c>
      <c r="O157" s="103">
        <f ca="1">N157</f>
        <v>-10376555.063412337</v>
      </c>
      <c r="P157" s="152">
        <v>44</v>
      </c>
    </row>
    <row r="158" spans="1:16" ht="14.25" customHeight="1">
      <c r="A158" s="181"/>
      <c r="B158" s="2"/>
      <c r="C158" s="299"/>
      <c r="D158" s="299"/>
      <c r="E158" s="299"/>
      <c r="F158" s="299"/>
      <c r="G158" s="299"/>
      <c r="H158" s="299"/>
      <c r="I158" s="299"/>
      <c r="J158" s="299"/>
      <c r="K158" s="299"/>
      <c r="L158" s="299"/>
      <c r="M158" s="299"/>
      <c r="N158" s="299"/>
      <c r="O158" s="299"/>
    </row>
    <row r="159" spans="1:16" ht="14.25" customHeight="1">
      <c r="A159" s="181"/>
      <c r="B159" s="2"/>
      <c r="C159" s="299"/>
      <c r="D159" s="299"/>
      <c r="E159" s="299"/>
      <c r="F159" s="299"/>
      <c r="G159" s="299"/>
      <c r="H159" s="299"/>
      <c r="I159" s="299"/>
      <c r="J159" s="299"/>
      <c r="K159" s="299"/>
      <c r="L159" s="299"/>
      <c r="M159" s="299"/>
      <c r="N159" s="299"/>
      <c r="O159" s="299"/>
    </row>
    <row r="160" spans="1:16" ht="14.25" customHeight="1">
      <c r="A160" s="484" t="str">
        <f>'Input - Assumptions'!$D$8</f>
        <v>CHAD LOVE MEDIA AI</v>
      </c>
      <c r="B160" s="485"/>
      <c r="C160" s="485"/>
      <c r="D160" s="485"/>
      <c r="E160" s="485"/>
      <c r="F160" s="485"/>
      <c r="G160" s="485"/>
      <c r="H160" s="485"/>
      <c r="I160" s="485"/>
      <c r="J160" s="485"/>
      <c r="K160" s="485"/>
      <c r="L160" s="485"/>
      <c r="M160" s="485"/>
      <c r="N160" s="485"/>
      <c r="O160" s="485"/>
    </row>
    <row r="161" spans="1:16" ht="14.25" customHeight="1">
      <c r="A161" s="484" t="s">
        <v>329</v>
      </c>
      <c r="B161" s="485"/>
      <c r="C161" s="485"/>
      <c r="D161" s="485"/>
      <c r="E161" s="485"/>
      <c r="F161" s="485"/>
      <c r="G161" s="485"/>
      <c r="H161" s="485"/>
      <c r="I161" s="485"/>
      <c r="J161" s="485"/>
      <c r="K161" s="485"/>
      <c r="L161" s="485"/>
      <c r="M161" s="485"/>
      <c r="N161" s="485"/>
      <c r="O161" s="485"/>
    </row>
    <row r="162" spans="1:16" ht="14.25" customHeight="1">
      <c r="A162" s="484" t="s">
        <v>128</v>
      </c>
      <c r="B162" s="485"/>
      <c r="C162" s="485"/>
      <c r="D162" s="485"/>
      <c r="E162" s="485"/>
      <c r="F162" s="485"/>
      <c r="G162" s="485"/>
      <c r="H162" s="485"/>
      <c r="I162" s="485"/>
      <c r="J162" s="485"/>
      <c r="K162" s="485"/>
      <c r="L162" s="485"/>
      <c r="M162" s="485"/>
      <c r="N162" s="485"/>
      <c r="O162" s="485"/>
    </row>
    <row r="163" spans="1:16" ht="14.25" customHeight="1">
      <c r="A163" s="181"/>
      <c r="O163" s="124" t="s">
        <v>326</v>
      </c>
    </row>
    <row r="164" spans="1:16" ht="14.25" customHeight="1">
      <c r="A164" s="181" t="s">
        <v>41</v>
      </c>
      <c r="C164" s="152">
        <f>(((VALUE(RIGHT(A162,1)))-1)*12)+1</f>
        <v>37</v>
      </c>
      <c r="D164" s="152">
        <f t="shared" ref="D164:N164" si="27">C164+1</f>
        <v>38</v>
      </c>
      <c r="E164" s="152">
        <f t="shared" si="27"/>
        <v>39</v>
      </c>
      <c r="F164" s="152">
        <f t="shared" si="27"/>
        <v>40</v>
      </c>
      <c r="G164" s="152">
        <f t="shared" si="27"/>
        <v>41</v>
      </c>
      <c r="H164" s="152">
        <f t="shared" si="27"/>
        <v>42</v>
      </c>
      <c r="I164" s="152">
        <f t="shared" si="27"/>
        <v>43</v>
      </c>
      <c r="J164" s="152">
        <f t="shared" si="27"/>
        <v>44</v>
      </c>
      <c r="K164" s="152">
        <f t="shared" si="27"/>
        <v>45</v>
      </c>
      <c r="L164" s="152">
        <f t="shared" si="27"/>
        <v>46</v>
      </c>
      <c r="M164" s="152">
        <f t="shared" si="27"/>
        <v>47</v>
      </c>
      <c r="N164" s="152">
        <f t="shared" si="27"/>
        <v>48</v>
      </c>
      <c r="O164" s="124" t="s">
        <v>327</v>
      </c>
    </row>
    <row r="165" spans="1:16" ht="14.25" customHeight="1">
      <c r="A165" s="181" t="s">
        <v>328</v>
      </c>
      <c r="B165" s="133"/>
      <c r="C165" s="47">
        <f>EOMONTH('Input - Assumptions'!$D$9,'Balance Sheet'!C164-1)</f>
        <v>47299</v>
      </c>
      <c r="D165" s="47">
        <f>EOMONTH('Input - Assumptions'!$D$9,'Balance Sheet'!D164-1)</f>
        <v>47330</v>
      </c>
      <c r="E165" s="47">
        <f>EOMONTH('Input - Assumptions'!$D$9,'Balance Sheet'!E164-1)</f>
        <v>47361</v>
      </c>
      <c r="F165" s="47">
        <f>EOMONTH('Input - Assumptions'!$D$9,'Balance Sheet'!F164-1)</f>
        <v>47391</v>
      </c>
      <c r="G165" s="47">
        <f>EOMONTH('Input - Assumptions'!$D$9,'Balance Sheet'!G164-1)</f>
        <v>47422</v>
      </c>
      <c r="H165" s="47">
        <f>EOMONTH('Input - Assumptions'!$D$9,'Balance Sheet'!H164-1)</f>
        <v>47452</v>
      </c>
      <c r="I165" s="47">
        <f>EOMONTH('Input - Assumptions'!$D$9,'Balance Sheet'!I164-1)</f>
        <v>47483</v>
      </c>
      <c r="J165" s="47">
        <f>EOMONTH('Input - Assumptions'!$D$9,'Balance Sheet'!J164-1)</f>
        <v>47514</v>
      </c>
      <c r="K165" s="47">
        <f>EOMONTH('Input - Assumptions'!$D$9,'Balance Sheet'!K164-1)</f>
        <v>47542</v>
      </c>
      <c r="L165" s="47">
        <f>EOMONTH('Input - Assumptions'!$D$9,'Balance Sheet'!L164-1)</f>
        <v>47573</v>
      </c>
      <c r="M165" s="47">
        <f>EOMONTH('Input - Assumptions'!$D$9,'Balance Sheet'!M164-1)</f>
        <v>47603</v>
      </c>
      <c r="N165" s="47">
        <f>EOMONTH('Input - Assumptions'!$D$9,'Balance Sheet'!N164-1)</f>
        <v>47634</v>
      </c>
      <c r="O165" s="293">
        <f>N165</f>
        <v>47634</v>
      </c>
    </row>
    <row r="166" spans="1:16" ht="14.25" customHeight="1">
      <c r="A166" s="181"/>
      <c r="B166" s="133"/>
      <c r="C166" s="133"/>
      <c r="D166" s="133"/>
      <c r="E166" s="133"/>
      <c r="F166" s="133"/>
      <c r="G166" s="133"/>
      <c r="H166" s="133"/>
      <c r="I166" s="133"/>
      <c r="J166" s="133"/>
      <c r="K166" s="133"/>
      <c r="L166" s="133"/>
      <c r="M166" s="133"/>
      <c r="N166" s="133"/>
    </row>
    <row r="167" spans="1:16" ht="14.25" customHeight="1">
      <c r="A167" s="162" t="s">
        <v>320</v>
      </c>
      <c r="B167" s="173"/>
      <c r="C167" s="25">
        <f ca="1">O157</f>
        <v>-10376555.063412337</v>
      </c>
      <c r="D167" s="25">
        <f t="shared" ref="D167:N167" ca="1" si="28">C210</f>
        <v>-10588438.37743911</v>
      </c>
      <c r="E167" s="25">
        <f t="shared" ca="1" si="28"/>
        <v>-10806818.887566248</v>
      </c>
      <c r="F167" s="25">
        <f t="shared" ca="1" si="28"/>
        <v>-11006882.417366913</v>
      </c>
      <c r="G167" s="25">
        <f t="shared" ca="1" si="28"/>
        <v>-11180243.417541409</v>
      </c>
      <c r="H167" s="25">
        <f t="shared" ca="1" si="28"/>
        <v>-11316077.595662592</v>
      </c>
      <c r="I167" s="25">
        <f t="shared" ca="1" si="28"/>
        <v>-11409268.572164606</v>
      </c>
      <c r="J167" s="25">
        <f t="shared" ca="1" si="28"/>
        <v>-11458771.396918504</v>
      </c>
      <c r="K167" s="25">
        <f t="shared" ca="1" si="28"/>
        <v>-11456429.482217677</v>
      </c>
      <c r="L167" s="25">
        <f t="shared" ca="1" si="28"/>
        <v>-11391624.764106391</v>
      </c>
      <c r="M167" s="25">
        <f t="shared" ca="1" si="28"/>
        <v>-11255914.032235369</v>
      </c>
      <c r="N167" s="25">
        <f t="shared" ca="1" si="28"/>
        <v>-11044480.493692629</v>
      </c>
      <c r="O167" s="105">
        <f ca="1">C167</f>
        <v>-10376555.063412337</v>
      </c>
      <c r="P167" s="152">
        <v>1</v>
      </c>
    </row>
    <row r="168" spans="1:16" ht="14.25" customHeight="1">
      <c r="A168" s="162"/>
      <c r="B168" s="173"/>
      <c r="C168" s="173"/>
      <c r="D168" s="173"/>
      <c r="E168" s="173"/>
      <c r="F168" s="173"/>
      <c r="G168" s="173"/>
      <c r="H168" s="173"/>
      <c r="I168" s="173"/>
      <c r="J168" s="173"/>
      <c r="K168" s="173"/>
      <c r="L168" s="173"/>
      <c r="M168" s="173"/>
      <c r="N168" s="173"/>
      <c r="O168" s="176"/>
      <c r="P168" s="152">
        <v>2</v>
      </c>
    </row>
    <row r="169" spans="1:16" ht="14.25" customHeight="1">
      <c r="A169" s="162" t="s">
        <v>321</v>
      </c>
      <c r="P169" s="152">
        <v>3</v>
      </c>
    </row>
    <row r="170" spans="1:16" ht="14.25" customHeight="1">
      <c r="A170" s="181" t="s">
        <v>322</v>
      </c>
      <c r="B170" s="94"/>
      <c r="C170" s="94">
        <f t="array" aca="1" ref="C170" ca="1">INDEX(Calc!$B$247:$BJ$287,'Cash Flows Stmt'!$P167,'Cash Flows Stmt'!C$164+1)</f>
        <v>350826.76648930786</v>
      </c>
      <c r="D170" s="94">
        <f t="array" aca="1" ref="D170" ca="1">INDEX(Calc!$B$247:$BJ$287,'Cash Flows Stmt'!$P167,'Cash Flows Stmt'!D$164+1)</f>
        <v>363139.12801534974</v>
      </c>
      <c r="E170" s="94">
        <f t="array" aca="1" ref="E170" ca="1">INDEX(Calc!$B$247:$BJ$287,'Cash Flows Stmt'!$P167,'Cash Flows Stmt'!E$164+1)</f>
        <v>404190.34941928752</v>
      </c>
      <c r="F170" s="94">
        <f t="array" aca="1" ref="F170" ca="1">INDEX(Calc!$B$247:$BJ$287,'Cash Flows Stmt'!$P167,'Cash Flows Stmt'!F$164+1)</f>
        <v>450915.29673277581</v>
      </c>
      <c r="G170" s="94">
        <f t="array" aca="1" ref="G170" ca="1">INDEX(Calc!$B$247:$BJ$287,'Cash Flows Stmt'!$P167,'Cash Flows Stmt'!G$164+1)</f>
        <v>504072.2631605519</v>
      </c>
      <c r="H170" s="94">
        <f t="array" aca="1" ref="H170" ca="1">INDEX(Calc!$B$247:$BJ$287,'Cash Flows Stmt'!$P167,'Cash Flows Stmt'!H$164+1)</f>
        <v>564521.41209710483</v>
      </c>
      <c r="I170" s="94">
        <f t="array" aca="1" ref="I170" ca="1">INDEX(Calc!$B$247:$BJ$287,'Cash Flows Stmt'!$P167,'Cash Flows Stmt'!I$164+1)</f>
        <v>633238.45081362827</v>
      </c>
      <c r="J170" s="94">
        <f t="array" aca="1" ref="J170" ca="1">INDEX(Calc!$B$247:$BJ$287,'Cash Flows Stmt'!$P167,'Cash Flows Stmt'!J$164+1)</f>
        <v>711330.1396751299</v>
      </c>
      <c r="K170" s="94">
        <f t="array" aca="1" ref="K170" ca="1">INDEX(Calc!$B$247:$BJ$287,'Cash Flows Stmt'!$P167,'Cash Flows Stmt'!K$164+1)</f>
        <v>800051.88327029662</v>
      </c>
      <c r="L170" s="94">
        <f t="array" aca="1" ref="L170" ca="1">INDEX(Calc!$B$247:$BJ$287,'Cash Flows Stmt'!$P167,'Cash Flows Stmt'!L$164+1)</f>
        <v>900827.68290722405</v>
      </c>
      <c r="M170" s="94">
        <f t="array" aca="1" ref="M170" ca="1">INDEX(Calc!$B$247:$BJ$287,'Cash Flows Stmt'!$P167,'Cash Flows Stmt'!M$164+1)</f>
        <v>1015272.7674372436</v>
      </c>
      <c r="N170" s="94">
        <f t="array" aca="1" ref="N170" ca="1">INDEX(Calc!$B$247:$BJ$287,'Cash Flows Stmt'!$P167,'Cash Flows Stmt'!N$164+1)</f>
        <v>1145219.2619125769</v>
      </c>
      <c r="O170" s="161">
        <f ca="1">SUM(B170:N170)</f>
        <v>7843605.4019304765</v>
      </c>
      <c r="P170" s="152">
        <v>4</v>
      </c>
    </row>
    <row r="171" spans="1:16" ht="14.25" customHeight="1">
      <c r="A171" s="162" t="s">
        <v>323</v>
      </c>
      <c r="B171" s="94"/>
      <c r="C171" s="94"/>
      <c r="D171" s="94"/>
      <c r="E171" s="94"/>
      <c r="F171" s="94"/>
      <c r="G171" s="94"/>
      <c r="H171" s="94"/>
      <c r="I171" s="94"/>
      <c r="J171" s="94"/>
      <c r="K171" s="94"/>
      <c r="L171" s="94"/>
      <c r="M171" s="94"/>
      <c r="N171" s="94"/>
      <c r="O171" s="161"/>
      <c r="P171" s="152">
        <v>5</v>
      </c>
    </row>
    <row r="172" spans="1:16" ht="14.25" customHeight="1">
      <c r="A172" s="181" t="str">
        <f ca="1">IF(O172&lt;&gt;0,Calc!$A$249,0)</f>
        <v>Cash paid for Direct Expenses</v>
      </c>
      <c r="B172" s="94"/>
      <c r="C172" s="94">
        <f t="array" aca="1" ref="C172" ca="1">INDEX(Calc!$B$247:$BJ$287,'Cash Flows Stmt'!$P169,'Cash Flows Stmt'!C$164+1)</f>
        <v>-24753.079189632394</v>
      </c>
      <c r="D172" s="94">
        <f t="array" aca="1" ref="D172" ca="1">INDEX(Calc!$B$247:$BJ$287,'Cash Flows Stmt'!$P169,'Cash Flows Stmt'!D$164+1)</f>
        <v>-27738.941842894703</v>
      </c>
      <c r="E172" s="94">
        <f t="array" aca="1" ref="E172" ca="1">INDEX(Calc!$B$247:$BJ$287,'Cash Flows Stmt'!$P169,'Cash Flows Stmt'!E$164+1)</f>
        <v>-30833.041021300858</v>
      </c>
      <c r="F172" s="94">
        <f t="array" aca="1" ref="F172" ca="1">INDEX(Calc!$B$247:$BJ$287,'Cash Flows Stmt'!$P169,'Cash Flows Stmt'!F$164+1)</f>
        <v>-34369.760842478441</v>
      </c>
      <c r="G172" s="94">
        <f t="array" aca="1" ref="G172" ca="1">INDEX(Calc!$B$247:$BJ$287,'Cash Flows Stmt'!$P169,'Cash Flows Stmt'!G$164+1)</f>
        <v>-38410.349035277497</v>
      </c>
      <c r="H172" s="94">
        <f t="array" aca="1" ref="H172" ca="1">INDEX(Calc!$B$247:$BJ$287,'Cash Flows Stmt'!$P169,'Cash Flows Stmt'!H$164+1)</f>
        <v>-43024.562602245198</v>
      </c>
      <c r="I172" s="94">
        <f t="array" aca="1" ref="I172" ca="1">INDEX(Calc!$B$247:$BJ$287,'Cash Flows Stmt'!$P169,'Cash Flows Stmt'!I$164+1)</f>
        <v>-48291.849423135871</v>
      </c>
      <c r="J172" s="94">
        <f t="array" aca="1" ref="J172" ca="1">INDEX(Calc!$B$247:$BJ$287,'Cash Flows Stmt'!$P169,'Cash Flows Stmt'!J$164+1)</f>
        <v>-54302.69394331082</v>
      </c>
      <c r="K172" s="94">
        <f t="array" aca="1" ref="K172" ca="1">INDEX(Calc!$B$247:$BJ$287,'Cash Flows Stmt'!$P169,'Cash Flows Stmt'!K$164+1)</f>
        <v>-61160.14973219805</v>
      </c>
      <c r="L172" s="94">
        <f t="array" aca="1" ref="L172" ca="1">INDEX(Calc!$B$247:$BJ$287,'Cash Flows Stmt'!$P169,'Cash Flows Stmt'!L$164+1)</f>
        <v>-68981.584860902251</v>
      </c>
      <c r="M172" s="94">
        <f t="array" aca="1" ref="M172" ca="1">INDEX(Calc!$B$247:$BJ$287,'Cash Flows Stmt'!$P169,'Cash Flows Stmt'!M$164+1)</f>
        <v>-77900.669651301403</v>
      </c>
      <c r="N172" s="94">
        <f t="array" aca="1" ref="N172" ca="1">INDEX(Calc!$B$247:$BJ$287,'Cash Flows Stmt'!$P169,'Cash Flows Stmt'!N$164+1)</f>
        <v>-88069.640452538864</v>
      </c>
      <c r="O172" s="161">
        <f t="shared" ref="O172:O196" ca="1" si="29">SUM(B172:N172)</f>
        <v>-597836.32259721635</v>
      </c>
      <c r="P172" s="152">
        <v>6</v>
      </c>
    </row>
    <row r="173" spans="1:16" ht="14.25" hidden="1" customHeight="1">
      <c r="A173" s="181">
        <f>IF(O173&lt;&gt;0,Calc!$A$250,0)</f>
        <v>0</v>
      </c>
      <c r="B173" s="94">
        <v>0</v>
      </c>
      <c r="C173" s="94">
        <f t="array" ref="C173">INDEX(Calc!$B$247:$BJ$287,'Cash Flows Stmt'!$P170,'Cash Flows Stmt'!C$164+1)</f>
        <v>0</v>
      </c>
      <c r="D173" s="94">
        <f t="array" ref="D173">INDEX(Calc!$B$247:$BJ$287,'Cash Flows Stmt'!$P170,'Cash Flows Stmt'!D$164+1)</f>
        <v>0</v>
      </c>
      <c r="E173" s="94">
        <f t="array" ref="E173">INDEX(Calc!$B$247:$BJ$287,'Cash Flows Stmt'!$P170,'Cash Flows Stmt'!E$164+1)</f>
        <v>0</v>
      </c>
      <c r="F173" s="94">
        <f t="array" ref="F173">INDEX(Calc!$B$247:$BJ$287,'Cash Flows Stmt'!$P170,'Cash Flows Stmt'!F$164+1)</f>
        <v>0</v>
      </c>
      <c r="G173" s="94">
        <f t="array" ref="G173">INDEX(Calc!$B$247:$BJ$287,'Cash Flows Stmt'!$P170,'Cash Flows Stmt'!G$164+1)</f>
        <v>0</v>
      </c>
      <c r="H173" s="94">
        <f t="array" ref="H173">INDEX(Calc!$B$247:$BJ$287,'Cash Flows Stmt'!$P170,'Cash Flows Stmt'!H$164+1)</f>
        <v>0</v>
      </c>
      <c r="I173" s="94">
        <f t="array" ref="I173">INDEX(Calc!$B$247:$BJ$287,'Cash Flows Stmt'!$P170,'Cash Flows Stmt'!I$164+1)</f>
        <v>0</v>
      </c>
      <c r="J173" s="94">
        <f t="array" ref="J173">INDEX(Calc!$B$247:$BJ$287,'Cash Flows Stmt'!$P170,'Cash Flows Stmt'!J$164+1)</f>
        <v>0</v>
      </c>
      <c r="K173" s="94">
        <f t="array" ref="K173">INDEX(Calc!$B$247:$BJ$287,'Cash Flows Stmt'!$P170,'Cash Flows Stmt'!K$164+1)</f>
        <v>0</v>
      </c>
      <c r="L173" s="94">
        <f t="array" ref="L173">INDEX(Calc!$B$247:$BJ$287,'Cash Flows Stmt'!$P170,'Cash Flows Stmt'!L$164+1)</f>
        <v>0</v>
      </c>
      <c r="M173" s="94">
        <f t="array" ref="M173">INDEX(Calc!$B$247:$BJ$287,'Cash Flows Stmt'!$P170,'Cash Flows Stmt'!M$164+1)</f>
        <v>0</v>
      </c>
      <c r="N173" s="94">
        <f t="array" ref="N173">INDEX(Calc!$B$247:$BJ$287,'Cash Flows Stmt'!$P170,'Cash Flows Stmt'!N$164+1)</f>
        <v>0</v>
      </c>
      <c r="O173" s="161">
        <f t="shared" si="29"/>
        <v>0</v>
      </c>
      <c r="P173" s="152">
        <v>7</v>
      </c>
    </row>
    <row r="174" spans="1:16" ht="14.25" customHeight="1">
      <c r="A174" s="181" t="str">
        <f ca="1">IF(O174&lt;&gt;0,Calc!$A$251,0)</f>
        <v>Cash paid for Sales and Marketing</v>
      </c>
      <c r="B174" s="94"/>
      <c r="C174" s="94">
        <f t="array" aca="1" ref="C174" ca="1">INDEX(Calc!$B$247:$BJ$287,'Cash Flows Stmt'!$P171,'Cash Flows Stmt'!C$164+1)</f>
        <v>-53988.27982215675</v>
      </c>
      <c r="D174" s="94">
        <f t="array" aca="1" ref="D174" ca="1">INDEX(Calc!$B$247:$BJ$287,'Cash Flows Stmt'!$P171,'Cash Flows Stmt'!D$164+1)</f>
        <v>-60687.140563180059</v>
      </c>
      <c r="E174" s="94">
        <f t="array" aca="1" ref="E174" ca="1">INDEX(Calc!$B$247:$BJ$287,'Cash Flows Stmt'!$P171,'Cash Flows Stmt'!E$164+1)</f>
        <v>-66868.746877912199</v>
      </c>
      <c r="F174" s="94">
        <f t="array" aca="1" ref="F174" ca="1">INDEX(Calc!$B$247:$BJ$287,'Cash Flows Stmt'!$P171,'Cash Flows Stmt'!F$164+1)</f>
        <v>-73913.732516010685</v>
      </c>
      <c r="G174" s="94">
        <f t="array" aca="1" ref="G174" ca="1">INDEX(Calc!$B$247:$BJ$287,'Cash Flows Stmt'!$P171,'Cash Flows Stmt'!G$164+1)</f>
        <v>-81937.271411008682</v>
      </c>
      <c r="H174" s="94">
        <f t="array" aca="1" ref="H174" ca="1">INDEX(Calc!$B$247:$BJ$287,'Cash Flows Stmt'!$P171,'Cash Flows Stmt'!H$164+1)</f>
        <v>-91070.010161297541</v>
      </c>
      <c r="I174" s="94">
        <f t="array" aca="1" ref="I174" ca="1">INDEX(Calc!$B$247:$BJ$287,'Cash Flows Stmt'!$P171,'Cash Flows Stmt'!I$164+1)</f>
        <v>-101460.14424034616</v>
      </c>
      <c r="J174" s="94">
        <f t="array" aca="1" ref="J174" ca="1">INDEX(Calc!$B$247:$BJ$287,'Cash Flows Stmt'!$P171,'Cash Flows Stmt'!J$164+1)</f>
        <v>-113275.77283876385</v>
      </c>
      <c r="K174" s="94">
        <f t="array" aca="1" ref="K174" ca="1">INDEX(Calc!$B$247:$BJ$287,'Cash Flows Stmt'!$P171,'Cash Flows Stmt'!K$164+1)</f>
        <v>-126707.56972817848</v>
      </c>
      <c r="L174" s="94">
        <f t="array" aca="1" ref="L174" ca="1">INDEX(Calc!$B$247:$BJ$287,'Cash Flows Stmt'!$P171,'Cash Flows Stmt'!L$164+1)</f>
        <v>-141971.8125540542</v>
      </c>
      <c r="M174" s="94">
        <f t="array" aca="1" ref="M174" ca="1">INDEX(Calc!$B$247:$BJ$287,'Cash Flows Stmt'!$P171,'Cash Flows Stmt'!M$164+1)</f>
        <v>-159313.81865490944</v>
      </c>
      <c r="N174" s="94">
        <f t="array" aca="1" ref="N174" ca="1">INDEX(Calc!$B$247:$BJ$287,'Cash Flows Stmt'!$P171,'Cash Flows Stmt'!N$164+1)</f>
        <v>-179011.84195923753</v>
      </c>
      <c r="O174" s="161">
        <f t="shared" ca="1" si="29"/>
        <v>-1250206.1413270556</v>
      </c>
      <c r="P174" s="152">
        <v>8</v>
      </c>
    </row>
    <row r="175" spans="1:16" ht="14.25" customHeight="1">
      <c r="A175" s="181" t="str">
        <f ca="1">IF(O175&lt;&gt;0,Calc!$A$252,0)</f>
        <v>Cash paid for General and Administrative</v>
      </c>
      <c r="B175" s="94"/>
      <c r="C175" s="94">
        <f t="array" aca="1" ref="C175" ca="1">INDEX(Calc!$B$247:$BJ$287,'Cash Flows Stmt'!$P172,'Cash Flows Stmt'!C$164+1)</f>
        <v>-75290.249054291882</v>
      </c>
      <c r="D175" s="94">
        <f t="array" aca="1" ref="D175" ca="1">INDEX(Calc!$B$247:$BJ$287,'Cash Flows Stmt'!$P172,'Cash Flows Stmt'!D$164+1)</f>
        <v>-79301.544361413355</v>
      </c>
      <c r="E175" s="94">
        <f t="array" aca="1" ref="E175" ca="1">INDEX(Calc!$B$247:$BJ$287,'Cash Flows Stmt'!$P172,'Cash Flows Stmt'!E$164+1)</f>
        <v>-82048.924945738749</v>
      </c>
      <c r="F175" s="94">
        <f t="array" aca="1" ref="F175" ca="1">INDEX(Calc!$B$247:$BJ$287,'Cash Flows Stmt'!$P172,'Cash Flows Stmt'!F$164+1)</f>
        <v>-85180.029673782527</v>
      </c>
      <c r="G175" s="94">
        <f t="array" aca="1" ref="G175" ca="1">INDEX(Calc!$B$247:$BJ$287,'Cash Flows Stmt'!$P172,'Cash Flows Stmt'!G$164+1)</f>
        <v>-88746.046960448293</v>
      </c>
      <c r="H175" s="94">
        <f t="array" aca="1" ref="H175" ca="1">INDEX(Calc!$B$247:$BJ$287,'Cash Flows Stmt'!$P172,'Cash Flows Stmt'!H$164+1)</f>
        <v>-92805.04196057668</v>
      </c>
      <c r="I175" s="94">
        <f t="array" aca="1" ref="I175" ca="1">INDEX(Calc!$B$247:$BJ$287,'Cash Flows Stmt'!$P172,'Cash Flows Stmt'!I$164+1)</f>
        <v>-98078.515529042721</v>
      </c>
      <c r="J175" s="94">
        <f t="array" aca="1" ref="J175" ca="1">INDEX(Calc!$B$247:$BJ$287,'Cash Flows Stmt'!$P172,'Cash Flows Stmt'!J$164+1)</f>
        <v>-103766.99681722837</v>
      </c>
      <c r="K175" s="94">
        <f t="array" aca="1" ref="K175" ca="1">INDEX(Calc!$B$247:$BJ$287,'Cash Flows Stmt'!$P172,'Cash Flows Stmt'!K$164+1)</f>
        <v>-109736.68432363488</v>
      </c>
      <c r="L175" s="94">
        <f t="array" aca="1" ref="L175" ca="1">INDEX(Calc!$B$247:$BJ$287,'Cash Flows Stmt'!$P172,'Cash Flows Stmt'!L$164+1)</f>
        <v>-116520.7922462463</v>
      </c>
      <c r="M175" s="94">
        <f t="array" aca="1" ref="M175" ca="1">INDEX(Calc!$B$247:$BJ$287,'Cash Flows Stmt'!$P172,'Cash Flows Stmt'!M$164+1)</f>
        <v>-124883.98671329307</v>
      </c>
      <c r="N175" s="94">
        <f t="array" aca="1" ref="N175" ca="1">INDEX(Calc!$B$247:$BJ$287,'Cash Flows Stmt'!$P172,'Cash Flows Stmt'!N$164+1)</f>
        <v>-134075.75453743892</v>
      </c>
      <c r="O175" s="161">
        <f t="shared" ca="1" si="29"/>
        <v>-1190434.5671231356</v>
      </c>
      <c r="P175" s="152">
        <v>9</v>
      </c>
    </row>
    <row r="176" spans="1:16" ht="14.25" customHeight="1">
      <c r="A176" s="181" t="str">
        <f ca="1">IF(O176&lt;&gt;0,Calc!$A$253,0)</f>
        <v>Cash paid for Development &amp; Maintenance</v>
      </c>
      <c r="B176" s="94"/>
      <c r="C176" s="94">
        <f t="array" aca="1" ref="C176" ca="1">INDEX(Calc!$B$247:$BJ$287,'Cash Flows Stmt'!$P173,'Cash Flows Stmt'!C$164+1)</f>
        <v>-1079.9962</v>
      </c>
      <c r="D176" s="94">
        <f t="array" aca="1" ref="D176" ca="1">INDEX(Calc!$B$247:$BJ$287,'Cash Flows Stmt'!$P173,'Cash Flows Stmt'!D$164+1)</f>
        <v>-1092.7270000000001</v>
      </c>
      <c r="E176" s="94">
        <f t="array" aca="1" ref="E176" ca="1">INDEX(Calc!$B$247:$BJ$287,'Cash Flows Stmt'!$P173,'Cash Flows Stmt'!E$164+1)</f>
        <v>-1092.7270000000001</v>
      </c>
      <c r="F176" s="94">
        <f t="array" aca="1" ref="F176" ca="1">INDEX(Calc!$B$247:$BJ$287,'Cash Flows Stmt'!$P173,'Cash Flows Stmt'!F$164+1)</f>
        <v>-1092.7270000000001</v>
      </c>
      <c r="G176" s="94">
        <f t="array" aca="1" ref="G176" ca="1">INDEX(Calc!$B$247:$BJ$287,'Cash Flows Stmt'!$P173,'Cash Flows Stmt'!G$164+1)</f>
        <v>-1092.7270000000001</v>
      </c>
      <c r="H176" s="94">
        <f t="array" aca="1" ref="H176" ca="1">INDEX(Calc!$B$247:$BJ$287,'Cash Flows Stmt'!$P173,'Cash Flows Stmt'!H$164+1)</f>
        <v>-1092.7270000000001</v>
      </c>
      <c r="I176" s="94">
        <f t="array" aca="1" ref="I176" ca="1">INDEX(Calc!$B$247:$BJ$287,'Cash Flows Stmt'!$P173,'Cash Flows Stmt'!I$164+1)</f>
        <v>-1092.7270000000001</v>
      </c>
      <c r="J176" s="94">
        <f t="array" aca="1" ref="J176" ca="1">INDEX(Calc!$B$247:$BJ$287,'Cash Flows Stmt'!$P173,'Cash Flows Stmt'!J$164+1)</f>
        <v>-1092.7270000000001</v>
      </c>
      <c r="K176" s="94">
        <f t="array" aca="1" ref="K176" ca="1">INDEX(Calc!$B$247:$BJ$287,'Cash Flows Stmt'!$P173,'Cash Flows Stmt'!K$164+1)</f>
        <v>-1092.7270000000001</v>
      </c>
      <c r="L176" s="94">
        <f t="array" aca="1" ref="L176" ca="1">INDEX(Calc!$B$247:$BJ$287,'Cash Flows Stmt'!$P173,'Cash Flows Stmt'!L$164+1)</f>
        <v>-1092.7270000000001</v>
      </c>
      <c r="M176" s="94">
        <f t="array" aca="1" ref="M176" ca="1">INDEX(Calc!$B$247:$BJ$287,'Cash Flows Stmt'!$P173,'Cash Flows Stmt'!M$164+1)</f>
        <v>-1092.7270000000001</v>
      </c>
      <c r="N176" s="94">
        <f t="array" aca="1" ref="N176" ca="1">INDEX(Calc!$B$247:$BJ$287,'Cash Flows Stmt'!$P173,'Cash Flows Stmt'!N$164+1)</f>
        <v>-1092.7270000000001</v>
      </c>
      <c r="O176" s="161">
        <f t="shared" ca="1" si="29"/>
        <v>-13099.993200000003</v>
      </c>
      <c r="P176" s="152">
        <v>10</v>
      </c>
    </row>
    <row r="177" spans="1:16" ht="14.25" hidden="1" customHeight="1">
      <c r="A177" s="181">
        <f ca="1">IF(O177&lt;&gt;0,Calc!$A$254,0)</f>
        <v>0</v>
      </c>
      <c r="B177" s="94"/>
      <c r="C177" s="94">
        <f t="array" aca="1" ref="C177" ca="1">INDEX(Calc!$B$247:$BJ$287,'Cash Flows Stmt'!$P174,'Cash Flows Stmt'!C$164+1)</f>
        <v>0</v>
      </c>
      <c r="D177" s="94">
        <f t="array" aca="1" ref="D177" ca="1">INDEX(Calc!$B$247:$BJ$287,'Cash Flows Stmt'!$P174,'Cash Flows Stmt'!D$164+1)</f>
        <v>0</v>
      </c>
      <c r="E177" s="94">
        <f t="array" aca="1" ref="E177" ca="1">INDEX(Calc!$B$247:$BJ$287,'Cash Flows Stmt'!$P174,'Cash Flows Stmt'!E$164+1)</f>
        <v>0</v>
      </c>
      <c r="F177" s="94">
        <f t="array" aca="1" ref="F177" ca="1">INDEX(Calc!$B$247:$BJ$287,'Cash Flows Stmt'!$P174,'Cash Flows Stmt'!F$164+1)</f>
        <v>0</v>
      </c>
      <c r="G177" s="94">
        <f t="array" aca="1" ref="G177" ca="1">INDEX(Calc!$B$247:$BJ$287,'Cash Flows Stmt'!$P174,'Cash Flows Stmt'!G$164+1)</f>
        <v>0</v>
      </c>
      <c r="H177" s="94">
        <f t="array" aca="1" ref="H177" ca="1">INDEX(Calc!$B$247:$BJ$287,'Cash Flows Stmt'!$P174,'Cash Flows Stmt'!H$164+1)</f>
        <v>0</v>
      </c>
      <c r="I177" s="94">
        <f t="array" aca="1" ref="I177" ca="1">INDEX(Calc!$B$247:$BJ$287,'Cash Flows Stmt'!$P174,'Cash Flows Stmt'!I$164+1)</f>
        <v>0</v>
      </c>
      <c r="J177" s="94">
        <f t="array" aca="1" ref="J177" ca="1">INDEX(Calc!$B$247:$BJ$287,'Cash Flows Stmt'!$P174,'Cash Flows Stmt'!J$164+1)</f>
        <v>0</v>
      </c>
      <c r="K177" s="94">
        <f t="array" aca="1" ref="K177" ca="1">INDEX(Calc!$B$247:$BJ$287,'Cash Flows Stmt'!$P174,'Cash Flows Stmt'!K$164+1)</f>
        <v>0</v>
      </c>
      <c r="L177" s="94">
        <f t="array" aca="1" ref="L177" ca="1">INDEX(Calc!$B$247:$BJ$287,'Cash Flows Stmt'!$P174,'Cash Flows Stmt'!L$164+1)</f>
        <v>0</v>
      </c>
      <c r="M177" s="94">
        <f t="array" aca="1" ref="M177" ca="1">INDEX(Calc!$B$247:$BJ$287,'Cash Flows Stmt'!$P174,'Cash Flows Stmt'!M$164+1)</f>
        <v>0</v>
      </c>
      <c r="N177" s="94">
        <f t="array" aca="1" ref="N177" ca="1">INDEX(Calc!$B$247:$BJ$287,'Cash Flows Stmt'!$P174,'Cash Flows Stmt'!N$164+1)</f>
        <v>0</v>
      </c>
      <c r="O177" s="161">
        <f t="shared" ca="1" si="29"/>
        <v>0</v>
      </c>
      <c r="P177" s="152">
        <v>11</v>
      </c>
    </row>
    <row r="178" spans="1:16" ht="14.25" hidden="1" customHeight="1">
      <c r="A178" s="181">
        <f ca="1">IF(O178&lt;&gt;0,Calc!$A$255,0)</f>
        <v>0</v>
      </c>
      <c r="B178" s="94"/>
      <c r="C178" s="94">
        <f t="array" aca="1" ref="C178" ca="1">INDEX(Calc!$B$247:$BJ$287,'Cash Flows Stmt'!$P175,'Cash Flows Stmt'!C$164+1)</f>
        <v>0</v>
      </c>
      <c r="D178" s="94">
        <f t="array" aca="1" ref="D178" ca="1">INDEX(Calc!$B$247:$BJ$287,'Cash Flows Stmt'!$P175,'Cash Flows Stmt'!D$164+1)</f>
        <v>0</v>
      </c>
      <c r="E178" s="94">
        <f t="array" aca="1" ref="E178" ca="1">INDEX(Calc!$B$247:$BJ$287,'Cash Flows Stmt'!$P175,'Cash Flows Stmt'!E$164+1)</f>
        <v>0</v>
      </c>
      <c r="F178" s="94">
        <f t="array" aca="1" ref="F178" ca="1">INDEX(Calc!$B$247:$BJ$287,'Cash Flows Stmt'!$P175,'Cash Flows Stmt'!F$164+1)</f>
        <v>0</v>
      </c>
      <c r="G178" s="94">
        <f t="array" aca="1" ref="G178" ca="1">INDEX(Calc!$B$247:$BJ$287,'Cash Flows Stmt'!$P175,'Cash Flows Stmt'!G$164+1)</f>
        <v>0</v>
      </c>
      <c r="H178" s="94">
        <f t="array" aca="1" ref="H178" ca="1">INDEX(Calc!$B$247:$BJ$287,'Cash Flows Stmt'!$P175,'Cash Flows Stmt'!H$164+1)</f>
        <v>0</v>
      </c>
      <c r="I178" s="94">
        <f t="array" aca="1" ref="I178" ca="1">INDEX(Calc!$B$247:$BJ$287,'Cash Flows Stmt'!$P175,'Cash Flows Stmt'!I$164+1)</f>
        <v>0</v>
      </c>
      <c r="J178" s="94">
        <f t="array" aca="1" ref="J178" ca="1">INDEX(Calc!$B$247:$BJ$287,'Cash Flows Stmt'!$P175,'Cash Flows Stmt'!J$164+1)</f>
        <v>0</v>
      </c>
      <c r="K178" s="94">
        <f t="array" aca="1" ref="K178" ca="1">INDEX(Calc!$B$247:$BJ$287,'Cash Flows Stmt'!$P175,'Cash Flows Stmt'!K$164+1)</f>
        <v>0</v>
      </c>
      <c r="L178" s="94">
        <f t="array" aca="1" ref="L178" ca="1">INDEX(Calc!$B$247:$BJ$287,'Cash Flows Stmt'!$P175,'Cash Flows Stmt'!L$164+1)</f>
        <v>0</v>
      </c>
      <c r="M178" s="94">
        <f t="array" aca="1" ref="M178" ca="1">INDEX(Calc!$B$247:$BJ$287,'Cash Flows Stmt'!$P175,'Cash Flows Stmt'!M$164+1)</f>
        <v>0</v>
      </c>
      <c r="N178" s="94">
        <f t="array" aca="1" ref="N178" ca="1">INDEX(Calc!$B$247:$BJ$287,'Cash Flows Stmt'!$P175,'Cash Flows Stmt'!N$164+1)</f>
        <v>0</v>
      </c>
      <c r="O178" s="161">
        <f t="shared" ca="1" si="29"/>
        <v>0</v>
      </c>
      <c r="P178" s="152">
        <v>12</v>
      </c>
    </row>
    <row r="179" spans="1:16" ht="14.25" hidden="1" customHeight="1">
      <c r="A179" s="181">
        <f ca="1">IF(O179&lt;&gt;0,Calc!$A$256,0)</f>
        <v>0</v>
      </c>
      <c r="B179" s="94"/>
      <c r="C179" s="94">
        <f t="array" aca="1" ref="C179" ca="1">INDEX(Calc!$B$247:$BJ$287,'Cash Flows Stmt'!$P176,'Cash Flows Stmt'!C$164+1)</f>
        <v>0</v>
      </c>
      <c r="D179" s="94">
        <f t="array" aca="1" ref="D179" ca="1">INDEX(Calc!$B$247:$BJ$287,'Cash Flows Stmt'!$P176,'Cash Flows Stmt'!D$164+1)</f>
        <v>0</v>
      </c>
      <c r="E179" s="94">
        <f t="array" aca="1" ref="E179" ca="1">INDEX(Calc!$B$247:$BJ$287,'Cash Flows Stmt'!$P176,'Cash Flows Stmt'!E$164+1)</f>
        <v>0</v>
      </c>
      <c r="F179" s="94">
        <f t="array" aca="1" ref="F179" ca="1">INDEX(Calc!$B$247:$BJ$287,'Cash Flows Stmt'!$P176,'Cash Flows Stmt'!F$164+1)</f>
        <v>0</v>
      </c>
      <c r="G179" s="94">
        <f t="array" aca="1" ref="G179" ca="1">INDEX(Calc!$B$247:$BJ$287,'Cash Flows Stmt'!$P176,'Cash Flows Stmt'!G$164+1)</f>
        <v>0</v>
      </c>
      <c r="H179" s="94">
        <f t="array" aca="1" ref="H179" ca="1">INDEX(Calc!$B$247:$BJ$287,'Cash Flows Stmt'!$P176,'Cash Flows Stmt'!H$164+1)</f>
        <v>0</v>
      </c>
      <c r="I179" s="94">
        <f t="array" aca="1" ref="I179" ca="1">INDEX(Calc!$B$247:$BJ$287,'Cash Flows Stmt'!$P176,'Cash Flows Stmt'!I$164+1)</f>
        <v>0</v>
      </c>
      <c r="J179" s="94">
        <f t="array" aca="1" ref="J179" ca="1">INDEX(Calc!$B$247:$BJ$287,'Cash Flows Stmt'!$P176,'Cash Flows Stmt'!J$164+1)</f>
        <v>0</v>
      </c>
      <c r="K179" s="94">
        <f t="array" aca="1" ref="K179" ca="1">INDEX(Calc!$B$247:$BJ$287,'Cash Flows Stmt'!$P176,'Cash Flows Stmt'!K$164+1)</f>
        <v>0</v>
      </c>
      <c r="L179" s="94">
        <f t="array" aca="1" ref="L179" ca="1">INDEX(Calc!$B$247:$BJ$287,'Cash Flows Stmt'!$P176,'Cash Flows Stmt'!L$164+1)</f>
        <v>0</v>
      </c>
      <c r="M179" s="94">
        <f t="array" aca="1" ref="M179" ca="1">INDEX(Calc!$B$247:$BJ$287,'Cash Flows Stmt'!$P176,'Cash Flows Stmt'!M$164+1)</f>
        <v>0</v>
      </c>
      <c r="N179" s="94">
        <f t="array" aca="1" ref="N179" ca="1">INDEX(Calc!$B$247:$BJ$287,'Cash Flows Stmt'!$P176,'Cash Flows Stmt'!N$164+1)</f>
        <v>0</v>
      </c>
      <c r="O179" s="161">
        <f t="shared" ca="1" si="29"/>
        <v>0</v>
      </c>
      <c r="P179" s="152">
        <v>13</v>
      </c>
    </row>
    <row r="180" spans="1:16" ht="14.25" hidden="1" customHeight="1">
      <c r="A180" s="181">
        <f ca="1">IF(O180&lt;&gt;0,Calc!$A$257,0)</f>
        <v>0</v>
      </c>
      <c r="B180" s="94"/>
      <c r="C180" s="94">
        <f t="array" aca="1" ref="C180" ca="1">INDEX(Calc!$B$247:$BJ$287,'Cash Flows Stmt'!$P177,'Cash Flows Stmt'!C$164+1)</f>
        <v>0</v>
      </c>
      <c r="D180" s="94">
        <f t="array" aca="1" ref="D180" ca="1">INDEX(Calc!$B$247:$BJ$287,'Cash Flows Stmt'!$P177,'Cash Flows Stmt'!D$164+1)</f>
        <v>0</v>
      </c>
      <c r="E180" s="94">
        <f t="array" aca="1" ref="E180" ca="1">INDEX(Calc!$B$247:$BJ$287,'Cash Flows Stmt'!$P177,'Cash Flows Stmt'!E$164+1)</f>
        <v>0</v>
      </c>
      <c r="F180" s="94">
        <f t="array" aca="1" ref="F180" ca="1">INDEX(Calc!$B$247:$BJ$287,'Cash Flows Stmt'!$P177,'Cash Flows Stmt'!F$164+1)</f>
        <v>0</v>
      </c>
      <c r="G180" s="94">
        <f t="array" aca="1" ref="G180" ca="1">INDEX(Calc!$B$247:$BJ$287,'Cash Flows Stmt'!$P177,'Cash Flows Stmt'!G$164+1)</f>
        <v>0</v>
      </c>
      <c r="H180" s="94">
        <f t="array" aca="1" ref="H180" ca="1">INDEX(Calc!$B$247:$BJ$287,'Cash Flows Stmt'!$P177,'Cash Flows Stmt'!H$164+1)</f>
        <v>0</v>
      </c>
      <c r="I180" s="94">
        <f t="array" aca="1" ref="I180" ca="1">INDEX(Calc!$B$247:$BJ$287,'Cash Flows Stmt'!$P177,'Cash Flows Stmt'!I$164+1)</f>
        <v>0</v>
      </c>
      <c r="J180" s="94">
        <f t="array" aca="1" ref="J180" ca="1">INDEX(Calc!$B$247:$BJ$287,'Cash Flows Stmt'!$P177,'Cash Flows Stmt'!J$164+1)</f>
        <v>0</v>
      </c>
      <c r="K180" s="94">
        <f t="array" aca="1" ref="K180" ca="1">INDEX(Calc!$B$247:$BJ$287,'Cash Flows Stmt'!$P177,'Cash Flows Stmt'!K$164+1)</f>
        <v>0</v>
      </c>
      <c r="L180" s="94">
        <f t="array" aca="1" ref="L180" ca="1">INDEX(Calc!$B$247:$BJ$287,'Cash Flows Stmt'!$P177,'Cash Flows Stmt'!L$164+1)</f>
        <v>0</v>
      </c>
      <c r="M180" s="94">
        <f t="array" aca="1" ref="M180" ca="1">INDEX(Calc!$B$247:$BJ$287,'Cash Flows Stmt'!$P177,'Cash Flows Stmt'!M$164+1)</f>
        <v>0</v>
      </c>
      <c r="N180" s="94">
        <f t="array" aca="1" ref="N180" ca="1">INDEX(Calc!$B$247:$BJ$287,'Cash Flows Stmt'!$P177,'Cash Flows Stmt'!N$164+1)</f>
        <v>0</v>
      </c>
      <c r="O180" s="161">
        <f t="shared" ca="1" si="29"/>
        <v>0</v>
      </c>
      <c r="P180" s="152">
        <v>14</v>
      </c>
    </row>
    <row r="181" spans="1:16" ht="14.25" hidden="1" customHeight="1">
      <c r="A181" s="181">
        <f ca="1">IF(O181&lt;&gt;0,Calc!$A$258,0)</f>
        <v>0</v>
      </c>
      <c r="B181" s="94"/>
      <c r="C181" s="94">
        <f t="array" aca="1" ref="C181" ca="1">INDEX(Calc!$B$247:$BJ$287,'Cash Flows Stmt'!$P178,'Cash Flows Stmt'!C$164+1)</f>
        <v>0</v>
      </c>
      <c r="D181" s="94">
        <f t="array" aca="1" ref="D181" ca="1">INDEX(Calc!$B$247:$BJ$287,'Cash Flows Stmt'!$P178,'Cash Flows Stmt'!D$164+1)</f>
        <v>0</v>
      </c>
      <c r="E181" s="94">
        <f t="array" aca="1" ref="E181" ca="1">INDEX(Calc!$B$247:$BJ$287,'Cash Flows Stmt'!$P178,'Cash Flows Stmt'!E$164+1)</f>
        <v>0</v>
      </c>
      <c r="F181" s="94">
        <f t="array" aca="1" ref="F181" ca="1">INDEX(Calc!$B$247:$BJ$287,'Cash Flows Stmt'!$P178,'Cash Flows Stmt'!F$164+1)</f>
        <v>0</v>
      </c>
      <c r="G181" s="94">
        <f t="array" aca="1" ref="G181" ca="1">INDEX(Calc!$B$247:$BJ$287,'Cash Flows Stmt'!$P178,'Cash Flows Stmt'!G$164+1)</f>
        <v>0</v>
      </c>
      <c r="H181" s="94">
        <f t="array" aca="1" ref="H181" ca="1">INDEX(Calc!$B$247:$BJ$287,'Cash Flows Stmt'!$P178,'Cash Flows Stmt'!H$164+1)</f>
        <v>0</v>
      </c>
      <c r="I181" s="94">
        <f t="array" aca="1" ref="I181" ca="1">INDEX(Calc!$B$247:$BJ$287,'Cash Flows Stmt'!$P178,'Cash Flows Stmt'!I$164+1)</f>
        <v>0</v>
      </c>
      <c r="J181" s="94">
        <f t="array" aca="1" ref="J181" ca="1">INDEX(Calc!$B$247:$BJ$287,'Cash Flows Stmt'!$P178,'Cash Flows Stmt'!J$164+1)</f>
        <v>0</v>
      </c>
      <c r="K181" s="94">
        <f t="array" aca="1" ref="K181" ca="1">INDEX(Calc!$B$247:$BJ$287,'Cash Flows Stmt'!$P178,'Cash Flows Stmt'!K$164+1)</f>
        <v>0</v>
      </c>
      <c r="L181" s="94">
        <f t="array" aca="1" ref="L181" ca="1">INDEX(Calc!$B$247:$BJ$287,'Cash Flows Stmt'!$P178,'Cash Flows Stmt'!L$164+1)</f>
        <v>0</v>
      </c>
      <c r="M181" s="94">
        <f t="array" aca="1" ref="M181" ca="1">INDEX(Calc!$B$247:$BJ$287,'Cash Flows Stmt'!$P178,'Cash Flows Stmt'!M$164+1)</f>
        <v>0</v>
      </c>
      <c r="N181" s="94">
        <f t="array" aca="1" ref="N181" ca="1">INDEX(Calc!$B$247:$BJ$287,'Cash Flows Stmt'!$P178,'Cash Flows Stmt'!N$164+1)</f>
        <v>0</v>
      </c>
      <c r="O181" s="161">
        <f t="shared" ca="1" si="29"/>
        <v>0</v>
      </c>
      <c r="P181" s="152">
        <v>15</v>
      </c>
    </row>
    <row r="182" spans="1:16" ht="14.25" hidden="1" customHeight="1">
      <c r="A182" s="181">
        <f ca="1">IF(O182&lt;&gt;0,Calc!$A$259,0)</f>
        <v>0</v>
      </c>
      <c r="B182" s="94"/>
      <c r="C182" s="94">
        <f t="array" aca="1" ref="C182" ca="1">INDEX(Calc!$B$247:$BJ$287,'Cash Flows Stmt'!$P179,'Cash Flows Stmt'!C$164+1)</f>
        <v>0</v>
      </c>
      <c r="D182" s="94">
        <f t="array" aca="1" ref="D182" ca="1">INDEX(Calc!$B$247:$BJ$287,'Cash Flows Stmt'!$P179,'Cash Flows Stmt'!D$164+1)</f>
        <v>0</v>
      </c>
      <c r="E182" s="94">
        <f t="array" aca="1" ref="E182" ca="1">INDEX(Calc!$B$247:$BJ$287,'Cash Flows Stmt'!$P179,'Cash Flows Stmt'!E$164+1)</f>
        <v>0</v>
      </c>
      <c r="F182" s="94">
        <f t="array" aca="1" ref="F182" ca="1">INDEX(Calc!$B$247:$BJ$287,'Cash Flows Stmt'!$P179,'Cash Flows Stmt'!F$164+1)</f>
        <v>0</v>
      </c>
      <c r="G182" s="94">
        <f t="array" aca="1" ref="G182" ca="1">INDEX(Calc!$B$247:$BJ$287,'Cash Flows Stmt'!$P179,'Cash Flows Stmt'!G$164+1)</f>
        <v>0</v>
      </c>
      <c r="H182" s="94">
        <f t="array" aca="1" ref="H182" ca="1">INDEX(Calc!$B$247:$BJ$287,'Cash Flows Stmt'!$P179,'Cash Flows Stmt'!H$164+1)</f>
        <v>0</v>
      </c>
      <c r="I182" s="94">
        <f t="array" aca="1" ref="I182" ca="1">INDEX(Calc!$B$247:$BJ$287,'Cash Flows Stmt'!$P179,'Cash Flows Stmt'!I$164+1)</f>
        <v>0</v>
      </c>
      <c r="J182" s="94">
        <f t="array" aca="1" ref="J182" ca="1">INDEX(Calc!$B$247:$BJ$287,'Cash Flows Stmt'!$P179,'Cash Flows Stmt'!J$164+1)</f>
        <v>0</v>
      </c>
      <c r="K182" s="94">
        <f t="array" aca="1" ref="K182" ca="1">INDEX(Calc!$B$247:$BJ$287,'Cash Flows Stmt'!$P179,'Cash Flows Stmt'!K$164+1)</f>
        <v>0</v>
      </c>
      <c r="L182" s="94">
        <f t="array" aca="1" ref="L182" ca="1">INDEX(Calc!$B$247:$BJ$287,'Cash Flows Stmt'!$P179,'Cash Flows Stmt'!L$164+1)</f>
        <v>0</v>
      </c>
      <c r="M182" s="94">
        <f t="array" aca="1" ref="M182" ca="1">INDEX(Calc!$B$247:$BJ$287,'Cash Flows Stmt'!$P179,'Cash Flows Stmt'!M$164+1)</f>
        <v>0</v>
      </c>
      <c r="N182" s="94">
        <f t="array" aca="1" ref="N182" ca="1">INDEX(Calc!$B$247:$BJ$287,'Cash Flows Stmt'!$P179,'Cash Flows Stmt'!N$164+1)</f>
        <v>0</v>
      </c>
      <c r="O182" s="161">
        <f t="shared" ca="1" si="29"/>
        <v>0</v>
      </c>
      <c r="P182" s="152">
        <v>16</v>
      </c>
    </row>
    <row r="183" spans="1:16" ht="14.25" hidden="1" customHeight="1">
      <c r="A183" s="181">
        <f ca="1">IF(O183&lt;&gt;0,Calc!$A$260,0)</f>
        <v>0</v>
      </c>
      <c r="B183" s="94"/>
      <c r="C183" s="94">
        <f t="array" aca="1" ref="C183" ca="1">INDEX(Calc!$B$247:$BJ$287,'Cash Flows Stmt'!$P180,'Cash Flows Stmt'!C$164+1)</f>
        <v>0</v>
      </c>
      <c r="D183" s="94">
        <f t="array" aca="1" ref="D183" ca="1">INDEX(Calc!$B$247:$BJ$287,'Cash Flows Stmt'!$P180,'Cash Flows Stmt'!D$164+1)</f>
        <v>0</v>
      </c>
      <c r="E183" s="94">
        <f t="array" aca="1" ref="E183" ca="1">INDEX(Calc!$B$247:$BJ$287,'Cash Flows Stmt'!$P180,'Cash Flows Stmt'!E$164+1)</f>
        <v>0</v>
      </c>
      <c r="F183" s="94">
        <f t="array" aca="1" ref="F183" ca="1">INDEX(Calc!$B$247:$BJ$287,'Cash Flows Stmt'!$P180,'Cash Flows Stmt'!F$164+1)</f>
        <v>0</v>
      </c>
      <c r="G183" s="94">
        <f t="array" aca="1" ref="G183" ca="1">INDEX(Calc!$B$247:$BJ$287,'Cash Flows Stmt'!$P180,'Cash Flows Stmt'!G$164+1)</f>
        <v>0</v>
      </c>
      <c r="H183" s="94">
        <f t="array" aca="1" ref="H183" ca="1">INDEX(Calc!$B$247:$BJ$287,'Cash Flows Stmt'!$P180,'Cash Flows Stmt'!H$164+1)</f>
        <v>0</v>
      </c>
      <c r="I183" s="94">
        <f t="array" aca="1" ref="I183" ca="1">INDEX(Calc!$B$247:$BJ$287,'Cash Flows Stmt'!$P180,'Cash Flows Stmt'!I$164+1)</f>
        <v>0</v>
      </c>
      <c r="J183" s="94">
        <f t="array" aca="1" ref="J183" ca="1">INDEX(Calc!$B$247:$BJ$287,'Cash Flows Stmt'!$P180,'Cash Flows Stmt'!J$164+1)</f>
        <v>0</v>
      </c>
      <c r="K183" s="94">
        <f t="array" aca="1" ref="K183" ca="1">INDEX(Calc!$B$247:$BJ$287,'Cash Flows Stmt'!$P180,'Cash Flows Stmt'!K$164+1)</f>
        <v>0</v>
      </c>
      <c r="L183" s="94">
        <f t="array" aca="1" ref="L183" ca="1">INDEX(Calc!$B$247:$BJ$287,'Cash Flows Stmt'!$P180,'Cash Flows Stmt'!L$164+1)</f>
        <v>0</v>
      </c>
      <c r="M183" s="94">
        <f t="array" aca="1" ref="M183" ca="1">INDEX(Calc!$B$247:$BJ$287,'Cash Flows Stmt'!$P180,'Cash Flows Stmt'!M$164+1)</f>
        <v>0</v>
      </c>
      <c r="N183" s="94">
        <f t="array" aca="1" ref="N183" ca="1">INDEX(Calc!$B$247:$BJ$287,'Cash Flows Stmt'!$P180,'Cash Flows Stmt'!N$164+1)</f>
        <v>0</v>
      </c>
      <c r="O183" s="161">
        <f t="shared" ca="1" si="29"/>
        <v>0</v>
      </c>
      <c r="P183" s="152">
        <v>17</v>
      </c>
    </row>
    <row r="184" spans="1:16" ht="14.25" hidden="1" customHeight="1">
      <c r="A184" s="181">
        <f>IF(O184&lt;&gt;0,Calc!$A$261,0)</f>
        <v>0</v>
      </c>
      <c r="B184" s="94"/>
      <c r="C184" s="94">
        <f t="array" ref="C184">INDEX(Calc!$B$247:$BJ$287,'Cash Flows Stmt'!$P181,'Cash Flows Stmt'!C$164+1)</f>
        <v>0</v>
      </c>
      <c r="D184" s="94">
        <f t="array" ref="D184">INDEX(Calc!$B$247:$BJ$287,'Cash Flows Stmt'!$P181,'Cash Flows Stmt'!D$164+1)</f>
        <v>0</v>
      </c>
      <c r="E184" s="94">
        <f t="array" ref="E184">INDEX(Calc!$B$247:$BJ$287,'Cash Flows Stmt'!$P181,'Cash Flows Stmt'!E$164+1)</f>
        <v>0</v>
      </c>
      <c r="F184" s="94">
        <f t="array" ref="F184">INDEX(Calc!$B$247:$BJ$287,'Cash Flows Stmt'!$P181,'Cash Flows Stmt'!F$164+1)</f>
        <v>0</v>
      </c>
      <c r="G184" s="94">
        <f t="array" ref="G184">INDEX(Calc!$B$247:$BJ$287,'Cash Flows Stmt'!$P181,'Cash Flows Stmt'!G$164+1)</f>
        <v>0</v>
      </c>
      <c r="H184" s="94">
        <f t="array" ref="H184">INDEX(Calc!$B$247:$BJ$287,'Cash Flows Stmt'!$P181,'Cash Flows Stmt'!H$164+1)</f>
        <v>0</v>
      </c>
      <c r="I184" s="94">
        <f t="array" ref="I184">INDEX(Calc!$B$247:$BJ$287,'Cash Flows Stmt'!$P181,'Cash Flows Stmt'!I$164+1)</f>
        <v>0</v>
      </c>
      <c r="J184" s="94">
        <f t="array" ref="J184">INDEX(Calc!$B$247:$BJ$287,'Cash Flows Stmt'!$P181,'Cash Flows Stmt'!J$164+1)</f>
        <v>0</v>
      </c>
      <c r="K184" s="94">
        <f t="array" ref="K184">INDEX(Calc!$B$247:$BJ$287,'Cash Flows Stmt'!$P181,'Cash Flows Stmt'!K$164+1)</f>
        <v>0</v>
      </c>
      <c r="L184" s="94">
        <f t="array" ref="L184">INDEX(Calc!$B$247:$BJ$287,'Cash Flows Stmt'!$P181,'Cash Flows Stmt'!L$164+1)</f>
        <v>0</v>
      </c>
      <c r="M184" s="94">
        <f t="array" ref="M184">INDEX(Calc!$B$247:$BJ$287,'Cash Flows Stmt'!$P181,'Cash Flows Stmt'!M$164+1)</f>
        <v>0</v>
      </c>
      <c r="N184" s="94">
        <f t="array" ref="N184">INDEX(Calc!$B$247:$BJ$287,'Cash Flows Stmt'!$P181,'Cash Flows Stmt'!N$164+1)</f>
        <v>0</v>
      </c>
      <c r="O184" s="161">
        <f t="shared" si="29"/>
        <v>0</v>
      </c>
      <c r="P184" s="152">
        <v>18</v>
      </c>
    </row>
    <row r="185" spans="1:16" ht="14.25" hidden="1" customHeight="1">
      <c r="A185" s="181">
        <f>IF(O185&lt;&gt;0,Calc!$A$262,0)</f>
        <v>0</v>
      </c>
      <c r="B185" s="94"/>
      <c r="C185" s="94">
        <f t="array" ref="C185">INDEX(Calc!$B$247:$BJ$287,'Cash Flows Stmt'!$P182,'Cash Flows Stmt'!C$164+1)</f>
        <v>0</v>
      </c>
      <c r="D185" s="94">
        <f t="array" ref="D185">INDEX(Calc!$B$247:$BJ$287,'Cash Flows Stmt'!$P182,'Cash Flows Stmt'!D$164+1)</f>
        <v>0</v>
      </c>
      <c r="E185" s="94">
        <f t="array" ref="E185">INDEX(Calc!$B$247:$BJ$287,'Cash Flows Stmt'!$P182,'Cash Flows Stmt'!E$164+1)</f>
        <v>0</v>
      </c>
      <c r="F185" s="94">
        <f t="array" ref="F185">INDEX(Calc!$B$247:$BJ$287,'Cash Flows Stmt'!$P182,'Cash Flows Stmt'!F$164+1)</f>
        <v>0</v>
      </c>
      <c r="G185" s="94">
        <f t="array" ref="G185">INDEX(Calc!$B$247:$BJ$287,'Cash Flows Stmt'!$P182,'Cash Flows Stmt'!G$164+1)</f>
        <v>0</v>
      </c>
      <c r="H185" s="94">
        <f t="array" ref="H185">INDEX(Calc!$B$247:$BJ$287,'Cash Flows Stmt'!$P182,'Cash Flows Stmt'!H$164+1)</f>
        <v>0</v>
      </c>
      <c r="I185" s="94">
        <f t="array" ref="I185">INDEX(Calc!$B$247:$BJ$287,'Cash Flows Stmt'!$P182,'Cash Flows Stmt'!I$164+1)</f>
        <v>0</v>
      </c>
      <c r="J185" s="94">
        <f t="array" ref="J185">INDEX(Calc!$B$247:$BJ$287,'Cash Flows Stmt'!$P182,'Cash Flows Stmt'!J$164+1)</f>
        <v>0</v>
      </c>
      <c r="K185" s="94">
        <f t="array" ref="K185">INDEX(Calc!$B$247:$BJ$287,'Cash Flows Stmt'!$P182,'Cash Flows Stmt'!K$164+1)</f>
        <v>0</v>
      </c>
      <c r="L185" s="94">
        <f t="array" ref="L185">INDEX(Calc!$B$247:$BJ$287,'Cash Flows Stmt'!$P182,'Cash Flows Stmt'!L$164+1)</f>
        <v>0</v>
      </c>
      <c r="M185" s="94">
        <f t="array" ref="M185">INDEX(Calc!$B$247:$BJ$287,'Cash Flows Stmt'!$P182,'Cash Flows Stmt'!M$164+1)</f>
        <v>0</v>
      </c>
      <c r="N185" s="94">
        <f t="array" ref="N185">INDEX(Calc!$B$247:$BJ$287,'Cash Flows Stmt'!$P182,'Cash Flows Stmt'!N$164+1)</f>
        <v>0</v>
      </c>
      <c r="O185" s="161">
        <f t="shared" si="29"/>
        <v>0</v>
      </c>
      <c r="P185" s="152">
        <v>19</v>
      </c>
    </row>
    <row r="186" spans="1:16" ht="14.25" hidden="1" customHeight="1">
      <c r="A186" s="181">
        <f>IF(O186&lt;&gt;0,Calc!$A$263,0)</f>
        <v>0</v>
      </c>
      <c r="B186" s="94"/>
      <c r="C186" s="94">
        <f t="array" ref="C186">INDEX(Calc!$B$247:$BJ$287,'Cash Flows Stmt'!$P183,'Cash Flows Stmt'!C$164+1)</f>
        <v>0</v>
      </c>
      <c r="D186" s="94">
        <f t="array" ref="D186">INDEX(Calc!$B$247:$BJ$287,'Cash Flows Stmt'!$P183,'Cash Flows Stmt'!D$164+1)</f>
        <v>0</v>
      </c>
      <c r="E186" s="94">
        <f t="array" ref="E186">INDEX(Calc!$B$247:$BJ$287,'Cash Flows Stmt'!$P183,'Cash Flows Stmt'!E$164+1)</f>
        <v>0</v>
      </c>
      <c r="F186" s="94">
        <f t="array" ref="F186">INDEX(Calc!$B$247:$BJ$287,'Cash Flows Stmt'!$P183,'Cash Flows Stmt'!F$164+1)</f>
        <v>0</v>
      </c>
      <c r="G186" s="94">
        <f t="array" ref="G186">INDEX(Calc!$B$247:$BJ$287,'Cash Flows Stmt'!$P183,'Cash Flows Stmt'!G$164+1)</f>
        <v>0</v>
      </c>
      <c r="H186" s="94">
        <f t="array" ref="H186">INDEX(Calc!$B$247:$BJ$287,'Cash Flows Stmt'!$P183,'Cash Flows Stmt'!H$164+1)</f>
        <v>0</v>
      </c>
      <c r="I186" s="94">
        <f t="array" ref="I186">INDEX(Calc!$B$247:$BJ$287,'Cash Flows Stmt'!$P183,'Cash Flows Stmt'!I$164+1)</f>
        <v>0</v>
      </c>
      <c r="J186" s="94">
        <f t="array" ref="J186">INDEX(Calc!$B$247:$BJ$287,'Cash Flows Stmt'!$P183,'Cash Flows Stmt'!J$164+1)</f>
        <v>0</v>
      </c>
      <c r="K186" s="94">
        <f t="array" ref="K186">INDEX(Calc!$B$247:$BJ$287,'Cash Flows Stmt'!$P183,'Cash Flows Stmt'!K$164+1)</f>
        <v>0</v>
      </c>
      <c r="L186" s="94">
        <f t="array" ref="L186">INDEX(Calc!$B$247:$BJ$287,'Cash Flows Stmt'!$P183,'Cash Flows Stmt'!L$164+1)</f>
        <v>0</v>
      </c>
      <c r="M186" s="94">
        <f t="array" ref="M186">INDEX(Calc!$B$247:$BJ$287,'Cash Flows Stmt'!$P183,'Cash Flows Stmt'!M$164+1)</f>
        <v>0</v>
      </c>
      <c r="N186" s="94">
        <f t="array" ref="N186">INDEX(Calc!$B$247:$BJ$287,'Cash Flows Stmt'!$P183,'Cash Flows Stmt'!N$164+1)</f>
        <v>0</v>
      </c>
      <c r="O186" s="161">
        <f t="shared" si="29"/>
        <v>0</v>
      </c>
      <c r="P186" s="152">
        <v>20</v>
      </c>
    </row>
    <row r="187" spans="1:16" ht="14.25" hidden="1" customHeight="1">
      <c r="A187" s="181">
        <f>IF(O187&lt;&gt;0,Calc!$A$264,0)</f>
        <v>0</v>
      </c>
      <c r="B187" s="94"/>
      <c r="C187" s="94">
        <f t="array" ref="C187">INDEX(Calc!$B$247:$BJ$287,'Cash Flows Stmt'!$P184,'Cash Flows Stmt'!C$164+1)</f>
        <v>0</v>
      </c>
      <c r="D187" s="94">
        <f t="array" ref="D187">INDEX(Calc!$B$247:$BJ$287,'Cash Flows Stmt'!$P184,'Cash Flows Stmt'!D$164+1)</f>
        <v>0</v>
      </c>
      <c r="E187" s="94">
        <f t="array" ref="E187">INDEX(Calc!$B$247:$BJ$287,'Cash Flows Stmt'!$P184,'Cash Flows Stmt'!E$164+1)</f>
        <v>0</v>
      </c>
      <c r="F187" s="94">
        <f t="array" ref="F187">INDEX(Calc!$B$247:$BJ$287,'Cash Flows Stmt'!$P184,'Cash Flows Stmt'!F$164+1)</f>
        <v>0</v>
      </c>
      <c r="G187" s="94">
        <f t="array" ref="G187">INDEX(Calc!$B$247:$BJ$287,'Cash Flows Stmt'!$P184,'Cash Flows Stmt'!G$164+1)</f>
        <v>0</v>
      </c>
      <c r="H187" s="94">
        <f t="array" ref="H187">INDEX(Calc!$B$247:$BJ$287,'Cash Flows Stmt'!$P184,'Cash Flows Stmt'!H$164+1)</f>
        <v>0</v>
      </c>
      <c r="I187" s="94">
        <f t="array" ref="I187">INDEX(Calc!$B$247:$BJ$287,'Cash Flows Stmt'!$P184,'Cash Flows Stmt'!I$164+1)</f>
        <v>0</v>
      </c>
      <c r="J187" s="94">
        <f t="array" ref="J187">INDEX(Calc!$B$247:$BJ$287,'Cash Flows Stmt'!$P184,'Cash Flows Stmt'!J$164+1)</f>
        <v>0</v>
      </c>
      <c r="K187" s="94">
        <f t="array" ref="K187">INDEX(Calc!$B$247:$BJ$287,'Cash Flows Stmt'!$P184,'Cash Flows Stmt'!K$164+1)</f>
        <v>0</v>
      </c>
      <c r="L187" s="94">
        <f t="array" ref="L187">INDEX(Calc!$B$247:$BJ$287,'Cash Flows Stmt'!$P184,'Cash Flows Stmt'!L$164+1)</f>
        <v>0</v>
      </c>
      <c r="M187" s="94">
        <f t="array" ref="M187">INDEX(Calc!$B$247:$BJ$287,'Cash Flows Stmt'!$P184,'Cash Flows Stmt'!M$164+1)</f>
        <v>0</v>
      </c>
      <c r="N187" s="94">
        <f t="array" ref="N187">INDEX(Calc!$B$247:$BJ$287,'Cash Flows Stmt'!$P184,'Cash Flows Stmt'!N$164+1)</f>
        <v>0</v>
      </c>
      <c r="O187" s="161">
        <f t="shared" si="29"/>
        <v>0</v>
      </c>
      <c r="P187" s="152">
        <v>21</v>
      </c>
    </row>
    <row r="188" spans="1:16" ht="14.25" hidden="1" customHeight="1">
      <c r="A188" s="181">
        <f>IF(O188&lt;&gt;0,Calc!$A$265,0)</f>
        <v>0</v>
      </c>
      <c r="B188" s="94"/>
      <c r="C188" s="94">
        <f t="array" ref="C188">INDEX(Calc!$B$247:$BJ$287,'Cash Flows Stmt'!$P185,'Cash Flows Stmt'!C$164+1)</f>
        <v>0</v>
      </c>
      <c r="D188" s="94">
        <f t="array" ref="D188">INDEX(Calc!$B$247:$BJ$287,'Cash Flows Stmt'!$P185,'Cash Flows Stmt'!D$164+1)</f>
        <v>0</v>
      </c>
      <c r="E188" s="94">
        <f t="array" ref="E188">INDEX(Calc!$B$247:$BJ$287,'Cash Flows Stmt'!$P185,'Cash Flows Stmt'!E$164+1)</f>
        <v>0</v>
      </c>
      <c r="F188" s="94">
        <f t="array" ref="F188">INDEX(Calc!$B$247:$BJ$287,'Cash Flows Stmt'!$P185,'Cash Flows Stmt'!F$164+1)</f>
        <v>0</v>
      </c>
      <c r="G188" s="94">
        <f t="array" ref="G188">INDEX(Calc!$B$247:$BJ$287,'Cash Flows Stmt'!$P185,'Cash Flows Stmt'!G$164+1)</f>
        <v>0</v>
      </c>
      <c r="H188" s="94">
        <f t="array" ref="H188">INDEX(Calc!$B$247:$BJ$287,'Cash Flows Stmt'!$P185,'Cash Flows Stmt'!H$164+1)</f>
        <v>0</v>
      </c>
      <c r="I188" s="94">
        <f t="array" ref="I188">INDEX(Calc!$B$247:$BJ$287,'Cash Flows Stmt'!$P185,'Cash Flows Stmt'!I$164+1)</f>
        <v>0</v>
      </c>
      <c r="J188" s="94">
        <f t="array" ref="J188">INDEX(Calc!$B$247:$BJ$287,'Cash Flows Stmt'!$P185,'Cash Flows Stmt'!J$164+1)</f>
        <v>0</v>
      </c>
      <c r="K188" s="94">
        <f t="array" ref="K188">INDEX(Calc!$B$247:$BJ$287,'Cash Flows Stmt'!$P185,'Cash Flows Stmt'!K$164+1)</f>
        <v>0</v>
      </c>
      <c r="L188" s="94">
        <f t="array" ref="L188">INDEX(Calc!$B$247:$BJ$287,'Cash Flows Stmt'!$P185,'Cash Flows Stmt'!L$164+1)</f>
        <v>0</v>
      </c>
      <c r="M188" s="94">
        <f t="array" ref="M188">INDEX(Calc!$B$247:$BJ$287,'Cash Flows Stmt'!$P185,'Cash Flows Stmt'!M$164+1)</f>
        <v>0</v>
      </c>
      <c r="N188" s="94">
        <f t="array" ref="N188">INDEX(Calc!$B$247:$BJ$287,'Cash Flows Stmt'!$P185,'Cash Flows Stmt'!N$164+1)</f>
        <v>0</v>
      </c>
      <c r="O188" s="161">
        <f t="shared" si="29"/>
        <v>0</v>
      </c>
      <c r="P188" s="152">
        <v>22</v>
      </c>
    </row>
    <row r="189" spans="1:16" ht="14.25" hidden="1" customHeight="1">
      <c r="A189" s="181">
        <f>IF(O189&lt;&gt;0,Calc!$A$266,0)</f>
        <v>0</v>
      </c>
      <c r="B189" s="94"/>
      <c r="C189" s="94">
        <f t="array" ref="C189">INDEX(Calc!$B$247:$BJ$287,'Cash Flows Stmt'!$P186,'Cash Flows Stmt'!C$164+1)</f>
        <v>0</v>
      </c>
      <c r="D189" s="94">
        <f t="array" ref="D189">INDEX(Calc!$B$247:$BJ$287,'Cash Flows Stmt'!$P186,'Cash Flows Stmt'!D$164+1)</f>
        <v>0</v>
      </c>
      <c r="E189" s="94">
        <f t="array" ref="E189">INDEX(Calc!$B$247:$BJ$287,'Cash Flows Stmt'!$P186,'Cash Flows Stmt'!E$164+1)</f>
        <v>0</v>
      </c>
      <c r="F189" s="94">
        <f t="array" ref="F189">INDEX(Calc!$B$247:$BJ$287,'Cash Flows Stmt'!$P186,'Cash Flows Stmt'!F$164+1)</f>
        <v>0</v>
      </c>
      <c r="G189" s="94">
        <f t="array" ref="G189">INDEX(Calc!$B$247:$BJ$287,'Cash Flows Stmt'!$P186,'Cash Flows Stmt'!G$164+1)</f>
        <v>0</v>
      </c>
      <c r="H189" s="94">
        <f t="array" ref="H189">INDEX(Calc!$B$247:$BJ$287,'Cash Flows Stmt'!$P186,'Cash Flows Stmt'!H$164+1)</f>
        <v>0</v>
      </c>
      <c r="I189" s="94">
        <f t="array" ref="I189">INDEX(Calc!$B$247:$BJ$287,'Cash Flows Stmt'!$P186,'Cash Flows Stmt'!I$164+1)</f>
        <v>0</v>
      </c>
      <c r="J189" s="94">
        <f t="array" ref="J189">INDEX(Calc!$B$247:$BJ$287,'Cash Flows Stmt'!$P186,'Cash Flows Stmt'!J$164+1)</f>
        <v>0</v>
      </c>
      <c r="K189" s="94">
        <f t="array" ref="K189">INDEX(Calc!$B$247:$BJ$287,'Cash Flows Stmt'!$P186,'Cash Flows Stmt'!K$164+1)</f>
        <v>0</v>
      </c>
      <c r="L189" s="94">
        <f t="array" ref="L189">INDEX(Calc!$B$247:$BJ$287,'Cash Flows Stmt'!$P186,'Cash Flows Stmt'!L$164+1)</f>
        <v>0</v>
      </c>
      <c r="M189" s="94">
        <f t="array" ref="M189">INDEX(Calc!$B$247:$BJ$287,'Cash Flows Stmt'!$P186,'Cash Flows Stmt'!M$164+1)</f>
        <v>0</v>
      </c>
      <c r="N189" s="94">
        <f t="array" ref="N189">INDEX(Calc!$B$247:$BJ$287,'Cash Flows Stmt'!$P186,'Cash Flows Stmt'!N$164+1)</f>
        <v>0</v>
      </c>
      <c r="O189" s="161">
        <f t="shared" si="29"/>
        <v>0</v>
      </c>
      <c r="P189" s="152">
        <v>23</v>
      </c>
    </row>
    <row r="190" spans="1:16" ht="14.25" customHeight="1">
      <c r="A190" s="181" t="str">
        <f ca="1">IF(O190&lt;&gt;0,Calc!$A$267,0)</f>
        <v>Cash paid for General and Administrative Salaries</v>
      </c>
      <c r="B190" s="94"/>
      <c r="C190" s="94">
        <f t="array" aca="1" ref="C190" ca="1">INDEX(Calc!$B$247:$BJ$287,'Cash Flows Stmt'!$P187,'Cash Flows Stmt'!C$164+1)</f>
        <v>-206948.62125</v>
      </c>
      <c r="D190" s="94">
        <f t="array" aca="1" ref="D190" ca="1">INDEX(Calc!$B$247:$BJ$287,'Cash Flows Stmt'!$P187,'Cash Flows Stmt'!D$164+1)</f>
        <v>-209745.66375000001</v>
      </c>
      <c r="E190" s="94">
        <f t="array" aca="1" ref="E190" ca="1">INDEX(Calc!$B$247:$BJ$287,'Cash Flows Stmt'!$P187,'Cash Flows Stmt'!E$164+1)</f>
        <v>-215415.63750000001</v>
      </c>
      <c r="F190" s="94">
        <f t="array" aca="1" ref="F190" ca="1">INDEX(Calc!$B$247:$BJ$287,'Cash Flows Stmt'!$P187,'Cash Flows Stmt'!F$164+1)</f>
        <v>-218559.60000000003</v>
      </c>
      <c r="G190" s="94">
        <f t="array" aca="1" ref="G190" ca="1">INDEX(Calc!$B$247:$BJ$287,'Cash Flows Stmt'!$P187,'Cash Flows Stmt'!G$164+1)</f>
        <v>-218559.60000000003</v>
      </c>
      <c r="H190" s="94">
        <f t="array" aca="1" ref="H190" ca="1">INDEX(Calc!$B$247:$BJ$287,'Cash Flows Stmt'!$P187,'Cash Flows Stmt'!H$164+1)</f>
        <v>-218559.60000000003</v>
      </c>
      <c r="I190" s="94">
        <f t="array" aca="1" ref="I190" ca="1">INDEX(Calc!$B$247:$BJ$287,'Cash Flows Stmt'!$P187,'Cash Flows Stmt'!I$164+1)</f>
        <v>-220608.59625000003</v>
      </c>
      <c r="J190" s="94">
        <f t="array" aca="1" ref="J190" ca="1">INDEX(Calc!$B$247:$BJ$287,'Cash Flows Stmt'!$P187,'Cash Flows Stmt'!J$164+1)</f>
        <v>-221974.59375000003</v>
      </c>
      <c r="K190" s="94">
        <f t="array" aca="1" ref="K190" ca="1">INDEX(Calc!$B$247:$BJ$287,'Cash Flows Stmt'!$P187,'Cash Flows Stmt'!K$164+1)</f>
        <v>-221974.59375000003</v>
      </c>
      <c r="L190" s="94">
        <f t="array" aca="1" ref="L190" ca="1">INDEX(Calc!$B$247:$BJ$287,'Cash Flows Stmt'!$P187,'Cash Flows Stmt'!L$164+1)</f>
        <v>-221974.59375000003</v>
      </c>
      <c r="M190" s="94">
        <f t="array" aca="1" ref="M190" ca="1">INDEX(Calc!$B$247:$BJ$287,'Cash Flows Stmt'!$P187,'Cash Flows Stmt'!M$164+1)</f>
        <v>-224023.59000000005</v>
      </c>
      <c r="N190" s="94">
        <f t="array" aca="1" ref="N190" ca="1">INDEX(Calc!$B$247:$BJ$287,'Cash Flows Stmt'!$P187,'Cash Flows Stmt'!N$164+1)</f>
        <v>-225389.58750000005</v>
      </c>
      <c r="O190" s="161">
        <f t="shared" ca="1" si="29"/>
        <v>-2623734.2775000003</v>
      </c>
      <c r="P190" s="152">
        <v>24</v>
      </c>
    </row>
    <row r="191" spans="1:16" ht="14.25" customHeight="1">
      <c r="A191" s="181" t="str">
        <f ca="1">IF(O191&lt;&gt;0,Calc!$A$268,0)</f>
        <v>Cash paid for Sales and Marketing Salaries</v>
      </c>
      <c r="B191" s="94"/>
      <c r="C191" s="94">
        <f t="array" aca="1" ref="C191" ca="1">INDEX(Calc!$B$247:$BJ$287,'Cash Flows Stmt'!$P188,'Cash Flows Stmt'!C$164+1)</f>
        <v>-200649.85500000001</v>
      </c>
      <c r="D191" s="94">
        <f t="array" aca="1" ref="D191" ca="1">INDEX(Calc!$B$247:$BJ$287,'Cash Flows Stmt'!$P188,'Cash Flows Stmt'!D$164+1)</f>
        <v>-202953.62062500001</v>
      </c>
      <c r="E191" s="94">
        <f t="array" aca="1" ref="E191" ca="1">INDEX(Calc!$B$247:$BJ$287,'Cash Flows Stmt'!$P188,'Cash Flows Stmt'!E$164+1)</f>
        <v>-207994.801875</v>
      </c>
      <c r="F191" s="94">
        <f t="array" aca="1" ref="F191" ca="1">INDEX(Calc!$B$247:$BJ$287,'Cash Flows Stmt'!$P188,'Cash Flows Stmt'!F$164+1)</f>
        <v>-211160.44687499999</v>
      </c>
      <c r="G191" s="94">
        <f t="array" aca="1" ref="G191" ca="1">INDEX(Calc!$B$247:$BJ$287,'Cash Flows Stmt'!$P188,'Cash Flows Stmt'!G$164+1)</f>
        <v>-211160.44687499999</v>
      </c>
      <c r="H191" s="94">
        <f t="array" aca="1" ref="H191" ca="1">INDEX(Calc!$B$247:$BJ$287,'Cash Flows Stmt'!$P188,'Cash Flows Stmt'!H$164+1)</f>
        <v>-211160.44687499999</v>
      </c>
      <c r="I191" s="94">
        <f t="array" aca="1" ref="I191" ca="1">INDEX(Calc!$B$247:$BJ$287,'Cash Flows Stmt'!$P188,'Cash Flows Stmt'!I$164+1)</f>
        <v>-213209.44312499999</v>
      </c>
      <c r="J191" s="94">
        <f t="array" aca="1" ref="J191" ca="1">INDEX(Calc!$B$247:$BJ$287,'Cash Flows Stmt'!$P188,'Cash Flows Stmt'!J$164+1)</f>
        <v>-214575.44062499999</v>
      </c>
      <c r="K191" s="94">
        <f t="array" aca="1" ref="K191" ca="1">INDEX(Calc!$B$247:$BJ$287,'Cash Flows Stmt'!$P188,'Cash Flows Stmt'!K$164+1)</f>
        <v>-214575.44062499999</v>
      </c>
      <c r="L191" s="94">
        <f t="array" aca="1" ref="L191" ca="1">INDEX(Calc!$B$247:$BJ$287,'Cash Flows Stmt'!$P188,'Cash Flows Stmt'!L$164+1)</f>
        <v>-214575.44062499999</v>
      </c>
      <c r="M191" s="94">
        <f t="array" aca="1" ref="M191" ca="1">INDEX(Calc!$B$247:$BJ$287,'Cash Flows Stmt'!$P188,'Cash Flows Stmt'!M$164+1)</f>
        <v>-216624.43687500001</v>
      </c>
      <c r="N191" s="94">
        <f t="array" aca="1" ref="N191" ca="1">INDEX(Calc!$B$247:$BJ$287,'Cash Flows Stmt'!$P188,'Cash Flows Stmt'!N$164+1)</f>
        <v>-217990.43437500001</v>
      </c>
      <c r="O191" s="161">
        <f t="shared" ca="1" si="29"/>
        <v>-2536630.2543750005</v>
      </c>
      <c r="P191" s="152">
        <v>25</v>
      </c>
    </row>
    <row r="192" spans="1:16" ht="14.25" hidden="1" customHeight="1">
      <c r="A192" s="181">
        <f ca="1">IF(O192&lt;&gt;0,Calc!$A$269,0)</f>
        <v>0</v>
      </c>
      <c r="B192" s="94"/>
      <c r="C192" s="94">
        <f t="array" aca="1" ref="C192" ca="1">INDEX(Calc!$B$247:$BJ$287,'Cash Flows Stmt'!$P189,'Cash Flows Stmt'!C$164+1)</f>
        <v>0</v>
      </c>
      <c r="D192" s="94">
        <f t="array" aca="1" ref="D192" ca="1">INDEX(Calc!$B$247:$BJ$287,'Cash Flows Stmt'!$P189,'Cash Flows Stmt'!D$164+1)</f>
        <v>0</v>
      </c>
      <c r="E192" s="94">
        <f t="array" aca="1" ref="E192" ca="1">INDEX(Calc!$B$247:$BJ$287,'Cash Flows Stmt'!$P189,'Cash Flows Stmt'!E$164+1)</f>
        <v>0</v>
      </c>
      <c r="F192" s="94">
        <f t="array" aca="1" ref="F192" ca="1">INDEX(Calc!$B$247:$BJ$287,'Cash Flows Stmt'!$P189,'Cash Flows Stmt'!F$164+1)</f>
        <v>0</v>
      </c>
      <c r="G192" s="94">
        <f t="array" aca="1" ref="G192" ca="1">INDEX(Calc!$B$247:$BJ$287,'Cash Flows Stmt'!$P189,'Cash Flows Stmt'!G$164+1)</f>
        <v>0</v>
      </c>
      <c r="H192" s="94">
        <f t="array" aca="1" ref="H192" ca="1">INDEX(Calc!$B$247:$BJ$287,'Cash Flows Stmt'!$P189,'Cash Flows Stmt'!H$164+1)</f>
        <v>0</v>
      </c>
      <c r="I192" s="94">
        <f t="array" aca="1" ref="I192" ca="1">INDEX(Calc!$B$247:$BJ$287,'Cash Flows Stmt'!$P189,'Cash Flows Stmt'!I$164+1)</f>
        <v>0</v>
      </c>
      <c r="J192" s="94">
        <f t="array" aca="1" ref="J192" ca="1">INDEX(Calc!$B$247:$BJ$287,'Cash Flows Stmt'!$P189,'Cash Flows Stmt'!J$164+1)</f>
        <v>0</v>
      </c>
      <c r="K192" s="94">
        <f t="array" aca="1" ref="K192" ca="1">INDEX(Calc!$B$247:$BJ$287,'Cash Flows Stmt'!$P189,'Cash Flows Stmt'!K$164+1)</f>
        <v>0</v>
      </c>
      <c r="L192" s="94">
        <f t="array" aca="1" ref="L192" ca="1">INDEX(Calc!$B$247:$BJ$287,'Cash Flows Stmt'!$P189,'Cash Flows Stmt'!L$164+1)</f>
        <v>0</v>
      </c>
      <c r="M192" s="94">
        <f t="array" aca="1" ref="M192" ca="1">INDEX(Calc!$B$247:$BJ$287,'Cash Flows Stmt'!$P189,'Cash Flows Stmt'!M$164+1)</f>
        <v>0</v>
      </c>
      <c r="N192" s="94">
        <f t="array" aca="1" ref="N192" ca="1">INDEX(Calc!$B$247:$BJ$287,'Cash Flows Stmt'!$P189,'Cash Flows Stmt'!N$164+1)</f>
        <v>0</v>
      </c>
      <c r="O192" s="161">
        <f t="shared" ca="1" si="29"/>
        <v>0</v>
      </c>
      <c r="P192" s="152">
        <v>26</v>
      </c>
    </row>
    <row r="193" spans="1:16" ht="14.25" hidden="1" customHeight="1">
      <c r="A193" s="181">
        <f ca="1">IF(O193&lt;&gt;0,Calc!$A$270,0)</f>
        <v>0</v>
      </c>
      <c r="B193" s="94"/>
      <c r="C193" s="94">
        <f t="array" aca="1" ref="C193" ca="1">INDEX(Calc!$B$247:$BJ$287,'Cash Flows Stmt'!$P190,'Cash Flows Stmt'!C$164+1)</f>
        <v>0</v>
      </c>
      <c r="D193" s="94">
        <f t="array" aca="1" ref="D193" ca="1">INDEX(Calc!$B$247:$BJ$287,'Cash Flows Stmt'!$P190,'Cash Flows Stmt'!D$164+1)</f>
        <v>0</v>
      </c>
      <c r="E193" s="94">
        <f t="array" aca="1" ref="E193" ca="1">INDEX(Calc!$B$247:$BJ$287,'Cash Flows Stmt'!$P190,'Cash Flows Stmt'!E$164+1)</f>
        <v>0</v>
      </c>
      <c r="F193" s="94">
        <f t="array" aca="1" ref="F193" ca="1">INDEX(Calc!$B$247:$BJ$287,'Cash Flows Stmt'!$P190,'Cash Flows Stmt'!F$164+1)</f>
        <v>0</v>
      </c>
      <c r="G193" s="94">
        <f t="array" aca="1" ref="G193" ca="1">INDEX(Calc!$B$247:$BJ$287,'Cash Flows Stmt'!$P190,'Cash Flows Stmt'!G$164+1)</f>
        <v>0</v>
      </c>
      <c r="H193" s="94">
        <f t="array" aca="1" ref="H193" ca="1">INDEX(Calc!$B$247:$BJ$287,'Cash Flows Stmt'!$P190,'Cash Flows Stmt'!H$164+1)</f>
        <v>0</v>
      </c>
      <c r="I193" s="94">
        <f t="array" aca="1" ref="I193" ca="1">INDEX(Calc!$B$247:$BJ$287,'Cash Flows Stmt'!$P190,'Cash Flows Stmt'!I$164+1)</f>
        <v>0</v>
      </c>
      <c r="J193" s="94">
        <f t="array" aca="1" ref="J193" ca="1">INDEX(Calc!$B$247:$BJ$287,'Cash Flows Stmt'!$P190,'Cash Flows Stmt'!J$164+1)</f>
        <v>0</v>
      </c>
      <c r="K193" s="94">
        <f t="array" aca="1" ref="K193" ca="1">INDEX(Calc!$B$247:$BJ$287,'Cash Flows Stmt'!$P190,'Cash Flows Stmt'!K$164+1)</f>
        <v>0</v>
      </c>
      <c r="L193" s="94">
        <f t="array" aca="1" ref="L193" ca="1">INDEX(Calc!$B$247:$BJ$287,'Cash Flows Stmt'!$P190,'Cash Flows Stmt'!L$164+1)</f>
        <v>0</v>
      </c>
      <c r="M193" s="94">
        <f t="array" aca="1" ref="M193" ca="1">INDEX(Calc!$B$247:$BJ$287,'Cash Flows Stmt'!$P190,'Cash Flows Stmt'!M$164+1)</f>
        <v>0</v>
      </c>
      <c r="N193" s="94">
        <f t="array" aca="1" ref="N193" ca="1">INDEX(Calc!$B$247:$BJ$287,'Cash Flows Stmt'!$P190,'Cash Flows Stmt'!N$164+1)</f>
        <v>0</v>
      </c>
      <c r="O193" s="161">
        <f t="shared" ca="1" si="29"/>
        <v>0</v>
      </c>
      <c r="P193" s="152">
        <v>27</v>
      </c>
    </row>
    <row r="194" spans="1:16" ht="14.25" hidden="1" customHeight="1">
      <c r="A194" s="181">
        <f ca="1">IF(O194&lt;&gt;0,Calc!$A$271,0)</f>
        <v>0</v>
      </c>
      <c r="B194" s="94"/>
      <c r="C194" s="94">
        <f t="array" aca="1" ref="C194" ca="1">INDEX(Calc!$B$247:$BJ$287,'Cash Flows Stmt'!$P191,'Cash Flows Stmt'!C$164+1)</f>
        <v>0</v>
      </c>
      <c r="D194" s="94">
        <f t="array" aca="1" ref="D194" ca="1">INDEX(Calc!$B$247:$BJ$287,'Cash Flows Stmt'!$P191,'Cash Flows Stmt'!D$164+1)</f>
        <v>0</v>
      </c>
      <c r="E194" s="94">
        <f t="array" aca="1" ref="E194" ca="1">INDEX(Calc!$B$247:$BJ$287,'Cash Flows Stmt'!$P191,'Cash Flows Stmt'!E$164+1)</f>
        <v>0</v>
      </c>
      <c r="F194" s="94">
        <f t="array" aca="1" ref="F194" ca="1">INDEX(Calc!$B$247:$BJ$287,'Cash Flows Stmt'!$P191,'Cash Flows Stmt'!F$164+1)</f>
        <v>0</v>
      </c>
      <c r="G194" s="94">
        <f t="array" aca="1" ref="G194" ca="1">INDEX(Calc!$B$247:$BJ$287,'Cash Flows Stmt'!$P191,'Cash Flows Stmt'!G$164+1)</f>
        <v>0</v>
      </c>
      <c r="H194" s="94">
        <f t="array" aca="1" ref="H194" ca="1">INDEX(Calc!$B$247:$BJ$287,'Cash Flows Stmt'!$P191,'Cash Flows Stmt'!H$164+1)</f>
        <v>0</v>
      </c>
      <c r="I194" s="94">
        <f t="array" aca="1" ref="I194" ca="1">INDEX(Calc!$B$247:$BJ$287,'Cash Flows Stmt'!$P191,'Cash Flows Stmt'!I$164+1)</f>
        <v>0</v>
      </c>
      <c r="J194" s="94">
        <f t="array" aca="1" ref="J194" ca="1">INDEX(Calc!$B$247:$BJ$287,'Cash Flows Stmt'!$P191,'Cash Flows Stmt'!J$164+1)</f>
        <v>0</v>
      </c>
      <c r="K194" s="94">
        <f t="array" aca="1" ref="K194" ca="1">INDEX(Calc!$B$247:$BJ$287,'Cash Flows Stmt'!$P191,'Cash Flows Stmt'!K$164+1)</f>
        <v>0</v>
      </c>
      <c r="L194" s="94">
        <f t="array" aca="1" ref="L194" ca="1">INDEX(Calc!$B$247:$BJ$287,'Cash Flows Stmt'!$P191,'Cash Flows Stmt'!L$164+1)</f>
        <v>0</v>
      </c>
      <c r="M194" s="94">
        <f t="array" aca="1" ref="M194" ca="1">INDEX(Calc!$B$247:$BJ$287,'Cash Flows Stmt'!$P191,'Cash Flows Stmt'!M$164+1)</f>
        <v>0</v>
      </c>
      <c r="N194" s="94">
        <f t="array" aca="1" ref="N194" ca="1">INDEX(Calc!$B$247:$BJ$287,'Cash Flows Stmt'!$P191,'Cash Flows Stmt'!N$164+1)</f>
        <v>0</v>
      </c>
      <c r="O194" s="161">
        <f t="shared" ca="1" si="29"/>
        <v>0</v>
      </c>
      <c r="P194" s="152">
        <v>28</v>
      </c>
    </row>
    <row r="195" spans="1:16" ht="14.25" customHeight="1">
      <c r="A195" s="181">
        <f>IF(O195&lt;&gt;0,Calc!$A$272,0)</f>
        <v>0</v>
      </c>
      <c r="B195" s="94"/>
      <c r="C195" s="94">
        <f t="array" ref="C195">INDEX(Calc!$B$247:$BJ$287,'Cash Flows Stmt'!$P192,'Cash Flows Stmt'!C$164+1)</f>
        <v>0</v>
      </c>
      <c r="D195" s="94">
        <f t="array" ref="D195">INDEX(Calc!$B$247:$BJ$287,'Cash Flows Stmt'!$P192,'Cash Flows Stmt'!D$164+1)</f>
        <v>0</v>
      </c>
      <c r="E195" s="94">
        <f t="array" ref="E195">INDEX(Calc!$B$247:$BJ$287,'Cash Flows Stmt'!$P192,'Cash Flows Stmt'!E$164+1)</f>
        <v>0</v>
      </c>
      <c r="F195" s="94">
        <f t="array" ref="F195">INDEX(Calc!$B$247:$BJ$287,'Cash Flows Stmt'!$P192,'Cash Flows Stmt'!F$164+1)</f>
        <v>0</v>
      </c>
      <c r="G195" s="94">
        <f t="array" ref="G195">INDEX(Calc!$B$247:$BJ$287,'Cash Flows Stmt'!$P192,'Cash Flows Stmt'!G$164+1)</f>
        <v>0</v>
      </c>
      <c r="H195" s="94">
        <f t="array" ref="H195">INDEX(Calc!$B$247:$BJ$287,'Cash Flows Stmt'!$P192,'Cash Flows Stmt'!H$164+1)</f>
        <v>0</v>
      </c>
      <c r="I195" s="94">
        <f t="array" ref="I195">INDEX(Calc!$B$247:$BJ$287,'Cash Flows Stmt'!$P192,'Cash Flows Stmt'!I$164+1)</f>
        <v>0</v>
      </c>
      <c r="J195" s="94">
        <f t="array" ref="J195">INDEX(Calc!$B$247:$BJ$287,'Cash Flows Stmt'!$P192,'Cash Flows Stmt'!J$164+1)</f>
        <v>0</v>
      </c>
      <c r="K195" s="94">
        <f t="array" ref="K195">INDEX(Calc!$B$247:$BJ$287,'Cash Flows Stmt'!$P192,'Cash Flows Stmt'!K$164+1)</f>
        <v>0</v>
      </c>
      <c r="L195" s="94">
        <f t="array" ref="L195">INDEX(Calc!$B$247:$BJ$287,'Cash Flows Stmt'!$P192,'Cash Flows Stmt'!L$164+1)</f>
        <v>0</v>
      </c>
      <c r="M195" s="94">
        <f t="array" ref="M195">INDEX(Calc!$B$247:$BJ$287,'Cash Flows Stmt'!$P192,'Cash Flows Stmt'!M$164+1)</f>
        <v>0</v>
      </c>
      <c r="N195" s="94">
        <f t="array" ref="N195">INDEX(Calc!$B$247:$BJ$287,'Cash Flows Stmt'!$P192,'Cash Flows Stmt'!N$164+1)</f>
        <v>0</v>
      </c>
      <c r="O195" s="161">
        <f t="shared" si="29"/>
        <v>0</v>
      </c>
      <c r="P195" s="152">
        <v>29</v>
      </c>
    </row>
    <row r="196" spans="1:16" ht="14.25" customHeight="1">
      <c r="A196" s="181">
        <f ca="1">IF(O196&lt;&gt;0,Calc!$A$273,0)</f>
        <v>0</v>
      </c>
      <c r="B196" s="94"/>
      <c r="C196" s="94">
        <f t="array" aca="1" ref="C196" ca="1">INDEX(Calc!$B$247:$BJ$287,'Cash Flows Stmt'!$P193,'Cash Flows Stmt'!C$164+1)</f>
        <v>0</v>
      </c>
      <c r="D196" s="94">
        <f t="array" aca="1" ref="D196" ca="1">INDEX(Calc!$B$247:$BJ$287,'Cash Flows Stmt'!$P193,'Cash Flows Stmt'!D$164+1)</f>
        <v>0</v>
      </c>
      <c r="E196" s="94">
        <f t="array" aca="1" ref="E196" ca="1">INDEX(Calc!$B$247:$BJ$287,'Cash Flows Stmt'!$P193,'Cash Flows Stmt'!E$164+1)</f>
        <v>0</v>
      </c>
      <c r="F196" s="94">
        <f t="array" aca="1" ref="F196" ca="1">INDEX(Calc!$B$247:$BJ$287,'Cash Flows Stmt'!$P193,'Cash Flows Stmt'!F$164+1)</f>
        <v>0</v>
      </c>
      <c r="G196" s="94">
        <f t="array" aca="1" ref="G196" ca="1">INDEX(Calc!$B$247:$BJ$287,'Cash Flows Stmt'!$P193,'Cash Flows Stmt'!G$164+1)</f>
        <v>0</v>
      </c>
      <c r="H196" s="94">
        <f t="array" aca="1" ref="H196" ca="1">INDEX(Calc!$B$247:$BJ$287,'Cash Flows Stmt'!$P193,'Cash Flows Stmt'!H$164+1)</f>
        <v>0</v>
      </c>
      <c r="I196" s="94">
        <f t="array" aca="1" ref="I196" ca="1">INDEX(Calc!$B$247:$BJ$287,'Cash Flows Stmt'!$P193,'Cash Flows Stmt'!I$164+1)</f>
        <v>0</v>
      </c>
      <c r="J196" s="94">
        <f t="array" aca="1" ref="J196" ca="1">INDEX(Calc!$B$247:$BJ$287,'Cash Flows Stmt'!$P193,'Cash Flows Stmt'!J$164+1)</f>
        <v>0</v>
      </c>
      <c r="K196" s="94">
        <f t="array" aca="1" ref="K196" ca="1">INDEX(Calc!$B$247:$BJ$287,'Cash Flows Stmt'!$P193,'Cash Flows Stmt'!K$164+1)</f>
        <v>0</v>
      </c>
      <c r="L196" s="94">
        <f t="array" aca="1" ref="L196" ca="1">INDEX(Calc!$B$247:$BJ$287,'Cash Flows Stmt'!$P193,'Cash Flows Stmt'!L$164+1)</f>
        <v>0</v>
      </c>
      <c r="M196" s="94">
        <f t="array" aca="1" ref="M196" ca="1">INDEX(Calc!$B$247:$BJ$287,'Cash Flows Stmt'!$P193,'Cash Flows Stmt'!M$164+1)</f>
        <v>0</v>
      </c>
      <c r="N196" s="94">
        <f t="array" aca="1" ref="N196" ca="1">INDEX(Calc!$B$247:$BJ$287,'Cash Flows Stmt'!$P193,'Cash Flows Stmt'!N$164+1)</f>
        <v>0</v>
      </c>
      <c r="O196" s="161">
        <f t="shared" ca="1" si="29"/>
        <v>0</v>
      </c>
      <c r="P196" s="152">
        <v>30</v>
      </c>
    </row>
    <row r="197" spans="1:16" ht="14.25" customHeight="1">
      <c r="A197" s="162" t="s">
        <v>217</v>
      </c>
      <c r="B197" s="94"/>
      <c r="C197" s="286">
        <f t="shared" ref="C197:O197" ca="1" si="30">SUM(C170:C196)</f>
        <v>-211883.31402677315</v>
      </c>
      <c r="D197" s="286">
        <f t="shared" ca="1" si="30"/>
        <v>-218380.51012713838</v>
      </c>
      <c r="E197" s="286">
        <f t="shared" ca="1" si="30"/>
        <v>-200063.52980066428</v>
      </c>
      <c r="F197" s="286">
        <f t="shared" ca="1" si="30"/>
        <v>-173361.00017449589</v>
      </c>
      <c r="G197" s="286">
        <f t="shared" ca="1" si="30"/>
        <v>-135834.17812118257</v>
      </c>
      <c r="H197" s="286">
        <f t="shared" ca="1" si="30"/>
        <v>-93190.976502014644</v>
      </c>
      <c r="I197" s="286">
        <f t="shared" ca="1" si="30"/>
        <v>-49502.824753896479</v>
      </c>
      <c r="J197" s="286">
        <f t="shared" ca="1" si="30"/>
        <v>2341.9147008268337</v>
      </c>
      <c r="K197" s="286">
        <f t="shared" ca="1" si="30"/>
        <v>64804.718111285183</v>
      </c>
      <c r="L197" s="286">
        <f t="shared" ca="1" si="30"/>
        <v>135710.73187102127</v>
      </c>
      <c r="M197" s="286">
        <f t="shared" ca="1" si="30"/>
        <v>211433.5385427397</v>
      </c>
      <c r="N197" s="286">
        <f t="shared" ca="1" si="30"/>
        <v>299589.27608836145</v>
      </c>
      <c r="O197" s="286">
        <f t="shared" ca="1" si="30"/>
        <v>-368336.15419193124</v>
      </c>
      <c r="P197" s="152">
        <v>31</v>
      </c>
    </row>
    <row r="198" spans="1:16" ht="14.25" customHeight="1">
      <c r="A198" s="181"/>
      <c r="P198" s="152">
        <v>32</v>
      </c>
    </row>
    <row r="199" spans="1:16" ht="14.25" customHeight="1">
      <c r="A199" s="17">
        <f>IF(COUNTIF(A200:A203,"&lt;&gt;0")=0,0,"Cash from Financing and Investing")</f>
        <v>0</v>
      </c>
      <c r="P199" s="152">
        <v>33</v>
      </c>
    </row>
    <row r="200" spans="1:16" ht="14.25" hidden="1" customHeight="1">
      <c r="A200" s="181">
        <f>IF(O200&lt;&gt;0,Calc!$A$277,0)</f>
        <v>0</v>
      </c>
      <c r="B200" s="94"/>
      <c r="C200" s="94">
        <f t="array" ref="C200">INDEX(Calc!$B$247:$BJ$287,'Cash Flows Stmt'!$P197,'Cash Flows Stmt'!C$164+1)</f>
        <v>0</v>
      </c>
      <c r="D200" s="94">
        <f t="array" ref="D200">INDEX(Calc!$B$247:$BJ$287,'Cash Flows Stmt'!$P197,'Cash Flows Stmt'!D$164+1)</f>
        <v>0</v>
      </c>
      <c r="E200" s="94">
        <f t="array" ref="E200">INDEX(Calc!$B$247:$BJ$287,'Cash Flows Stmt'!$P197,'Cash Flows Stmt'!E$164+1)</f>
        <v>0</v>
      </c>
      <c r="F200" s="94">
        <f t="array" ref="F200">INDEX(Calc!$B$247:$BJ$287,'Cash Flows Stmt'!$P197,'Cash Flows Stmt'!F$164+1)</f>
        <v>0</v>
      </c>
      <c r="G200" s="94">
        <f t="array" ref="G200">INDEX(Calc!$B$247:$BJ$287,'Cash Flows Stmt'!$P197,'Cash Flows Stmt'!G$164+1)</f>
        <v>0</v>
      </c>
      <c r="H200" s="94">
        <f t="array" ref="H200">INDEX(Calc!$B$247:$BJ$287,'Cash Flows Stmt'!$P197,'Cash Flows Stmt'!H$164+1)</f>
        <v>0</v>
      </c>
      <c r="I200" s="94">
        <f t="array" ref="I200">INDEX(Calc!$B$247:$BJ$287,'Cash Flows Stmt'!$P197,'Cash Flows Stmt'!I$164+1)</f>
        <v>0</v>
      </c>
      <c r="J200" s="94">
        <f t="array" ref="J200">INDEX(Calc!$B$247:$BJ$287,'Cash Flows Stmt'!$P197,'Cash Flows Stmt'!J$164+1)</f>
        <v>0</v>
      </c>
      <c r="K200" s="94">
        <f t="array" ref="K200">INDEX(Calc!$B$247:$BJ$287,'Cash Flows Stmt'!$P197,'Cash Flows Stmt'!K$164+1)</f>
        <v>0</v>
      </c>
      <c r="L200" s="94">
        <f t="array" ref="L200">INDEX(Calc!$B$247:$BJ$287,'Cash Flows Stmt'!$P197,'Cash Flows Stmt'!L$164+1)</f>
        <v>0</v>
      </c>
      <c r="M200" s="94">
        <f t="array" ref="M200">INDEX(Calc!$B$247:$BJ$287,'Cash Flows Stmt'!$P197,'Cash Flows Stmt'!M$164+1)</f>
        <v>0</v>
      </c>
      <c r="N200" s="94">
        <f t="array" ref="N200">INDEX(Calc!$B$247:$BJ$287,'Cash Flows Stmt'!$P197,'Cash Flows Stmt'!N$164+1)</f>
        <v>0</v>
      </c>
      <c r="O200" s="161">
        <f t="shared" ref="O200:O203" si="31">SUM(B200:N200)</f>
        <v>0</v>
      </c>
      <c r="P200" s="152">
        <v>34</v>
      </c>
    </row>
    <row r="201" spans="1:16" ht="14.25" hidden="1" customHeight="1">
      <c r="A201" s="181">
        <f>IF(O201&lt;&gt;0,Calc!$A$278,0)</f>
        <v>0</v>
      </c>
      <c r="B201" s="94"/>
      <c r="C201" s="94">
        <f t="array" ref="C201">INDEX(Calc!$B$247:$BJ$287,'Cash Flows Stmt'!$P198,'Cash Flows Stmt'!C$164+1)</f>
        <v>0</v>
      </c>
      <c r="D201" s="94">
        <f t="array" ref="D201">INDEX(Calc!$B$247:$BJ$287,'Cash Flows Stmt'!$P198,'Cash Flows Stmt'!D$164+1)</f>
        <v>0</v>
      </c>
      <c r="E201" s="94">
        <f t="array" ref="E201">INDEX(Calc!$B$247:$BJ$287,'Cash Flows Stmt'!$P198,'Cash Flows Stmt'!E$164+1)</f>
        <v>0</v>
      </c>
      <c r="F201" s="94">
        <f t="array" ref="F201">INDEX(Calc!$B$247:$BJ$287,'Cash Flows Stmt'!$P198,'Cash Flows Stmt'!F$164+1)</f>
        <v>0</v>
      </c>
      <c r="G201" s="94">
        <f t="array" ref="G201">INDEX(Calc!$B$247:$BJ$287,'Cash Flows Stmt'!$P198,'Cash Flows Stmt'!G$164+1)</f>
        <v>0</v>
      </c>
      <c r="H201" s="94">
        <f t="array" ref="H201">INDEX(Calc!$B$247:$BJ$287,'Cash Flows Stmt'!$P198,'Cash Flows Stmt'!H$164+1)</f>
        <v>0</v>
      </c>
      <c r="I201" s="94">
        <f t="array" ref="I201">INDEX(Calc!$B$247:$BJ$287,'Cash Flows Stmt'!$P198,'Cash Flows Stmt'!I$164+1)</f>
        <v>0</v>
      </c>
      <c r="J201" s="94">
        <f t="array" ref="J201">INDEX(Calc!$B$247:$BJ$287,'Cash Flows Stmt'!$P198,'Cash Flows Stmt'!J$164+1)</f>
        <v>0</v>
      </c>
      <c r="K201" s="94">
        <f t="array" ref="K201">INDEX(Calc!$B$247:$BJ$287,'Cash Flows Stmt'!$P198,'Cash Flows Stmt'!K$164+1)</f>
        <v>0</v>
      </c>
      <c r="L201" s="94">
        <f t="array" ref="L201">INDEX(Calc!$B$247:$BJ$287,'Cash Flows Stmt'!$P198,'Cash Flows Stmt'!L$164+1)</f>
        <v>0</v>
      </c>
      <c r="M201" s="94">
        <f t="array" ref="M201">INDEX(Calc!$B$247:$BJ$287,'Cash Flows Stmt'!$P198,'Cash Flows Stmt'!M$164+1)</f>
        <v>0</v>
      </c>
      <c r="N201" s="94">
        <f t="array" ref="N201">INDEX(Calc!$B$247:$BJ$287,'Cash Flows Stmt'!$P198,'Cash Flows Stmt'!N$164+1)</f>
        <v>0</v>
      </c>
      <c r="O201" s="161">
        <f t="shared" si="31"/>
        <v>0</v>
      </c>
      <c r="P201" s="152">
        <v>35</v>
      </c>
    </row>
    <row r="202" spans="1:16" ht="14.25" customHeight="1">
      <c r="A202" s="181">
        <f>IF(O202&lt;&gt;0,Calc!$A$279,0)</f>
        <v>0</v>
      </c>
      <c r="B202" s="94"/>
      <c r="C202" s="94">
        <f t="array" ref="C202">INDEX(Calc!$B$247:$BJ$287,'Cash Flows Stmt'!$P199,'Cash Flows Stmt'!C$164+1)</f>
        <v>0</v>
      </c>
      <c r="D202" s="94">
        <f t="array" ref="D202">INDEX(Calc!$B$247:$BJ$287,'Cash Flows Stmt'!$P199,'Cash Flows Stmt'!D$164+1)</f>
        <v>0</v>
      </c>
      <c r="E202" s="94">
        <f t="array" ref="E202">INDEX(Calc!$B$247:$BJ$287,'Cash Flows Stmt'!$P199,'Cash Flows Stmt'!E$164+1)</f>
        <v>0</v>
      </c>
      <c r="F202" s="94">
        <f t="array" ref="F202">INDEX(Calc!$B$247:$BJ$287,'Cash Flows Stmt'!$P199,'Cash Flows Stmt'!F$164+1)</f>
        <v>0</v>
      </c>
      <c r="G202" s="94">
        <f t="array" ref="G202">INDEX(Calc!$B$247:$BJ$287,'Cash Flows Stmt'!$P199,'Cash Flows Stmt'!G$164+1)</f>
        <v>0</v>
      </c>
      <c r="H202" s="94">
        <f t="array" ref="H202">INDEX(Calc!$B$247:$BJ$287,'Cash Flows Stmt'!$P199,'Cash Flows Stmt'!H$164+1)</f>
        <v>0</v>
      </c>
      <c r="I202" s="94">
        <f t="array" ref="I202">INDEX(Calc!$B$247:$BJ$287,'Cash Flows Stmt'!$P199,'Cash Flows Stmt'!I$164+1)</f>
        <v>0</v>
      </c>
      <c r="J202" s="94">
        <f t="array" ref="J202">INDEX(Calc!$B$247:$BJ$287,'Cash Flows Stmt'!$P199,'Cash Flows Stmt'!J$164+1)</f>
        <v>0</v>
      </c>
      <c r="K202" s="94">
        <f t="array" ref="K202">INDEX(Calc!$B$247:$BJ$287,'Cash Flows Stmt'!$P199,'Cash Flows Stmt'!K$164+1)</f>
        <v>0</v>
      </c>
      <c r="L202" s="94">
        <f t="array" ref="L202">INDEX(Calc!$B$247:$BJ$287,'Cash Flows Stmt'!$P199,'Cash Flows Stmt'!L$164+1)</f>
        <v>0</v>
      </c>
      <c r="M202" s="94">
        <f t="array" ref="M202">INDEX(Calc!$B$247:$BJ$287,'Cash Flows Stmt'!$P199,'Cash Flows Stmt'!M$164+1)</f>
        <v>0</v>
      </c>
      <c r="N202" s="94">
        <f t="array" ref="N202">INDEX(Calc!$B$247:$BJ$287,'Cash Flows Stmt'!$P199,'Cash Flows Stmt'!N$164+1)</f>
        <v>0</v>
      </c>
      <c r="O202" s="161">
        <f t="shared" si="31"/>
        <v>0</v>
      </c>
      <c r="P202" s="152">
        <v>36</v>
      </c>
    </row>
    <row r="203" spans="1:16" ht="14.25" hidden="1" customHeight="1">
      <c r="A203" s="181">
        <f>IF(O203&lt;&gt;0,Calc!$A$280,0)</f>
        <v>0</v>
      </c>
      <c r="B203" s="94"/>
      <c r="C203" s="94">
        <f t="array" ref="C203">INDEX(Calc!$B$247:$BJ$287,'Cash Flows Stmt'!$P200,'Cash Flows Stmt'!C$164+1)</f>
        <v>0</v>
      </c>
      <c r="D203" s="94">
        <f t="array" ref="D203">INDEX(Calc!$B$247:$BJ$287,'Cash Flows Stmt'!$P200,'Cash Flows Stmt'!D$164+1)</f>
        <v>0</v>
      </c>
      <c r="E203" s="94">
        <f t="array" ref="E203">INDEX(Calc!$B$247:$BJ$287,'Cash Flows Stmt'!$P200,'Cash Flows Stmt'!E$164+1)</f>
        <v>0</v>
      </c>
      <c r="F203" s="94">
        <f t="array" ref="F203">INDEX(Calc!$B$247:$BJ$287,'Cash Flows Stmt'!$P200,'Cash Flows Stmt'!F$164+1)</f>
        <v>0</v>
      </c>
      <c r="G203" s="94">
        <f t="array" ref="G203">INDEX(Calc!$B$247:$BJ$287,'Cash Flows Stmt'!$P200,'Cash Flows Stmt'!G$164+1)</f>
        <v>0</v>
      </c>
      <c r="H203" s="94">
        <f t="array" ref="H203">INDEX(Calc!$B$247:$BJ$287,'Cash Flows Stmt'!$P200,'Cash Flows Stmt'!H$164+1)</f>
        <v>0</v>
      </c>
      <c r="I203" s="94">
        <f t="array" ref="I203">INDEX(Calc!$B$247:$BJ$287,'Cash Flows Stmt'!$P200,'Cash Flows Stmt'!I$164+1)</f>
        <v>0</v>
      </c>
      <c r="J203" s="94">
        <f t="array" ref="J203">INDEX(Calc!$B$247:$BJ$287,'Cash Flows Stmt'!$P200,'Cash Flows Stmt'!J$164+1)</f>
        <v>0</v>
      </c>
      <c r="K203" s="94">
        <f t="array" ref="K203">INDEX(Calc!$B$247:$BJ$287,'Cash Flows Stmt'!$P200,'Cash Flows Stmt'!K$164+1)</f>
        <v>0</v>
      </c>
      <c r="L203" s="94">
        <f t="array" ref="L203">INDEX(Calc!$B$247:$BJ$287,'Cash Flows Stmt'!$P200,'Cash Flows Stmt'!L$164+1)</f>
        <v>0</v>
      </c>
      <c r="M203" s="94">
        <f t="array" ref="M203">INDEX(Calc!$B$247:$BJ$287,'Cash Flows Stmt'!$P200,'Cash Flows Stmt'!M$164+1)</f>
        <v>0</v>
      </c>
      <c r="N203" s="94">
        <f t="array" ref="N203">INDEX(Calc!$B$247:$BJ$287,'Cash Flows Stmt'!$P200,'Cash Flows Stmt'!N$164+1)</f>
        <v>0</v>
      </c>
      <c r="O203" s="161">
        <f t="shared" si="31"/>
        <v>0</v>
      </c>
      <c r="P203" s="152">
        <v>37</v>
      </c>
    </row>
    <row r="204" spans="1:16" ht="14.25" customHeight="1">
      <c r="A204" s="162">
        <f>IF(COUNTIF(A200:A203,"&lt;&gt;0")=0,0,"Net Cash from Financing and Investing")</f>
        <v>0</v>
      </c>
      <c r="B204" s="105"/>
      <c r="C204" s="177">
        <f t="shared" ref="C204:O204" si="32">SUM(C200:C203)</f>
        <v>0</v>
      </c>
      <c r="D204" s="177">
        <f t="shared" si="32"/>
        <v>0</v>
      </c>
      <c r="E204" s="177">
        <f t="shared" si="32"/>
        <v>0</v>
      </c>
      <c r="F204" s="177">
        <f t="shared" si="32"/>
        <v>0</v>
      </c>
      <c r="G204" s="177">
        <f t="shared" si="32"/>
        <v>0</v>
      </c>
      <c r="H204" s="177">
        <f t="shared" si="32"/>
        <v>0</v>
      </c>
      <c r="I204" s="177">
        <f t="shared" si="32"/>
        <v>0</v>
      </c>
      <c r="J204" s="177">
        <f t="shared" si="32"/>
        <v>0</v>
      </c>
      <c r="K204" s="177">
        <f t="shared" si="32"/>
        <v>0</v>
      </c>
      <c r="L204" s="177">
        <f t="shared" si="32"/>
        <v>0</v>
      </c>
      <c r="M204" s="177">
        <f t="shared" si="32"/>
        <v>0</v>
      </c>
      <c r="N204" s="177">
        <f t="shared" si="32"/>
        <v>0</v>
      </c>
      <c r="O204" s="177">
        <f t="shared" si="32"/>
        <v>0</v>
      </c>
      <c r="P204" s="152">
        <v>38</v>
      </c>
    </row>
    <row r="205" spans="1:16" ht="14.25" customHeight="1">
      <c r="A205" s="162"/>
      <c r="B205" s="176"/>
      <c r="C205" s="176"/>
      <c r="D205" s="176"/>
      <c r="E205" s="176"/>
      <c r="F205" s="176"/>
      <c r="G205" s="176"/>
      <c r="H205" s="176"/>
      <c r="I205" s="176"/>
      <c r="J205" s="176"/>
      <c r="K205" s="176"/>
      <c r="L205" s="176"/>
      <c r="M205" s="176"/>
      <c r="N205" s="176"/>
      <c r="O205" s="176"/>
      <c r="P205" s="152">
        <v>39</v>
      </c>
    </row>
    <row r="206" spans="1:16" ht="14.25" hidden="1" customHeight="1">
      <c r="A206" s="17">
        <f>IF(COUNTIF(A207,"&lt;&gt;0")=0,0,"Cash Before Dividends")</f>
        <v>0</v>
      </c>
      <c r="B206" s="94"/>
      <c r="C206" s="94">
        <f t="shared" ref="C206:N206" ca="1" si="33">C167+C197+C204</f>
        <v>-10588438.37743911</v>
      </c>
      <c r="D206" s="94">
        <f t="shared" ca="1" si="33"/>
        <v>-10806818.887566248</v>
      </c>
      <c r="E206" s="94">
        <f t="shared" ca="1" si="33"/>
        <v>-11006882.417366913</v>
      </c>
      <c r="F206" s="94">
        <f t="shared" ca="1" si="33"/>
        <v>-11180243.417541409</v>
      </c>
      <c r="G206" s="94">
        <f t="shared" ca="1" si="33"/>
        <v>-11316077.595662592</v>
      </c>
      <c r="H206" s="94">
        <f t="shared" ca="1" si="33"/>
        <v>-11409268.572164606</v>
      </c>
      <c r="I206" s="94">
        <f t="shared" ca="1" si="33"/>
        <v>-11458771.396918504</v>
      </c>
      <c r="J206" s="94">
        <f t="shared" ca="1" si="33"/>
        <v>-11456429.482217677</v>
      </c>
      <c r="K206" s="94">
        <f t="shared" ca="1" si="33"/>
        <v>-11391624.764106391</v>
      </c>
      <c r="L206" s="94">
        <f t="shared" ca="1" si="33"/>
        <v>-11255914.032235369</v>
      </c>
      <c r="M206" s="94">
        <f t="shared" ca="1" si="33"/>
        <v>-11044480.493692629</v>
      </c>
      <c r="N206" s="94">
        <f t="shared" ca="1" si="33"/>
        <v>-10744891.217604268</v>
      </c>
      <c r="O206" s="94">
        <f ca="1">N206</f>
        <v>-10744891.217604268</v>
      </c>
      <c r="P206" s="152">
        <v>40</v>
      </c>
    </row>
    <row r="207" spans="1:16" ht="14.25" hidden="1" customHeight="1">
      <c r="A207" s="181">
        <f>IF(O207&lt;&gt;0,Calc!$A$284,0)</f>
        <v>0</v>
      </c>
      <c r="B207" s="94"/>
      <c r="C207" s="94">
        <f t="array" ref="C207">INDEX(Calc!$B$247:$BJ$287,'Cash Flows Stmt'!$P204,'Cash Flows Stmt'!C$164+1)</f>
        <v>0</v>
      </c>
      <c r="D207" s="94">
        <f t="array" ref="D207">INDEX(Calc!$B$247:$BJ$287,'Cash Flows Stmt'!$P204,'Cash Flows Stmt'!D$164+1)</f>
        <v>0</v>
      </c>
      <c r="E207" s="94">
        <f t="array" ref="E207">INDEX(Calc!$B$247:$BJ$287,'Cash Flows Stmt'!$P204,'Cash Flows Stmt'!E$164+1)</f>
        <v>0</v>
      </c>
      <c r="F207" s="94">
        <f t="array" ref="F207">INDEX(Calc!$B$247:$BJ$287,'Cash Flows Stmt'!$P204,'Cash Flows Stmt'!F$164+1)</f>
        <v>0</v>
      </c>
      <c r="G207" s="94">
        <f t="array" ref="G207">INDEX(Calc!$B$247:$BJ$287,'Cash Flows Stmt'!$P204,'Cash Flows Stmt'!G$164+1)</f>
        <v>0</v>
      </c>
      <c r="H207" s="94">
        <f t="array" ref="H207">INDEX(Calc!$B$247:$BJ$287,'Cash Flows Stmt'!$P204,'Cash Flows Stmt'!H$164+1)</f>
        <v>0</v>
      </c>
      <c r="I207" s="94">
        <f t="array" ref="I207">INDEX(Calc!$B$247:$BJ$287,'Cash Flows Stmt'!$P204,'Cash Flows Stmt'!I$164+1)</f>
        <v>0</v>
      </c>
      <c r="J207" s="94">
        <f t="array" ref="J207">INDEX(Calc!$B$247:$BJ$287,'Cash Flows Stmt'!$P204,'Cash Flows Stmt'!J$164+1)</f>
        <v>0</v>
      </c>
      <c r="K207" s="94">
        <f t="array" ref="K207">INDEX(Calc!$B$247:$BJ$287,'Cash Flows Stmt'!$P204,'Cash Flows Stmt'!K$164+1)</f>
        <v>0</v>
      </c>
      <c r="L207" s="94">
        <f t="array" ref="L207">INDEX(Calc!$B$247:$BJ$287,'Cash Flows Stmt'!$P204,'Cash Flows Stmt'!L$164+1)</f>
        <v>0</v>
      </c>
      <c r="M207" s="94">
        <f t="array" ref="M207">INDEX(Calc!$B$247:$BJ$287,'Cash Flows Stmt'!$P204,'Cash Flows Stmt'!M$164+1)</f>
        <v>0</v>
      </c>
      <c r="N207" s="94">
        <f t="array" ref="N207">INDEX(Calc!$B$247:$BJ$287,'Cash Flows Stmt'!$P204,'Cash Flows Stmt'!N$164+1)</f>
        <v>0</v>
      </c>
      <c r="O207" s="94">
        <f>SUM(B207:N207)</f>
        <v>0</v>
      </c>
      <c r="P207" s="152">
        <v>41</v>
      </c>
    </row>
    <row r="208" spans="1:16" ht="14.25" customHeight="1">
      <c r="A208" s="162" t="s">
        <v>223</v>
      </c>
      <c r="B208" s="105"/>
      <c r="C208" s="297">
        <f t="shared" ref="C208:O208" ca="1" si="34">C207+C197+C204</f>
        <v>-211883.31402677315</v>
      </c>
      <c r="D208" s="297">
        <f t="shared" ca="1" si="34"/>
        <v>-218380.51012713838</v>
      </c>
      <c r="E208" s="297">
        <f t="shared" ca="1" si="34"/>
        <v>-200063.52980066428</v>
      </c>
      <c r="F208" s="297">
        <f t="shared" ca="1" si="34"/>
        <v>-173361.00017449589</v>
      </c>
      <c r="G208" s="297">
        <f t="shared" ca="1" si="34"/>
        <v>-135834.17812118257</v>
      </c>
      <c r="H208" s="297">
        <f t="shared" ca="1" si="34"/>
        <v>-93190.976502014644</v>
      </c>
      <c r="I208" s="297">
        <f t="shared" ca="1" si="34"/>
        <v>-49502.824753896479</v>
      </c>
      <c r="J208" s="297">
        <f t="shared" ca="1" si="34"/>
        <v>2341.9147008268337</v>
      </c>
      <c r="K208" s="297">
        <f t="shared" ca="1" si="34"/>
        <v>64804.718111285183</v>
      </c>
      <c r="L208" s="297">
        <f t="shared" ca="1" si="34"/>
        <v>135710.73187102127</v>
      </c>
      <c r="M208" s="297">
        <f t="shared" ca="1" si="34"/>
        <v>211433.5385427397</v>
      </c>
      <c r="N208" s="297">
        <f t="shared" ca="1" si="34"/>
        <v>299589.27608836145</v>
      </c>
      <c r="O208" s="297">
        <f t="shared" ca="1" si="34"/>
        <v>-368336.15419193124</v>
      </c>
      <c r="P208" s="152">
        <v>42</v>
      </c>
    </row>
    <row r="209" spans="1:16" ht="14.25" customHeight="1">
      <c r="A209" s="181"/>
      <c r="P209" s="152">
        <v>43</v>
      </c>
    </row>
    <row r="210" spans="1:16" ht="14.25" customHeight="1">
      <c r="A210" s="162" t="s">
        <v>224</v>
      </c>
      <c r="B210" s="105"/>
      <c r="C210" s="103">
        <f t="shared" ref="C210:N210" ca="1" si="35">C208+C167</f>
        <v>-10588438.37743911</v>
      </c>
      <c r="D210" s="103">
        <f t="shared" ca="1" si="35"/>
        <v>-10806818.887566248</v>
      </c>
      <c r="E210" s="103">
        <f t="shared" ca="1" si="35"/>
        <v>-11006882.417366913</v>
      </c>
      <c r="F210" s="103">
        <f t="shared" ca="1" si="35"/>
        <v>-11180243.417541409</v>
      </c>
      <c r="G210" s="103">
        <f t="shared" ca="1" si="35"/>
        <v>-11316077.595662592</v>
      </c>
      <c r="H210" s="103">
        <f t="shared" ca="1" si="35"/>
        <v>-11409268.572164606</v>
      </c>
      <c r="I210" s="103">
        <f t="shared" ca="1" si="35"/>
        <v>-11458771.396918504</v>
      </c>
      <c r="J210" s="103">
        <f t="shared" ca="1" si="35"/>
        <v>-11456429.482217677</v>
      </c>
      <c r="K210" s="103">
        <f t="shared" ca="1" si="35"/>
        <v>-11391624.764106391</v>
      </c>
      <c r="L210" s="103">
        <f t="shared" ca="1" si="35"/>
        <v>-11255914.032235369</v>
      </c>
      <c r="M210" s="103">
        <f t="shared" ca="1" si="35"/>
        <v>-11044480.493692629</v>
      </c>
      <c r="N210" s="103">
        <f t="shared" ca="1" si="35"/>
        <v>-10744891.217604268</v>
      </c>
      <c r="O210" s="103">
        <f ca="1">N210</f>
        <v>-10744891.217604268</v>
      </c>
      <c r="P210" s="152">
        <v>44</v>
      </c>
    </row>
    <row r="211" spans="1:16" ht="14.25" customHeight="1">
      <c r="A211" s="162"/>
      <c r="B211" s="105"/>
      <c r="C211" s="105"/>
      <c r="D211" s="105"/>
      <c r="E211" s="105"/>
      <c r="F211" s="105"/>
      <c r="G211" s="105"/>
      <c r="H211" s="105"/>
      <c r="I211" s="105"/>
      <c r="J211" s="105"/>
      <c r="K211" s="105"/>
      <c r="L211" s="105"/>
      <c r="M211" s="105"/>
      <c r="N211" s="105"/>
      <c r="O211" s="105"/>
    </row>
    <row r="212" spans="1:16" ht="14.25" customHeight="1">
      <c r="A212" s="162"/>
      <c r="B212" s="105"/>
      <c r="C212" s="105"/>
      <c r="D212" s="105"/>
      <c r="E212" s="105"/>
      <c r="F212" s="105"/>
      <c r="G212" s="105"/>
      <c r="H212" s="105"/>
      <c r="I212" s="105"/>
      <c r="J212" s="105"/>
      <c r="K212" s="105"/>
      <c r="L212" s="105"/>
      <c r="M212" s="105"/>
      <c r="N212" s="105"/>
      <c r="O212" s="105"/>
    </row>
    <row r="213" spans="1:16" ht="14.25" customHeight="1">
      <c r="A213" s="484" t="str">
        <f>'Input - Assumptions'!$D$8</f>
        <v>CHAD LOVE MEDIA AI</v>
      </c>
      <c r="B213" s="485"/>
      <c r="C213" s="485"/>
      <c r="D213" s="485"/>
      <c r="E213" s="485"/>
      <c r="F213" s="485"/>
      <c r="G213" s="485"/>
      <c r="H213" s="485"/>
      <c r="I213" s="485"/>
      <c r="J213" s="485"/>
      <c r="K213" s="485"/>
      <c r="L213" s="485"/>
      <c r="M213" s="485"/>
      <c r="N213" s="485"/>
      <c r="O213" s="485"/>
    </row>
    <row r="214" spans="1:16" ht="14.25" customHeight="1">
      <c r="A214" s="484" t="s">
        <v>329</v>
      </c>
      <c r="B214" s="485"/>
      <c r="C214" s="485"/>
      <c r="D214" s="485"/>
      <c r="E214" s="485"/>
      <c r="F214" s="485"/>
      <c r="G214" s="485"/>
      <c r="H214" s="485"/>
      <c r="I214" s="485"/>
      <c r="J214" s="485"/>
      <c r="K214" s="485"/>
      <c r="L214" s="485"/>
      <c r="M214" s="485"/>
      <c r="N214" s="485"/>
      <c r="O214" s="485"/>
    </row>
    <row r="215" spans="1:16" ht="14.25" customHeight="1">
      <c r="A215" s="484" t="s">
        <v>129</v>
      </c>
      <c r="B215" s="485"/>
      <c r="C215" s="485"/>
      <c r="D215" s="485"/>
      <c r="E215" s="485"/>
      <c r="F215" s="485"/>
      <c r="G215" s="485"/>
      <c r="H215" s="485"/>
      <c r="I215" s="485"/>
      <c r="J215" s="485"/>
      <c r="K215" s="485"/>
      <c r="L215" s="485"/>
      <c r="M215" s="485"/>
      <c r="N215" s="485"/>
      <c r="O215" s="485"/>
    </row>
    <row r="216" spans="1:16" ht="14.25" customHeight="1">
      <c r="A216" s="181"/>
      <c r="O216" s="124" t="s">
        <v>326</v>
      </c>
    </row>
    <row r="217" spans="1:16" ht="14.25" customHeight="1">
      <c r="A217" s="181" t="s">
        <v>41</v>
      </c>
      <c r="C217" s="152">
        <f>(((VALUE(RIGHT(A215,1)))-1)*12)+1</f>
        <v>49</v>
      </c>
      <c r="D217" s="152">
        <f t="shared" ref="D217:N217" si="36">C217+1</f>
        <v>50</v>
      </c>
      <c r="E217" s="152">
        <f t="shared" si="36"/>
        <v>51</v>
      </c>
      <c r="F217" s="152">
        <f t="shared" si="36"/>
        <v>52</v>
      </c>
      <c r="G217" s="152">
        <f t="shared" si="36"/>
        <v>53</v>
      </c>
      <c r="H217" s="152">
        <f t="shared" si="36"/>
        <v>54</v>
      </c>
      <c r="I217" s="152">
        <f t="shared" si="36"/>
        <v>55</v>
      </c>
      <c r="J217" s="152">
        <f t="shared" si="36"/>
        <v>56</v>
      </c>
      <c r="K217" s="152">
        <f t="shared" si="36"/>
        <v>57</v>
      </c>
      <c r="L217" s="152">
        <f t="shared" si="36"/>
        <v>58</v>
      </c>
      <c r="M217" s="152">
        <f t="shared" si="36"/>
        <v>59</v>
      </c>
      <c r="N217" s="152">
        <f t="shared" si="36"/>
        <v>60</v>
      </c>
      <c r="O217" s="124" t="s">
        <v>327</v>
      </c>
    </row>
    <row r="218" spans="1:16" ht="14.25" customHeight="1">
      <c r="A218" s="181" t="s">
        <v>328</v>
      </c>
      <c r="B218" s="133"/>
      <c r="C218" s="47">
        <f>EOMONTH('Input - Assumptions'!$D$9,'Balance Sheet'!C217-1)</f>
        <v>47664</v>
      </c>
      <c r="D218" s="47">
        <f>EOMONTH('Input - Assumptions'!$D$9,'Balance Sheet'!D217-1)</f>
        <v>47695</v>
      </c>
      <c r="E218" s="47">
        <f>EOMONTH('Input - Assumptions'!$D$9,'Balance Sheet'!E217-1)</f>
        <v>47726</v>
      </c>
      <c r="F218" s="47">
        <f>EOMONTH('Input - Assumptions'!$D$9,'Balance Sheet'!F217-1)</f>
        <v>47756</v>
      </c>
      <c r="G218" s="47">
        <f>EOMONTH('Input - Assumptions'!$D$9,'Balance Sheet'!G217-1)</f>
        <v>47787</v>
      </c>
      <c r="H218" s="47">
        <f>EOMONTH('Input - Assumptions'!$D$9,'Balance Sheet'!H217-1)</f>
        <v>47817</v>
      </c>
      <c r="I218" s="47">
        <f>EOMONTH('Input - Assumptions'!$D$9,'Balance Sheet'!I217-1)</f>
        <v>47848</v>
      </c>
      <c r="J218" s="47">
        <f>EOMONTH('Input - Assumptions'!$D$9,'Balance Sheet'!J217-1)</f>
        <v>47879</v>
      </c>
      <c r="K218" s="47">
        <f>EOMONTH('Input - Assumptions'!$D$9,'Balance Sheet'!K217-1)</f>
        <v>47907</v>
      </c>
      <c r="L218" s="47">
        <f>EOMONTH('Input - Assumptions'!$D$9,'Balance Sheet'!L217-1)</f>
        <v>47938</v>
      </c>
      <c r="M218" s="47">
        <f>EOMONTH('Input - Assumptions'!$D$9,'Balance Sheet'!M217-1)</f>
        <v>47968</v>
      </c>
      <c r="N218" s="47">
        <f>EOMONTH('Input - Assumptions'!$D$9,'Balance Sheet'!N217-1)</f>
        <v>47999</v>
      </c>
      <c r="O218" s="293">
        <f>N218</f>
        <v>47999</v>
      </c>
    </row>
    <row r="219" spans="1:16" ht="14.25" customHeight="1">
      <c r="A219" s="181"/>
      <c r="B219" s="133"/>
      <c r="C219" s="133"/>
      <c r="D219" s="133"/>
      <c r="E219" s="133"/>
      <c r="F219" s="133"/>
      <c r="G219" s="133"/>
      <c r="H219" s="133"/>
      <c r="I219" s="133"/>
      <c r="J219" s="133"/>
      <c r="K219" s="133"/>
      <c r="L219" s="133"/>
      <c r="M219" s="133"/>
      <c r="N219" s="133"/>
    </row>
    <row r="220" spans="1:16" ht="14.25" customHeight="1">
      <c r="A220" s="162" t="s">
        <v>320</v>
      </c>
      <c r="B220" s="173"/>
      <c r="C220" s="25">
        <f ca="1">O210</f>
        <v>-10744891.217604268</v>
      </c>
      <c r="D220" s="25">
        <f t="shared" ref="D220:N220" ca="1" si="37">C263</f>
        <v>-10220312.799620764</v>
      </c>
      <c r="E220" s="25">
        <f t="shared" ca="1" si="37"/>
        <v>-9852121.342997266</v>
      </c>
      <c r="F220" s="25">
        <f t="shared" ca="1" si="37"/>
        <v>-9362968.5712715834</v>
      </c>
      <c r="G220" s="25">
        <f t="shared" ca="1" si="37"/>
        <v>-8732981.0498804301</v>
      </c>
      <c r="H220" s="25">
        <f t="shared" ca="1" si="37"/>
        <v>-7934392.8183822343</v>
      </c>
      <c r="I220" s="25">
        <f t="shared" ca="1" si="37"/>
        <v>-6943470.1252191467</v>
      </c>
      <c r="J220" s="25">
        <f t="shared" ca="1" si="37"/>
        <v>-5733307.3726072181</v>
      </c>
      <c r="K220" s="25">
        <f t="shared" ca="1" si="37"/>
        <v>-4273403.051246888</v>
      </c>
      <c r="L220" s="25">
        <f t="shared" ca="1" si="37"/>
        <v>-2529178.9959939634</v>
      </c>
      <c r="M220" s="25">
        <f t="shared" ca="1" si="37"/>
        <v>-466413.58589015435</v>
      </c>
      <c r="N220" s="25">
        <f t="shared" ca="1" si="37"/>
        <v>1960991.886125511</v>
      </c>
      <c r="O220" s="105">
        <f ca="1">C220</f>
        <v>-10744891.217604268</v>
      </c>
      <c r="P220" s="152">
        <v>1</v>
      </c>
    </row>
    <row r="221" spans="1:16" ht="14.25" customHeight="1">
      <c r="A221" s="162"/>
      <c r="B221" s="173"/>
      <c r="C221" s="173"/>
      <c r="D221" s="173"/>
      <c r="E221" s="173"/>
      <c r="F221" s="173"/>
      <c r="G221" s="173"/>
      <c r="H221" s="173"/>
      <c r="I221" s="173"/>
      <c r="J221" s="173"/>
      <c r="K221" s="173"/>
      <c r="L221" s="173"/>
      <c r="M221" s="173"/>
      <c r="N221" s="173"/>
      <c r="O221" s="176"/>
      <c r="P221" s="152">
        <v>2</v>
      </c>
    </row>
    <row r="222" spans="1:16" ht="14.25" customHeight="1">
      <c r="A222" s="162" t="s">
        <v>321</v>
      </c>
      <c r="P222" s="152">
        <v>3</v>
      </c>
    </row>
    <row r="223" spans="1:16" ht="14.25" customHeight="1">
      <c r="A223" s="181" t="s">
        <v>322</v>
      </c>
      <c r="B223" s="94"/>
      <c r="C223" s="94">
        <f t="array" aca="1" ref="C223" ca="1">INDEX(Calc!$B$247:$BJ$287,'Cash Flows Stmt'!$P220,'Cash Flows Stmt'!C$217+1)</f>
        <v>1435372.5233131119</v>
      </c>
      <c r="D223" s="94">
        <f t="array" aca="1" ref="D223" ca="1">INDEX(Calc!$B$247:$BJ$287,'Cash Flows Stmt'!$P220,'Cash Flows Stmt'!D$217+1)</f>
        <v>1516977.7333485945</v>
      </c>
      <c r="E223" s="94">
        <f t="array" aca="1" ref="E223" ca="1">INDEX(Calc!$B$247:$BJ$287,'Cash Flows Stmt'!$P220,'Cash Flows Stmt'!E$217+1)</f>
        <v>1714458.3451484214</v>
      </c>
      <c r="F223" s="94">
        <f t="array" aca="1" ref="F223" ca="1">INDEX(Calc!$B$247:$BJ$287,'Cash Flows Stmt'!$P220,'Cash Flows Stmt'!F$217+1)</f>
        <v>1938582.1281646367</v>
      </c>
      <c r="G223" s="94">
        <f t="array" aca="1" ref="G223" ca="1">INDEX(Calc!$B$247:$BJ$287,'Cash Flows Stmt'!$P220,'Cash Flows Stmt'!G$217+1)</f>
        <v>2192923.1849314403</v>
      </c>
      <c r="H223" s="94">
        <f t="array" aca="1" ref="H223" ca="1">INDEX(Calc!$B$247:$BJ$287,'Cash Flows Stmt'!$P220,'Cash Flows Stmt'!H$217+1)</f>
        <v>2481535.480289802</v>
      </c>
      <c r="I223" s="94">
        <f t="array" aca="1" ref="I223" ca="1">INDEX(Calc!$B$247:$BJ$287,'Cash Flows Stmt'!$P220,'Cash Flows Stmt'!I$217+1)</f>
        <v>2809017.2565775351</v>
      </c>
      <c r="J223" s="94">
        <f t="array" aca="1" ref="J223" ca="1">INDEX(Calc!$B$247:$BJ$287,'Cash Flows Stmt'!$P220,'Cash Flows Stmt'!J$217+1)</f>
        <v>3180584.0955341039</v>
      </c>
      <c r="K223" s="94">
        <f t="array" aca="1" ref="K223" ca="1">INDEX(Calc!$B$247:$BJ$287,'Cash Flows Stmt'!$P220,'Cash Flows Stmt'!K$217+1)</f>
        <v>3602151.7875496289</v>
      </c>
      <c r="L223" s="94">
        <f t="array" aca="1" ref="L223" ca="1">INDEX(Calc!$B$247:$BJ$287,'Cash Flows Stmt'!$P220,'Cash Flows Stmt'!L$217+1)</f>
        <v>4080430.3246691842</v>
      </c>
      <c r="M223" s="94">
        <f t="array" aca="1" ref="M223" ca="1">INDEX(Calc!$B$247:$BJ$287,'Cash Flows Stmt'!$P220,'Cash Flows Stmt'!M$217+1)</f>
        <v>4623030.5104534915</v>
      </c>
      <c r="N223" s="94">
        <f t="array" aca="1" ref="N223" ca="1">INDEX(Calc!$B$247:$BJ$287,'Cash Flows Stmt'!$P220,'Cash Flows Stmt'!N$217+1)</f>
        <v>5238584.8802016564</v>
      </c>
      <c r="O223" s="161">
        <f ca="1">SUM(B223:N223)</f>
        <v>34813648.2501816</v>
      </c>
      <c r="P223" s="152">
        <v>4</v>
      </c>
    </row>
    <row r="224" spans="1:16" ht="14.25" customHeight="1">
      <c r="A224" s="162" t="s">
        <v>323</v>
      </c>
      <c r="B224" s="94"/>
      <c r="C224" s="94"/>
      <c r="D224" s="94"/>
      <c r="E224" s="94"/>
      <c r="F224" s="94"/>
      <c r="G224" s="94"/>
      <c r="H224" s="94"/>
      <c r="I224" s="94"/>
      <c r="J224" s="94"/>
      <c r="K224" s="94"/>
      <c r="L224" s="94"/>
      <c r="M224" s="94"/>
      <c r="N224" s="94"/>
      <c r="O224" s="161"/>
      <c r="P224" s="152">
        <v>5</v>
      </c>
    </row>
    <row r="225" spans="1:16" ht="14.25" customHeight="1">
      <c r="A225" s="181" t="str">
        <f ca="1">IF(O225&lt;&gt;0,Calc!$A$249,0)</f>
        <v>Cash paid for Direct Expenses</v>
      </c>
      <c r="B225" s="94"/>
      <c r="C225" s="94">
        <f t="array" aca="1" ref="C225" ca="1">INDEX(Calc!$B$247:$BJ$287,'Cash Flows Stmt'!$P222,'Cash Flows Stmt'!C$217+1)</f>
        <v>-101611.25260048104</v>
      </c>
      <c r="D225" s="94">
        <f t="array" aca="1" ref="D225" ca="1">INDEX(Calc!$B$247:$BJ$287,'Cash Flows Stmt'!$P222,'Cash Flows Stmt'!D$217+1)</f>
        <v>-116382.7584318622</v>
      </c>
      <c r="E225" s="94">
        <f t="array" aca="1" ref="E225" ca="1">INDEX(Calc!$B$247:$BJ$287,'Cash Flows Stmt'!$P222,'Cash Flows Stmt'!E$217+1)</f>
        <v>-131909.16489496978</v>
      </c>
      <c r="F225" s="94">
        <f t="array" aca="1" ref="F225" ca="1">INDEX(Calc!$B$247:$BJ$287,'Cash Flows Stmt'!$P222,'Cash Flows Stmt'!F$217+1)</f>
        <v>-149602.7264590555</v>
      </c>
      <c r="G225" s="94">
        <f t="array" aca="1" ref="G225" ca="1">INDEX(Calc!$B$247:$BJ$287,'Cash Flows Stmt'!$P222,'Cash Flows Stmt'!G$217+1)</f>
        <v>-169764.22616720822</v>
      </c>
      <c r="H225" s="94">
        <f t="array" aca="1" ref="H225" ca="1">INDEX(Calc!$B$247:$BJ$287,'Cash Flows Stmt'!$P222,'Cash Flows Stmt'!H$217+1)</f>
        <v>-192736.22128574172</v>
      </c>
      <c r="I225" s="94">
        <f t="array" aca="1" ref="I225" ca="1">INDEX(Calc!$B$247:$BJ$287,'Cash Flows Stmt'!$P222,'Cash Flows Stmt'!I$217+1)</f>
        <v>-218908.84450088287</v>
      </c>
      <c r="J225" s="94">
        <f t="array" aca="1" ref="J225" ca="1">INDEX(Calc!$B$247:$BJ$287,'Cash Flows Stmt'!$P222,'Cash Flows Stmt'!J$217+1)</f>
        <v>-248726.41071893784</v>
      </c>
      <c r="K225" s="94">
        <f t="array" aca="1" ref="K225" ca="1">INDEX(Calc!$B$247:$BJ$287,'Cash Flows Stmt'!$P222,'Cash Flows Stmt'!K$217+1)</f>
        <v>-282694.94133992103</v>
      </c>
      <c r="L225" s="94">
        <f t="array" aca="1" ref="L225" ca="1">INDEX(Calc!$B$247:$BJ$287,'Cash Flows Stmt'!$P222,'Cash Flows Stmt'!L$217+1)</f>
        <v>-321390.7334090115</v>
      </c>
      <c r="M225" s="94">
        <f t="array" aca="1" ref="M225" ca="1">INDEX(Calc!$B$247:$BJ$287,'Cash Flows Stmt'!$P222,'Cash Flows Stmt'!M$217+1)</f>
        <v>-365470.1187416407</v>
      </c>
      <c r="N225" s="94">
        <f t="array" aca="1" ref="N225" ca="1">INDEX(Calc!$B$247:$BJ$287,'Cash Flows Stmt'!$P222,'Cash Flows Stmt'!N$217+1)</f>
        <v>-415680.57826601947</v>
      </c>
      <c r="O225" s="161">
        <f t="shared" ref="O225:O249" ca="1" si="38">SUM(B225:N225)</f>
        <v>-2714877.9768157317</v>
      </c>
      <c r="P225" s="152">
        <v>6</v>
      </c>
    </row>
    <row r="226" spans="1:16" ht="14.25" hidden="1" customHeight="1">
      <c r="A226" s="181">
        <f>IF(O226&lt;&gt;0,Calc!$A$250,0)</f>
        <v>0</v>
      </c>
      <c r="B226" s="94"/>
      <c r="C226" s="94">
        <f t="array" ref="C226">INDEX(Calc!$B$247:$BJ$287,'Cash Flows Stmt'!$P223,'Cash Flows Stmt'!C$217+1)</f>
        <v>0</v>
      </c>
      <c r="D226" s="94">
        <f t="array" ref="D226">INDEX(Calc!$B$247:$BJ$287,'Cash Flows Stmt'!$P223,'Cash Flows Stmt'!D$217+1)</f>
        <v>0</v>
      </c>
      <c r="E226" s="94">
        <f t="array" ref="E226">INDEX(Calc!$B$247:$BJ$287,'Cash Flows Stmt'!$P223,'Cash Flows Stmt'!E$217+1)</f>
        <v>0</v>
      </c>
      <c r="F226" s="94">
        <f t="array" ref="F226">INDEX(Calc!$B$247:$BJ$287,'Cash Flows Stmt'!$P223,'Cash Flows Stmt'!F$217+1)</f>
        <v>0</v>
      </c>
      <c r="G226" s="94">
        <f t="array" ref="G226">INDEX(Calc!$B$247:$BJ$287,'Cash Flows Stmt'!$P223,'Cash Flows Stmt'!G$217+1)</f>
        <v>0</v>
      </c>
      <c r="H226" s="94">
        <f t="array" ref="H226">INDEX(Calc!$B$247:$BJ$287,'Cash Flows Stmt'!$P223,'Cash Flows Stmt'!H$217+1)</f>
        <v>0</v>
      </c>
      <c r="I226" s="94">
        <f t="array" ref="I226">INDEX(Calc!$B$247:$BJ$287,'Cash Flows Stmt'!$P223,'Cash Flows Stmt'!I$217+1)</f>
        <v>0</v>
      </c>
      <c r="J226" s="94">
        <f t="array" ref="J226">INDEX(Calc!$B$247:$BJ$287,'Cash Flows Stmt'!$P223,'Cash Flows Stmt'!J$217+1)</f>
        <v>0</v>
      </c>
      <c r="K226" s="94">
        <f t="array" ref="K226">INDEX(Calc!$B$247:$BJ$287,'Cash Flows Stmt'!$P223,'Cash Flows Stmt'!K$217+1)</f>
        <v>0</v>
      </c>
      <c r="L226" s="94">
        <f t="array" ref="L226">INDEX(Calc!$B$247:$BJ$287,'Cash Flows Stmt'!$P223,'Cash Flows Stmt'!L$217+1)</f>
        <v>0</v>
      </c>
      <c r="M226" s="94">
        <f t="array" ref="M226">INDEX(Calc!$B$247:$BJ$287,'Cash Flows Stmt'!$P223,'Cash Flows Stmt'!M$217+1)</f>
        <v>0</v>
      </c>
      <c r="N226" s="94">
        <f t="array" ref="N226">INDEX(Calc!$B$247:$BJ$287,'Cash Flows Stmt'!$P223,'Cash Flows Stmt'!N$217+1)</f>
        <v>0</v>
      </c>
      <c r="O226" s="161">
        <f t="shared" si="38"/>
        <v>0</v>
      </c>
      <c r="P226" s="152">
        <v>7</v>
      </c>
    </row>
    <row r="227" spans="1:16" ht="14.25" customHeight="1">
      <c r="A227" s="181" t="str">
        <f ca="1">IF(O227&lt;&gt;0,Calc!$A$251,0)</f>
        <v>Cash paid for Sales and Marketing</v>
      </c>
      <c r="B227" s="94"/>
      <c r="C227" s="94">
        <f t="array" aca="1" ref="C227" ca="1">INDEX(Calc!$B$247:$BJ$287,'Cash Flows Stmt'!$P224,'Cash Flows Stmt'!C$217+1)</f>
        <v>-209854.54704616501</v>
      </c>
      <c r="D227" s="94">
        <f t="array" aca="1" ref="D227" ca="1">INDEX(Calc!$B$247:$BJ$287,'Cash Flows Stmt'!$P224,'Cash Flows Stmt'!D$217+1)</f>
        <v>-241982.16802923573</v>
      </c>
      <c r="E227" s="94">
        <f t="array" aca="1" ref="E227" ca="1">INDEX(Calc!$B$247:$BJ$287,'Cash Flows Stmt'!$P224,'Cash Flows Stmt'!E$217+1)</f>
        <v>-272762.60462341399</v>
      </c>
      <c r="F227" s="94">
        <f t="array" aca="1" ref="F227" ca="1">INDEX(Calc!$B$247:$BJ$287,'Cash Flows Stmt'!$P224,'Cash Flows Stmt'!F$217+1)</f>
        <v>-307702.32750148559</v>
      </c>
      <c r="G227" s="94">
        <f t="array" aca="1" ref="G227" ca="1">INDEX(Calc!$B$247:$BJ$287,'Cash Flows Stmt'!$P224,'Cash Flows Stmt'!G$217+1)</f>
        <v>-347358.99376298295</v>
      </c>
      <c r="H227" s="94">
        <f t="array" aca="1" ref="H227" ca="1">INDEX(Calc!$B$247:$BJ$287,'Cash Flows Stmt'!$P224,'Cash Flows Stmt'!H$217+1)</f>
        <v>-392365.11576370837</v>
      </c>
      <c r="I227" s="94">
        <f t="array" aca="1" ref="I227" ca="1">INDEX(Calc!$B$247:$BJ$287,'Cash Flows Stmt'!$P224,'Cash Flows Stmt'!I$217+1)</f>
        <v>-443438.10664438159</v>
      </c>
      <c r="J227" s="94">
        <f t="array" aca="1" ref="J227" ca="1">INDEX(Calc!$B$247:$BJ$287,'Cash Flows Stmt'!$P224,'Cash Flows Stmt'!J$217+1)</f>
        <v>-501391.67393253662</v>
      </c>
      <c r="K227" s="94">
        <f t="array" aca="1" ref="K227" ca="1">INDEX(Calc!$B$247:$BJ$287,'Cash Flows Stmt'!$P224,'Cash Flows Stmt'!K$217+1)</f>
        <v>-567148.7421134999</v>
      </c>
      <c r="L227" s="94">
        <f t="array" aca="1" ref="L227" ca="1">INDEX(Calc!$B$247:$BJ$287,'Cash Flows Stmt'!$P224,'Cash Flows Stmt'!L$217+1)</f>
        <v>-641756.10933905584</v>
      </c>
      <c r="M227" s="94">
        <f t="array" aca="1" ref="M227" ca="1">INDEX(Calc!$B$247:$BJ$287,'Cash Flows Stmt'!$P224,'Cash Flows Stmt'!M$217+1)</f>
        <v>-726401.0709719325</v>
      </c>
      <c r="N227" s="94">
        <f t="array" aca="1" ref="N227" ca="1">INDEX(Calc!$B$247:$BJ$287,'Cash Flows Stmt'!$P224,'Cash Flows Stmt'!N$217+1)</f>
        <v>-822430.27388746233</v>
      </c>
      <c r="O227" s="161">
        <f t="shared" ca="1" si="38"/>
        <v>-5474591.7336158603</v>
      </c>
      <c r="P227" s="152">
        <v>8</v>
      </c>
    </row>
    <row r="228" spans="1:16" ht="14.25" customHeight="1">
      <c r="A228" s="181" t="str">
        <f ca="1">IF(O228&lt;&gt;0,Calc!$A$252,0)</f>
        <v>Cash paid for General and Administrative</v>
      </c>
      <c r="B228" s="94"/>
      <c r="C228" s="94">
        <f t="array" aca="1" ref="C228" ca="1">INDEX(Calc!$B$247:$BJ$287,'Cash Flows Stmt'!$P225,'Cash Flows Stmt'!C$217+1)</f>
        <v>-149440.19759696221</v>
      </c>
      <c r="D228" s="94">
        <f t="array" aca="1" ref="D228" ca="1">INDEX(Calc!$B$247:$BJ$287,'Cash Flows Stmt'!$P225,'Cash Flows Stmt'!D$217+1)</f>
        <v>-164823.52301077143</v>
      </c>
      <c r="E228" s="94">
        <f t="array" aca="1" ref="E228" ca="1">INDEX(Calc!$B$247:$BJ$287,'Cash Flows Stmt'!$P225,'Cash Flows Stmt'!E$217+1)</f>
        <v>-179179.02233862842</v>
      </c>
      <c r="F228" s="94">
        <f t="array" aca="1" ref="F228" ca="1">INDEX(Calc!$B$247:$BJ$287,'Cash Flows Stmt'!$P225,'Cash Flows Stmt'!F$217+1)</f>
        <v>-195833.29687221581</v>
      </c>
      <c r="G228" s="94">
        <f t="array" aca="1" ref="G228" ca="1">INDEX(Calc!$B$247:$BJ$287,'Cash Flows Stmt'!$P225,'Cash Flows Stmt'!G$217+1)</f>
        <v>-214583.99068732574</v>
      </c>
      <c r="H228" s="94">
        <f t="array" aca="1" ref="H228" ca="1">INDEX(Calc!$B$247:$BJ$287,'Cash Flows Stmt'!$P225,'Cash Flows Stmt'!H$217+1)</f>
        <v>-235712.22038653705</v>
      </c>
      <c r="I228" s="94">
        <f t="array" aca="1" ref="I228" ca="1">INDEX(Calc!$B$247:$BJ$287,'Cash Flows Stmt'!$P225,'Cash Flows Stmt'!I$217+1)</f>
        <v>-259536.83625461406</v>
      </c>
      <c r="J228" s="94">
        <f t="array" aca="1" ref="J228" ca="1">INDEX(Calc!$B$247:$BJ$287,'Cash Flows Stmt'!$P225,'Cash Flows Stmt'!J$217+1)</f>
        <v>-286419.48608157184</v>
      </c>
      <c r="K228" s="94">
        <f t="array" aca="1" ref="K228" ca="1">INDEX(Calc!$B$247:$BJ$287,'Cash Flows Stmt'!$P225,'Cash Flows Stmt'!K$217+1)</f>
        <v>-316770.3585275556</v>
      </c>
      <c r="L228" s="94">
        <f t="array" aca="1" ref="L228" ca="1">INDEX(Calc!$B$247:$BJ$287,'Cash Flows Stmt'!$P225,'Cash Flows Stmt'!L$217+1)</f>
        <v>-351730.00250158046</v>
      </c>
      <c r="M228" s="94">
        <f t="array" aca="1" ref="M228" ca="1">INDEX(Calc!$B$247:$BJ$287,'Cash Flows Stmt'!$P225,'Cash Flows Stmt'!M$217+1)</f>
        <v>-390925.69778352557</v>
      </c>
      <c r="N228" s="94">
        <f t="array" aca="1" ref="N228" ca="1">INDEX(Calc!$B$247:$BJ$287,'Cash Flows Stmt'!$P225,'Cash Flows Stmt'!N$217+1)</f>
        <v>-435406.15761976107</v>
      </c>
      <c r="O228" s="161">
        <f t="shared" ca="1" si="38"/>
        <v>-3180360.7896610489</v>
      </c>
      <c r="P228" s="152">
        <v>9</v>
      </c>
    </row>
    <row r="229" spans="1:16" ht="14.25" customHeight="1">
      <c r="A229" s="181" t="str">
        <f ca="1">IF(O229&lt;&gt;0,Calc!$A$253,0)</f>
        <v>Cash paid for Development &amp; Maintenance</v>
      </c>
      <c r="B229" s="94"/>
      <c r="C229" s="94">
        <f t="array" aca="1" ref="C229" ca="1">INDEX(Calc!$B$247:$BJ$287,'Cash Flows Stmt'!$P226,'Cash Flows Stmt'!C$217+1)</f>
        <v>-1112.3960860000002</v>
      </c>
      <c r="D229" s="94">
        <f t="array" aca="1" ref="D229" ca="1">INDEX(Calc!$B$247:$BJ$287,'Cash Flows Stmt'!$P226,'Cash Flows Stmt'!D$217+1)</f>
        <v>-1125.50881</v>
      </c>
      <c r="E229" s="94">
        <f t="array" aca="1" ref="E229" ca="1">INDEX(Calc!$B$247:$BJ$287,'Cash Flows Stmt'!$P226,'Cash Flows Stmt'!E$217+1)</f>
        <v>-1125.50881</v>
      </c>
      <c r="F229" s="94">
        <f t="array" aca="1" ref="F229" ca="1">INDEX(Calc!$B$247:$BJ$287,'Cash Flows Stmt'!$P226,'Cash Flows Stmt'!F$217+1)</f>
        <v>-1125.50881</v>
      </c>
      <c r="G229" s="94">
        <f t="array" aca="1" ref="G229" ca="1">INDEX(Calc!$B$247:$BJ$287,'Cash Flows Stmt'!$P226,'Cash Flows Stmt'!G$217+1)</f>
        <v>-1125.50881</v>
      </c>
      <c r="H229" s="94">
        <f t="array" aca="1" ref="H229" ca="1">INDEX(Calc!$B$247:$BJ$287,'Cash Flows Stmt'!$P226,'Cash Flows Stmt'!H$217+1)</f>
        <v>-1125.50881</v>
      </c>
      <c r="I229" s="94">
        <f t="array" aca="1" ref="I229" ca="1">INDEX(Calc!$B$247:$BJ$287,'Cash Flows Stmt'!$P226,'Cash Flows Stmt'!I$217+1)</f>
        <v>-1125.50881</v>
      </c>
      <c r="J229" s="94">
        <f t="array" aca="1" ref="J229" ca="1">INDEX(Calc!$B$247:$BJ$287,'Cash Flows Stmt'!$P226,'Cash Flows Stmt'!J$217+1)</f>
        <v>-1125.50881</v>
      </c>
      <c r="K229" s="94">
        <f t="array" aca="1" ref="K229" ca="1">INDEX(Calc!$B$247:$BJ$287,'Cash Flows Stmt'!$P226,'Cash Flows Stmt'!K$217+1)</f>
        <v>-1125.50881</v>
      </c>
      <c r="L229" s="94">
        <f t="array" aca="1" ref="L229" ca="1">INDEX(Calc!$B$247:$BJ$287,'Cash Flows Stmt'!$P226,'Cash Flows Stmt'!L$217+1)</f>
        <v>-1125.50881</v>
      </c>
      <c r="M229" s="94">
        <f t="array" aca="1" ref="M229" ca="1">INDEX(Calc!$B$247:$BJ$287,'Cash Flows Stmt'!$P226,'Cash Flows Stmt'!M$217+1)</f>
        <v>-1125.50881</v>
      </c>
      <c r="N229" s="94">
        <f t="array" aca="1" ref="N229" ca="1">INDEX(Calc!$B$247:$BJ$287,'Cash Flows Stmt'!$P226,'Cash Flows Stmt'!N$217+1)</f>
        <v>-1125.50881</v>
      </c>
      <c r="O229" s="161">
        <f t="shared" ca="1" si="38"/>
        <v>-13492.992995999999</v>
      </c>
      <c r="P229" s="152">
        <v>10</v>
      </c>
    </row>
    <row r="230" spans="1:16" ht="14.25" hidden="1" customHeight="1">
      <c r="A230" s="181">
        <f ca="1">IF(O230&lt;&gt;0,Calc!$A$254,0)</f>
        <v>0</v>
      </c>
      <c r="B230" s="94"/>
      <c r="C230" s="94">
        <f t="array" aca="1" ref="C230" ca="1">INDEX(Calc!$B$247:$BJ$287,'Cash Flows Stmt'!$P227,'Cash Flows Stmt'!C$217+1)</f>
        <v>0</v>
      </c>
      <c r="D230" s="94">
        <f t="array" aca="1" ref="D230" ca="1">INDEX(Calc!$B$247:$BJ$287,'Cash Flows Stmt'!$P227,'Cash Flows Stmt'!D$217+1)</f>
        <v>0</v>
      </c>
      <c r="E230" s="94">
        <f t="array" aca="1" ref="E230" ca="1">INDEX(Calc!$B$247:$BJ$287,'Cash Flows Stmt'!$P227,'Cash Flows Stmt'!E$217+1)</f>
        <v>0</v>
      </c>
      <c r="F230" s="94">
        <f t="array" aca="1" ref="F230" ca="1">INDEX(Calc!$B$247:$BJ$287,'Cash Flows Stmt'!$P227,'Cash Flows Stmt'!F$217+1)</f>
        <v>0</v>
      </c>
      <c r="G230" s="94">
        <f t="array" aca="1" ref="G230" ca="1">INDEX(Calc!$B$247:$BJ$287,'Cash Flows Stmt'!$P227,'Cash Flows Stmt'!G$217+1)</f>
        <v>0</v>
      </c>
      <c r="H230" s="94">
        <f t="array" aca="1" ref="H230" ca="1">INDEX(Calc!$B$247:$BJ$287,'Cash Flows Stmt'!$P227,'Cash Flows Stmt'!H$217+1)</f>
        <v>0</v>
      </c>
      <c r="I230" s="94">
        <f t="array" aca="1" ref="I230" ca="1">INDEX(Calc!$B$247:$BJ$287,'Cash Flows Stmt'!$P227,'Cash Flows Stmt'!I$217+1)</f>
        <v>0</v>
      </c>
      <c r="J230" s="94">
        <f t="array" aca="1" ref="J230" ca="1">INDEX(Calc!$B$247:$BJ$287,'Cash Flows Stmt'!$P227,'Cash Flows Stmt'!J$217+1)</f>
        <v>0</v>
      </c>
      <c r="K230" s="94">
        <f t="array" aca="1" ref="K230" ca="1">INDEX(Calc!$B$247:$BJ$287,'Cash Flows Stmt'!$P227,'Cash Flows Stmt'!K$217+1)</f>
        <v>0</v>
      </c>
      <c r="L230" s="94">
        <f t="array" aca="1" ref="L230" ca="1">INDEX(Calc!$B$247:$BJ$287,'Cash Flows Stmt'!$P227,'Cash Flows Stmt'!L$217+1)</f>
        <v>0</v>
      </c>
      <c r="M230" s="94">
        <f t="array" aca="1" ref="M230" ca="1">INDEX(Calc!$B$247:$BJ$287,'Cash Flows Stmt'!$P227,'Cash Flows Stmt'!M$217+1)</f>
        <v>0</v>
      </c>
      <c r="N230" s="94">
        <f t="array" aca="1" ref="N230" ca="1">INDEX(Calc!$B$247:$BJ$287,'Cash Flows Stmt'!$P227,'Cash Flows Stmt'!N$217+1)</f>
        <v>0</v>
      </c>
      <c r="O230" s="161">
        <f t="shared" ca="1" si="38"/>
        <v>0</v>
      </c>
      <c r="P230" s="152">
        <v>11</v>
      </c>
    </row>
    <row r="231" spans="1:16" ht="14.25" hidden="1" customHeight="1">
      <c r="A231" s="181">
        <f ca="1">IF(O231&lt;&gt;0,Calc!$A$255,0)</f>
        <v>0</v>
      </c>
      <c r="B231" s="94"/>
      <c r="C231" s="94">
        <f t="array" aca="1" ref="C231" ca="1">INDEX(Calc!$B$247:$BJ$287,'Cash Flows Stmt'!$P228,'Cash Flows Stmt'!C$217+1)</f>
        <v>0</v>
      </c>
      <c r="D231" s="94">
        <f t="array" aca="1" ref="D231" ca="1">INDEX(Calc!$B$247:$BJ$287,'Cash Flows Stmt'!$P228,'Cash Flows Stmt'!D$217+1)</f>
        <v>0</v>
      </c>
      <c r="E231" s="94">
        <f t="array" aca="1" ref="E231" ca="1">INDEX(Calc!$B$247:$BJ$287,'Cash Flows Stmt'!$P228,'Cash Flows Stmt'!E$217+1)</f>
        <v>0</v>
      </c>
      <c r="F231" s="94">
        <f t="array" aca="1" ref="F231" ca="1">INDEX(Calc!$B$247:$BJ$287,'Cash Flows Stmt'!$P228,'Cash Flows Stmt'!F$217+1)</f>
        <v>0</v>
      </c>
      <c r="G231" s="94">
        <f t="array" aca="1" ref="G231" ca="1">INDEX(Calc!$B$247:$BJ$287,'Cash Flows Stmt'!$P228,'Cash Flows Stmt'!G$217+1)</f>
        <v>0</v>
      </c>
      <c r="H231" s="94">
        <f t="array" aca="1" ref="H231" ca="1">INDEX(Calc!$B$247:$BJ$287,'Cash Flows Stmt'!$P228,'Cash Flows Stmt'!H$217+1)</f>
        <v>0</v>
      </c>
      <c r="I231" s="94">
        <f t="array" aca="1" ref="I231" ca="1">INDEX(Calc!$B$247:$BJ$287,'Cash Flows Stmt'!$P228,'Cash Flows Stmt'!I$217+1)</f>
        <v>0</v>
      </c>
      <c r="J231" s="94">
        <f t="array" aca="1" ref="J231" ca="1">INDEX(Calc!$B$247:$BJ$287,'Cash Flows Stmt'!$P228,'Cash Flows Stmt'!J$217+1)</f>
        <v>0</v>
      </c>
      <c r="K231" s="94">
        <f t="array" aca="1" ref="K231" ca="1">INDEX(Calc!$B$247:$BJ$287,'Cash Flows Stmt'!$P228,'Cash Flows Stmt'!K$217+1)</f>
        <v>0</v>
      </c>
      <c r="L231" s="94">
        <f t="array" aca="1" ref="L231" ca="1">INDEX(Calc!$B$247:$BJ$287,'Cash Flows Stmt'!$P228,'Cash Flows Stmt'!L$217+1)</f>
        <v>0</v>
      </c>
      <c r="M231" s="94">
        <f t="array" aca="1" ref="M231" ca="1">INDEX(Calc!$B$247:$BJ$287,'Cash Flows Stmt'!$P228,'Cash Flows Stmt'!M$217+1)</f>
        <v>0</v>
      </c>
      <c r="N231" s="94">
        <f t="array" aca="1" ref="N231" ca="1">INDEX(Calc!$B$247:$BJ$287,'Cash Flows Stmt'!$P228,'Cash Flows Stmt'!N$217+1)</f>
        <v>0</v>
      </c>
      <c r="O231" s="161">
        <f t="shared" ca="1" si="38"/>
        <v>0</v>
      </c>
      <c r="P231" s="152">
        <v>12</v>
      </c>
    </row>
    <row r="232" spans="1:16" ht="14.25" hidden="1" customHeight="1">
      <c r="A232" s="181">
        <f ca="1">IF(O232&lt;&gt;0,Calc!$A$256,0)</f>
        <v>0</v>
      </c>
      <c r="B232" s="94"/>
      <c r="C232" s="94">
        <f t="array" aca="1" ref="C232" ca="1">INDEX(Calc!$B$247:$BJ$287,'Cash Flows Stmt'!$P229,'Cash Flows Stmt'!C$217+1)</f>
        <v>0</v>
      </c>
      <c r="D232" s="94">
        <f t="array" aca="1" ref="D232" ca="1">INDEX(Calc!$B$247:$BJ$287,'Cash Flows Stmt'!$P229,'Cash Flows Stmt'!D$217+1)</f>
        <v>0</v>
      </c>
      <c r="E232" s="94">
        <f t="array" aca="1" ref="E232" ca="1">INDEX(Calc!$B$247:$BJ$287,'Cash Flows Stmt'!$P229,'Cash Flows Stmt'!E$217+1)</f>
        <v>0</v>
      </c>
      <c r="F232" s="94">
        <f t="array" aca="1" ref="F232" ca="1">INDEX(Calc!$B$247:$BJ$287,'Cash Flows Stmt'!$P229,'Cash Flows Stmt'!F$217+1)</f>
        <v>0</v>
      </c>
      <c r="G232" s="94">
        <f t="array" aca="1" ref="G232" ca="1">INDEX(Calc!$B$247:$BJ$287,'Cash Flows Stmt'!$P229,'Cash Flows Stmt'!G$217+1)</f>
        <v>0</v>
      </c>
      <c r="H232" s="94">
        <f t="array" aca="1" ref="H232" ca="1">INDEX(Calc!$B$247:$BJ$287,'Cash Flows Stmt'!$P229,'Cash Flows Stmt'!H$217+1)</f>
        <v>0</v>
      </c>
      <c r="I232" s="94">
        <f t="array" aca="1" ref="I232" ca="1">INDEX(Calc!$B$247:$BJ$287,'Cash Flows Stmt'!$P229,'Cash Flows Stmt'!I$217+1)</f>
        <v>0</v>
      </c>
      <c r="J232" s="94">
        <f t="array" aca="1" ref="J232" ca="1">INDEX(Calc!$B$247:$BJ$287,'Cash Flows Stmt'!$P229,'Cash Flows Stmt'!J$217+1)</f>
        <v>0</v>
      </c>
      <c r="K232" s="94">
        <f t="array" aca="1" ref="K232" ca="1">INDEX(Calc!$B$247:$BJ$287,'Cash Flows Stmt'!$P229,'Cash Flows Stmt'!K$217+1)</f>
        <v>0</v>
      </c>
      <c r="L232" s="94">
        <f t="array" aca="1" ref="L232" ca="1">INDEX(Calc!$B$247:$BJ$287,'Cash Flows Stmt'!$P229,'Cash Flows Stmt'!L$217+1)</f>
        <v>0</v>
      </c>
      <c r="M232" s="94">
        <f t="array" aca="1" ref="M232" ca="1">INDEX(Calc!$B$247:$BJ$287,'Cash Flows Stmt'!$P229,'Cash Flows Stmt'!M$217+1)</f>
        <v>0</v>
      </c>
      <c r="N232" s="94">
        <f t="array" aca="1" ref="N232" ca="1">INDEX(Calc!$B$247:$BJ$287,'Cash Flows Stmt'!$P229,'Cash Flows Stmt'!N$217+1)</f>
        <v>0</v>
      </c>
      <c r="O232" s="161">
        <f t="shared" ca="1" si="38"/>
        <v>0</v>
      </c>
      <c r="P232" s="152">
        <v>13</v>
      </c>
    </row>
    <row r="233" spans="1:16" ht="14.25" hidden="1" customHeight="1">
      <c r="A233" s="181">
        <f ca="1">IF(O233&lt;&gt;0,Calc!$A$257,0)</f>
        <v>0</v>
      </c>
      <c r="B233" s="94"/>
      <c r="C233" s="94">
        <f t="array" aca="1" ref="C233" ca="1">INDEX(Calc!$B$247:$BJ$287,'Cash Flows Stmt'!$P230,'Cash Flows Stmt'!C$217+1)</f>
        <v>0</v>
      </c>
      <c r="D233" s="94">
        <f t="array" aca="1" ref="D233" ca="1">INDEX(Calc!$B$247:$BJ$287,'Cash Flows Stmt'!$P230,'Cash Flows Stmt'!D$217+1)</f>
        <v>0</v>
      </c>
      <c r="E233" s="94">
        <f t="array" aca="1" ref="E233" ca="1">INDEX(Calc!$B$247:$BJ$287,'Cash Flows Stmt'!$P230,'Cash Flows Stmt'!E$217+1)</f>
        <v>0</v>
      </c>
      <c r="F233" s="94">
        <f t="array" aca="1" ref="F233" ca="1">INDEX(Calc!$B$247:$BJ$287,'Cash Flows Stmt'!$P230,'Cash Flows Stmt'!F$217+1)</f>
        <v>0</v>
      </c>
      <c r="G233" s="94">
        <f t="array" aca="1" ref="G233" ca="1">INDEX(Calc!$B$247:$BJ$287,'Cash Flows Stmt'!$P230,'Cash Flows Stmt'!G$217+1)</f>
        <v>0</v>
      </c>
      <c r="H233" s="94">
        <f t="array" aca="1" ref="H233" ca="1">INDEX(Calc!$B$247:$BJ$287,'Cash Flows Stmt'!$P230,'Cash Flows Stmt'!H$217+1)</f>
        <v>0</v>
      </c>
      <c r="I233" s="94">
        <f t="array" aca="1" ref="I233" ca="1">INDEX(Calc!$B$247:$BJ$287,'Cash Flows Stmt'!$P230,'Cash Flows Stmt'!I$217+1)</f>
        <v>0</v>
      </c>
      <c r="J233" s="94">
        <f t="array" aca="1" ref="J233" ca="1">INDEX(Calc!$B$247:$BJ$287,'Cash Flows Stmt'!$P230,'Cash Flows Stmt'!J$217+1)</f>
        <v>0</v>
      </c>
      <c r="K233" s="94">
        <f t="array" aca="1" ref="K233" ca="1">INDEX(Calc!$B$247:$BJ$287,'Cash Flows Stmt'!$P230,'Cash Flows Stmt'!K$217+1)</f>
        <v>0</v>
      </c>
      <c r="L233" s="94">
        <f t="array" aca="1" ref="L233" ca="1">INDEX(Calc!$B$247:$BJ$287,'Cash Flows Stmt'!$P230,'Cash Flows Stmt'!L$217+1)</f>
        <v>0</v>
      </c>
      <c r="M233" s="94">
        <f t="array" aca="1" ref="M233" ca="1">INDEX(Calc!$B$247:$BJ$287,'Cash Flows Stmt'!$P230,'Cash Flows Stmt'!M$217+1)</f>
        <v>0</v>
      </c>
      <c r="N233" s="94">
        <f t="array" aca="1" ref="N233" ca="1">INDEX(Calc!$B$247:$BJ$287,'Cash Flows Stmt'!$P230,'Cash Flows Stmt'!N$217+1)</f>
        <v>0</v>
      </c>
      <c r="O233" s="161">
        <f t="shared" ca="1" si="38"/>
        <v>0</v>
      </c>
      <c r="P233" s="152">
        <v>14</v>
      </c>
    </row>
    <row r="234" spans="1:16" ht="14.25" hidden="1" customHeight="1">
      <c r="A234" s="181">
        <f ca="1">IF(O234&lt;&gt;0,Calc!$A$258,0)</f>
        <v>0</v>
      </c>
      <c r="B234" s="94"/>
      <c r="C234" s="94">
        <f t="array" aca="1" ref="C234" ca="1">INDEX(Calc!$B$247:$BJ$287,'Cash Flows Stmt'!$P231,'Cash Flows Stmt'!C$217+1)</f>
        <v>0</v>
      </c>
      <c r="D234" s="94">
        <f t="array" aca="1" ref="D234" ca="1">INDEX(Calc!$B$247:$BJ$287,'Cash Flows Stmt'!$P231,'Cash Flows Stmt'!D$217+1)</f>
        <v>0</v>
      </c>
      <c r="E234" s="94">
        <f t="array" aca="1" ref="E234" ca="1">INDEX(Calc!$B$247:$BJ$287,'Cash Flows Stmt'!$P231,'Cash Flows Stmt'!E$217+1)</f>
        <v>0</v>
      </c>
      <c r="F234" s="94">
        <f t="array" aca="1" ref="F234" ca="1">INDEX(Calc!$B$247:$BJ$287,'Cash Flows Stmt'!$P231,'Cash Flows Stmt'!F$217+1)</f>
        <v>0</v>
      </c>
      <c r="G234" s="94">
        <f t="array" aca="1" ref="G234" ca="1">INDEX(Calc!$B$247:$BJ$287,'Cash Flows Stmt'!$P231,'Cash Flows Stmt'!G$217+1)</f>
        <v>0</v>
      </c>
      <c r="H234" s="94">
        <f t="array" aca="1" ref="H234" ca="1">INDEX(Calc!$B$247:$BJ$287,'Cash Flows Stmt'!$P231,'Cash Flows Stmt'!H$217+1)</f>
        <v>0</v>
      </c>
      <c r="I234" s="94">
        <f t="array" aca="1" ref="I234" ca="1">INDEX(Calc!$B$247:$BJ$287,'Cash Flows Stmt'!$P231,'Cash Flows Stmt'!I$217+1)</f>
        <v>0</v>
      </c>
      <c r="J234" s="94">
        <f t="array" aca="1" ref="J234" ca="1">INDEX(Calc!$B$247:$BJ$287,'Cash Flows Stmt'!$P231,'Cash Flows Stmt'!J$217+1)</f>
        <v>0</v>
      </c>
      <c r="K234" s="94">
        <f t="array" aca="1" ref="K234" ca="1">INDEX(Calc!$B$247:$BJ$287,'Cash Flows Stmt'!$P231,'Cash Flows Stmt'!K$217+1)</f>
        <v>0</v>
      </c>
      <c r="L234" s="94">
        <f t="array" aca="1" ref="L234" ca="1">INDEX(Calc!$B$247:$BJ$287,'Cash Flows Stmt'!$P231,'Cash Flows Stmt'!L$217+1)</f>
        <v>0</v>
      </c>
      <c r="M234" s="94">
        <f t="array" aca="1" ref="M234" ca="1">INDEX(Calc!$B$247:$BJ$287,'Cash Flows Stmt'!$P231,'Cash Flows Stmt'!M$217+1)</f>
        <v>0</v>
      </c>
      <c r="N234" s="94">
        <f t="array" aca="1" ref="N234" ca="1">INDEX(Calc!$B$247:$BJ$287,'Cash Flows Stmt'!$P231,'Cash Flows Stmt'!N$217+1)</f>
        <v>0</v>
      </c>
      <c r="O234" s="161">
        <f t="shared" ca="1" si="38"/>
        <v>0</v>
      </c>
      <c r="P234" s="152">
        <v>15</v>
      </c>
    </row>
    <row r="235" spans="1:16" ht="14.25" hidden="1" customHeight="1">
      <c r="A235" s="181">
        <f ca="1">IF(O235&lt;&gt;0,Calc!$A$259,0)</f>
        <v>0</v>
      </c>
      <c r="B235" s="94"/>
      <c r="C235" s="94">
        <f t="array" aca="1" ref="C235" ca="1">INDEX(Calc!$B$247:$BJ$287,'Cash Flows Stmt'!$P232,'Cash Flows Stmt'!C$217+1)</f>
        <v>0</v>
      </c>
      <c r="D235" s="94">
        <f t="array" aca="1" ref="D235" ca="1">INDEX(Calc!$B$247:$BJ$287,'Cash Flows Stmt'!$P232,'Cash Flows Stmt'!D$217+1)</f>
        <v>0</v>
      </c>
      <c r="E235" s="94">
        <f t="array" aca="1" ref="E235" ca="1">INDEX(Calc!$B$247:$BJ$287,'Cash Flows Stmt'!$P232,'Cash Flows Stmt'!E$217+1)</f>
        <v>0</v>
      </c>
      <c r="F235" s="94">
        <f t="array" aca="1" ref="F235" ca="1">INDEX(Calc!$B$247:$BJ$287,'Cash Flows Stmt'!$P232,'Cash Flows Stmt'!F$217+1)</f>
        <v>0</v>
      </c>
      <c r="G235" s="94">
        <f t="array" aca="1" ref="G235" ca="1">INDEX(Calc!$B$247:$BJ$287,'Cash Flows Stmt'!$P232,'Cash Flows Stmt'!G$217+1)</f>
        <v>0</v>
      </c>
      <c r="H235" s="94">
        <f t="array" aca="1" ref="H235" ca="1">INDEX(Calc!$B$247:$BJ$287,'Cash Flows Stmt'!$P232,'Cash Flows Stmt'!H$217+1)</f>
        <v>0</v>
      </c>
      <c r="I235" s="94">
        <f t="array" aca="1" ref="I235" ca="1">INDEX(Calc!$B$247:$BJ$287,'Cash Flows Stmt'!$P232,'Cash Flows Stmt'!I$217+1)</f>
        <v>0</v>
      </c>
      <c r="J235" s="94">
        <f t="array" aca="1" ref="J235" ca="1">INDEX(Calc!$B$247:$BJ$287,'Cash Flows Stmt'!$P232,'Cash Flows Stmt'!J$217+1)</f>
        <v>0</v>
      </c>
      <c r="K235" s="94">
        <f t="array" aca="1" ref="K235" ca="1">INDEX(Calc!$B$247:$BJ$287,'Cash Flows Stmt'!$P232,'Cash Flows Stmt'!K$217+1)</f>
        <v>0</v>
      </c>
      <c r="L235" s="94">
        <f t="array" aca="1" ref="L235" ca="1">INDEX(Calc!$B$247:$BJ$287,'Cash Flows Stmt'!$P232,'Cash Flows Stmt'!L$217+1)</f>
        <v>0</v>
      </c>
      <c r="M235" s="94">
        <f t="array" aca="1" ref="M235" ca="1">INDEX(Calc!$B$247:$BJ$287,'Cash Flows Stmt'!$P232,'Cash Flows Stmt'!M$217+1)</f>
        <v>0</v>
      </c>
      <c r="N235" s="94">
        <f t="array" aca="1" ref="N235" ca="1">INDEX(Calc!$B$247:$BJ$287,'Cash Flows Stmt'!$P232,'Cash Flows Stmt'!N$217+1)</f>
        <v>0</v>
      </c>
      <c r="O235" s="161">
        <f t="shared" ca="1" si="38"/>
        <v>0</v>
      </c>
      <c r="P235" s="152">
        <v>16</v>
      </c>
    </row>
    <row r="236" spans="1:16" ht="14.25" hidden="1" customHeight="1">
      <c r="A236" s="181">
        <f ca="1">IF(O236&lt;&gt;0,Calc!$A$260,0)</f>
        <v>0</v>
      </c>
      <c r="B236" s="94"/>
      <c r="C236" s="94">
        <f t="array" aca="1" ref="C236" ca="1">INDEX(Calc!$B$247:$BJ$287,'Cash Flows Stmt'!$P233,'Cash Flows Stmt'!C$217+1)</f>
        <v>0</v>
      </c>
      <c r="D236" s="94">
        <f t="array" aca="1" ref="D236" ca="1">INDEX(Calc!$B$247:$BJ$287,'Cash Flows Stmt'!$P233,'Cash Flows Stmt'!D$217+1)</f>
        <v>0</v>
      </c>
      <c r="E236" s="94">
        <f t="array" aca="1" ref="E236" ca="1">INDEX(Calc!$B$247:$BJ$287,'Cash Flows Stmt'!$P233,'Cash Flows Stmt'!E$217+1)</f>
        <v>0</v>
      </c>
      <c r="F236" s="94">
        <f t="array" aca="1" ref="F236" ca="1">INDEX(Calc!$B$247:$BJ$287,'Cash Flows Stmt'!$P233,'Cash Flows Stmt'!F$217+1)</f>
        <v>0</v>
      </c>
      <c r="G236" s="94">
        <f t="array" aca="1" ref="G236" ca="1">INDEX(Calc!$B$247:$BJ$287,'Cash Flows Stmt'!$P233,'Cash Flows Stmt'!G$217+1)</f>
        <v>0</v>
      </c>
      <c r="H236" s="94">
        <f t="array" aca="1" ref="H236" ca="1">INDEX(Calc!$B$247:$BJ$287,'Cash Flows Stmt'!$P233,'Cash Flows Stmt'!H$217+1)</f>
        <v>0</v>
      </c>
      <c r="I236" s="94">
        <f t="array" aca="1" ref="I236" ca="1">INDEX(Calc!$B$247:$BJ$287,'Cash Flows Stmt'!$P233,'Cash Flows Stmt'!I$217+1)</f>
        <v>0</v>
      </c>
      <c r="J236" s="94">
        <f t="array" aca="1" ref="J236" ca="1">INDEX(Calc!$B$247:$BJ$287,'Cash Flows Stmt'!$P233,'Cash Flows Stmt'!J$217+1)</f>
        <v>0</v>
      </c>
      <c r="K236" s="94">
        <f t="array" aca="1" ref="K236" ca="1">INDEX(Calc!$B$247:$BJ$287,'Cash Flows Stmt'!$P233,'Cash Flows Stmt'!K$217+1)</f>
        <v>0</v>
      </c>
      <c r="L236" s="94">
        <f t="array" aca="1" ref="L236" ca="1">INDEX(Calc!$B$247:$BJ$287,'Cash Flows Stmt'!$P233,'Cash Flows Stmt'!L$217+1)</f>
        <v>0</v>
      </c>
      <c r="M236" s="94">
        <f t="array" aca="1" ref="M236" ca="1">INDEX(Calc!$B$247:$BJ$287,'Cash Flows Stmt'!$P233,'Cash Flows Stmt'!M$217+1)</f>
        <v>0</v>
      </c>
      <c r="N236" s="94">
        <f t="array" aca="1" ref="N236" ca="1">INDEX(Calc!$B$247:$BJ$287,'Cash Flows Stmt'!$P233,'Cash Flows Stmt'!N$217+1)</f>
        <v>0</v>
      </c>
      <c r="O236" s="161">
        <f t="shared" ca="1" si="38"/>
        <v>0</v>
      </c>
      <c r="P236" s="152">
        <v>17</v>
      </c>
    </row>
    <row r="237" spans="1:16" ht="14.25" hidden="1" customHeight="1">
      <c r="A237" s="181">
        <f>IF(O237&lt;&gt;0,Calc!$A$261,0)</f>
        <v>0</v>
      </c>
      <c r="B237" s="94"/>
      <c r="C237" s="94">
        <f t="array" ref="C237">INDEX(Calc!$B$247:$BJ$287,'Cash Flows Stmt'!$P234,'Cash Flows Stmt'!C$217+1)</f>
        <v>0</v>
      </c>
      <c r="D237" s="94">
        <f t="array" ref="D237">INDEX(Calc!$B$247:$BJ$287,'Cash Flows Stmt'!$P234,'Cash Flows Stmt'!D$217+1)</f>
        <v>0</v>
      </c>
      <c r="E237" s="94">
        <f t="array" ref="E237">INDEX(Calc!$B$247:$BJ$287,'Cash Flows Stmt'!$P234,'Cash Flows Stmt'!E$217+1)</f>
        <v>0</v>
      </c>
      <c r="F237" s="94">
        <f t="array" ref="F237">INDEX(Calc!$B$247:$BJ$287,'Cash Flows Stmt'!$P234,'Cash Flows Stmt'!F$217+1)</f>
        <v>0</v>
      </c>
      <c r="G237" s="94">
        <f t="array" ref="G237">INDEX(Calc!$B$247:$BJ$287,'Cash Flows Stmt'!$P234,'Cash Flows Stmt'!G$217+1)</f>
        <v>0</v>
      </c>
      <c r="H237" s="94">
        <f t="array" ref="H237">INDEX(Calc!$B$247:$BJ$287,'Cash Flows Stmt'!$P234,'Cash Flows Stmt'!H$217+1)</f>
        <v>0</v>
      </c>
      <c r="I237" s="94">
        <f t="array" ref="I237">INDEX(Calc!$B$247:$BJ$287,'Cash Flows Stmt'!$P234,'Cash Flows Stmt'!I$217+1)</f>
        <v>0</v>
      </c>
      <c r="J237" s="94">
        <f t="array" ref="J237">INDEX(Calc!$B$247:$BJ$287,'Cash Flows Stmt'!$P234,'Cash Flows Stmt'!J$217+1)</f>
        <v>0</v>
      </c>
      <c r="K237" s="94">
        <f t="array" ref="K237">INDEX(Calc!$B$247:$BJ$287,'Cash Flows Stmt'!$P234,'Cash Flows Stmt'!K$217+1)</f>
        <v>0</v>
      </c>
      <c r="L237" s="94">
        <f t="array" ref="L237">INDEX(Calc!$B$247:$BJ$287,'Cash Flows Stmt'!$P234,'Cash Flows Stmt'!L$217+1)</f>
        <v>0</v>
      </c>
      <c r="M237" s="94">
        <f t="array" ref="M237">INDEX(Calc!$B$247:$BJ$287,'Cash Flows Stmt'!$P234,'Cash Flows Stmt'!M$217+1)</f>
        <v>0</v>
      </c>
      <c r="N237" s="94">
        <f t="array" ref="N237">INDEX(Calc!$B$247:$BJ$287,'Cash Flows Stmt'!$P234,'Cash Flows Stmt'!N$217+1)</f>
        <v>0</v>
      </c>
      <c r="O237" s="161">
        <f t="shared" si="38"/>
        <v>0</v>
      </c>
      <c r="P237" s="152">
        <v>18</v>
      </c>
    </row>
    <row r="238" spans="1:16" ht="14.25" hidden="1" customHeight="1">
      <c r="A238" s="181">
        <f>IF(O238&lt;&gt;0,Calc!$A$262,0)</f>
        <v>0</v>
      </c>
      <c r="B238" s="94"/>
      <c r="C238" s="94">
        <f t="array" ref="C238">INDEX(Calc!$B$247:$BJ$287,'Cash Flows Stmt'!$P235,'Cash Flows Stmt'!C$217+1)</f>
        <v>0</v>
      </c>
      <c r="D238" s="94">
        <f t="array" ref="D238">INDEX(Calc!$B$247:$BJ$287,'Cash Flows Stmt'!$P235,'Cash Flows Stmt'!D$217+1)</f>
        <v>0</v>
      </c>
      <c r="E238" s="94">
        <f t="array" ref="E238">INDEX(Calc!$B$247:$BJ$287,'Cash Flows Stmt'!$P235,'Cash Flows Stmt'!E$217+1)</f>
        <v>0</v>
      </c>
      <c r="F238" s="94">
        <f t="array" ref="F238">INDEX(Calc!$B$247:$BJ$287,'Cash Flows Stmt'!$P235,'Cash Flows Stmt'!F$217+1)</f>
        <v>0</v>
      </c>
      <c r="G238" s="94">
        <f t="array" ref="G238">INDEX(Calc!$B$247:$BJ$287,'Cash Flows Stmt'!$P235,'Cash Flows Stmt'!G$217+1)</f>
        <v>0</v>
      </c>
      <c r="H238" s="94">
        <f t="array" ref="H238">INDEX(Calc!$B$247:$BJ$287,'Cash Flows Stmt'!$P235,'Cash Flows Stmt'!H$217+1)</f>
        <v>0</v>
      </c>
      <c r="I238" s="94">
        <f t="array" ref="I238">INDEX(Calc!$B$247:$BJ$287,'Cash Flows Stmt'!$P235,'Cash Flows Stmt'!I$217+1)</f>
        <v>0</v>
      </c>
      <c r="J238" s="94">
        <f t="array" ref="J238">INDEX(Calc!$B$247:$BJ$287,'Cash Flows Stmt'!$P235,'Cash Flows Stmt'!J$217+1)</f>
        <v>0</v>
      </c>
      <c r="K238" s="94">
        <f t="array" ref="K238">INDEX(Calc!$B$247:$BJ$287,'Cash Flows Stmt'!$P235,'Cash Flows Stmt'!K$217+1)</f>
        <v>0</v>
      </c>
      <c r="L238" s="94">
        <f t="array" ref="L238">INDEX(Calc!$B$247:$BJ$287,'Cash Flows Stmt'!$P235,'Cash Flows Stmt'!L$217+1)</f>
        <v>0</v>
      </c>
      <c r="M238" s="94">
        <f t="array" ref="M238">INDEX(Calc!$B$247:$BJ$287,'Cash Flows Stmt'!$P235,'Cash Flows Stmt'!M$217+1)</f>
        <v>0</v>
      </c>
      <c r="N238" s="94">
        <f t="array" ref="N238">INDEX(Calc!$B$247:$BJ$287,'Cash Flows Stmt'!$P235,'Cash Flows Stmt'!N$217+1)</f>
        <v>0</v>
      </c>
      <c r="O238" s="161">
        <f t="shared" si="38"/>
        <v>0</v>
      </c>
      <c r="P238" s="152">
        <v>19</v>
      </c>
    </row>
    <row r="239" spans="1:16" ht="14.25" hidden="1" customHeight="1">
      <c r="A239" s="181">
        <f>IF(O239&lt;&gt;0,Calc!$A$263,0)</f>
        <v>0</v>
      </c>
      <c r="B239" s="94"/>
      <c r="C239" s="94">
        <f t="array" ref="C239">INDEX(Calc!$B$247:$BJ$287,'Cash Flows Stmt'!$P236,'Cash Flows Stmt'!C$217+1)</f>
        <v>0</v>
      </c>
      <c r="D239" s="94">
        <f t="array" ref="D239">INDEX(Calc!$B$247:$BJ$287,'Cash Flows Stmt'!$P236,'Cash Flows Stmt'!D$217+1)</f>
        <v>0</v>
      </c>
      <c r="E239" s="94">
        <f t="array" ref="E239">INDEX(Calc!$B$247:$BJ$287,'Cash Flows Stmt'!$P236,'Cash Flows Stmt'!E$217+1)</f>
        <v>0</v>
      </c>
      <c r="F239" s="94">
        <f t="array" ref="F239">INDEX(Calc!$B$247:$BJ$287,'Cash Flows Stmt'!$P236,'Cash Flows Stmt'!F$217+1)</f>
        <v>0</v>
      </c>
      <c r="G239" s="94">
        <f t="array" ref="G239">INDEX(Calc!$B$247:$BJ$287,'Cash Flows Stmt'!$P236,'Cash Flows Stmt'!G$217+1)</f>
        <v>0</v>
      </c>
      <c r="H239" s="94">
        <f t="array" ref="H239">INDEX(Calc!$B$247:$BJ$287,'Cash Flows Stmt'!$P236,'Cash Flows Stmt'!H$217+1)</f>
        <v>0</v>
      </c>
      <c r="I239" s="94">
        <f t="array" ref="I239">INDEX(Calc!$B$247:$BJ$287,'Cash Flows Stmt'!$P236,'Cash Flows Stmt'!I$217+1)</f>
        <v>0</v>
      </c>
      <c r="J239" s="94">
        <f t="array" ref="J239">INDEX(Calc!$B$247:$BJ$287,'Cash Flows Stmt'!$P236,'Cash Flows Stmt'!J$217+1)</f>
        <v>0</v>
      </c>
      <c r="K239" s="94">
        <f t="array" ref="K239">INDEX(Calc!$B$247:$BJ$287,'Cash Flows Stmt'!$P236,'Cash Flows Stmt'!K$217+1)</f>
        <v>0</v>
      </c>
      <c r="L239" s="94">
        <f t="array" ref="L239">INDEX(Calc!$B$247:$BJ$287,'Cash Flows Stmt'!$P236,'Cash Flows Stmt'!L$217+1)</f>
        <v>0</v>
      </c>
      <c r="M239" s="94">
        <f t="array" ref="M239">INDEX(Calc!$B$247:$BJ$287,'Cash Flows Stmt'!$P236,'Cash Flows Stmt'!M$217+1)</f>
        <v>0</v>
      </c>
      <c r="N239" s="94">
        <f t="array" ref="N239">INDEX(Calc!$B$247:$BJ$287,'Cash Flows Stmt'!$P236,'Cash Flows Stmt'!N$217+1)</f>
        <v>0</v>
      </c>
      <c r="O239" s="161">
        <f t="shared" si="38"/>
        <v>0</v>
      </c>
      <c r="P239" s="152">
        <v>20</v>
      </c>
    </row>
    <row r="240" spans="1:16" ht="14.25" hidden="1" customHeight="1">
      <c r="A240" s="181">
        <f>IF(O240&lt;&gt;0,Calc!$A$264,0)</f>
        <v>0</v>
      </c>
      <c r="B240" s="94"/>
      <c r="C240" s="94">
        <f t="array" ref="C240">INDEX(Calc!$B$247:$BJ$287,'Cash Flows Stmt'!$P237,'Cash Flows Stmt'!C$217+1)</f>
        <v>0</v>
      </c>
      <c r="D240" s="94">
        <f t="array" ref="D240">INDEX(Calc!$B$247:$BJ$287,'Cash Flows Stmt'!$P237,'Cash Flows Stmt'!D$217+1)</f>
        <v>0</v>
      </c>
      <c r="E240" s="94">
        <f t="array" ref="E240">INDEX(Calc!$B$247:$BJ$287,'Cash Flows Stmt'!$P237,'Cash Flows Stmt'!E$217+1)</f>
        <v>0</v>
      </c>
      <c r="F240" s="94">
        <f t="array" ref="F240">INDEX(Calc!$B$247:$BJ$287,'Cash Flows Stmt'!$P237,'Cash Flows Stmt'!F$217+1)</f>
        <v>0</v>
      </c>
      <c r="G240" s="94">
        <f t="array" ref="G240">INDEX(Calc!$B$247:$BJ$287,'Cash Flows Stmt'!$P237,'Cash Flows Stmt'!G$217+1)</f>
        <v>0</v>
      </c>
      <c r="H240" s="94">
        <f t="array" ref="H240">INDEX(Calc!$B$247:$BJ$287,'Cash Flows Stmt'!$P237,'Cash Flows Stmt'!H$217+1)</f>
        <v>0</v>
      </c>
      <c r="I240" s="94">
        <f t="array" ref="I240">INDEX(Calc!$B$247:$BJ$287,'Cash Flows Stmt'!$P237,'Cash Flows Stmt'!I$217+1)</f>
        <v>0</v>
      </c>
      <c r="J240" s="94">
        <f t="array" ref="J240">INDEX(Calc!$B$247:$BJ$287,'Cash Flows Stmt'!$P237,'Cash Flows Stmt'!J$217+1)</f>
        <v>0</v>
      </c>
      <c r="K240" s="94">
        <f t="array" ref="K240">INDEX(Calc!$B$247:$BJ$287,'Cash Flows Stmt'!$P237,'Cash Flows Stmt'!K$217+1)</f>
        <v>0</v>
      </c>
      <c r="L240" s="94">
        <f t="array" ref="L240">INDEX(Calc!$B$247:$BJ$287,'Cash Flows Stmt'!$P237,'Cash Flows Stmt'!L$217+1)</f>
        <v>0</v>
      </c>
      <c r="M240" s="94">
        <f t="array" ref="M240">INDEX(Calc!$B$247:$BJ$287,'Cash Flows Stmt'!$P237,'Cash Flows Stmt'!M$217+1)</f>
        <v>0</v>
      </c>
      <c r="N240" s="94">
        <f t="array" ref="N240">INDEX(Calc!$B$247:$BJ$287,'Cash Flows Stmt'!$P237,'Cash Flows Stmt'!N$217+1)</f>
        <v>0</v>
      </c>
      <c r="O240" s="161">
        <f t="shared" si="38"/>
        <v>0</v>
      </c>
      <c r="P240" s="152">
        <v>21</v>
      </c>
    </row>
    <row r="241" spans="1:16" ht="14.25" hidden="1" customHeight="1">
      <c r="A241" s="181">
        <f>IF(O241&lt;&gt;0,Calc!$A$265,0)</f>
        <v>0</v>
      </c>
      <c r="B241" s="94"/>
      <c r="C241" s="94">
        <f t="array" ref="C241">INDEX(Calc!$B$247:$BJ$287,'Cash Flows Stmt'!$P238,'Cash Flows Stmt'!C$217+1)</f>
        <v>0</v>
      </c>
      <c r="D241" s="94">
        <f t="array" ref="D241">INDEX(Calc!$B$247:$BJ$287,'Cash Flows Stmt'!$P238,'Cash Flows Stmt'!D$217+1)</f>
        <v>0</v>
      </c>
      <c r="E241" s="94">
        <f t="array" ref="E241">INDEX(Calc!$B$247:$BJ$287,'Cash Flows Stmt'!$P238,'Cash Flows Stmt'!E$217+1)</f>
        <v>0</v>
      </c>
      <c r="F241" s="94">
        <f t="array" ref="F241">INDEX(Calc!$B$247:$BJ$287,'Cash Flows Stmt'!$P238,'Cash Flows Stmt'!F$217+1)</f>
        <v>0</v>
      </c>
      <c r="G241" s="94">
        <f t="array" ref="G241">INDEX(Calc!$B$247:$BJ$287,'Cash Flows Stmt'!$P238,'Cash Flows Stmt'!G$217+1)</f>
        <v>0</v>
      </c>
      <c r="H241" s="94">
        <f t="array" ref="H241">INDEX(Calc!$B$247:$BJ$287,'Cash Flows Stmt'!$P238,'Cash Flows Stmt'!H$217+1)</f>
        <v>0</v>
      </c>
      <c r="I241" s="94">
        <f t="array" ref="I241">INDEX(Calc!$B$247:$BJ$287,'Cash Flows Stmt'!$P238,'Cash Flows Stmt'!I$217+1)</f>
        <v>0</v>
      </c>
      <c r="J241" s="94">
        <f t="array" ref="J241">INDEX(Calc!$B$247:$BJ$287,'Cash Flows Stmt'!$P238,'Cash Flows Stmt'!J$217+1)</f>
        <v>0</v>
      </c>
      <c r="K241" s="94">
        <f t="array" ref="K241">INDEX(Calc!$B$247:$BJ$287,'Cash Flows Stmt'!$P238,'Cash Flows Stmt'!K$217+1)</f>
        <v>0</v>
      </c>
      <c r="L241" s="94">
        <f t="array" ref="L241">INDEX(Calc!$B$247:$BJ$287,'Cash Flows Stmt'!$P238,'Cash Flows Stmt'!L$217+1)</f>
        <v>0</v>
      </c>
      <c r="M241" s="94">
        <f t="array" ref="M241">INDEX(Calc!$B$247:$BJ$287,'Cash Flows Stmt'!$P238,'Cash Flows Stmt'!M$217+1)</f>
        <v>0</v>
      </c>
      <c r="N241" s="94">
        <f t="array" ref="N241">INDEX(Calc!$B$247:$BJ$287,'Cash Flows Stmt'!$P238,'Cash Flows Stmt'!N$217+1)</f>
        <v>0</v>
      </c>
      <c r="O241" s="161">
        <f t="shared" si="38"/>
        <v>0</v>
      </c>
      <c r="P241" s="152">
        <v>22</v>
      </c>
    </row>
    <row r="242" spans="1:16" ht="14.25" hidden="1" customHeight="1">
      <c r="A242" s="181">
        <f>IF(O242&lt;&gt;0,Calc!$A$266,0)</f>
        <v>0</v>
      </c>
      <c r="B242" s="94"/>
      <c r="C242" s="94">
        <f t="array" ref="C242">INDEX(Calc!$B$247:$BJ$287,'Cash Flows Stmt'!$P239,'Cash Flows Stmt'!C$217+1)</f>
        <v>0</v>
      </c>
      <c r="D242" s="94">
        <f t="array" ref="D242">INDEX(Calc!$B$247:$BJ$287,'Cash Flows Stmt'!$P239,'Cash Flows Stmt'!D$217+1)</f>
        <v>0</v>
      </c>
      <c r="E242" s="94">
        <f t="array" ref="E242">INDEX(Calc!$B$247:$BJ$287,'Cash Flows Stmt'!$P239,'Cash Flows Stmt'!E$217+1)</f>
        <v>0</v>
      </c>
      <c r="F242" s="94">
        <f t="array" ref="F242">INDEX(Calc!$B$247:$BJ$287,'Cash Flows Stmt'!$P239,'Cash Flows Stmt'!F$217+1)</f>
        <v>0</v>
      </c>
      <c r="G242" s="94">
        <f t="array" ref="G242">INDEX(Calc!$B$247:$BJ$287,'Cash Flows Stmt'!$P239,'Cash Flows Stmt'!G$217+1)</f>
        <v>0</v>
      </c>
      <c r="H242" s="94">
        <f t="array" ref="H242">INDEX(Calc!$B$247:$BJ$287,'Cash Flows Stmt'!$P239,'Cash Flows Stmt'!H$217+1)</f>
        <v>0</v>
      </c>
      <c r="I242" s="94">
        <f t="array" ref="I242">INDEX(Calc!$B$247:$BJ$287,'Cash Flows Stmt'!$P239,'Cash Flows Stmt'!I$217+1)</f>
        <v>0</v>
      </c>
      <c r="J242" s="94">
        <f t="array" ref="J242">INDEX(Calc!$B$247:$BJ$287,'Cash Flows Stmt'!$P239,'Cash Flows Stmt'!J$217+1)</f>
        <v>0</v>
      </c>
      <c r="K242" s="94">
        <f t="array" ref="K242">INDEX(Calc!$B$247:$BJ$287,'Cash Flows Stmt'!$P239,'Cash Flows Stmt'!K$217+1)</f>
        <v>0</v>
      </c>
      <c r="L242" s="94">
        <f t="array" ref="L242">INDEX(Calc!$B$247:$BJ$287,'Cash Flows Stmt'!$P239,'Cash Flows Stmt'!L$217+1)</f>
        <v>0</v>
      </c>
      <c r="M242" s="94">
        <f t="array" ref="M242">INDEX(Calc!$B$247:$BJ$287,'Cash Flows Stmt'!$P239,'Cash Flows Stmt'!M$217+1)</f>
        <v>0</v>
      </c>
      <c r="N242" s="94">
        <f t="array" ref="N242">INDEX(Calc!$B$247:$BJ$287,'Cash Flows Stmt'!$P239,'Cash Flows Stmt'!N$217+1)</f>
        <v>0</v>
      </c>
      <c r="O242" s="161">
        <f t="shared" si="38"/>
        <v>0</v>
      </c>
      <c r="P242" s="152">
        <v>23</v>
      </c>
    </row>
    <row r="243" spans="1:16" ht="14.25" customHeight="1">
      <c r="A243" s="181" t="str">
        <f ca="1">IF(O243&lt;&gt;0,Calc!$A$267,0)</f>
        <v>Cash paid for General and Administrative Salaries</v>
      </c>
      <c r="B243" s="94"/>
      <c r="C243" s="94">
        <f t="array" aca="1" ref="C243" ca="1">INDEX(Calc!$B$247:$BJ$287,'Cash Flows Stmt'!$P240,'Cash Flows Stmt'!C$217+1)</f>
        <v>-227848.38300000003</v>
      </c>
      <c r="D243" s="94">
        <f t="array" aca="1" ref="D243" ca="1">INDEX(Calc!$B$247:$BJ$287,'Cash Flows Stmt'!$P240,'Cash Flows Stmt'!D$217+1)</f>
        <v>-230990.17725000001</v>
      </c>
      <c r="E243" s="94">
        <f t="array" aca="1" ref="E243" ca="1">INDEX(Calc!$B$247:$BJ$287,'Cash Flows Stmt'!$P240,'Cash Flows Stmt'!E$217+1)</f>
        <v>-239095.09574999998</v>
      </c>
      <c r="F243" s="94">
        <f t="array" aca="1" ref="F243" ca="1">INDEX(Calc!$B$247:$BJ$287,'Cash Flows Stmt'!$P240,'Cash Flows Stmt'!F$217+1)</f>
        <v>-245981.99981249997</v>
      </c>
      <c r="G243" s="94">
        <f t="array" aca="1" ref="G243" ca="1">INDEX(Calc!$B$247:$BJ$287,'Cash Flows Stmt'!$P240,'Cash Flows Stmt'!G$217+1)</f>
        <v>-249567.74325</v>
      </c>
      <c r="H243" s="94">
        <f t="array" aca="1" ref="H243" ca="1">INDEX(Calc!$B$247:$BJ$287,'Cash Flows Stmt'!$P240,'Cash Flows Stmt'!H$217+1)</f>
        <v>-253153.4866875</v>
      </c>
      <c r="I243" s="94">
        <f t="array" aca="1" ref="I243" ca="1">INDEX(Calc!$B$247:$BJ$287,'Cash Flows Stmt'!$P240,'Cash Flows Stmt'!I$217+1)</f>
        <v>-256739.230125</v>
      </c>
      <c r="J243" s="94">
        <f t="array" aca="1" ref="J243" ca="1">INDEX(Calc!$B$247:$BJ$287,'Cash Flows Stmt'!$P240,'Cash Flows Stmt'!J$217+1)</f>
        <v>-260324.97356249997</v>
      </c>
      <c r="K243" s="94">
        <f t="array" aca="1" ref="K243" ca="1">INDEX(Calc!$B$247:$BJ$287,'Cash Flows Stmt'!$P240,'Cash Flows Stmt'!K$217+1)</f>
        <v>-263910.717</v>
      </c>
      <c r="L243" s="94">
        <f t="array" aca="1" ref="L243" ca="1">INDEX(Calc!$B$247:$BJ$287,'Cash Flows Stmt'!$P240,'Cash Flows Stmt'!L$217+1)</f>
        <v>-269647.90649999998</v>
      </c>
      <c r="M243" s="94">
        <f t="array" aca="1" ref="M243" ca="1">INDEX(Calc!$B$247:$BJ$287,'Cash Flows Stmt'!$P240,'Cash Flows Stmt'!M$217+1)</f>
        <v>-274667.94731249998</v>
      </c>
      <c r="N243" s="94">
        <f t="array" aca="1" ref="N243" ca="1">INDEX(Calc!$B$247:$BJ$287,'Cash Flows Stmt'!$P240,'Cash Flows Stmt'!N$217+1)</f>
        <v>-280405.13681250002</v>
      </c>
      <c r="O243" s="161">
        <f t="shared" ca="1" si="38"/>
        <v>-3052332.7970624999</v>
      </c>
      <c r="P243" s="152">
        <v>24</v>
      </c>
    </row>
    <row r="244" spans="1:16" ht="14.25" customHeight="1">
      <c r="A244" s="181" t="str">
        <f ca="1">IF(O244&lt;&gt;0,Calc!$A$268,0)</f>
        <v>Cash paid for Sales and Marketing Salaries</v>
      </c>
      <c r="B244" s="94"/>
      <c r="C244" s="94">
        <f t="array" aca="1" ref="C244" ca="1">INDEX(Calc!$B$247:$BJ$287,'Cash Flows Stmt'!$P241,'Cash Flows Stmt'!C$217+1)</f>
        <v>-220927.32900000003</v>
      </c>
      <c r="D244" s="94">
        <f t="array" aca="1" ref="D244" ca="1">INDEX(Calc!$B$247:$BJ$287,'Cash Flows Stmt'!$P241,'Cash Flows Stmt'!D$217+1)</f>
        <v>-223346.28290625004</v>
      </c>
      <c r="E244" s="94">
        <f t="array" aca="1" ref="E244" ca="1">INDEX(Calc!$B$247:$BJ$287,'Cash Flows Stmt'!$P241,'Cash Flows Stmt'!E$217+1)</f>
        <v>-231098.31871875003</v>
      </c>
      <c r="F244" s="94">
        <f t="array" aca="1" ref="F244" ca="1">INDEX(Calc!$B$247:$BJ$287,'Cash Flows Stmt'!$P241,'Cash Flows Stmt'!F$217+1)</f>
        <v>-238212.88903125006</v>
      </c>
      <c r="G244" s="94">
        <f t="array" aca="1" ref="G244" ca="1">INDEX(Calc!$B$247:$BJ$287,'Cash Flows Stmt'!$P241,'Cash Flows Stmt'!G$217+1)</f>
        <v>-241798.63246875006</v>
      </c>
      <c r="H244" s="94">
        <f t="array" aca="1" ref="H244" ca="1">INDEX(Calc!$B$247:$BJ$287,'Cash Flows Stmt'!$P241,'Cash Flows Stmt'!H$217+1)</f>
        <v>-245384.37590625003</v>
      </c>
      <c r="I244" s="94">
        <f t="array" aca="1" ref="I244" ca="1">INDEX(Calc!$B$247:$BJ$287,'Cash Flows Stmt'!$P241,'Cash Flows Stmt'!I$217+1)</f>
        <v>-248970.11934375006</v>
      </c>
      <c r="J244" s="94">
        <f t="array" aca="1" ref="J244" ca="1">INDEX(Calc!$B$247:$BJ$287,'Cash Flows Stmt'!$P241,'Cash Flows Stmt'!J$217+1)</f>
        <v>-252555.86278125006</v>
      </c>
      <c r="K244" s="94">
        <f t="array" aca="1" ref="K244" ca="1">INDEX(Calc!$B$247:$BJ$287,'Cash Flows Stmt'!$P241,'Cash Flows Stmt'!K$217+1)</f>
        <v>-256141.60621875006</v>
      </c>
      <c r="L244" s="94">
        <f t="array" aca="1" ref="L244" ca="1">INDEX(Calc!$B$247:$BJ$287,'Cash Flows Stmt'!$P241,'Cash Flows Stmt'!L$217+1)</f>
        <v>-261878.79571875004</v>
      </c>
      <c r="M244" s="94">
        <f t="array" aca="1" ref="M244" ca="1">INDEX(Calc!$B$247:$BJ$287,'Cash Flows Stmt'!$P241,'Cash Flows Stmt'!M$217+1)</f>
        <v>-266898.83653125004</v>
      </c>
      <c r="N244" s="94">
        <f t="array" aca="1" ref="N244" ca="1">INDEX(Calc!$B$247:$BJ$287,'Cash Flows Stmt'!$P241,'Cash Flows Stmt'!N$217+1)</f>
        <v>-272636.02603125008</v>
      </c>
      <c r="O244" s="161">
        <f t="shared" ca="1" si="38"/>
        <v>-2959849.07465625</v>
      </c>
      <c r="P244" s="152">
        <v>25</v>
      </c>
    </row>
    <row r="245" spans="1:16" ht="14.25" hidden="1" customHeight="1">
      <c r="A245" s="181">
        <f ca="1">IF(O245&lt;&gt;0,Calc!$A$269,0)</f>
        <v>0</v>
      </c>
      <c r="B245" s="94"/>
      <c r="C245" s="94">
        <f t="array" aca="1" ref="C245" ca="1">INDEX(Calc!$B$247:$BJ$287,'Cash Flows Stmt'!$P242,'Cash Flows Stmt'!C$217+1)</f>
        <v>0</v>
      </c>
      <c r="D245" s="94">
        <f t="array" aca="1" ref="D245" ca="1">INDEX(Calc!$B$247:$BJ$287,'Cash Flows Stmt'!$P242,'Cash Flows Stmt'!D$217+1)</f>
        <v>0</v>
      </c>
      <c r="E245" s="94">
        <f t="array" aca="1" ref="E245" ca="1">INDEX(Calc!$B$247:$BJ$287,'Cash Flows Stmt'!$P242,'Cash Flows Stmt'!E$217+1)</f>
        <v>0</v>
      </c>
      <c r="F245" s="94">
        <f t="array" aca="1" ref="F245" ca="1">INDEX(Calc!$B$247:$BJ$287,'Cash Flows Stmt'!$P242,'Cash Flows Stmt'!F$217+1)</f>
        <v>0</v>
      </c>
      <c r="G245" s="94">
        <f t="array" aca="1" ref="G245" ca="1">INDEX(Calc!$B$247:$BJ$287,'Cash Flows Stmt'!$P242,'Cash Flows Stmt'!G$217+1)</f>
        <v>0</v>
      </c>
      <c r="H245" s="94">
        <f t="array" aca="1" ref="H245" ca="1">INDEX(Calc!$B$247:$BJ$287,'Cash Flows Stmt'!$P242,'Cash Flows Stmt'!H$217+1)</f>
        <v>0</v>
      </c>
      <c r="I245" s="94">
        <f t="array" aca="1" ref="I245" ca="1">INDEX(Calc!$B$247:$BJ$287,'Cash Flows Stmt'!$P242,'Cash Flows Stmt'!I$217+1)</f>
        <v>0</v>
      </c>
      <c r="J245" s="94">
        <f t="array" aca="1" ref="J245" ca="1">INDEX(Calc!$B$247:$BJ$287,'Cash Flows Stmt'!$P242,'Cash Flows Stmt'!J$217+1)</f>
        <v>0</v>
      </c>
      <c r="K245" s="94">
        <f t="array" aca="1" ref="K245" ca="1">INDEX(Calc!$B$247:$BJ$287,'Cash Flows Stmt'!$P242,'Cash Flows Stmt'!K$217+1)</f>
        <v>0</v>
      </c>
      <c r="L245" s="94">
        <f t="array" aca="1" ref="L245" ca="1">INDEX(Calc!$B$247:$BJ$287,'Cash Flows Stmt'!$P242,'Cash Flows Stmt'!L$217+1)</f>
        <v>0</v>
      </c>
      <c r="M245" s="94">
        <f t="array" aca="1" ref="M245" ca="1">INDEX(Calc!$B$247:$BJ$287,'Cash Flows Stmt'!$P242,'Cash Flows Stmt'!M$217+1)</f>
        <v>0</v>
      </c>
      <c r="N245" s="94">
        <f t="array" aca="1" ref="N245" ca="1">INDEX(Calc!$B$247:$BJ$287,'Cash Flows Stmt'!$P242,'Cash Flows Stmt'!N$217+1)</f>
        <v>0</v>
      </c>
      <c r="O245" s="161">
        <f t="shared" ca="1" si="38"/>
        <v>0</v>
      </c>
      <c r="P245" s="152">
        <v>26</v>
      </c>
    </row>
    <row r="246" spans="1:16" ht="14.25" hidden="1" customHeight="1">
      <c r="A246" s="181">
        <f ca="1">IF(O246&lt;&gt;0,Calc!$A$270,0)</f>
        <v>0</v>
      </c>
      <c r="B246" s="94"/>
      <c r="C246" s="94">
        <f t="array" aca="1" ref="C246" ca="1">INDEX(Calc!$B$247:$BJ$287,'Cash Flows Stmt'!$P243,'Cash Flows Stmt'!C$217+1)</f>
        <v>0</v>
      </c>
      <c r="D246" s="94">
        <f t="array" aca="1" ref="D246" ca="1">INDEX(Calc!$B$247:$BJ$287,'Cash Flows Stmt'!$P243,'Cash Flows Stmt'!D$217+1)</f>
        <v>0</v>
      </c>
      <c r="E246" s="94">
        <f t="array" aca="1" ref="E246" ca="1">INDEX(Calc!$B$247:$BJ$287,'Cash Flows Stmt'!$P243,'Cash Flows Stmt'!E$217+1)</f>
        <v>0</v>
      </c>
      <c r="F246" s="94">
        <f t="array" aca="1" ref="F246" ca="1">INDEX(Calc!$B$247:$BJ$287,'Cash Flows Stmt'!$P243,'Cash Flows Stmt'!F$217+1)</f>
        <v>0</v>
      </c>
      <c r="G246" s="94">
        <f t="array" aca="1" ref="G246" ca="1">INDEX(Calc!$B$247:$BJ$287,'Cash Flows Stmt'!$P243,'Cash Flows Stmt'!G$217+1)</f>
        <v>0</v>
      </c>
      <c r="H246" s="94">
        <f t="array" aca="1" ref="H246" ca="1">INDEX(Calc!$B$247:$BJ$287,'Cash Flows Stmt'!$P243,'Cash Flows Stmt'!H$217+1)</f>
        <v>0</v>
      </c>
      <c r="I246" s="94">
        <f t="array" aca="1" ref="I246" ca="1">INDEX(Calc!$B$247:$BJ$287,'Cash Flows Stmt'!$P243,'Cash Flows Stmt'!I$217+1)</f>
        <v>0</v>
      </c>
      <c r="J246" s="94">
        <f t="array" aca="1" ref="J246" ca="1">INDEX(Calc!$B$247:$BJ$287,'Cash Flows Stmt'!$P243,'Cash Flows Stmt'!J$217+1)</f>
        <v>0</v>
      </c>
      <c r="K246" s="94">
        <f t="array" aca="1" ref="K246" ca="1">INDEX(Calc!$B$247:$BJ$287,'Cash Flows Stmt'!$P243,'Cash Flows Stmt'!K$217+1)</f>
        <v>0</v>
      </c>
      <c r="L246" s="94">
        <f t="array" aca="1" ref="L246" ca="1">INDEX(Calc!$B$247:$BJ$287,'Cash Flows Stmt'!$P243,'Cash Flows Stmt'!L$217+1)</f>
        <v>0</v>
      </c>
      <c r="M246" s="94">
        <f t="array" aca="1" ref="M246" ca="1">INDEX(Calc!$B$247:$BJ$287,'Cash Flows Stmt'!$P243,'Cash Flows Stmt'!M$217+1)</f>
        <v>0</v>
      </c>
      <c r="N246" s="94">
        <f t="array" aca="1" ref="N246" ca="1">INDEX(Calc!$B$247:$BJ$287,'Cash Flows Stmt'!$P243,'Cash Flows Stmt'!N$217+1)</f>
        <v>0</v>
      </c>
      <c r="O246" s="161">
        <f t="shared" ca="1" si="38"/>
        <v>0</v>
      </c>
      <c r="P246" s="152">
        <v>27</v>
      </c>
    </row>
    <row r="247" spans="1:16" ht="14.25" hidden="1" customHeight="1">
      <c r="A247" s="181">
        <f ca="1">IF(O247&lt;&gt;0,Calc!$A$271,0)</f>
        <v>0</v>
      </c>
      <c r="B247" s="94"/>
      <c r="C247" s="94">
        <f t="array" aca="1" ref="C247" ca="1">INDEX(Calc!$B$247:$BJ$287,'Cash Flows Stmt'!$P244,'Cash Flows Stmt'!C$217+1)</f>
        <v>0</v>
      </c>
      <c r="D247" s="94">
        <f t="array" aca="1" ref="D247" ca="1">INDEX(Calc!$B$247:$BJ$287,'Cash Flows Stmt'!$P244,'Cash Flows Stmt'!D$217+1)</f>
        <v>0</v>
      </c>
      <c r="E247" s="94">
        <f t="array" aca="1" ref="E247" ca="1">INDEX(Calc!$B$247:$BJ$287,'Cash Flows Stmt'!$P244,'Cash Flows Stmt'!E$217+1)</f>
        <v>0</v>
      </c>
      <c r="F247" s="94">
        <f t="array" aca="1" ref="F247" ca="1">INDEX(Calc!$B$247:$BJ$287,'Cash Flows Stmt'!$P244,'Cash Flows Stmt'!F$217+1)</f>
        <v>0</v>
      </c>
      <c r="G247" s="94">
        <f t="array" aca="1" ref="G247" ca="1">INDEX(Calc!$B$247:$BJ$287,'Cash Flows Stmt'!$P244,'Cash Flows Stmt'!G$217+1)</f>
        <v>0</v>
      </c>
      <c r="H247" s="94">
        <f t="array" aca="1" ref="H247" ca="1">INDEX(Calc!$B$247:$BJ$287,'Cash Flows Stmt'!$P244,'Cash Flows Stmt'!H$217+1)</f>
        <v>0</v>
      </c>
      <c r="I247" s="94">
        <f t="array" aca="1" ref="I247" ca="1">INDEX(Calc!$B$247:$BJ$287,'Cash Flows Stmt'!$P244,'Cash Flows Stmt'!I$217+1)</f>
        <v>0</v>
      </c>
      <c r="J247" s="94">
        <f t="array" aca="1" ref="J247" ca="1">INDEX(Calc!$B$247:$BJ$287,'Cash Flows Stmt'!$P244,'Cash Flows Stmt'!J$217+1)</f>
        <v>0</v>
      </c>
      <c r="K247" s="94">
        <f t="array" aca="1" ref="K247" ca="1">INDEX(Calc!$B$247:$BJ$287,'Cash Flows Stmt'!$P244,'Cash Flows Stmt'!K$217+1)</f>
        <v>0</v>
      </c>
      <c r="L247" s="94">
        <f t="array" aca="1" ref="L247" ca="1">INDEX(Calc!$B$247:$BJ$287,'Cash Flows Stmt'!$P244,'Cash Flows Stmt'!L$217+1)</f>
        <v>0</v>
      </c>
      <c r="M247" s="94">
        <f t="array" aca="1" ref="M247" ca="1">INDEX(Calc!$B$247:$BJ$287,'Cash Flows Stmt'!$P244,'Cash Flows Stmt'!M$217+1)</f>
        <v>0</v>
      </c>
      <c r="N247" s="94">
        <f t="array" aca="1" ref="N247" ca="1">INDEX(Calc!$B$247:$BJ$287,'Cash Flows Stmt'!$P244,'Cash Flows Stmt'!N$217+1)</f>
        <v>0</v>
      </c>
      <c r="O247" s="161">
        <f t="shared" ca="1" si="38"/>
        <v>0</v>
      </c>
      <c r="P247" s="152">
        <v>28</v>
      </c>
    </row>
    <row r="248" spans="1:16" ht="14.25" customHeight="1">
      <c r="A248" s="181">
        <f>IF(O248&lt;&gt;0,Calc!$A$272,0)</f>
        <v>0</v>
      </c>
      <c r="B248" s="94"/>
      <c r="C248" s="94">
        <f t="array" ref="C248">INDEX(Calc!$B$247:$BJ$287,'Cash Flows Stmt'!$P245,'Cash Flows Stmt'!C$217+1)</f>
        <v>0</v>
      </c>
      <c r="D248" s="94">
        <f t="array" ref="D248">INDEX(Calc!$B$247:$BJ$287,'Cash Flows Stmt'!$P245,'Cash Flows Stmt'!D$217+1)</f>
        <v>0</v>
      </c>
      <c r="E248" s="94">
        <f t="array" ref="E248">INDEX(Calc!$B$247:$BJ$287,'Cash Flows Stmt'!$P245,'Cash Flows Stmt'!E$217+1)</f>
        <v>0</v>
      </c>
      <c r="F248" s="94">
        <f t="array" ref="F248">INDEX(Calc!$B$247:$BJ$287,'Cash Flows Stmt'!$P245,'Cash Flows Stmt'!F$217+1)</f>
        <v>0</v>
      </c>
      <c r="G248" s="94">
        <f t="array" ref="G248">INDEX(Calc!$B$247:$BJ$287,'Cash Flows Stmt'!$P245,'Cash Flows Stmt'!G$217+1)</f>
        <v>0</v>
      </c>
      <c r="H248" s="94">
        <f t="array" ref="H248">INDEX(Calc!$B$247:$BJ$287,'Cash Flows Stmt'!$P245,'Cash Flows Stmt'!H$217+1)</f>
        <v>0</v>
      </c>
      <c r="I248" s="94">
        <f t="array" ref="I248">INDEX(Calc!$B$247:$BJ$287,'Cash Flows Stmt'!$P245,'Cash Flows Stmt'!I$217+1)</f>
        <v>0</v>
      </c>
      <c r="J248" s="94">
        <f t="array" ref="J248">INDEX(Calc!$B$247:$BJ$287,'Cash Flows Stmt'!$P245,'Cash Flows Stmt'!J$217+1)</f>
        <v>0</v>
      </c>
      <c r="K248" s="94">
        <f t="array" ref="K248">INDEX(Calc!$B$247:$BJ$287,'Cash Flows Stmt'!$P245,'Cash Flows Stmt'!K$217+1)</f>
        <v>0</v>
      </c>
      <c r="L248" s="94">
        <f t="array" ref="L248">INDEX(Calc!$B$247:$BJ$287,'Cash Flows Stmt'!$P245,'Cash Flows Stmt'!L$217+1)</f>
        <v>0</v>
      </c>
      <c r="M248" s="94">
        <f t="array" ref="M248">INDEX(Calc!$B$247:$BJ$287,'Cash Flows Stmt'!$P245,'Cash Flows Stmt'!M$217+1)</f>
        <v>0</v>
      </c>
      <c r="N248" s="94">
        <f t="array" ref="N248">INDEX(Calc!$B$247:$BJ$287,'Cash Flows Stmt'!$P245,'Cash Flows Stmt'!N$217+1)</f>
        <v>0</v>
      </c>
      <c r="O248" s="161">
        <f t="shared" si="38"/>
        <v>0</v>
      </c>
      <c r="P248" s="152">
        <v>29</v>
      </c>
    </row>
    <row r="249" spans="1:16" ht="14.25" customHeight="1">
      <c r="A249" s="181" t="str">
        <f ca="1">IF(O249&lt;&gt;0,Calc!$A$273,0)</f>
        <v>Cash paid for Income Tax</v>
      </c>
      <c r="B249" s="94"/>
      <c r="C249" s="94">
        <f t="array" aca="1" ref="C249" ca="1">INDEX(Calc!$B$247:$BJ$287,'Cash Flows Stmt'!$P246,'Cash Flows Stmt'!C$217+1)</f>
        <v>0</v>
      </c>
      <c r="D249" s="94">
        <f t="array" aca="1" ref="D249" ca="1">INDEX(Calc!$B$247:$BJ$287,'Cash Flows Stmt'!$P246,'Cash Flows Stmt'!D$217+1)</f>
        <v>-170135.85828697728</v>
      </c>
      <c r="E249" s="94">
        <f t="array" aca="1" ref="E249" ca="1">INDEX(Calc!$B$247:$BJ$287,'Cash Flows Stmt'!$P246,'Cash Flows Stmt'!E$217+1)</f>
        <v>-170135.85828697728</v>
      </c>
      <c r="F249" s="94">
        <f t="array" aca="1" ref="F249" ca="1">INDEX(Calc!$B$247:$BJ$287,'Cash Flows Stmt'!$P246,'Cash Flows Stmt'!F$217+1)</f>
        <v>-170135.85828697728</v>
      </c>
      <c r="G249" s="94">
        <f t="array" aca="1" ref="G249" ca="1">INDEX(Calc!$B$247:$BJ$287,'Cash Flows Stmt'!$P246,'Cash Flows Stmt'!G$217+1)</f>
        <v>-170135.85828697728</v>
      </c>
      <c r="H249" s="94">
        <f t="array" aca="1" ref="H249" ca="1">INDEX(Calc!$B$247:$BJ$287,'Cash Flows Stmt'!$P246,'Cash Flows Stmt'!H$217+1)</f>
        <v>-170135.85828697728</v>
      </c>
      <c r="I249" s="94">
        <f t="array" aca="1" ref="I249" ca="1">INDEX(Calc!$B$247:$BJ$287,'Cash Flows Stmt'!$P246,'Cash Flows Stmt'!I$217+1)</f>
        <v>-170135.85828697728</v>
      </c>
      <c r="J249" s="94">
        <f t="array" aca="1" ref="J249" ca="1">INDEX(Calc!$B$247:$BJ$287,'Cash Flows Stmt'!$P246,'Cash Flows Stmt'!J$217+1)</f>
        <v>-170135.85828697728</v>
      </c>
      <c r="K249" s="94">
        <f t="array" aca="1" ref="K249" ca="1">INDEX(Calc!$B$247:$BJ$287,'Cash Flows Stmt'!$P246,'Cash Flows Stmt'!K$217+1)</f>
        <v>-170135.85828697728</v>
      </c>
      <c r="L249" s="94">
        <f t="array" aca="1" ref="L249" ca="1">INDEX(Calc!$B$247:$BJ$287,'Cash Flows Stmt'!$P246,'Cash Flows Stmt'!L$217+1)</f>
        <v>-170135.85828697728</v>
      </c>
      <c r="M249" s="94">
        <f t="array" aca="1" ref="M249" ca="1">INDEX(Calc!$B$247:$BJ$287,'Cash Flows Stmt'!$P246,'Cash Flows Stmt'!M$217+1)</f>
        <v>-170135.85828697728</v>
      </c>
      <c r="N249" s="94">
        <f t="array" aca="1" ref="N249" ca="1">INDEX(Calc!$B$247:$BJ$287,'Cash Flows Stmt'!$P246,'Cash Flows Stmt'!N$217+1)</f>
        <v>-170135.85828697728</v>
      </c>
      <c r="O249" s="161">
        <f t="shared" ca="1" si="38"/>
        <v>-1871494.4411567501</v>
      </c>
      <c r="P249" s="152">
        <v>30</v>
      </c>
    </row>
    <row r="250" spans="1:16" ht="14.25" customHeight="1">
      <c r="A250" s="162" t="s">
        <v>217</v>
      </c>
      <c r="B250" s="94"/>
      <c r="C250" s="286">
        <f t="shared" ref="C250:O250" ca="1" si="39">SUM(C223:C249)</f>
        <v>524578.41798350355</v>
      </c>
      <c r="D250" s="286">
        <f t="shared" ca="1" si="39"/>
        <v>368191.45662349788</v>
      </c>
      <c r="E250" s="286">
        <f t="shared" ca="1" si="39"/>
        <v>489152.77172568196</v>
      </c>
      <c r="F250" s="286">
        <f t="shared" ca="1" si="39"/>
        <v>629987.52139115252</v>
      </c>
      <c r="G250" s="286">
        <f t="shared" ca="1" si="39"/>
        <v>798588.23149819579</v>
      </c>
      <c r="H250" s="286">
        <f t="shared" ca="1" si="39"/>
        <v>990922.69316308736</v>
      </c>
      <c r="I250" s="286">
        <f t="shared" ca="1" si="39"/>
        <v>1210162.7526119291</v>
      </c>
      <c r="J250" s="286">
        <f t="shared" ca="1" si="39"/>
        <v>1459904.3213603303</v>
      </c>
      <c r="K250" s="286">
        <f t="shared" ca="1" si="39"/>
        <v>1744224.0552529246</v>
      </c>
      <c r="L250" s="286">
        <f t="shared" ca="1" si="39"/>
        <v>2062765.4101038091</v>
      </c>
      <c r="M250" s="286">
        <f t="shared" ca="1" si="39"/>
        <v>2427405.4720156654</v>
      </c>
      <c r="N250" s="286">
        <f t="shared" ca="1" si="39"/>
        <v>2840765.3404876865</v>
      </c>
      <c r="O250" s="286">
        <f t="shared" ca="1" si="39"/>
        <v>15546648.44421746</v>
      </c>
      <c r="P250" s="152">
        <v>31</v>
      </c>
    </row>
    <row r="251" spans="1:16" ht="14.25" customHeight="1">
      <c r="A251" s="181"/>
      <c r="P251" s="152">
        <v>32</v>
      </c>
    </row>
    <row r="252" spans="1:16" ht="14.25" customHeight="1">
      <c r="A252" s="17">
        <f>IF(COUNTIF(A253:A256,"&lt;&gt;0")=0,0,"Cash from Financing and Investing")</f>
        <v>0</v>
      </c>
      <c r="P252" s="152">
        <v>33</v>
      </c>
    </row>
    <row r="253" spans="1:16" ht="14.25" hidden="1" customHeight="1">
      <c r="A253" s="181">
        <f>IF(O253&lt;&gt;0,Calc!$A$277,0)</f>
        <v>0</v>
      </c>
      <c r="B253" s="94"/>
      <c r="C253" s="94">
        <f t="array" ref="C253">INDEX(Calc!$B$247:$BJ$287,'Cash Flows Stmt'!$P250,'Cash Flows Stmt'!C$217+1)</f>
        <v>0</v>
      </c>
      <c r="D253" s="94">
        <f t="array" ref="D253">INDEX(Calc!$B$247:$BJ$287,'Cash Flows Stmt'!$P250,'Cash Flows Stmt'!D$217+1)</f>
        <v>0</v>
      </c>
      <c r="E253" s="94">
        <f t="array" ref="E253">INDEX(Calc!$B$247:$BJ$287,'Cash Flows Stmt'!$P250,'Cash Flows Stmt'!E$217+1)</f>
        <v>0</v>
      </c>
      <c r="F253" s="94">
        <f t="array" ref="F253">INDEX(Calc!$B$247:$BJ$287,'Cash Flows Stmt'!$P250,'Cash Flows Stmt'!F$217+1)</f>
        <v>0</v>
      </c>
      <c r="G253" s="94">
        <f t="array" ref="G253">INDEX(Calc!$B$247:$BJ$287,'Cash Flows Stmt'!$P250,'Cash Flows Stmt'!G$217+1)</f>
        <v>0</v>
      </c>
      <c r="H253" s="94">
        <f t="array" ref="H253">INDEX(Calc!$B$247:$BJ$287,'Cash Flows Stmt'!$P250,'Cash Flows Stmt'!H$217+1)</f>
        <v>0</v>
      </c>
      <c r="I253" s="94">
        <f t="array" ref="I253">INDEX(Calc!$B$247:$BJ$287,'Cash Flows Stmt'!$P250,'Cash Flows Stmt'!I$217+1)</f>
        <v>0</v>
      </c>
      <c r="J253" s="94">
        <f t="array" ref="J253">INDEX(Calc!$B$247:$BJ$287,'Cash Flows Stmt'!$P250,'Cash Flows Stmt'!J$217+1)</f>
        <v>0</v>
      </c>
      <c r="K253" s="94">
        <f t="array" ref="K253">INDEX(Calc!$B$247:$BJ$287,'Cash Flows Stmt'!$P250,'Cash Flows Stmt'!K$217+1)</f>
        <v>0</v>
      </c>
      <c r="L253" s="94">
        <f t="array" ref="L253">INDEX(Calc!$B$247:$BJ$287,'Cash Flows Stmt'!$P250,'Cash Flows Stmt'!L$217+1)</f>
        <v>0</v>
      </c>
      <c r="M253" s="94">
        <f t="array" ref="M253">INDEX(Calc!$B$247:$BJ$287,'Cash Flows Stmt'!$P250,'Cash Flows Stmt'!M$217+1)</f>
        <v>0</v>
      </c>
      <c r="N253" s="94">
        <f t="array" ref="N253">INDEX(Calc!$B$247:$BJ$287,'Cash Flows Stmt'!$P250,'Cash Flows Stmt'!N$217+1)</f>
        <v>0</v>
      </c>
      <c r="O253" s="161">
        <f t="shared" ref="O253:O256" si="40">SUM(B253:N253)</f>
        <v>0</v>
      </c>
      <c r="P253" s="152">
        <v>34</v>
      </c>
    </row>
    <row r="254" spans="1:16" ht="14.25" hidden="1" customHeight="1">
      <c r="A254" s="181">
        <f>IF(O254&lt;&gt;0,Calc!$A$278,0)</f>
        <v>0</v>
      </c>
      <c r="B254" s="94"/>
      <c r="C254" s="94">
        <f t="array" ref="C254">INDEX(Calc!$B$247:$BJ$287,'Cash Flows Stmt'!$P251,'Cash Flows Stmt'!C$217+1)</f>
        <v>0</v>
      </c>
      <c r="D254" s="94">
        <f t="array" ref="D254">INDEX(Calc!$B$247:$BJ$287,'Cash Flows Stmt'!$P251,'Cash Flows Stmt'!D$217+1)</f>
        <v>0</v>
      </c>
      <c r="E254" s="94">
        <f t="array" ref="E254">INDEX(Calc!$B$247:$BJ$287,'Cash Flows Stmt'!$P251,'Cash Flows Stmt'!E$217+1)</f>
        <v>0</v>
      </c>
      <c r="F254" s="94">
        <f t="array" ref="F254">INDEX(Calc!$B$247:$BJ$287,'Cash Flows Stmt'!$P251,'Cash Flows Stmt'!F$217+1)</f>
        <v>0</v>
      </c>
      <c r="G254" s="94">
        <f t="array" ref="G254">INDEX(Calc!$B$247:$BJ$287,'Cash Flows Stmt'!$P251,'Cash Flows Stmt'!G$217+1)</f>
        <v>0</v>
      </c>
      <c r="H254" s="94">
        <f t="array" ref="H254">INDEX(Calc!$B$247:$BJ$287,'Cash Flows Stmt'!$P251,'Cash Flows Stmt'!H$217+1)</f>
        <v>0</v>
      </c>
      <c r="I254" s="94">
        <f t="array" ref="I254">INDEX(Calc!$B$247:$BJ$287,'Cash Flows Stmt'!$P251,'Cash Flows Stmt'!I$217+1)</f>
        <v>0</v>
      </c>
      <c r="J254" s="94">
        <f t="array" ref="J254">INDEX(Calc!$B$247:$BJ$287,'Cash Flows Stmt'!$P251,'Cash Flows Stmt'!J$217+1)</f>
        <v>0</v>
      </c>
      <c r="K254" s="94">
        <f t="array" ref="K254">INDEX(Calc!$B$247:$BJ$287,'Cash Flows Stmt'!$P251,'Cash Flows Stmt'!K$217+1)</f>
        <v>0</v>
      </c>
      <c r="L254" s="94">
        <f t="array" ref="L254">INDEX(Calc!$B$247:$BJ$287,'Cash Flows Stmt'!$P251,'Cash Flows Stmt'!L$217+1)</f>
        <v>0</v>
      </c>
      <c r="M254" s="94">
        <f t="array" ref="M254">INDEX(Calc!$B$247:$BJ$287,'Cash Flows Stmt'!$P251,'Cash Flows Stmt'!M$217+1)</f>
        <v>0</v>
      </c>
      <c r="N254" s="94">
        <f t="array" ref="N254">INDEX(Calc!$B$247:$BJ$287,'Cash Flows Stmt'!$P251,'Cash Flows Stmt'!N$217+1)</f>
        <v>0</v>
      </c>
      <c r="O254" s="161">
        <f t="shared" si="40"/>
        <v>0</v>
      </c>
      <c r="P254" s="152">
        <v>35</v>
      </c>
    </row>
    <row r="255" spans="1:16" ht="14.25" customHeight="1">
      <c r="A255" s="181">
        <f>IF(O255&lt;&gt;0,Calc!$A$279,0)</f>
        <v>0</v>
      </c>
      <c r="B255" s="94"/>
      <c r="C255" s="94">
        <f t="array" ref="C255">INDEX(Calc!$B$247:$BJ$287,'Cash Flows Stmt'!$P252,'Cash Flows Stmt'!C$217+1)</f>
        <v>0</v>
      </c>
      <c r="D255" s="94">
        <f t="array" ref="D255">INDEX(Calc!$B$247:$BJ$287,'Cash Flows Stmt'!$P252,'Cash Flows Stmt'!D$217+1)</f>
        <v>0</v>
      </c>
      <c r="E255" s="94">
        <f t="array" ref="E255">INDEX(Calc!$B$247:$BJ$287,'Cash Flows Stmt'!$P252,'Cash Flows Stmt'!E$217+1)</f>
        <v>0</v>
      </c>
      <c r="F255" s="94">
        <f t="array" ref="F255">INDEX(Calc!$B$247:$BJ$287,'Cash Flows Stmt'!$P252,'Cash Flows Stmt'!F$217+1)</f>
        <v>0</v>
      </c>
      <c r="G255" s="94">
        <f t="array" ref="G255">INDEX(Calc!$B$247:$BJ$287,'Cash Flows Stmt'!$P252,'Cash Flows Stmt'!G$217+1)</f>
        <v>0</v>
      </c>
      <c r="H255" s="94">
        <f t="array" ref="H255">INDEX(Calc!$B$247:$BJ$287,'Cash Flows Stmt'!$P252,'Cash Flows Stmt'!H$217+1)</f>
        <v>0</v>
      </c>
      <c r="I255" s="94">
        <f t="array" ref="I255">INDEX(Calc!$B$247:$BJ$287,'Cash Flows Stmt'!$P252,'Cash Flows Stmt'!I$217+1)</f>
        <v>0</v>
      </c>
      <c r="J255" s="94">
        <f t="array" ref="J255">INDEX(Calc!$B$247:$BJ$287,'Cash Flows Stmt'!$P252,'Cash Flows Stmt'!J$217+1)</f>
        <v>0</v>
      </c>
      <c r="K255" s="94">
        <f t="array" ref="K255">INDEX(Calc!$B$247:$BJ$287,'Cash Flows Stmt'!$P252,'Cash Flows Stmt'!K$217+1)</f>
        <v>0</v>
      </c>
      <c r="L255" s="94">
        <f t="array" ref="L255">INDEX(Calc!$B$247:$BJ$287,'Cash Flows Stmt'!$P252,'Cash Flows Stmt'!L$217+1)</f>
        <v>0</v>
      </c>
      <c r="M255" s="94">
        <f t="array" ref="M255">INDEX(Calc!$B$247:$BJ$287,'Cash Flows Stmt'!$P252,'Cash Flows Stmt'!M$217+1)</f>
        <v>0</v>
      </c>
      <c r="N255" s="94">
        <f t="array" ref="N255">INDEX(Calc!$B$247:$BJ$287,'Cash Flows Stmt'!$P252,'Cash Flows Stmt'!N$217+1)</f>
        <v>0</v>
      </c>
      <c r="O255" s="161">
        <f t="shared" si="40"/>
        <v>0</v>
      </c>
      <c r="P255" s="152">
        <v>36</v>
      </c>
    </row>
    <row r="256" spans="1:16" ht="14.25" hidden="1" customHeight="1">
      <c r="A256" s="181">
        <f>IF(O256&lt;&gt;0,Calc!$A$280,0)</f>
        <v>0</v>
      </c>
      <c r="B256" s="94"/>
      <c r="C256" s="94">
        <f t="array" ref="C256">INDEX(Calc!$B$247:$BJ$287,'Cash Flows Stmt'!$P253,'Cash Flows Stmt'!C$217+1)</f>
        <v>0</v>
      </c>
      <c r="D256" s="94">
        <f t="array" ref="D256">INDEX(Calc!$B$247:$BJ$287,'Cash Flows Stmt'!$P253,'Cash Flows Stmt'!D$217+1)</f>
        <v>0</v>
      </c>
      <c r="E256" s="94">
        <f t="array" ref="E256">INDEX(Calc!$B$247:$BJ$287,'Cash Flows Stmt'!$P253,'Cash Flows Stmt'!E$217+1)</f>
        <v>0</v>
      </c>
      <c r="F256" s="94">
        <f t="array" ref="F256">INDEX(Calc!$B$247:$BJ$287,'Cash Flows Stmt'!$P253,'Cash Flows Stmt'!F$217+1)</f>
        <v>0</v>
      </c>
      <c r="G256" s="94">
        <f t="array" ref="G256">INDEX(Calc!$B$247:$BJ$287,'Cash Flows Stmt'!$P253,'Cash Flows Stmt'!G$217+1)</f>
        <v>0</v>
      </c>
      <c r="H256" s="94">
        <f t="array" ref="H256">INDEX(Calc!$B$247:$BJ$287,'Cash Flows Stmt'!$P253,'Cash Flows Stmt'!H$217+1)</f>
        <v>0</v>
      </c>
      <c r="I256" s="94">
        <f t="array" ref="I256">INDEX(Calc!$B$247:$BJ$287,'Cash Flows Stmt'!$P253,'Cash Flows Stmt'!I$217+1)</f>
        <v>0</v>
      </c>
      <c r="J256" s="94">
        <f t="array" ref="J256">INDEX(Calc!$B$247:$BJ$287,'Cash Flows Stmt'!$P253,'Cash Flows Stmt'!J$217+1)</f>
        <v>0</v>
      </c>
      <c r="K256" s="94">
        <f t="array" ref="K256">INDEX(Calc!$B$247:$BJ$287,'Cash Flows Stmt'!$P253,'Cash Flows Stmt'!K$217+1)</f>
        <v>0</v>
      </c>
      <c r="L256" s="94">
        <f t="array" ref="L256">INDEX(Calc!$B$247:$BJ$287,'Cash Flows Stmt'!$P253,'Cash Flows Stmt'!L$217+1)</f>
        <v>0</v>
      </c>
      <c r="M256" s="94">
        <f t="array" ref="M256">INDEX(Calc!$B$247:$BJ$287,'Cash Flows Stmt'!$P253,'Cash Flows Stmt'!M$217+1)</f>
        <v>0</v>
      </c>
      <c r="N256" s="94">
        <f t="array" ref="N256">INDEX(Calc!$B$247:$BJ$287,'Cash Flows Stmt'!$P253,'Cash Flows Stmt'!N$217+1)</f>
        <v>0</v>
      </c>
      <c r="O256" s="161">
        <f t="shared" si="40"/>
        <v>0</v>
      </c>
      <c r="P256" s="152">
        <v>37</v>
      </c>
    </row>
    <row r="257" spans="1:16" ht="14.25" customHeight="1">
      <c r="A257" s="162">
        <f>IF(COUNTIF(A253:A256,"&lt;&gt;0")=0,0,"Net Cash from Financing and Investing")</f>
        <v>0</v>
      </c>
      <c r="B257" s="105"/>
      <c r="C257" s="177">
        <f t="shared" ref="C257:O257" si="41">SUM(C253:C256)</f>
        <v>0</v>
      </c>
      <c r="D257" s="177">
        <f t="shared" si="41"/>
        <v>0</v>
      </c>
      <c r="E257" s="177">
        <f t="shared" si="41"/>
        <v>0</v>
      </c>
      <c r="F257" s="177">
        <f t="shared" si="41"/>
        <v>0</v>
      </c>
      <c r="G257" s="177">
        <f t="shared" si="41"/>
        <v>0</v>
      </c>
      <c r="H257" s="177">
        <f t="shared" si="41"/>
        <v>0</v>
      </c>
      <c r="I257" s="177">
        <f t="shared" si="41"/>
        <v>0</v>
      </c>
      <c r="J257" s="177">
        <f t="shared" si="41"/>
        <v>0</v>
      </c>
      <c r="K257" s="177">
        <f t="shared" si="41"/>
        <v>0</v>
      </c>
      <c r="L257" s="177">
        <f t="shared" si="41"/>
        <v>0</v>
      </c>
      <c r="M257" s="177">
        <f t="shared" si="41"/>
        <v>0</v>
      </c>
      <c r="N257" s="177">
        <f t="shared" si="41"/>
        <v>0</v>
      </c>
      <c r="O257" s="177">
        <f t="shared" si="41"/>
        <v>0</v>
      </c>
      <c r="P257" s="152">
        <v>38</v>
      </c>
    </row>
    <row r="258" spans="1:16" ht="14.25" customHeight="1">
      <c r="A258" s="162"/>
      <c r="B258" s="176"/>
      <c r="C258" s="176"/>
      <c r="D258" s="176"/>
      <c r="E258" s="176"/>
      <c r="F258" s="176"/>
      <c r="G258" s="176"/>
      <c r="H258" s="176"/>
      <c r="I258" s="176"/>
      <c r="J258" s="176"/>
      <c r="K258" s="176"/>
      <c r="L258" s="176"/>
      <c r="M258" s="176"/>
      <c r="N258" s="176"/>
      <c r="O258" s="176"/>
      <c r="P258" s="152">
        <v>39</v>
      </c>
    </row>
    <row r="259" spans="1:16" ht="14.25" hidden="1" customHeight="1">
      <c r="A259" s="17">
        <f>IF(COUNTIF(A260,"&lt;&gt;0")=0,0,"Cash Before Dividends")</f>
        <v>0</v>
      </c>
      <c r="B259" s="94"/>
      <c r="C259" s="94">
        <f t="shared" ref="C259:N259" ca="1" si="42">C220+C250+C257</f>
        <v>-10220312.799620764</v>
      </c>
      <c r="D259" s="94">
        <f t="shared" ca="1" si="42"/>
        <v>-9852121.342997266</v>
      </c>
      <c r="E259" s="94">
        <f t="shared" ca="1" si="42"/>
        <v>-9362968.5712715834</v>
      </c>
      <c r="F259" s="94">
        <f t="shared" ca="1" si="42"/>
        <v>-8732981.0498804301</v>
      </c>
      <c r="G259" s="94">
        <f t="shared" ca="1" si="42"/>
        <v>-7934392.8183822343</v>
      </c>
      <c r="H259" s="94">
        <f t="shared" ca="1" si="42"/>
        <v>-6943470.1252191467</v>
      </c>
      <c r="I259" s="94">
        <f t="shared" ca="1" si="42"/>
        <v>-5733307.3726072181</v>
      </c>
      <c r="J259" s="94">
        <f t="shared" ca="1" si="42"/>
        <v>-4273403.051246888</v>
      </c>
      <c r="K259" s="94">
        <f t="shared" ca="1" si="42"/>
        <v>-2529178.9959939634</v>
      </c>
      <c r="L259" s="94">
        <f t="shared" ca="1" si="42"/>
        <v>-466413.58589015435</v>
      </c>
      <c r="M259" s="94">
        <f t="shared" ca="1" si="42"/>
        <v>1960991.886125511</v>
      </c>
      <c r="N259" s="94">
        <f t="shared" ca="1" si="42"/>
        <v>4801757.2266131975</v>
      </c>
      <c r="O259" s="94">
        <f ca="1">N259</f>
        <v>4801757.2266131975</v>
      </c>
      <c r="P259" s="152">
        <v>40</v>
      </c>
    </row>
    <row r="260" spans="1:16" ht="14.25" hidden="1" customHeight="1">
      <c r="A260" s="181">
        <f>IF(O260&lt;&gt;0,Calc!$A$284,0)</f>
        <v>0</v>
      </c>
      <c r="B260" s="94"/>
      <c r="C260" s="94">
        <f t="array" ref="C260">INDEX(Calc!$B$247:$BJ$287,'Cash Flows Stmt'!$P257,'Cash Flows Stmt'!C$217+1)</f>
        <v>0</v>
      </c>
      <c r="D260" s="94">
        <f t="array" ref="D260">INDEX(Calc!$B$247:$BJ$287,'Cash Flows Stmt'!$P257,'Cash Flows Stmt'!D$217+1)</f>
        <v>0</v>
      </c>
      <c r="E260" s="94">
        <f t="array" ref="E260">INDEX(Calc!$B$247:$BJ$287,'Cash Flows Stmt'!$P257,'Cash Flows Stmt'!E$217+1)</f>
        <v>0</v>
      </c>
      <c r="F260" s="94">
        <f t="array" ref="F260">INDEX(Calc!$B$247:$BJ$287,'Cash Flows Stmt'!$P257,'Cash Flows Stmt'!F$217+1)</f>
        <v>0</v>
      </c>
      <c r="G260" s="94">
        <f t="array" ref="G260">INDEX(Calc!$B$247:$BJ$287,'Cash Flows Stmt'!$P257,'Cash Flows Stmt'!G$217+1)</f>
        <v>0</v>
      </c>
      <c r="H260" s="94">
        <f t="array" ref="H260">INDEX(Calc!$B$247:$BJ$287,'Cash Flows Stmt'!$P257,'Cash Flows Stmt'!H$217+1)</f>
        <v>0</v>
      </c>
      <c r="I260" s="94">
        <f t="array" ref="I260">INDEX(Calc!$B$247:$BJ$287,'Cash Flows Stmt'!$P257,'Cash Flows Stmt'!I$217+1)</f>
        <v>0</v>
      </c>
      <c r="J260" s="94">
        <f t="array" ref="J260">INDEX(Calc!$B$247:$BJ$287,'Cash Flows Stmt'!$P257,'Cash Flows Stmt'!J$217+1)</f>
        <v>0</v>
      </c>
      <c r="K260" s="94">
        <f t="array" ref="K260">INDEX(Calc!$B$247:$BJ$287,'Cash Flows Stmt'!$P257,'Cash Flows Stmt'!K$217+1)</f>
        <v>0</v>
      </c>
      <c r="L260" s="94">
        <f t="array" ref="L260">INDEX(Calc!$B$247:$BJ$287,'Cash Flows Stmt'!$P257,'Cash Flows Stmt'!L$217+1)</f>
        <v>0</v>
      </c>
      <c r="M260" s="94">
        <f t="array" ref="M260">INDEX(Calc!$B$247:$BJ$287,'Cash Flows Stmt'!$P257,'Cash Flows Stmt'!M$217+1)</f>
        <v>0</v>
      </c>
      <c r="N260" s="94">
        <f t="array" ref="N260">INDEX(Calc!$B$247:$BJ$287,'Cash Flows Stmt'!$P257,'Cash Flows Stmt'!N$217+1)</f>
        <v>0</v>
      </c>
      <c r="O260" s="94">
        <f>SUM(B260:N260)</f>
        <v>0</v>
      </c>
      <c r="P260" s="152">
        <v>41</v>
      </c>
    </row>
    <row r="261" spans="1:16" ht="14.25" customHeight="1">
      <c r="A261" s="162" t="s">
        <v>223</v>
      </c>
      <c r="B261" s="105"/>
      <c r="C261" s="297">
        <f t="shared" ref="C261:O261" ca="1" si="43">C260+C250+C257</f>
        <v>524578.41798350355</v>
      </c>
      <c r="D261" s="297">
        <f t="shared" ca="1" si="43"/>
        <v>368191.45662349788</v>
      </c>
      <c r="E261" s="297">
        <f t="shared" ca="1" si="43"/>
        <v>489152.77172568196</v>
      </c>
      <c r="F261" s="297">
        <f t="shared" ca="1" si="43"/>
        <v>629987.52139115252</v>
      </c>
      <c r="G261" s="297">
        <f t="shared" ca="1" si="43"/>
        <v>798588.23149819579</v>
      </c>
      <c r="H261" s="297">
        <f t="shared" ca="1" si="43"/>
        <v>990922.69316308736</v>
      </c>
      <c r="I261" s="297">
        <f t="shared" ca="1" si="43"/>
        <v>1210162.7526119291</v>
      </c>
      <c r="J261" s="297">
        <f t="shared" ca="1" si="43"/>
        <v>1459904.3213603303</v>
      </c>
      <c r="K261" s="297">
        <f t="shared" ca="1" si="43"/>
        <v>1744224.0552529246</v>
      </c>
      <c r="L261" s="297">
        <f t="shared" ca="1" si="43"/>
        <v>2062765.4101038091</v>
      </c>
      <c r="M261" s="297">
        <f t="shared" ca="1" si="43"/>
        <v>2427405.4720156654</v>
      </c>
      <c r="N261" s="297">
        <f t="shared" ca="1" si="43"/>
        <v>2840765.3404876865</v>
      </c>
      <c r="O261" s="297">
        <f t="shared" ca="1" si="43"/>
        <v>15546648.44421746</v>
      </c>
      <c r="P261" s="152">
        <v>42</v>
      </c>
    </row>
    <row r="262" spans="1:16" ht="14.25" customHeight="1">
      <c r="A262" s="181"/>
      <c r="P262" s="152">
        <v>43</v>
      </c>
    </row>
    <row r="263" spans="1:16" ht="14.25" customHeight="1">
      <c r="A263" s="162" t="s">
        <v>224</v>
      </c>
      <c r="B263" s="105"/>
      <c r="C263" s="103">
        <f t="shared" ref="C263:N263" ca="1" si="44">C261+C220</f>
        <v>-10220312.799620764</v>
      </c>
      <c r="D263" s="103">
        <f t="shared" ca="1" si="44"/>
        <v>-9852121.342997266</v>
      </c>
      <c r="E263" s="103">
        <f t="shared" ca="1" si="44"/>
        <v>-9362968.5712715834</v>
      </c>
      <c r="F263" s="103">
        <f t="shared" ca="1" si="44"/>
        <v>-8732981.0498804301</v>
      </c>
      <c r="G263" s="103">
        <f t="shared" ca="1" si="44"/>
        <v>-7934392.8183822343</v>
      </c>
      <c r="H263" s="103">
        <f t="shared" ca="1" si="44"/>
        <v>-6943470.1252191467</v>
      </c>
      <c r="I263" s="103">
        <f t="shared" ca="1" si="44"/>
        <v>-5733307.3726072181</v>
      </c>
      <c r="J263" s="103">
        <f t="shared" ca="1" si="44"/>
        <v>-4273403.051246888</v>
      </c>
      <c r="K263" s="103">
        <f t="shared" ca="1" si="44"/>
        <v>-2529178.9959939634</v>
      </c>
      <c r="L263" s="103">
        <f t="shared" ca="1" si="44"/>
        <v>-466413.58589015435</v>
      </c>
      <c r="M263" s="103">
        <f t="shared" ca="1" si="44"/>
        <v>1960991.886125511</v>
      </c>
      <c r="N263" s="103">
        <f t="shared" ca="1" si="44"/>
        <v>4801757.2266131975</v>
      </c>
      <c r="O263" s="103">
        <f ca="1">N263</f>
        <v>4801757.2266131975</v>
      </c>
      <c r="P263" s="152">
        <v>44</v>
      </c>
    </row>
    <row r="264" spans="1:16" ht="14.25" customHeight="1">
      <c r="A264" s="181"/>
    </row>
    <row r="265" spans="1:16" ht="14.25" customHeight="1">
      <c r="A265" s="181"/>
    </row>
    <row r="266" spans="1:16" ht="14.25" customHeight="1">
      <c r="A266" s="181"/>
    </row>
    <row r="267" spans="1:16" ht="14.25" customHeight="1">
      <c r="A267" s="181"/>
    </row>
    <row r="268" spans="1:16" ht="14.25" customHeight="1">
      <c r="A268" s="181"/>
    </row>
    <row r="269" spans="1:16" ht="14.25" customHeight="1">
      <c r="A269" s="181"/>
    </row>
    <row r="270" spans="1:16" ht="14.25" customHeight="1">
      <c r="A270" s="181"/>
    </row>
    <row r="271" spans="1:16" ht="14.25" customHeight="1">
      <c r="A271" s="181"/>
    </row>
    <row r="272" spans="1:16" ht="14.25" customHeight="1">
      <c r="A272" s="181"/>
    </row>
    <row r="273" spans="1:1" ht="14.25" customHeight="1">
      <c r="A273" s="181"/>
    </row>
    <row r="274" spans="1:1" ht="14.25" customHeight="1">
      <c r="A274" s="181"/>
    </row>
    <row r="275" spans="1:1" ht="14.25" customHeight="1">
      <c r="A275" s="181"/>
    </row>
    <row r="276" spans="1:1" ht="14.25" customHeight="1">
      <c r="A276" s="181"/>
    </row>
    <row r="277" spans="1:1" ht="14.25" customHeight="1">
      <c r="A277" s="181"/>
    </row>
    <row r="278" spans="1:1" ht="14.25" customHeight="1">
      <c r="A278" s="181"/>
    </row>
    <row r="279" spans="1:1" ht="14.25" customHeight="1">
      <c r="A279" s="181"/>
    </row>
    <row r="280" spans="1:1" ht="14.25" customHeight="1">
      <c r="A280" s="181"/>
    </row>
    <row r="281" spans="1:1" ht="14.25" customHeight="1">
      <c r="A281" s="181"/>
    </row>
    <row r="282" spans="1:1" ht="14.25" customHeight="1">
      <c r="A282" s="181"/>
    </row>
    <row r="283" spans="1:1" ht="14.25" customHeight="1">
      <c r="A283" s="181"/>
    </row>
    <row r="284" spans="1:1" ht="14.25" customHeight="1">
      <c r="A284" s="181"/>
    </row>
    <row r="285" spans="1:1" ht="14.25" customHeight="1">
      <c r="A285" s="181"/>
    </row>
    <row r="286" spans="1:1" ht="14.25" customHeight="1">
      <c r="A286" s="181"/>
    </row>
    <row r="287" spans="1:1" ht="14.25" customHeight="1">
      <c r="A287" s="181"/>
    </row>
    <row r="288" spans="1:1" ht="14.25" customHeight="1">
      <c r="A288" s="181"/>
    </row>
    <row r="289" spans="1:1" ht="14.25" customHeight="1">
      <c r="A289" s="181"/>
    </row>
    <row r="290" spans="1:1" ht="14.25" customHeight="1">
      <c r="A290" s="181"/>
    </row>
    <row r="291" spans="1:1" ht="14.25" customHeight="1">
      <c r="A291" s="181"/>
    </row>
    <row r="292" spans="1:1" ht="14.25" customHeight="1">
      <c r="A292" s="181"/>
    </row>
    <row r="293" spans="1:1" ht="14.25" customHeight="1">
      <c r="A293" s="181"/>
    </row>
    <row r="294" spans="1:1" ht="14.25" customHeight="1">
      <c r="A294" s="181"/>
    </row>
    <row r="295" spans="1:1" ht="14.25" customHeight="1">
      <c r="A295" s="181"/>
    </row>
    <row r="296" spans="1:1" ht="14.25" customHeight="1">
      <c r="A296" s="181"/>
    </row>
    <row r="297" spans="1:1" ht="14.25" customHeight="1">
      <c r="A297" s="181"/>
    </row>
    <row r="298" spans="1:1" ht="14.25" customHeight="1">
      <c r="A298" s="181"/>
    </row>
    <row r="299" spans="1:1" ht="14.25" customHeight="1">
      <c r="A299" s="181"/>
    </row>
    <row r="300" spans="1:1" ht="14.25" customHeight="1">
      <c r="A300" s="181"/>
    </row>
    <row r="301" spans="1:1" ht="14.25" customHeight="1">
      <c r="A301" s="181"/>
    </row>
    <row r="302" spans="1:1" ht="14.25" customHeight="1">
      <c r="A302" s="181"/>
    </row>
    <row r="303" spans="1:1" ht="14.25" customHeight="1">
      <c r="A303" s="181"/>
    </row>
    <row r="304" spans="1:1" ht="14.25" customHeight="1">
      <c r="A304" s="181"/>
    </row>
    <row r="305" spans="1:1" ht="14.25" customHeight="1">
      <c r="A305" s="181"/>
    </row>
    <row r="306" spans="1:1" ht="14.25" customHeight="1">
      <c r="A306" s="181"/>
    </row>
    <row r="307" spans="1:1" ht="14.25" customHeight="1">
      <c r="A307" s="181"/>
    </row>
    <row r="308" spans="1:1" ht="14.25" customHeight="1">
      <c r="A308" s="181"/>
    </row>
    <row r="309" spans="1:1" ht="14.25" customHeight="1">
      <c r="A309" s="181"/>
    </row>
    <row r="310" spans="1:1" ht="14.25" customHeight="1">
      <c r="A310" s="181"/>
    </row>
    <row r="311" spans="1:1" ht="14.25" customHeight="1">
      <c r="A311" s="181"/>
    </row>
    <row r="312" spans="1:1" ht="14.25" customHeight="1">
      <c r="A312" s="181"/>
    </row>
    <row r="313" spans="1:1" ht="14.25" customHeight="1">
      <c r="A313" s="181"/>
    </row>
    <row r="314" spans="1:1" ht="14.25" customHeight="1">
      <c r="A314" s="181"/>
    </row>
    <row r="315" spans="1:1" ht="14.25" customHeight="1">
      <c r="A315" s="181"/>
    </row>
    <row r="316" spans="1:1" ht="14.25" customHeight="1">
      <c r="A316" s="181"/>
    </row>
    <row r="317" spans="1:1" ht="14.25" customHeight="1">
      <c r="A317" s="181"/>
    </row>
    <row r="318" spans="1:1" ht="14.25" customHeight="1">
      <c r="A318" s="181"/>
    </row>
    <row r="319" spans="1:1" ht="14.25" customHeight="1">
      <c r="A319" s="181"/>
    </row>
    <row r="320" spans="1:1" ht="14.25" customHeight="1">
      <c r="A320" s="181"/>
    </row>
    <row r="321" spans="1:1" ht="14.25" customHeight="1">
      <c r="A321" s="181"/>
    </row>
    <row r="322" spans="1:1" ht="14.25" customHeight="1">
      <c r="A322" s="181"/>
    </row>
    <row r="323" spans="1:1" ht="14.25" customHeight="1">
      <c r="A323" s="181"/>
    </row>
    <row r="324" spans="1:1" ht="14.25" customHeight="1">
      <c r="A324" s="181"/>
    </row>
    <row r="325" spans="1:1" ht="14.25" customHeight="1">
      <c r="A325" s="181"/>
    </row>
    <row r="326" spans="1:1" ht="14.25" customHeight="1">
      <c r="A326" s="181"/>
    </row>
    <row r="327" spans="1:1" ht="14.25" customHeight="1">
      <c r="A327" s="181"/>
    </row>
    <row r="328" spans="1:1" ht="14.25" customHeight="1">
      <c r="A328" s="181"/>
    </row>
    <row r="329" spans="1:1" ht="14.25" customHeight="1">
      <c r="A329" s="181"/>
    </row>
    <row r="330" spans="1:1" ht="14.25" customHeight="1">
      <c r="A330" s="181"/>
    </row>
    <row r="331" spans="1:1" ht="14.25" customHeight="1">
      <c r="A331" s="181"/>
    </row>
    <row r="332" spans="1:1" ht="14.25" customHeight="1">
      <c r="A332" s="181"/>
    </row>
    <row r="333" spans="1:1" ht="14.25" customHeight="1">
      <c r="A333" s="181"/>
    </row>
    <row r="334" spans="1:1" ht="14.25" customHeight="1">
      <c r="A334" s="181"/>
    </row>
    <row r="335" spans="1:1" ht="14.25" customHeight="1">
      <c r="A335" s="181"/>
    </row>
    <row r="336" spans="1:1" ht="14.25" customHeight="1">
      <c r="A336" s="181"/>
    </row>
    <row r="337" spans="1:1" ht="14.25" customHeight="1">
      <c r="A337" s="181"/>
    </row>
    <row r="338" spans="1:1" ht="14.25" customHeight="1">
      <c r="A338" s="181"/>
    </row>
    <row r="339" spans="1:1" ht="14.25" customHeight="1">
      <c r="A339" s="181"/>
    </row>
    <row r="340" spans="1:1" ht="14.25" customHeight="1">
      <c r="A340" s="181"/>
    </row>
    <row r="341" spans="1:1" ht="14.25" customHeight="1">
      <c r="A341" s="181"/>
    </row>
    <row r="342" spans="1:1" ht="14.25" customHeight="1">
      <c r="A342" s="181"/>
    </row>
    <row r="343" spans="1:1" ht="14.25" customHeight="1">
      <c r="A343" s="181"/>
    </row>
    <row r="344" spans="1:1" ht="14.25" customHeight="1">
      <c r="A344" s="181"/>
    </row>
    <row r="345" spans="1:1" ht="14.25" customHeight="1">
      <c r="A345" s="181"/>
    </row>
    <row r="346" spans="1:1" ht="14.25" customHeight="1">
      <c r="A346" s="181"/>
    </row>
    <row r="347" spans="1:1" ht="14.25" customHeight="1">
      <c r="A347" s="181"/>
    </row>
    <row r="348" spans="1:1" ht="14.25" customHeight="1">
      <c r="A348" s="181"/>
    </row>
    <row r="349" spans="1:1" ht="14.25" customHeight="1">
      <c r="A349" s="181"/>
    </row>
    <row r="350" spans="1:1" ht="14.25" customHeight="1">
      <c r="A350" s="181"/>
    </row>
    <row r="351" spans="1:1" ht="14.25" customHeight="1">
      <c r="A351" s="181"/>
    </row>
    <row r="352" spans="1:1" ht="14.25" customHeight="1">
      <c r="A352" s="181"/>
    </row>
    <row r="353" spans="1:1" ht="14.25" customHeight="1">
      <c r="A353" s="181"/>
    </row>
    <row r="354" spans="1:1" ht="14.25" customHeight="1">
      <c r="A354" s="181"/>
    </row>
    <row r="355" spans="1:1" ht="14.25" customHeight="1">
      <c r="A355" s="181"/>
    </row>
    <row r="356" spans="1:1" ht="14.25" customHeight="1">
      <c r="A356" s="181"/>
    </row>
    <row r="357" spans="1:1" ht="14.25" customHeight="1">
      <c r="A357" s="181"/>
    </row>
    <row r="358" spans="1:1" ht="14.25" customHeight="1">
      <c r="A358" s="181"/>
    </row>
    <row r="359" spans="1:1" ht="14.25" customHeight="1">
      <c r="A359" s="181"/>
    </row>
    <row r="360" spans="1:1" ht="14.25" customHeight="1">
      <c r="A360" s="181"/>
    </row>
    <row r="361" spans="1:1" ht="14.25" customHeight="1">
      <c r="A361" s="181"/>
    </row>
    <row r="362" spans="1:1" ht="14.25" customHeight="1">
      <c r="A362" s="181"/>
    </row>
    <row r="363" spans="1:1" ht="14.25" customHeight="1">
      <c r="A363" s="181"/>
    </row>
    <row r="364" spans="1:1" ht="14.25" customHeight="1">
      <c r="A364" s="181"/>
    </row>
    <row r="365" spans="1:1" ht="14.25" customHeight="1">
      <c r="A365" s="181"/>
    </row>
    <row r="366" spans="1:1" ht="14.25" customHeight="1">
      <c r="A366" s="181"/>
    </row>
    <row r="367" spans="1:1" ht="14.25" customHeight="1">
      <c r="A367" s="181"/>
    </row>
    <row r="368" spans="1:1" ht="14.25" customHeight="1">
      <c r="A368" s="181"/>
    </row>
    <row r="369" spans="1:1" ht="14.25" customHeight="1">
      <c r="A369" s="181"/>
    </row>
    <row r="370" spans="1:1" ht="14.25" customHeight="1">
      <c r="A370" s="181"/>
    </row>
    <row r="371" spans="1:1" ht="14.25" customHeight="1">
      <c r="A371" s="181"/>
    </row>
    <row r="372" spans="1:1" ht="14.25" customHeight="1">
      <c r="A372" s="181"/>
    </row>
    <row r="373" spans="1:1" ht="14.25" customHeight="1">
      <c r="A373" s="181"/>
    </row>
    <row r="374" spans="1:1" ht="14.25" customHeight="1">
      <c r="A374" s="181"/>
    </row>
    <row r="375" spans="1:1" ht="14.25" customHeight="1">
      <c r="A375" s="181"/>
    </row>
    <row r="376" spans="1:1" ht="14.25" customHeight="1">
      <c r="A376" s="181"/>
    </row>
    <row r="377" spans="1:1" ht="14.25" customHeight="1">
      <c r="A377" s="181"/>
    </row>
    <row r="378" spans="1:1" ht="14.25" customHeight="1">
      <c r="A378" s="181"/>
    </row>
    <row r="379" spans="1:1" ht="14.25" customHeight="1">
      <c r="A379" s="181"/>
    </row>
    <row r="380" spans="1:1" ht="14.25" customHeight="1">
      <c r="A380" s="181"/>
    </row>
    <row r="381" spans="1:1" ht="14.25" customHeight="1">
      <c r="A381" s="181"/>
    </row>
    <row r="382" spans="1:1" ht="14.25" customHeight="1">
      <c r="A382" s="181"/>
    </row>
    <row r="383" spans="1:1" ht="14.25" customHeight="1">
      <c r="A383" s="181"/>
    </row>
    <row r="384" spans="1:1" ht="14.25" customHeight="1">
      <c r="A384" s="181"/>
    </row>
    <row r="385" spans="1:1" ht="14.25" customHeight="1">
      <c r="A385" s="181"/>
    </row>
    <row r="386" spans="1:1" ht="14.25" customHeight="1">
      <c r="A386" s="181"/>
    </row>
    <row r="387" spans="1:1" ht="14.25" customHeight="1">
      <c r="A387" s="181"/>
    </row>
    <row r="388" spans="1:1" ht="14.25" customHeight="1">
      <c r="A388" s="181"/>
    </row>
    <row r="389" spans="1:1" ht="14.25" customHeight="1">
      <c r="A389" s="181"/>
    </row>
    <row r="390" spans="1:1" ht="14.25" customHeight="1">
      <c r="A390" s="181"/>
    </row>
    <row r="391" spans="1:1" ht="14.25" customHeight="1">
      <c r="A391" s="181"/>
    </row>
    <row r="392" spans="1:1" ht="14.25" customHeight="1">
      <c r="A392" s="181"/>
    </row>
    <row r="393" spans="1:1" ht="14.25" customHeight="1">
      <c r="A393" s="181"/>
    </row>
    <row r="394" spans="1:1" ht="14.25" customHeight="1">
      <c r="A394" s="181"/>
    </row>
    <row r="395" spans="1:1" ht="14.25" customHeight="1">
      <c r="A395" s="181"/>
    </row>
    <row r="396" spans="1:1" ht="14.25" customHeight="1">
      <c r="A396" s="181"/>
    </row>
    <row r="397" spans="1:1" ht="14.25" customHeight="1">
      <c r="A397" s="181"/>
    </row>
    <row r="398" spans="1:1" ht="14.25" customHeight="1">
      <c r="A398" s="181"/>
    </row>
    <row r="399" spans="1:1" ht="14.25" customHeight="1">
      <c r="A399" s="181"/>
    </row>
    <row r="400" spans="1:1" ht="14.25" customHeight="1">
      <c r="A400" s="181"/>
    </row>
    <row r="401" spans="1:1" ht="14.25" customHeight="1">
      <c r="A401" s="181"/>
    </row>
    <row r="402" spans="1:1" ht="14.25" customHeight="1">
      <c r="A402" s="181"/>
    </row>
    <row r="403" spans="1:1" ht="14.25" customHeight="1">
      <c r="A403" s="181"/>
    </row>
    <row r="404" spans="1:1" ht="14.25" customHeight="1">
      <c r="A404" s="181"/>
    </row>
    <row r="405" spans="1:1" ht="14.25" customHeight="1">
      <c r="A405" s="181"/>
    </row>
    <row r="406" spans="1:1" ht="14.25" customHeight="1">
      <c r="A406" s="181"/>
    </row>
    <row r="407" spans="1:1" ht="14.25" customHeight="1">
      <c r="A407" s="181"/>
    </row>
    <row r="408" spans="1:1" ht="14.25" customHeight="1">
      <c r="A408" s="181"/>
    </row>
    <row r="409" spans="1:1" ht="14.25" customHeight="1">
      <c r="A409" s="181"/>
    </row>
    <row r="410" spans="1:1" ht="14.25" customHeight="1">
      <c r="A410" s="181"/>
    </row>
    <row r="411" spans="1:1" ht="14.25" customHeight="1">
      <c r="A411" s="181"/>
    </row>
    <row r="412" spans="1:1" ht="14.25" customHeight="1">
      <c r="A412" s="181"/>
    </row>
    <row r="413" spans="1:1" ht="14.25" customHeight="1">
      <c r="A413" s="181"/>
    </row>
    <row r="414" spans="1:1" ht="14.25" customHeight="1">
      <c r="A414" s="181"/>
    </row>
    <row r="415" spans="1:1" ht="14.25" customHeight="1">
      <c r="A415" s="181"/>
    </row>
    <row r="416" spans="1:1" ht="14.25" customHeight="1">
      <c r="A416" s="181"/>
    </row>
    <row r="417" spans="1:1" ht="14.25" customHeight="1">
      <c r="A417" s="181"/>
    </row>
    <row r="418" spans="1:1" ht="14.25" customHeight="1">
      <c r="A418" s="181"/>
    </row>
    <row r="419" spans="1:1" ht="14.25" customHeight="1">
      <c r="A419" s="181"/>
    </row>
    <row r="420" spans="1:1" ht="14.25" customHeight="1">
      <c r="A420" s="181"/>
    </row>
    <row r="421" spans="1:1" ht="14.25" customHeight="1">
      <c r="A421" s="181"/>
    </row>
    <row r="422" spans="1:1" ht="14.25" customHeight="1">
      <c r="A422" s="181"/>
    </row>
    <row r="423" spans="1:1" ht="14.25" customHeight="1">
      <c r="A423" s="181"/>
    </row>
    <row r="424" spans="1:1" ht="14.25" customHeight="1">
      <c r="A424" s="181"/>
    </row>
    <row r="425" spans="1:1" ht="14.25" customHeight="1">
      <c r="A425" s="181"/>
    </row>
    <row r="426" spans="1:1" ht="14.25" customHeight="1">
      <c r="A426" s="181"/>
    </row>
    <row r="427" spans="1:1" ht="14.25" customHeight="1">
      <c r="A427" s="181"/>
    </row>
    <row r="428" spans="1:1" ht="14.25" customHeight="1">
      <c r="A428" s="181"/>
    </row>
    <row r="429" spans="1:1" ht="14.25" customHeight="1">
      <c r="A429" s="181"/>
    </row>
    <row r="430" spans="1:1" ht="14.25" customHeight="1">
      <c r="A430" s="181"/>
    </row>
    <row r="431" spans="1:1" ht="14.25" customHeight="1">
      <c r="A431" s="181"/>
    </row>
    <row r="432" spans="1:1" ht="14.25" customHeight="1">
      <c r="A432" s="181"/>
    </row>
    <row r="433" spans="1:1" ht="14.25" customHeight="1">
      <c r="A433" s="181"/>
    </row>
    <row r="434" spans="1:1" ht="14.25" customHeight="1">
      <c r="A434" s="181"/>
    </row>
    <row r="435" spans="1:1" ht="14.25" customHeight="1">
      <c r="A435" s="181"/>
    </row>
    <row r="436" spans="1:1" ht="14.25" customHeight="1">
      <c r="A436" s="181"/>
    </row>
    <row r="437" spans="1:1" ht="14.25" customHeight="1">
      <c r="A437" s="181"/>
    </row>
    <row r="438" spans="1:1" ht="14.25" customHeight="1">
      <c r="A438" s="181"/>
    </row>
    <row r="439" spans="1:1" ht="14.25" customHeight="1">
      <c r="A439" s="181"/>
    </row>
    <row r="440" spans="1:1" ht="14.25" customHeight="1">
      <c r="A440" s="181"/>
    </row>
    <row r="441" spans="1:1" ht="14.25" customHeight="1">
      <c r="A441" s="181"/>
    </row>
    <row r="442" spans="1:1" ht="14.25" customHeight="1">
      <c r="A442" s="181"/>
    </row>
    <row r="443" spans="1:1" ht="14.25" customHeight="1">
      <c r="A443" s="181"/>
    </row>
    <row r="444" spans="1:1" ht="14.25" customHeight="1">
      <c r="A444" s="181"/>
    </row>
    <row r="445" spans="1:1" ht="14.25" customHeight="1">
      <c r="A445" s="181"/>
    </row>
    <row r="446" spans="1:1" ht="14.25" customHeight="1">
      <c r="A446" s="181"/>
    </row>
    <row r="447" spans="1:1" ht="14.25" customHeight="1">
      <c r="A447" s="181"/>
    </row>
    <row r="448" spans="1:1" ht="14.25" customHeight="1">
      <c r="A448" s="181"/>
    </row>
    <row r="449" spans="1:1" ht="14.25" customHeight="1">
      <c r="A449" s="181"/>
    </row>
    <row r="450" spans="1:1" ht="14.25" customHeight="1">
      <c r="A450" s="181"/>
    </row>
    <row r="451" spans="1:1" ht="14.25" customHeight="1">
      <c r="A451" s="181"/>
    </row>
    <row r="452" spans="1:1" ht="14.25" customHeight="1">
      <c r="A452" s="181"/>
    </row>
    <row r="453" spans="1:1" ht="14.25" customHeight="1">
      <c r="A453" s="181"/>
    </row>
    <row r="454" spans="1:1" ht="14.25" customHeight="1">
      <c r="A454" s="181"/>
    </row>
    <row r="455" spans="1:1" ht="14.25" customHeight="1">
      <c r="A455" s="181"/>
    </row>
    <row r="456" spans="1:1" ht="14.25" customHeight="1">
      <c r="A456" s="181"/>
    </row>
    <row r="457" spans="1:1" ht="14.25" customHeight="1">
      <c r="A457" s="181"/>
    </row>
    <row r="458" spans="1:1" ht="14.25" customHeight="1">
      <c r="A458" s="181"/>
    </row>
    <row r="459" spans="1:1" ht="14.25" customHeight="1">
      <c r="A459" s="181"/>
    </row>
    <row r="460" spans="1:1" ht="14.25" customHeight="1">
      <c r="A460" s="181"/>
    </row>
    <row r="461" spans="1:1" ht="14.25" customHeight="1">
      <c r="A461" s="181"/>
    </row>
    <row r="462" spans="1:1" ht="14.25" customHeight="1">
      <c r="A462" s="181"/>
    </row>
    <row r="463" spans="1:1" ht="14.25" customHeight="1">
      <c r="A463" s="181"/>
    </row>
    <row r="464" spans="1:1" ht="14.25" customHeight="1">
      <c r="A464" s="181"/>
    </row>
    <row r="465" spans="1:1" ht="14.25" customHeight="1">
      <c r="A465" s="181"/>
    </row>
    <row r="466" spans="1:1" ht="14.25" customHeight="1">
      <c r="A466" s="181"/>
    </row>
    <row r="467" spans="1:1" ht="14.25" customHeight="1">
      <c r="A467" s="181"/>
    </row>
    <row r="468" spans="1:1" ht="14.25" customHeight="1">
      <c r="A468" s="181"/>
    </row>
    <row r="469" spans="1:1" ht="14.25" customHeight="1">
      <c r="A469" s="181"/>
    </row>
    <row r="470" spans="1:1" ht="14.25" customHeight="1">
      <c r="A470" s="181"/>
    </row>
    <row r="471" spans="1:1" ht="14.25" customHeight="1">
      <c r="A471" s="181"/>
    </row>
    <row r="472" spans="1:1" ht="14.25" customHeight="1">
      <c r="A472" s="181"/>
    </row>
    <row r="473" spans="1:1" ht="14.25" customHeight="1">
      <c r="A473" s="181"/>
    </row>
    <row r="474" spans="1:1" ht="14.25" customHeight="1">
      <c r="A474" s="181"/>
    </row>
    <row r="475" spans="1:1" ht="14.25" customHeight="1">
      <c r="A475" s="181"/>
    </row>
    <row r="476" spans="1:1" ht="14.25" customHeight="1">
      <c r="A476" s="181"/>
    </row>
    <row r="477" spans="1:1" ht="14.25" customHeight="1">
      <c r="A477" s="181"/>
    </row>
    <row r="478" spans="1:1" ht="14.25" customHeight="1">
      <c r="A478" s="181"/>
    </row>
    <row r="479" spans="1:1" ht="14.25" customHeight="1">
      <c r="A479" s="181"/>
    </row>
    <row r="480" spans="1:1" ht="14.25" customHeight="1">
      <c r="A480" s="181"/>
    </row>
    <row r="481" spans="1:1" ht="14.25" customHeight="1">
      <c r="A481" s="181"/>
    </row>
    <row r="482" spans="1:1" ht="14.25" customHeight="1">
      <c r="A482" s="181"/>
    </row>
    <row r="483" spans="1:1" ht="14.25" customHeight="1">
      <c r="A483" s="181"/>
    </row>
    <row r="484" spans="1:1" ht="14.25" customHeight="1">
      <c r="A484" s="181"/>
    </row>
    <row r="485" spans="1:1" ht="14.25" customHeight="1">
      <c r="A485" s="181"/>
    </row>
    <row r="486" spans="1:1" ht="14.25" customHeight="1">
      <c r="A486" s="181"/>
    </row>
    <row r="487" spans="1:1" ht="14.25" customHeight="1">
      <c r="A487" s="181"/>
    </row>
    <row r="488" spans="1:1" ht="14.25" customHeight="1">
      <c r="A488" s="181"/>
    </row>
    <row r="489" spans="1:1" ht="14.25" customHeight="1">
      <c r="A489" s="181"/>
    </row>
    <row r="490" spans="1:1" ht="14.25" customHeight="1">
      <c r="A490" s="181"/>
    </row>
    <row r="491" spans="1:1" ht="14.25" customHeight="1">
      <c r="A491" s="181"/>
    </row>
    <row r="492" spans="1:1" ht="14.25" customHeight="1">
      <c r="A492" s="181"/>
    </row>
    <row r="493" spans="1:1" ht="14.25" customHeight="1">
      <c r="A493" s="181"/>
    </row>
    <row r="494" spans="1:1" ht="14.25" customHeight="1">
      <c r="A494" s="181"/>
    </row>
    <row r="495" spans="1:1" ht="14.25" customHeight="1">
      <c r="A495" s="181"/>
    </row>
    <row r="496" spans="1:1" ht="14.25" customHeight="1">
      <c r="A496" s="181"/>
    </row>
    <row r="497" spans="1:1" ht="14.25" customHeight="1">
      <c r="A497" s="181"/>
    </row>
    <row r="498" spans="1:1" ht="14.25" customHeight="1">
      <c r="A498" s="181"/>
    </row>
    <row r="499" spans="1:1" ht="14.25" customHeight="1">
      <c r="A499" s="181"/>
    </row>
    <row r="500" spans="1:1" ht="14.25" customHeight="1">
      <c r="A500" s="181"/>
    </row>
    <row r="501" spans="1:1" ht="14.25" customHeight="1">
      <c r="A501" s="181"/>
    </row>
    <row r="502" spans="1:1" ht="14.25" customHeight="1">
      <c r="A502" s="181"/>
    </row>
    <row r="503" spans="1:1" ht="14.25" customHeight="1">
      <c r="A503" s="181"/>
    </row>
    <row r="504" spans="1:1" ht="14.25" customHeight="1">
      <c r="A504" s="181"/>
    </row>
    <row r="505" spans="1:1" ht="14.25" customHeight="1">
      <c r="A505" s="181"/>
    </row>
    <row r="506" spans="1:1" ht="14.25" customHeight="1">
      <c r="A506" s="181"/>
    </row>
    <row r="507" spans="1:1" ht="14.25" customHeight="1">
      <c r="A507" s="181"/>
    </row>
    <row r="508" spans="1:1" ht="14.25" customHeight="1">
      <c r="A508" s="181"/>
    </row>
    <row r="509" spans="1:1" ht="14.25" customHeight="1">
      <c r="A509" s="181"/>
    </row>
    <row r="510" spans="1:1" ht="14.25" customHeight="1">
      <c r="A510" s="181"/>
    </row>
    <row r="511" spans="1:1" ht="14.25" customHeight="1">
      <c r="A511" s="181"/>
    </row>
    <row r="512" spans="1:1" ht="14.25" customHeight="1">
      <c r="A512" s="181"/>
    </row>
    <row r="513" spans="1:1" ht="14.25" customHeight="1">
      <c r="A513" s="181"/>
    </row>
    <row r="514" spans="1:1" ht="14.25" customHeight="1">
      <c r="A514" s="181"/>
    </row>
    <row r="515" spans="1:1" ht="14.25" customHeight="1">
      <c r="A515" s="181"/>
    </row>
    <row r="516" spans="1:1" ht="14.25" customHeight="1">
      <c r="A516" s="181"/>
    </row>
    <row r="517" spans="1:1" ht="14.25" customHeight="1">
      <c r="A517" s="181"/>
    </row>
    <row r="518" spans="1:1" ht="14.25" customHeight="1">
      <c r="A518" s="181"/>
    </row>
    <row r="519" spans="1:1" ht="14.25" customHeight="1">
      <c r="A519" s="181"/>
    </row>
    <row r="520" spans="1:1" ht="14.25" customHeight="1">
      <c r="A520" s="181"/>
    </row>
    <row r="521" spans="1:1" ht="14.25" customHeight="1">
      <c r="A521" s="181"/>
    </row>
    <row r="522" spans="1:1" ht="14.25" customHeight="1">
      <c r="A522" s="181"/>
    </row>
    <row r="523" spans="1:1" ht="14.25" customHeight="1">
      <c r="A523" s="181"/>
    </row>
    <row r="524" spans="1:1" ht="14.25" customHeight="1">
      <c r="A524" s="181"/>
    </row>
    <row r="525" spans="1:1" ht="14.25" customHeight="1">
      <c r="A525" s="181"/>
    </row>
    <row r="526" spans="1:1" ht="14.25" customHeight="1">
      <c r="A526" s="181"/>
    </row>
    <row r="527" spans="1:1" ht="14.25" customHeight="1">
      <c r="A527" s="181"/>
    </row>
    <row r="528" spans="1:1" ht="14.25" customHeight="1">
      <c r="A528" s="181"/>
    </row>
    <row r="529" spans="1:1" ht="14.25" customHeight="1">
      <c r="A529" s="181"/>
    </row>
    <row r="530" spans="1:1" ht="14.25" customHeight="1">
      <c r="A530" s="181"/>
    </row>
    <row r="531" spans="1:1" ht="14.25" customHeight="1">
      <c r="A531" s="181"/>
    </row>
    <row r="532" spans="1:1" ht="14.25" customHeight="1">
      <c r="A532" s="181"/>
    </row>
    <row r="533" spans="1:1" ht="14.25" customHeight="1">
      <c r="A533" s="181"/>
    </row>
    <row r="534" spans="1:1" ht="14.25" customHeight="1">
      <c r="A534" s="181"/>
    </row>
    <row r="535" spans="1:1" ht="14.25" customHeight="1">
      <c r="A535" s="181"/>
    </row>
    <row r="536" spans="1:1" ht="14.25" customHeight="1">
      <c r="A536" s="181"/>
    </row>
    <row r="537" spans="1:1" ht="14.25" customHeight="1">
      <c r="A537" s="181"/>
    </row>
    <row r="538" spans="1:1" ht="14.25" customHeight="1">
      <c r="A538" s="181"/>
    </row>
    <row r="539" spans="1:1" ht="14.25" customHeight="1">
      <c r="A539" s="181"/>
    </row>
    <row r="540" spans="1:1" ht="14.25" customHeight="1">
      <c r="A540" s="181"/>
    </row>
    <row r="541" spans="1:1" ht="14.25" customHeight="1">
      <c r="A541" s="181"/>
    </row>
    <row r="542" spans="1:1" ht="14.25" customHeight="1">
      <c r="A542" s="181"/>
    </row>
    <row r="543" spans="1:1" ht="14.25" customHeight="1">
      <c r="A543" s="181"/>
    </row>
    <row r="544" spans="1:1" ht="14.25" customHeight="1">
      <c r="A544" s="181"/>
    </row>
    <row r="545" spans="1:1" ht="14.25" customHeight="1">
      <c r="A545" s="181"/>
    </row>
    <row r="546" spans="1:1" ht="14.25" customHeight="1">
      <c r="A546" s="181"/>
    </row>
    <row r="547" spans="1:1" ht="14.25" customHeight="1">
      <c r="A547" s="181"/>
    </row>
    <row r="548" spans="1:1" ht="14.25" customHeight="1">
      <c r="A548" s="181"/>
    </row>
    <row r="549" spans="1:1" ht="14.25" customHeight="1">
      <c r="A549" s="181"/>
    </row>
    <row r="550" spans="1:1" ht="14.25" customHeight="1">
      <c r="A550" s="181"/>
    </row>
    <row r="551" spans="1:1" ht="14.25" customHeight="1">
      <c r="A551" s="181"/>
    </row>
    <row r="552" spans="1:1" ht="14.25" customHeight="1">
      <c r="A552" s="181"/>
    </row>
    <row r="553" spans="1:1" ht="14.25" customHeight="1">
      <c r="A553" s="181"/>
    </row>
    <row r="554" spans="1:1" ht="14.25" customHeight="1">
      <c r="A554" s="181"/>
    </row>
    <row r="555" spans="1:1" ht="14.25" customHeight="1">
      <c r="A555" s="181"/>
    </row>
    <row r="556" spans="1:1" ht="14.25" customHeight="1">
      <c r="A556" s="181"/>
    </row>
    <row r="557" spans="1:1" ht="14.25" customHeight="1">
      <c r="A557" s="181"/>
    </row>
    <row r="558" spans="1:1" ht="14.25" customHeight="1">
      <c r="A558" s="181"/>
    </row>
    <row r="559" spans="1:1" ht="14.25" customHeight="1">
      <c r="A559" s="181"/>
    </row>
    <row r="560" spans="1:1" ht="14.25" customHeight="1">
      <c r="A560" s="181"/>
    </row>
    <row r="561" spans="1:1" ht="14.25" customHeight="1">
      <c r="A561" s="181"/>
    </row>
    <row r="562" spans="1:1" ht="14.25" customHeight="1">
      <c r="A562" s="181"/>
    </row>
    <row r="563" spans="1:1" ht="14.25" customHeight="1">
      <c r="A563" s="181"/>
    </row>
    <row r="564" spans="1:1" ht="14.25" customHeight="1">
      <c r="A564" s="181"/>
    </row>
    <row r="565" spans="1:1" ht="14.25" customHeight="1">
      <c r="A565" s="181"/>
    </row>
    <row r="566" spans="1:1" ht="14.25" customHeight="1">
      <c r="A566" s="181"/>
    </row>
    <row r="567" spans="1:1" ht="14.25" customHeight="1">
      <c r="A567" s="181"/>
    </row>
    <row r="568" spans="1:1" ht="14.25" customHeight="1">
      <c r="A568" s="181"/>
    </row>
    <row r="569" spans="1:1" ht="14.25" customHeight="1">
      <c r="A569" s="181"/>
    </row>
    <row r="570" spans="1:1" ht="14.25" customHeight="1">
      <c r="A570" s="181"/>
    </row>
    <row r="571" spans="1:1" ht="14.25" customHeight="1">
      <c r="A571" s="181"/>
    </row>
    <row r="572" spans="1:1" ht="14.25" customHeight="1">
      <c r="A572" s="181"/>
    </row>
    <row r="573" spans="1:1" ht="14.25" customHeight="1">
      <c r="A573" s="181"/>
    </row>
    <row r="574" spans="1:1" ht="14.25" customHeight="1">
      <c r="A574" s="181"/>
    </row>
    <row r="575" spans="1:1" ht="14.25" customHeight="1">
      <c r="A575" s="181"/>
    </row>
    <row r="576" spans="1:1" ht="14.25" customHeight="1">
      <c r="A576" s="181"/>
    </row>
    <row r="577" spans="1:1" ht="14.25" customHeight="1">
      <c r="A577" s="181"/>
    </row>
    <row r="578" spans="1:1" ht="14.25" customHeight="1">
      <c r="A578" s="181"/>
    </row>
    <row r="579" spans="1:1" ht="14.25" customHeight="1">
      <c r="A579" s="181"/>
    </row>
    <row r="580" spans="1:1" ht="14.25" customHeight="1">
      <c r="A580" s="181"/>
    </row>
    <row r="581" spans="1:1" ht="14.25" customHeight="1">
      <c r="A581" s="181"/>
    </row>
    <row r="582" spans="1:1" ht="14.25" customHeight="1">
      <c r="A582" s="181"/>
    </row>
    <row r="583" spans="1:1" ht="14.25" customHeight="1">
      <c r="A583" s="181"/>
    </row>
    <row r="584" spans="1:1" ht="14.25" customHeight="1">
      <c r="A584" s="181"/>
    </row>
    <row r="585" spans="1:1" ht="14.25" customHeight="1">
      <c r="A585" s="181"/>
    </row>
    <row r="586" spans="1:1" ht="14.25" customHeight="1">
      <c r="A586" s="181"/>
    </row>
    <row r="587" spans="1:1" ht="14.25" customHeight="1">
      <c r="A587" s="181"/>
    </row>
    <row r="588" spans="1:1" ht="14.25" customHeight="1">
      <c r="A588" s="181"/>
    </row>
    <row r="589" spans="1:1" ht="14.25" customHeight="1">
      <c r="A589" s="181"/>
    </row>
    <row r="590" spans="1:1" ht="14.25" customHeight="1">
      <c r="A590" s="181"/>
    </row>
    <row r="591" spans="1:1" ht="14.25" customHeight="1">
      <c r="A591" s="181"/>
    </row>
    <row r="592" spans="1:1" ht="14.25" customHeight="1">
      <c r="A592" s="181"/>
    </row>
    <row r="593" spans="1:1" ht="14.25" customHeight="1">
      <c r="A593" s="181"/>
    </row>
    <row r="594" spans="1:1" ht="14.25" customHeight="1">
      <c r="A594" s="181"/>
    </row>
    <row r="595" spans="1:1" ht="14.25" customHeight="1">
      <c r="A595" s="181"/>
    </row>
    <row r="596" spans="1:1" ht="14.25" customHeight="1">
      <c r="A596" s="181"/>
    </row>
    <row r="597" spans="1:1" ht="14.25" customHeight="1">
      <c r="A597" s="181"/>
    </row>
    <row r="598" spans="1:1" ht="14.25" customHeight="1">
      <c r="A598" s="181"/>
    </row>
    <row r="599" spans="1:1" ht="14.25" customHeight="1">
      <c r="A599" s="181"/>
    </row>
    <row r="600" spans="1:1" ht="14.25" customHeight="1">
      <c r="A600" s="181"/>
    </row>
    <row r="601" spans="1:1" ht="14.25" customHeight="1">
      <c r="A601" s="181"/>
    </row>
    <row r="602" spans="1:1" ht="14.25" customHeight="1">
      <c r="A602" s="181"/>
    </row>
    <row r="603" spans="1:1" ht="14.25" customHeight="1">
      <c r="A603" s="181"/>
    </row>
    <row r="604" spans="1:1" ht="14.25" customHeight="1">
      <c r="A604" s="181"/>
    </row>
    <row r="605" spans="1:1" ht="14.25" customHeight="1">
      <c r="A605" s="181"/>
    </row>
    <row r="606" spans="1:1" ht="14.25" customHeight="1">
      <c r="A606" s="181"/>
    </row>
    <row r="607" spans="1:1" ht="14.25" customHeight="1">
      <c r="A607" s="181"/>
    </row>
    <row r="608" spans="1:1" ht="14.25" customHeight="1">
      <c r="A608" s="181"/>
    </row>
    <row r="609" spans="1:1" ht="14.25" customHeight="1">
      <c r="A609" s="181"/>
    </row>
    <row r="610" spans="1:1" ht="14.25" customHeight="1">
      <c r="A610" s="181"/>
    </row>
    <row r="611" spans="1:1" ht="14.25" customHeight="1">
      <c r="A611" s="181"/>
    </row>
    <row r="612" spans="1:1" ht="14.25" customHeight="1">
      <c r="A612" s="181"/>
    </row>
    <row r="613" spans="1:1" ht="14.25" customHeight="1">
      <c r="A613" s="181"/>
    </row>
    <row r="614" spans="1:1" ht="14.25" customHeight="1">
      <c r="A614" s="181"/>
    </row>
    <row r="615" spans="1:1" ht="14.25" customHeight="1">
      <c r="A615" s="181"/>
    </row>
    <row r="616" spans="1:1" ht="14.25" customHeight="1">
      <c r="A616" s="181"/>
    </row>
    <row r="617" spans="1:1" ht="14.25" customHeight="1">
      <c r="A617" s="181"/>
    </row>
    <row r="618" spans="1:1" ht="14.25" customHeight="1">
      <c r="A618" s="181"/>
    </row>
    <row r="619" spans="1:1" ht="14.25" customHeight="1">
      <c r="A619" s="181"/>
    </row>
    <row r="620" spans="1:1" ht="14.25" customHeight="1">
      <c r="A620" s="181"/>
    </row>
    <row r="621" spans="1:1" ht="14.25" customHeight="1">
      <c r="A621" s="181"/>
    </row>
    <row r="622" spans="1:1" ht="14.25" customHeight="1">
      <c r="A622" s="181"/>
    </row>
    <row r="623" spans="1:1" ht="14.25" customHeight="1">
      <c r="A623" s="181"/>
    </row>
    <row r="624" spans="1:1" ht="14.25" customHeight="1">
      <c r="A624" s="181"/>
    </row>
    <row r="625" spans="1:1" ht="14.25" customHeight="1">
      <c r="A625" s="181"/>
    </row>
    <row r="626" spans="1:1" ht="14.25" customHeight="1">
      <c r="A626" s="181"/>
    </row>
    <row r="627" spans="1:1" ht="14.25" customHeight="1">
      <c r="A627" s="181"/>
    </row>
    <row r="628" spans="1:1" ht="14.25" customHeight="1">
      <c r="A628" s="181"/>
    </row>
    <row r="629" spans="1:1" ht="14.25" customHeight="1">
      <c r="A629" s="181"/>
    </row>
    <row r="630" spans="1:1" ht="14.25" customHeight="1">
      <c r="A630" s="181"/>
    </row>
    <row r="631" spans="1:1" ht="14.25" customHeight="1">
      <c r="A631" s="181"/>
    </row>
    <row r="632" spans="1:1" ht="14.25" customHeight="1">
      <c r="A632" s="181"/>
    </row>
    <row r="633" spans="1:1" ht="14.25" customHeight="1">
      <c r="A633" s="181"/>
    </row>
    <row r="634" spans="1:1" ht="14.25" customHeight="1">
      <c r="A634" s="181"/>
    </row>
    <row r="635" spans="1:1" ht="14.25" customHeight="1">
      <c r="A635" s="181"/>
    </row>
    <row r="636" spans="1:1" ht="14.25" customHeight="1">
      <c r="A636" s="181"/>
    </row>
    <row r="637" spans="1:1" ht="14.25" customHeight="1">
      <c r="A637" s="181"/>
    </row>
    <row r="638" spans="1:1" ht="14.25" customHeight="1">
      <c r="A638" s="181"/>
    </row>
    <row r="639" spans="1:1" ht="14.25" customHeight="1">
      <c r="A639" s="181"/>
    </row>
    <row r="640" spans="1:1" ht="14.25" customHeight="1">
      <c r="A640" s="181"/>
    </row>
    <row r="641" spans="1:1" ht="14.25" customHeight="1">
      <c r="A641" s="181"/>
    </row>
    <row r="642" spans="1:1" ht="14.25" customHeight="1">
      <c r="A642" s="181"/>
    </row>
    <row r="643" spans="1:1" ht="14.25" customHeight="1">
      <c r="A643" s="181"/>
    </row>
    <row r="644" spans="1:1" ht="14.25" customHeight="1">
      <c r="A644" s="181"/>
    </row>
    <row r="645" spans="1:1" ht="14.25" customHeight="1">
      <c r="A645" s="181"/>
    </row>
    <row r="646" spans="1:1" ht="14.25" customHeight="1">
      <c r="A646" s="181"/>
    </row>
    <row r="647" spans="1:1" ht="14.25" customHeight="1">
      <c r="A647" s="181"/>
    </row>
    <row r="648" spans="1:1" ht="14.25" customHeight="1">
      <c r="A648" s="181"/>
    </row>
    <row r="649" spans="1:1" ht="14.25" customHeight="1">
      <c r="A649" s="181"/>
    </row>
    <row r="650" spans="1:1" ht="14.25" customHeight="1">
      <c r="A650" s="181"/>
    </row>
    <row r="651" spans="1:1" ht="14.25" customHeight="1">
      <c r="A651" s="181"/>
    </row>
    <row r="652" spans="1:1" ht="14.25" customHeight="1">
      <c r="A652" s="181"/>
    </row>
    <row r="653" spans="1:1" ht="14.25" customHeight="1">
      <c r="A653" s="181"/>
    </row>
    <row r="654" spans="1:1" ht="14.25" customHeight="1">
      <c r="A654" s="181"/>
    </row>
    <row r="655" spans="1:1" ht="14.25" customHeight="1">
      <c r="A655" s="181"/>
    </row>
    <row r="656" spans="1:1" ht="14.25" customHeight="1">
      <c r="A656" s="181"/>
    </row>
    <row r="657" spans="1:1" ht="14.25" customHeight="1">
      <c r="A657" s="181"/>
    </row>
    <row r="658" spans="1:1" ht="14.25" customHeight="1">
      <c r="A658" s="181"/>
    </row>
    <row r="659" spans="1:1" ht="14.25" customHeight="1">
      <c r="A659" s="181"/>
    </row>
    <row r="660" spans="1:1" ht="14.25" customHeight="1">
      <c r="A660" s="181"/>
    </row>
    <row r="661" spans="1:1" ht="14.25" customHeight="1">
      <c r="A661" s="181"/>
    </row>
    <row r="662" spans="1:1" ht="14.25" customHeight="1">
      <c r="A662" s="181"/>
    </row>
    <row r="663" spans="1:1" ht="14.25" customHeight="1">
      <c r="A663" s="181"/>
    </row>
    <row r="664" spans="1:1" ht="14.25" customHeight="1">
      <c r="A664" s="181"/>
    </row>
    <row r="665" spans="1:1" ht="14.25" customHeight="1">
      <c r="A665" s="181"/>
    </row>
    <row r="666" spans="1:1" ht="14.25" customHeight="1">
      <c r="A666" s="181"/>
    </row>
    <row r="667" spans="1:1" ht="14.25" customHeight="1">
      <c r="A667" s="181"/>
    </row>
    <row r="668" spans="1:1" ht="14.25" customHeight="1">
      <c r="A668" s="181"/>
    </row>
    <row r="669" spans="1:1" ht="14.25" customHeight="1">
      <c r="A669" s="181"/>
    </row>
    <row r="670" spans="1:1" ht="14.25" customHeight="1">
      <c r="A670" s="181"/>
    </row>
    <row r="671" spans="1:1" ht="14.25" customHeight="1">
      <c r="A671" s="181"/>
    </row>
    <row r="672" spans="1:1" ht="14.25" customHeight="1">
      <c r="A672" s="181"/>
    </row>
    <row r="673" spans="1:1" ht="14.25" customHeight="1">
      <c r="A673" s="181"/>
    </row>
    <row r="674" spans="1:1" ht="14.25" customHeight="1">
      <c r="A674" s="181"/>
    </row>
    <row r="675" spans="1:1" ht="14.25" customHeight="1">
      <c r="A675" s="181"/>
    </row>
    <row r="676" spans="1:1" ht="14.25" customHeight="1">
      <c r="A676" s="181"/>
    </row>
    <row r="677" spans="1:1" ht="14.25" customHeight="1">
      <c r="A677" s="181"/>
    </row>
    <row r="678" spans="1:1" ht="14.25" customHeight="1">
      <c r="A678" s="181"/>
    </row>
    <row r="679" spans="1:1" ht="14.25" customHeight="1">
      <c r="A679" s="181"/>
    </row>
    <row r="680" spans="1:1" ht="14.25" customHeight="1">
      <c r="A680" s="181"/>
    </row>
    <row r="681" spans="1:1" ht="14.25" customHeight="1">
      <c r="A681" s="181"/>
    </row>
    <row r="682" spans="1:1" ht="14.25" customHeight="1">
      <c r="A682" s="181"/>
    </row>
    <row r="683" spans="1:1" ht="14.25" customHeight="1">
      <c r="A683" s="181"/>
    </row>
    <row r="684" spans="1:1" ht="14.25" customHeight="1">
      <c r="A684" s="181"/>
    </row>
    <row r="685" spans="1:1" ht="14.25" customHeight="1">
      <c r="A685" s="181"/>
    </row>
    <row r="686" spans="1:1" ht="14.25" customHeight="1">
      <c r="A686" s="181"/>
    </row>
    <row r="687" spans="1:1" ht="14.25" customHeight="1">
      <c r="A687" s="181"/>
    </row>
    <row r="688" spans="1:1" ht="14.25" customHeight="1">
      <c r="A688" s="181"/>
    </row>
    <row r="689" spans="1:1" ht="14.25" customHeight="1">
      <c r="A689" s="181"/>
    </row>
    <row r="690" spans="1:1" ht="14.25" customHeight="1">
      <c r="A690" s="181"/>
    </row>
    <row r="691" spans="1:1" ht="14.25" customHeight="1">
      <c r="A691" s="181"/>
    </row>
    <row r="692" spans="1:1" ht="14.25" customHeight="1">
      <c r="A692" s="181"/>
    </row>
    <row r="693" spans="1:1" ht="14.25" customHeight="1">
      <c r="A693" s="181"/>
    </row>
    <row r="694" spans="1:1" ht="14.25" customHeight="1">
      <c r="A694" s="181"/>
    </row>
    <row r="695" spans="1:1" ht="14.25" customHeight="1">
      <c r="A695" s="181"/>
    </row>
    <row r="696" spans="1:1" ht="14.25" customHeight="1">
      <c r="A696" s="181"/>
    </row>
    <row r="697" spans="1:1" ht="14.25" customHeight="1">
      <c r="A697" s="181"/>
    </row>
    <row r="698" spans="1:1" ht="14.25" customHeight="1">
      <c r="A698" s="181"/>
    </row>
    <row r="699" spans="1:1" ht="14.25" customHeight="1">
      <c r="A699" s="181"/>
    </row>
    <row r="700" spans="1:1" ht="14.25" customHeight="1">
      <c r="A700" s="181"/>
    </row>
    <row r="701" spans="1:1" ht="14.25" customHeight="1">
      <c r="A701" s="181"/>
    </row>
    <row r="702" spans="1:1" ht="14.25" customHeight="1">
      <c r="A702" s="181"/>
    </row>
    <row r="703" spans="1:1" ht="14.25" customHeight="1">
      <c r="A703" s="181"/>
    </row>
    <row r="704" spans="1:1" ht="14.25" customHeight="1">
      <c r="A704" s="181"/>
    </row>
    <row r="705" spans="1:1" ht="14.25" customHeight="1">
      <c r="A705" s="181"/>
    </row>
    <row r="706" spans="1:1" ht="14.25" customHeight="1">
      <c r="A706" s="181"/>
    </row>
    <row r="707" spans="1:1" ht="14.25" customHeight="1">
      <c r="A707" s="181"/>
    </row>
    <row r="708" spans="1:1" ht="14.25" customHeight="1">
      <c r="A708" s="181"/>
    </row>
    <row r="709" spans="1:1" ht="14.25" customHeight="1">
      <c r="A709" s="181"/>
    </row>
    <row r="710" spans="1:1" ht="14.25" customHeight="1">
      <c r="A710" s="181"/>
    </row>
    <row r="711" spans="1:1" ht="14.25" customHeight="1">
      <c r="A711" s="181"/>
    </row>
    <row r="712" spans="1:1" ht="14.25" customHeight="1">
      <c r="A712" s="181"/>
    </row>
    <row r="713" spans="1:1" ht="14.25" customHeight="1">
      <c r="A713" s="181"/>
    </row>
    <row r="714" spans="1:1" ht="14.25" customHeight="1">
      <c r="A714" s="181"/>
    </row>
    <row r="715" spans="1:1" ht="14.25" customHeight="1">
      <c r="A715" s="181"/>
    </row>
    <row r="716" spans="1:1" ht="14.25" customHeight="1">
      <c r="A716" s="181"/>
    </row>
    <row r="717" spans="1:1" ht="14.25" customHeight="1">
      <c r="A717" s="181"/>
    </row>
    <row r="718" spans="1:1" ht="14.25" customHeight="1">
      <c r="A718" s="181"/>
    </row>
    <row r="719" spans="1:1" ht="14.25" customHeight="1">
      <c r="A719" s="181"/>
    </row>
    <row r="720" spans="1:1" ht="14.25" customHeight="1">
      <c r="A720" s="181"/>
    </row>
    <row r="721" spans="1:1" ht="14.25" customHeight="1">
      <c r="A721" s="181"/>
    </row>
    <row r="722" spans="1:1" ht="14.25" customHeight="1">
      <c r="A722" s="181"/>
    </row>
    <row r="723" spans="1:1" ht="14.25" customHeight="1">
      <c r="A723" s="181"/>
    </row>
    <row r="724" spans="1:1" ht="14.25" customHeight="1">
      <c r="A724" s="181"/>
    </row>
    <row r="725" spans="1:1" ht="14.25" customHeight="1">
      <c r="A725" s="181"/>
    </row>
    <row r="726" spans="1:1" ht="14.25" customHeight="1">
      <c r="A726" s="181"/>
    </row>
    <row r="727" spans="1:1" ht="14.25" customHeight="1">
      <c r="A727" s="181"/>
    </row>
    <row r="728" spans="1:1" ht="14.25" customHeight="1">
      <c r="A728" s="181"/>
    </row>
    <row r="729" spans="1:1" ht="14.25" customHeight="1">
      <c r="A729" s="181"/>
    </row>
    <row r="730" spans="1:1" ht="14.25" customHeight="1">
      <c r="A730" s="181"/>
    </row>
    <row r="731" spans="1:1" ht="14.25" customHeight="1">
      <c r="A731" s="181"/>
    </row>
    <row r="732" spans="1:1" ht="14.25" customHeight="1">
      <c r="A732" s="181"/>
    </row>
    <row r="733" spans="1:1" ht="14.25" customHeight="1">
      <c r="A733" s="181"/>
    </row>
    <row r="734" spans="1:1" ht="14.25" customHeight="1">
      <c r="A734" s="181"/>
    </row>
    <row r="735" spans="1:1" ht="14.25" customHeight="1">
      <c r="A735" s="181"/>
    </row>
    <row r="736" spans="1:1" ht="14.25" customHeight="1">
      <c r="A736" s="181"/>
    </row>
    <row r="737" spans="1:1" ht="14.25" customHeight="1">
      <c r="A737" s="181"/>
    </row>
    <row r="738" spans="1:1" ht="14.25" customHeight="1">
      <c r="A738" s="181"/>
    </row>
    <row r="739" spans="1:1" ht="14.25" customHeight="1">
      <c r="A739" s="181"/>
    </row>
    <row r="740" spans="1:1" ht="14.25" customHeight="1">
      <c r="A740" s="181"/>
    </row>
    <row r="741" spans="1:1" ht="14.25" customHeight="1">
      <c r="A741" s="181"/>
    </row>
    <row r="742" spans="1:1" ht="14.25" customHeight="1">
      <c r="A742" s="181"/>
    </row>
    <row r="743" spans="1:1" ht="14.25" customHeight="1">
      <c r="A743" s="181"/>
    </row>
    <row r="744" spans="1:1" ht="14.25" customHeight="1">
      <c r="A744" s="181"/>
    </row>
    <row r="745" spans="1:1" ht="14.25" customHeight="1">
      <c r="A745" s="181"/>
    </row>
    <row r="746" spans="1:1" ht="14.25" customHeight="1">
      <c r="A746" s="181"/>
    </row>
    <row r="747" spans="1:1" ht="14.25" customHeight="1">
      <c r="A747" s="181"/>
    </row>
    <row r="748" spans="1:1" ht="14.25" customHeight="1">
      <c r="A748" s="181"/>
    </row>
    <row r="749" spans="1:1" ht="14.25" customHeight="1">
      <c r="A749" s="181"/>
    </row>
    <row r="750" spans="1:1" ht="14.25" customHeight="1">
      <c r="A750" s="181"/>
    </row>
    <row r="751" spans="1:1" ht="14.25" customHeight="1">
      <c r="A751" s="181"/>
    </row>
    <row r="752" spans="1:1" ht="14.25" customHeight="1">
      <c r="A752" s="181"/>
    </row>
    <row r="753" spans="1:1" ht="14.25" customHeight="1">
      <c r="A753" s="181"/>
    </row>
    <row r="754" spans="1:1" ht="14.25" customHeight="1">
      <c r="A754" s="181"/>
    </row>
    <row r="755" spans="1:1" ht="14.25" customHeight="1">
      <c r="A755" s="181"/>
    </row>
    <row r="756" spans="1:1" ht="14.25" customHeight="1">
      <c r="A756" s="181"/>
    </row>
    <row r="757" spans="1:1" ht="14.25" customHeight="1">
      <c r="A757" s="181"/>
    </row>
    <row r="758" spans="1:1" ht="14.25" customHeight="1">
      <c r="A758" s="181"/>
    </row>
    <row r="759" spans="1:1" ht="14.25" customHeight="1">
      <c r="A759" s="181"/>
    </row>
    <row r="760" spans="1:1" ht="14.25" customHeight="1">
      <c r="A760" s="181"/>
    </row>
    <row r="761" spans="1:1" ht="14.25" customHeight="1">
      <c r="A761" s="181"/>
    </row>
    <row r="762" spans="1:1" ht="14.25" customHeight="1">
      <c r="A762" s="181"/>
    </row>
    <row r="763" spans="1:1" ht="14.25" customHeight="1">
      <c r="A763" s="181"/>
    </row>
    <row r="764" spans="1:1" ht="14.25" customHeight="1">
      <c r="A764" s="181"/>
    </row>
    <row r="765" spans="1:1" ht="14.25" customHeight="1">
      <c r="A765" s="181"/>
    </row>
    <row r="766" spans="1:1" ht="14.25" customHeight="1">
      <c r="A766" s="181"/>
    </row>
    <row r="767" spans="1:1" ht="14.25" customHeight="1">
      <c r="A767" s="181"/>
    </row>
    <row r="768" spans="1:1" ht="14.25" customHeight="1">
      <c r="A768" s="181"/>
    </row>
    <row r="769" spans="1:1" ht="14.25" customHeight="1">
      <c r="A769" s="181"/>
    </row>
    <row r="770" spans="1:1" ht="14.25" customHeight="1">
      <c r="A770" s="181"/>
    </row>
    <row r="771" spans="1:1" ht="14.25" customHeight="1">
      <c r="A771" s="181"/>
    </row>
    <row r="772" spans="1:1" ht="14.25" customHeight="1">
      <c r="A772" s="181"/>
    </row>
    <row r="773" spans="1:1" ht="14.25" customHeight="1">
      <c r="A773" s="181"/>
    </row>
    <row r="774" spans="1:1" ht="14.25" customHeight="1">
      <c r="A774" s="181"/>
    </row>
    <row r="775" spans="1:1" ht="14.25" customHeight="1">
      <c r="A775" s="181"/>
    </row>
    <row r="776" spans="1:1" ht="14.25" customHeight="1">
      <c r="A776" s="181"/>
    </row>
    <row r="777" spans="1:1" ht="14.25" customHeight="1">
      <c r="A777" s="181"/>
    </row>
    <row r="778" spans="1:1" ht="14.25" customHeight="1">
      <c r="A778" s="181"/>
    </row>
    <row r="779" spans="1:1" ht="14.25" customHeight="1">
      <c r="A779" s="181"/>
    </row>
    <row r="780" spans="1:1" ht="14.25" customHeight="1">
      <c r="A780" s="181"/>
    </row>
    <row r="781" spans="1:1" ht="14.25" customHeight="1">
      <c r="A781" s="181"/>
    </row>
    <row r="782" spans="1:1" ht="14.25" customHeight="1">
      <c r="A782" s="181"/>
    </row>
    <row r="783" spans="1:1" ht="14.25" customHeight="1">
      <c r="A783" s="181"/>
    </row>
    <row r="784" spans="1:1" ht="14.25" customHeight="1">
      <c r="A784" s="181"/>
    </row>
    <row r="785" spans="1:1" ht="14.25" customHeight="1">
      <c r="A785" s="181"/>
    </row>
    <row r="786" spans="1:1" ht="14.25" customHeight="1">
      <c r="A786" s="181"/>
    </row>
    <row r="787" spans="1:1" ht="14.25" customHeight="1">
      <c r="A787" s="181"/>
    </row>
    <row r="788" spans="1:1" ht="14.25" customHeight="1">
      <c r="A788" s="181"/>
    </row>
    <row r="789" spans="1:1" ht="14.25" customHeight="1">
      <c r="A789" s="181"/>
    </row>
    <row r="790" spans="1:1" ht="14.25" customHeight="1">
      <c r="A790" s="181"/>
    </row>
    <row r="791" spans="1:1" ht="14.25" customHeight="1">
      <c r="A791" s="181"/>
    </row>
    <row r="792" spans="1:1" ht="14.25" customHeight="1">
      <c r="A792" s="181"/>
    </row>
    <row r="793" spans="1:1" ht="14.25" customHeight="1">
      <c r="A793" s="181"/>
    </row>
    <row r="794" spans="1:1" ht="14.25" customHeight="1">
      <c r="A794" s="181"/>
    </row>
    <row r="795" spans="1:1" ht="14.25" customHeight="1">
      <c r="A795" s="181"/>
    </row>
    <row r="796" spans="1:1" ht="14.25" customHeight="1">
      <c r="A796" s="181"/>
    </row>
    <row r="797" spans="1:1" ht="14.25" customHeight="1">
      <c r="A797" s="181"/>
    </row>
    <row r="798" spans="1:1" ht="14.25" customHeight="1">
      <c r="A798" s="181"/>
    </row>
    <row r="799" spans="1:1" ht="14.25" customHeight="1">
      <c r="A799" s="181"/>
    </row>
    <row r="800" spans="1:1" ht="14.25" customHeight="1">
      <c r="A800" s="181"/>
    </row>
    <row r="801" spans="1:1" ht="14.25" customHeight="1">
      <c r="A801" s="181"/>
    </row>
    <row r="802" spans="1:1" ht="14.25" customHeight="1">
      <c r="A802" s="181"/>
    </row>
    <row r="803" spans="1:1" ht="14.25" customHeight="1">
      <c r="A803" s="181"/>
    </row>
    <row r="804" spans="1:1" ht="14.25" customHeight="1">
      <c r="A804" s="181"/>
    </row>
    <row r="805" spans="1:1" ht="14.25" customHeight="1">
      <c r="A805" s="181"/>
    </row>
    <row r="806" spans="1:1" ht="14.25" customHeight="1">
      <c r="A806" s="181"/>
    </row>
    <row r="807" spans="1:1" ht="14.25" customHeight="1">
      <c r="A807" s="181"/>
    </row>
    <row r="808" spans="1:1" ht="14.25" customHeight="1">
      <c r="A808" s="181"/>
    </row>
    <row r="809" spans="1:1" ht="14.25" customHeight="1">
      <c r="A809" s="181"/>
    </row>
    <row r="810" spans="1:1" ht="14.25" customHeight="1">
      <c r="A810" s="181"/>
    </row>
    <row r="811" spans="1:1" ht="14.25" customHeight="1">
      <c r="A811" s="181"/>
    </row>
    <row r="812" spans="1:1" ht="14.25" customHeight="1">
      <c r="A812" s="181"/>
    </row>
    <row r="813" spans="1:1" ht="14.25" customHeight="1">
      <c r="A813" s="181"/>
    </row>
    <row r="814" spans="1:1" ht="14.25" customHeight="1">
      <c r="A814" s="181"/>
    </row>
    <row r="815" spans="1:1" ht="14.25" customHeight="1">
      <c r="A815" s="181"/>
    </row>
    <row r="816" spans="1:1" ht="14.25" customHeight="1">
      <c r="A816" s="181"/>
    </row>
    <row r="817" spans="1:1" ht="14.25" customHeight="1">
      <c r="A817" s="181"/>
    </row>
    <row r="818" spans="1:1" ht="14.25" customHeight="1">
      <c r="A818" s="181"/>
    </row>
    <row r="819" spans="1:1" ht="14.25" customHeight="1">
      <c r="A819" s="181"/>
    </row>
    <row r="820" spans="1:1" ht="14.25" customHeight="1">
      <c r="A820" s="181"/>
    </row>
    <row r="821" spans="1:1" ht="14.25" customHeight="1">
      <c r="A821" s="181"/>
    </row>
    <row r="822" spans="1:1" ht="14.25" customHeight="1">
      <c r="A822" s="181"/>
    </row>
    <row r="823" spans="1:1" ht="14.25" customHeight="1">
      <c r="A823" s="181"/>
    </row>
    <row r="824" spans="1:1" ht="14.25" customHeight="1">
      <c r="A824" s="181"/>
    </row>
    <row r="825" spans="1:1" ht="14.25" customHeight="1">
      <c r="A825" s="181"/>
    </row>
    <row r="826" spans="1:1" ht="14.25" customHeight="1">
      <c r="A826" s="181"/>
    </row>
    <row r="827" spans="1:1" ht="14.25" customHeight="1">
      <c r="A827" s="181"/>
    </row>
    <row r="828" spans="1:1" ht="14.25" customHeight="1">
      <c r="A828" s="181"/>
    </row>
    <row r="829" spans="1:1" ht="14.25" customHeight="1">
      <c r="A829" s="181"/>
    </row>
    <row r="830" spans="1:1" ht="14.25" customHeight="1">
      <c r="A830" s="181"/>
    </row>
    <row r="831" spans="1:1" ht="14.25" customHeight="1">
      <c r="A831" s="181"/>
    </row>
    <row r="832" spans="1:1" ht="14.25" customHeight="1">
      <c r="A832" s="181"/>
    </row>
    <row r="833" spans="1:1" ht="14.25" customHeight="1">
      <c r="A833" s="181"/>
    </row>
    <row r="834" spans="1:1" ht="14.25" customHeight="1">
      <c r="A834" s="181"/>
    </row>
    <row r="835" spans="1:1" ht="14.25" customHeight="1">
      <c r="A835" s="181"/>
    </row>
    <row r="836" spans="1:1" ht="14.25" customHeight="1">
      <c r="A836" s="181"/>
    </row>
    <row r="837" spans="1:1" ht="14.25" customHeight="1">
      <c r="A837" s="181"/>
    </row>
    <row r="838" spans="1:1" ht="14.25" customHeight="1">
      <c r="A838" s="181"/>
    </row>
    <row r="839" spans="1:1" ht="14.25" customHeight="1">
      <c r="A839" s="181"/>
    </row>
    <row r="840" spans="1:1" ht="14.25" customHeight="1">
      <c r="A840" s="181"/>
    </row>
    <row r="841" spans="1:1" ht="14.25" customHeight="1">
      <c r="A841" s="181"/>
    </row>
    <row r="842" spans="1:1" ht="14.25" customHeight="1">
      <c r="A842" s="181"/>
    </row>
    <row r="843" spans="1:1" ht="14.25" customHeight="1">
      <c r="A843" s="181"/>
    </row>
    <row r="844" spans="1:1" ht="14.25" customHeight="1">
      <c r="A844" s="181"/>
    </row>
    <row r="845" spans="1:1" ht="14.25" customHeight="1">
      <c r="A845" s="181"/>
    </row>
    <row r="846" spans="1:1" ht="14.25" customHeight="1">
      <c r="A846" s="181"/>
    </row>
    <row r="847" spans="1:1" ht="14.25" customHeight="1">
      <c r="A847" s="181"/>
    </row>
    <row r="848" spans="1:1" ht="14.25" customHeight="1">
      <c r="A848" s="181"/>
    </row>
    <row r="849" spans="1:1" ht="14.25" customHeight="1">
      <c r="A849" s="181"/>
    </row>
    <row r="850" spans="1:1" ht="14.25" customHeight="1">
      <c r="A850" s="181"/>
    </row>
    <row r="851" spans="1:1" ht="14.25" customHeight="1">
      <c r="A851" s="181"/>
    </row>
    <row r="852" spans="1:1" ht="14.25" customHeight="1">
      <c r="A852" s="181"/>
    </row>
    <row r="853" spans="1:1" ht="14.25" customHeight="1">
      <c r="A853" s="181"/>
    </row>
    <row r="854" spans="1:1" ht="14.25" customHeight="1">
      <c r="A854" s="181"/>
    </row>
    <row r="855" spans="1:1" ht="14.25" customHeight="1">
      <c r="A855" s="181"/>
    </row>
    <row r="856" spans="1:1" ht="14.25" customHeight="1">
      <c r="A856" s="181"/>
    </row>
    <row r="857" spans="1:1" ht="14.25" customHeight="1">
      <c r="A857" s="181"/>
    </row>
    <row r="858" spans="1:1" ht="14.25" customHeight="1">
      <c r="A858" s="181"/>
    </row>
    <row r="859" spans="1:1" ht="14.25" customHeight="1">
      <c r="A859" s="181"/>
    </row>
    <row r="860" spans="1:1" ht="14.25" customHeight="1">
      <c r="A860" s="181"/>
    </row>
    <row r="861" spans="1:1" ht="14.25" customHeight="1">
      <c r="A861" s="181"/>
    </row>
    <row r="862" spans="1:1" ht="14.25" customHeight="1">
      <c r="A862" s="181"/>
    </row>
    <row r="863" spans="1:1" ht="14.25" customHeight="1">
      <c r="A863" s="181"/>
    </row>
    <row r="864" spans="1:1" ht="14.25" customHeight="1">
      <c r="A864" s="181"/>
    </row>
    <row r="865" spans="1:1" ht="14.25" customHeight="1">
      <c r="A865" s="181"/>
    </row>
    <row r="866" spans="1:1" ht="14.25" customHeight="1">
      <c r="A866" s="181"/>
    </row>
    <row r="867" spans="1:1" ht="14.25" customHeight="1">
      <c r="A867" s="181"/>
    </row>
    <row r="868" spans="1:1" ht="14.25" customHeight="1">
      <c r="A868" s="181"/>
    </row>
    <row r="869" spans="1:1" ht="14.25" customHeight="1">
      <c r="A869" s="181"/>
    </row>
    <row r="870" spans="1:1" ht="14.25" customHeight="1">
      <c r="A870" s="181"/>
    </row>
    <row r="871" spans="1:1" ht="14.25" customHeight="1">
      <c r="A871" s="181"/>
    </row>
    <row r="872" spans="1:1" ht="14.25" customHeight="1">
      <c r="A872" s="181"/>
    </row>
    <row r="873" spans="1:1" ht="14.25" customHeight="1">
      <c r="A873" s="181"/>
    </row>
    <row r="874" spans="1:1" ht="14.25" customHeight="1">
      <c r="A874" s="181"/>
    </row>
    <row r="875" spans="1:1" ht="14.25" customHeight="1">
      <c r="A875" s="181"/>
    </row>
    <row r="876" spans="1:1" ht="14.25" customHeight="1">
      <c r="A876" s="181"/>
    </row>
    <row r="877" spans="1:1" ht="14.25" customHeight="1">
      <c r="A877" s="181"/>
    </row>
    <row r="878" spans="1:1" ht="14.25" customHeight="1">
      <c r="A878" s="181"/>
    </row>
    <row r="879" spans="1:1" ht="14.25" customHeight="1">
      <c r="A879" s="181"/>
    </row>
    <row r="880" spans="1:1" ht="14.25" customHeight="1">
      <c r="A880" s="181"/>
    </row>
    <row r="881" spans="1:1" ht="14.25" customHeight="1">
      <c r="A881" s="181"/>
    </row>
    <row r="882" spans="1:1" ht="14.25" customHeight="1">
      <c r="A882" s="181"/>
    </row>
    <row r="883" spans="1:1" ht="14.25" customHeight="1">
      <c r="A883" s="181"/>
    </row>
    <row r="884" spans="1:1" ht="14.25" customHeight="1">
      <c r="A884" s="181"/>
    </row>
    <row r="885" spans="1:1" ht="14.25" customHeight="1">
      <c r="A885" s="181"/>
    </row>
    <row r="886" spans="1:1" ht="14.25" customHeight="1">
      <c r="A886" s="181"/>
    </row>
    <row r="887" spans="1:1" ht="14.25" customHeight="1">
      <c r="A887" s="181"/>
    </row>
    <row r="888" spans="1:1" ht="14.25" customHeight="1">
      <c r="A888" s="181"/>
    </row>
    <row r="889" spans="1:1" ht="14.25" customHeight="1">
      <c r="A889" s="181"/>
    </row>
    <row r="890" spans="1:1" ht="14.25" customHeight="1">
      <c r="A890" s="181"/>
    </row>
    <row r="891" spans="1:1" ht="14.25" customHeight="1">
      <c r="A891" s="181"/>
    </row>
    <row r="892" spans="1:1" ht="14.25" customHeight="1">
      <c r="A892" s="181"/>
    </row>
    <row r="893" spans="1:1" ht="14.25" customHeight="1">
      <c r="A893" s="181"/>
    </row>
    <row r="894" spans="1:1" ht="14.25" customHeight="1">
      <c r="A894" s="181"/>
    </row>
    <row r="895" spans="1:1" ht="14.25" customHeight="1">
      <c r="A895" s="181"/>
    </row>
    <row r="896" spans="1:1" ht="14.25" customHeight="1">
      <c r="A896" s="181"/>
    </row>
    <row r="897" spans="1:1" ht="14.25" customHeight="1">
      <c r="A897" s="181"/>
    </row>
    <row r="898" spans="1:1" ht="14.25" customHeight="1">
      <c r="A898" s="181"/>
    </row>
    <row r="899" spans="1:1" ht="14.25" customHeight="1">
      <c r="A899" s="181"/>
    </row>
    <row r="900" spans="1:1" ht="14.25" customHeight="1">
      <c r="A900" s="181"/>
    </row>
    <row r="901" spans="1:1" ht="14.25" customHeight="1">
      <c r="A901" s="181"/>
    </row>
    <row r="902" spans="1:1" ht="14.25" customHeight="1">
      <c r="A902" s="181"/>
    </row>
    <row r="903" spans="1:1" ht="14.25" customHeight="1">
      <c r="A903" s="181"/>
    </row>
    <row r="904" spans="1:1" ht="14.25" customHeight="1">
      <c r="A904" s="181"/>
    </row>
    <row r="905" spans="1:1" ht="14.25" customHeight="1">
      <c r="A905" s="181"/>
    </row>
    <row r="906" spans="1:1" ht="14.25" customHeight="1">
      <c r="A906" s="181"/>
    </row>
    <row r="907" spans="1:1" ht="14.25" customHeight="1">
      <c r="A907" s="181"/>
    </row>
    <row r="908" spans="1:1" ht="14.25" customHeight="1">
      <c r="A908" s="181"/>
    </row>
    <row r="909" spans="1:1" ht="14.25" customHeight="1">
      <c r="A909" s="181"/>
    </row>
    <row r="910" spans="1:1" ht="14.25" customHeight="1">
      <c r="A910" s="181"/>
    </row>
    <row r="911" spans="1:1" ht="14.25" customHeight="1">
      <c r="A911" s="181"/>
    </row>
    <row r="912" spans="1:1" ht="14.25" customHeight="1">
      <c r="A912" s="181"/>
    </row>
    <row r="913" spans="1:1" ht="14.25" customHeight="1">
      <c r="A913" s="181"/>
    </row>
    <row r="914" spans="1:1" ht="14.25" customHeight="1">
      <c r="A914" s="181"/>
    </row>
    <row r="915" spans="1:1" ht="14.25" customHeight="1">
      <c r="A915" s="181"/>
    </row>
    <row r="916" spans="1:1" ht="14.25" customHeight="1">
      <c r="A916" s="181"/>
    </row>
    <row r="917" spans="1:1" ht="14.25" customHeight="1">
      <c r="A917" s="181"/>
    </row>
    <row r="918" spans="1:1" ht="14.25" customHeight="1">
      <c r="A918" s="181"/>
    </row>
    <row r="919" spans="1:1" ht="14.25" customHeight="1">
      <c r="A919" s="181"/>
    </row>
    <row r="920" spans="1:1" ht="14.25" customHeight="1">
      <c r="A920" s="181"/>
    </row>
    <row r="921" spans="1:1" ht="14.25" customHeight="1">
      <c r="A921" s="181"/>
    </row>
    <row r="922" spans="1:1" ht="14.25" customHeight="1">
      <c r="A922" s="181"/>
    </row>
    <row r="923" spans="1:1" ht="14.25" customHeight="1">
      <c r="A923" s="181"/>
    </row>
    <row r="924" spans="1:1" ht="14.25" customHeight="1">
      <c r="A924" s="181"/>
    </row>
    <row r="925" spans="1:1" ht="14.25" customHeight="1">
      <c r="A925" s="181"/>
    </row>
    <row r="926" spans="1:1" ht="14.25" customHeight="1">
      <c r="A926" s="181"/>
    </row>
    <row r="927" spans="1:1" ht="14.25" customHeight="1">
      <c r="A927" s="181"/>
    </row>
    <row r="928" spans="1:1" ht="14.25" customHeight="1">
      <c r="A928" s="181"/>
    </row>
    <row r="929" spans="1:1" ht="14.25" customHeight="1">
      <c r="A929" s="181"/>
    </row>
    <row r="930" spans="1:1" ht="14.25" customHeight="1">
      <c r="A930" s="181"/>
    </row>
    <row r="931" spans="1:1" ht="14.25" customHeight="1">
      <c r="A931" s="181"/>
    </row>
    <row r="932" spans="1:1" ht="14.25" customHeight="1">
      <c r="A932" s="181"/>
    </row>
    <row r="933" spans="1:1" ht="14.25" customHeight="1">
      <c r="A933" s="181"/>
    </row>
    <row r="934" spans="1:1" ht="14.25" customHeight="1">
      <c r="A934" s="181"/>
    </row>
    <row r="935" spans="1:1" ht="14.25" customHeight="1">
      <c r="A935" s="181"/>
    </row>
    <row r="936" spans="1:1" ht="14.25" customHeight="1">
      <c r="A936" s="181"/>
    </row>
    <row r="937" spans="1:1" ht="14.25" customHeight="1">
      <c r="A937" s="181"/>
    </row>
    <row r="938" spans="1:1" ht="14.25" customHeight="1">
      <c r="A938" s="181"/>
    </row>
    <row r="939" spans="1:1" ht="14.25" customHeight="1">
      <c r="A939" s="181"/>
    </row>
    <row r="940" spans="1:1" ht="14.25" customHeight="1">
      <c r="A940" s="181"/>
    </row>
    <row r="941" spans="1:1" ht="14.25" customHeight="1">
      <c r="A941" s="181"/>
    </row>
    <row r="942" spans="1:1" ht="14.25" customHeight="1">
      <c r="A942" s="181"/>
    </row>
    <row r="943" spans="1:1" ht="14.25" customHeight="1">
      <c r="A943" s="181"/>
    </row>
    <row r="944" spans="1:1" ht="14.25" customHeight="1">
      <c r="A944" s="181"/>
    </row>
    <row r="945" spans="1:1" ht="14.25" customHeight="1">
      <c r="A945" s="181"/>
    </row>
    <row r="946" spans="1:1" ht="14.25" customHeight="1">
      <c r="A946" s="181"/>
    </row>
    <row r="947" spans="1:1" ht="14.25" customHeight="1">
      <c r="A947" s="181"/>
    </row>
    <row r="948" spans="1:1" ht="14.25" customHeight="1">
      <c r="A948" s="181"/>
    </row>
    <row r="949" spans="1:1" ht="14.25" customHeight="1">
      <c r="A949" s="181"/>
    </row>
    <row r="950" spans="1:1" ht="14.25" customHeight="1">
      <c r="A950" s="181"/>
    </row>
    <row r="951" spans="1:1" ht="14.25" customHeight="1">
      <c r="A951" s="181"/>
    </row>
    <row r="952" spans="1:1" ht="14.25" customHeight="1">
      <c r="A952" s="181"/>
    </row>
    <row r="953" spans="1:1" ht="14.25" customHeight="1">
      <c r="A953" s="181"/>
    </row>
    <row r="954" spans="1:1" ht="14.25" customHeight="1">
      <c r="A954" s="181"/>
    </row>
    <row r="955" spans="1:1" ht="14.25" customHeight="1">
      <c r="A955" s="181"/>
    </row>
    <row r="956" spans="1:1" ht="14.25" customHeight="1">
      <c r="A956" s="181"/>
    </row>
    <row r="957" spans="1:1" ht="14.25" customHeight="1">
      <c r="A957" s="181"/>
    </row>
    <row r="958" spans="1:1" ht="14.25" customHeight="1">
      <c r="A958" s="181"/>
    </row>
    <row r="959" spans="1:1" ht="14.25" customHeight="1">
      <c r="A959" s="181"/>
    </row>
    <row r="960" spans="1:1" ht="14.25" customHeight="1">
      <c r="A960" s="181"/>
    </row>
    <row r="961" spans="1:1" ht="14.25" customHeight="1">
      <c r="A961" s="181"/>
    </row>
    <row r="962" spans="1:1" ht="14.25" customHeight="1">
      <c r="A962" s="181"/>
    </row>
    <row r="963" spans="1:1" ht="14.25" customHeight="1">
      <c r="A963" s="181"/>
    </row>
    <row r="964" spans="1:1" ht="14.25" customHeight="1">
      <c r="A964" s="181"/>
    </row>
    <row r="965" spans="1:1" ht="14.25" customHeight="1">
      <c r="A965" s="181"/>
    </row>
    <row r="966" spans="1:1" ht="14.25" customHeight="1">
      <c r="A966" s="181"/>
    </row>
    <row r="967" spans="1:1" ht="14.25" customHeight="1">
      <c r="A967" s="181"/>
    </row>
    <row r="968" spans="1:1" ht="14.25" customHeight="1">
      <c r="A968" s="181"/>
    </row>
    <row r="969" spans="1:1" ht="14.25" customHeight="1">
      <c r="A969" s="181"/>
    </row>
    <row r="970" spans="1:1" ht="14.25" customHeight="1">
      <c r="A970" s="181"/>
    </row>
    <row r="971" spans="1:1" ht="14.25" customHeight="1">
      <c r="A971" s="181"/>
    </row>
    <row r="972" spans="1:1" ht="14.25" customHeight="1">
      <c r="A972" s="181"/>
    </row>
    <row r="973" spans="1:1" ht="14.25" customHeight="1">
      <c r="A973" s="181"/>
    </row>
    <row r="974" spans="1:1" ht="14.25" customHeight="1">
      <c r="A974" s="181"/>
    </row>
    <row r="975" spans="1:1" ht="14.25" customHeight="1">
      <c r="A975" s="181"/>
    </row>
    <row r="976" spans="1:1" ht="14.25" customHeight="1">
      <c r="A976" s="181"/>
    </row>
    <row r="977" spans="1:1" ht="14.25" customHeight="1">
      <c r="A977" s="181"/>
    </row>
    <row r="978" spans="1:1" ht="14.25" customHeight="1">
      <c r="A978" s="181"/>
    </row>
    <row r="979" spans="1:1" ht="14.25" customHeight="1">
      <c r="A979" s="181"/>
    </row>
    <row r="980" spans="1:1" ht="14.25" customHeight="1">
      <c r="A980" s="181"/>
    </row>
    <row r="981" spans="1:1" ht="14.25" customHeight="1">
      <c r="A981" s="181"/>
    </row>
    <row r="982" spans="1:1" ht="14.25" customHeight="1">
      <c r="A982" s="181"/>
    </row>
    <row r="983" spans="1:1" ht="14.25" customHeight="1">
      <c r="A983" s="181"/>
    </row>
    <row r="984" spans="1:1" ht="14.25" customHeight="1">
      <c r="A984" s="181"/>
    </row>
    <row r="985" spans="1:1" ht="14.25" customHeight="1">
      <c r="A985" s="181"/>
    </row>
    <row r="986" spans="1:1" ht="14.25" customHeight="1">
      <c r="A986" s="181"/>
    </row>
    <row r="987" spans="1:1" ht="14.25" customHeight="1">
      <c r="A987" s="181"/>
    </row>
    <row r="988" spans="1:1" ht="14.25" customHeight="1">
      <c r="A988" s="181"/>
    </row>
    <row r="989" spans="1:1" ht="14.25" customHeight="1">
      <c r="A989" s="181"/>
    </row>
    <row r="990" spans="1:1" ht="14.25" customHeight="1">
      <c r="A990" s="181"/>
    </row>
    <row r="991" spans="1:1" ht="14.25" customHeight="1">
      <c r="A991" s="181"/>
    </row>
    <row r="992" spans="1:1" ht="14.25" customHeight="1">
      <c r="A992" s="181"/>
    </row>
    <row r="993" spans="1:1" ht="14.25" customHeight="1">
      <c r="A993" s="181"/>
    </row>
    <row r="994" spans="1:1" ht="14.25" customHeight="1">
      <c r="A994" s="181"/>
    </row>
    <row r="995" spans="1:1" ht="14.25" customHeight="1">
      <c r="A995" s="181"/>
    </row>
    <row r="996" spans="1:1" ht="14.25" customHeight="1">
      <c r="A996" s="181"/>
    </row>
    <row r="997" spans="1:1" ht="14.25" customHeight="1">
      <c r="A997" s="181"/>
    </row>
    <row r="998" spans="1:1" ht="14.25" customHeight="1">
      <c r="A998" s="181"/>
    </row>
    <row r="999" spans="1:1" ht="14.25" customHeight="1">
      <c r="A999" s="181"/>
    </row>
    <row r="1000" spans="1:1" ht="14.25" customHeight="1">
      <c r="A1000" s="181"/>
    </row>
  </sheetData>
  <mergeCells count="15">
    <mergeCell ref="A213:O213"/>
    <mergeCell ref="A214:O214"/>
    <mergeCell ref="A215:O215"/>
    <mergeCell ref="A1:O1"/>
    <mergeCell ref="A2:O2"/>
    <mergeCell ref="A3:O3"/>
    <mergeCell ref="A54:O54"/>
    <mergeCell ref="A55:O55"/>
    <mergeCell ref="A56:O56"/>
    <mergeCell ref="A107:O107"/>
    <mergeCell ref="A108:O108"/>
    <mergeCell ref="A109:O109"/>
    <mergeCell ref="A160:O160"/>
    <mergeCell ref="A161:O161"/>
    <mergeCell ref="A162:O162"/>
  </mergeCells>
  <printOptions horizontalCentered="1" verticalCentered="1"/>
  <pageMargins left="0.7" right="0.7" top="0.75" bottom="0.75" header="0" footer="0"/>
  <pageSetup scale="42" orientation="landscape"/>
  <rowBreaks count="4" manualBreakCount="4">
    <brk id="52" max="16383" man="1"/>
    <brk id="106" max="16383" man="1"/>
    <brk id="158" max="16383" man="1"/>
    <brk id="211" max="16383" man="1"/>
  </rowBreaks>
  <colBreaks count="1" manualBreakCount="1">
    <brk id="21"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81D319"/>
  </sheetPr>
  <dimension ref="A1:P1000"/>
  <sheetViews>
    <sheetView showGridLines="0" zoomScale="70" zoomScaleNormal="70" workbookViewId="0">
      <selection activeCell="U31" sqref="U31"/>
    </sheetView>
  </sheetViews>
  <sheetFormatPr defaultColWidth="14.453125" defaultRowHeight="15" customHeight="1"/>
  <cols>
    <col min="1" max="1" width="34.1796875" customWidth="1"/>
    <col min="2" max="2" width="11.81640625" customWidth="1"/>
    <col min="3" max="14" width="13.81640625" customWidth="1"/>
    <col min="15" max="15" width="8.81640625" hidden="1" customWidth="1"/>
    <col min="16" max="26" width="8.81640625" customWidth="1"/>
  </cols>
  <sheetData>
    <row r="1" spans="1:15" ht="14.25" customHeight="1">
      <c r="A1" s="484" t="str">
        <f>'Input - Assumptions'!$D$8</f>
        <v>CHAD LOVE MEDIA AI</v>
      </c>
      <c r="B1" s="485"/>
      <c r="C1" s="485"/>
      <c r="D1" s="485"/>
      <c r="E1" s="485"/>
      <c r="F1" s="485"/>
      <c r="G1" s="485"/>
      <c r="H1" s="485"/>
      <c r="I1" s="485"/>
      <c r="J1" s="485"/>
      <c r="K1" s="485"/>
      <c r="L1" s="485"/>
      <c r="M1" s="485"/>
      <c r="N1" s="485"/>
    </row>
    <row r="2" spans="1:15" ht="14.25" customHeight="1">
      <c r="A2" s="484" t="s">
        <v>244</v>
      </c>
      <c r="B2" s="485"/>
      <c r="C2" s="485"/>
      <c r="D2" s="485"/>
      <c r="E2" s="485"/>
      <c r="F2" s="485"/>
      <c r="G2" s="485"/>
      <c r="H2" s="485"/>
      <c r="I2" s="485"/>
      <c r="J2" s="485"/>
      <c r="K2" s="485"/>
      <c r="L2" s="485"/>
      <c r="M2" s="485"/>
      <c r="N2" s="485"/>
    </row>
    <row r="3" spans="1:15" ht="14.25" customHeight="1">
      <c r="A3" s="484" t="s">
        <v>145</v>
      </c>
      <c r="B3" s="485"/>
      <c r="C3" s="485"/>
      <c r="D3" s="485"/>
      <c r="E3" s="485"/>
      <c r="F3" s="485"/>
      <c r="G3" s="485"/>
      <c r="H3" s="485"/>
      <c r="I3" s="485"/>
      <c r="J3" s="485"/>
      <c r="K3" s="485"/>
      <c r="L3" s="485"/>
      <c r="M3" s="485"/>
      <c r="N3" s="485"/>
    </row>
    <row r="4" spans="1:15" ht="14.25" customHeight="1"/>
    <row r="5" spans="1:15" ht="14.25" customHeight="1">
      <c r="A5" s="2" t="s">
        <v>330</v>
      </c>
      <c r="B5" s="152">
        <v>0</v>
      </c>
      <c r="C5" s="152">
        <f>(((VALUE(RIGHT(A3,1)))-1)*12)+1</f>
        <v>1</v>
      </c>
      <c r="D5" s="152">
        <f t="shared" ref="D5:N5" si="0">C5+1</f>
        <v>2</v>
      </c>
      <c r="E5" s="152">
        <f t="shared" si="0"/>
        <v>3</v>
      </c>
      <c r="F5" s="152">
        <f t="shared" si="0"/>
        <v>4</v>
      </c>
      <c r="G5" s="152">
        <f t="shared" si="0"/>
        <v>5</v>
      </c>
      <c r="H5" s="152">
        <f t="shared" si="0"/>
        <v>6</v>
      </c>
      <c r="I5" s="152">
        <f t="shared" si="0"/>
        <v>7</v>
      </c>
      <c r="J5" s="152">
        <f t="shared" si="0"/>
        <v>8</v>
      </c>
      <c r="K5" s="152">
        <f t="shared" si="0"/>
        <v>9</v>
      </c>
      <c r="L5" s="152">
        <f t="shared" si="0"/>
        <v>10</v>
      </c>
      <c r="M5" s="152">
        <f t="shared" si="0"/>
        <v>11</v>
      </c>
      <c r="N5" s="152">
        <f t="shared" si="0"/>
        <v>12</v>
      </c>
    </row>
    <row r="6" spans="1:15" ht="14.25" customHeight="1">
      <c r="A6" s="181" t="s">
        <v>331</v>
      </c>
      <c r="B6" s="47">
        <f>EOMONTH('Input - Assumptions'!$D$9,'Balance Sheet'!B5-1)</f>
        <v>46173</v>
      </c>
      <c r="C6" s="47">
        <f>EOMONTH('Input - Assumptions'!$D$9,'Balance Sheet'!C5-1)</f>
        <v>46203</v>
      </c>
      <c r="D6" s="47">
        <f>EOMONTH('Input - Assumptions'!$D$9,'Balance Sheet'!D5-1)</f>
        <v>46234</v>
      </c>
      <c r="E6" s="47">
        <f>EOMONTH('Input - Assumptions'!$D$9,'Balance Sheet'!E5-1)</f>
        <v>46265</v>
      </c>
      <c r="F6" s="47">
        <f>EOMONTH('Input - Assumptions'!$D$9,'Balance Sheet'!F5-1)</f>
        <v>46295</v>
      </c>
      <c r="G6" s="47">
        <f>EOMONTH('Input - Assumptions'!$D$9,'Balance Sheet'!G5-1)</f>
        <v>46326</v>
      </c>
      <c r="H6" s="47">
        <f>EOMONTH('Input - Assumptions'!$D$9,'Balance Sheet'!H5-1)</f>
        <v>46356</v>
      </c>
      <c r="I6" s="47">
        <f>EOMONTH('Input - Assumptions'!$D$9,'Balance Sheet'!I5-1)</f>
        <v>46387</v>
      </c>
      <c r="J6" s="47">
        <f>EOMONTH('Input - Assumptions'!$D$9,'Balance Sheet'!J5-1)</f>
        <v>46418</v>
      </c>
      <c r="K6" s="47">
        <f>EOMONTH('Input - Assumptions'!$D$9,'Balance Sheet'!K5-1)</f>
        <v>46446</v>
      </c>
      <c r="L6" s="47">
        <f>EOMONTH('Input - Assumptions'!$D$9,'Balance Sheet'!L5-1)</f>
        <v>46477</v>
      </c>
      <c r="M6" s="47">
        <f>EOMONTH('Input - Assumptions'!$D$9,'Balance Sheet'!M5-1)</f>
        <v>46507</v>
      </c>
      <c r="N6" s="47">
        <f>EOMONTH('Input - Assumptions'!$D$9,'Balance Sheet'!N5-1)</f>
        <v>46538</v>
      </c>
      <c r="O6" s="133"/>
    </row>
    <row r="7" spans="1:15" ht="14.25" customHeight="1">
      <c r="A7" s="2"/>
    </row>
    <row r="8" spans="1:15" ht="14.25" customHeight="1">
      <c r="A8" s="17" t="s">
        <v>324</v>
      </c>
    </row>
    <row r="9" spans="1:15" ht="14.25" customHeight="1">
      <c r="A9" s="2" t="s">
        <v>245</v>
      </c>
    </row>
    <row r="10" spans="1:15" ht="14.25" customHeight="1">
      <c r="A10" s="181" t="str">
        <f ca="1">IF(SUM(B10:N10)=0,0,Calc!$A$404)</f>
        <v>Cash</v>
      </c>
      <c r="B10" s="25">
        <f t="array" ref="B10">INDEX(Calc!$B$404:$BJ$440,'Balance Sheet'!$O10,'Balance Sheet'!B$5+1)</f>
        <v>5000</v>
      </c>
      <c r="C10" s="25">
        <f t="array" aca="1" ref="C10" ca="1">INDEX(Calc!$B$404:$BJ$440,'Balance Sheet'!$O10,'Balance Sheet'!C$5+1)</f>
        <v>4260</v>
      </c>
      <c r="D10" s="25">
        <f t="array" aca="1" ref="D10" ca="1">INDEX(Calc!$B$404:$BJ$440,'Balance Sheet'!$O10,'Balance Sheet'!D$5+1)</f>
        <v>-160931.66666666666</v>
      </c>
      <c r="E10" s="25">
        <f t="array" aca="1" ref="E10" ca="1">INDEX(Calc!$B$404:$BJ$440,'Balance Sheet'!$O10,'Balance Sheet'!E$5+1)</f>
        <v>-566860</v>
      </c>
      <c r="F10" s="25">
        <f t="array" aca="1" ref="F10" ca="1">INDEX(Calc!$B$404:$BJ$440,'Balance Sheet'!$O10,'Balance Sheet'!F$5+1)</f>
        <v>-1069984.5333333332</v>
      </c>
      <c r="G10" s="25">
        <f t="array" aca="1" ref="G10" ca="1">INDEX(Calc!$B$404:$BJ$440,'Balance Sheet'!$O10,'Balance Sheet'!G$5+1)</f>
        <v>-1520459.9104835414</v>
      </c>
      <c r="H10" s="25">
        <f t="array" aca="1" ref="H10" ca="1">INDEX(Calc!$B$404:$BJ$440,'Balance Sheet'!$O10,'Balance Sheet'!H$5+1)</f>
        <v>-2000046.1196625412</v>
      </c>
      <c r="I10" s="25">
        <f t="array" aca="1" ref="I10" ca="1">INDEX(Calc!$B$404:$BJ$440,'Balance Sheet'!$O10,'Balance Sheet'!I$5+1)</f>
        <v>-2450883.3726842487</v>
      </c>
      <c r="J10" s="25">
        <f t="array" aca="1" ref="J10" ca="1">INDEX(Calc!$B$404:$BJ$440,'Balance Sheet'!$O10,'Balance Sheet'!J$5+1)</f>
        <v>-2879463.7988659856</v>
      </c>
      <c r="K10" s="25">
        <f t="array" aca="1" ref="K10" ca="1">INDEX(Calc!$B$404:$BJ$440,'Balance Sheet'!$O10,'Balance Sheet'!K$5+1)</f>
        <v>-3311663.4790290543</v>
      </c>
      <c r="L10" s="25">
        <f t="array" aca="1" ref="L10" ca="1">INDEX(Calc!$B$404:$BJ$440,'Balance Sheet'!$O10,'Balance Sheet'!L$5+1)</f>
        <v>-3743224.058396711</v>
      </c>
      <c r="M10" s="25">
        <f t="array" aca="1" ref="M10" ca="1">INDEX(Calc!$B$404:$BJ$440,'Balance Sheet'!$O10,'Balance Sheet'!M$5+1)</f>
        <v>-4174107.0419082772</v>
      </c>
      <c r="N10" s="25">
        <f t="array" aca="1" ref="N10" ca="1">INDEX(Calc!$B$404:$BJ$440,'Balance Sheet'!$O10,'Balance Sheet'!N$5+1)</f>
        <v>-1995842.7906459495</v>
      </c>
      <c r="O10" s="152">
        <v>1</v>
      </c>
    </row>
    <row r="11" spans="1:15" ht="14.25" hidden="1" customHeight="1">
      <c r="A11" s="181">
        <f ca="1">IF(SUM(B11:N11)=0,0,Calc!$A$405)</f>
        <v>0</v>
      </c>
      <c r="B11" s="94">
        <f t="array" ref="B11">INDEX(Calc!$B$404:$BJ$440,'Balance Sheet'!$O11,'Balance Sheet'!B$5+1)</f>
        <v>0</v>
      </c>
      <c r="C11" s="94">
        <f t="array" aca="1" ref="C11" ca="1">INDEX(Calc!$B$404:$BJ$440,'Balance Sheet'!$O11,'Balance Sheet'!C$5+1)</f>
        <v>0</v>
      </c>
      <c r="D11" s="94">
        <f t="array" aca="1" ref="D11" ca="1">INDEX(Calc!$B$404:$BJ$440,'Balance Sheet'!$O11,'Balance Sheet'!D$5+1)</f>
        <v>0</v>
      </c>
      <c r="E11" s="94">
        <f t="array" aca="1" ref="E11" ca="1">INDEX(Calc!$B$404:$BJ$440,'Balance Sheet'!$O11,'Balance Sheet'!E$5+1)</f>
        <v>0</v>
      </c>
      <c r="F11" s="94">
        <f t="array" aca="1" ref="F11" ca="1">INDEX(Calc!$B$404:$BJ$440,'Balance Sheet'!$O11,'Balance Sheet'!F$5+1)</f>
        <v>0</v>
      </c>
      <c r="G11" s="94">
        <f t="array" aca="1" ref="G11" ca="1">INDEX(Calc!$B$404:$BJ$440,'Balance Sheet'!$O11,'Balance Sheet'!G$5+1)</f>
        <v>0</v>
      </c>
      <c r="H11" s="94">
        <f t="array" aca="1" ref="H11" ca="1">INDEX(Calc!$B$404:$BJ$440,'Balance Sheet'!$O11,'Balance Sheet'!H$5+1)</f>
        <v>0</v>
      </c>
      <c r="I11" s="94">
        <f t="array" aca="1" ref="I11" ca="1">INDEX(Calc!$B$404:$BJ$440,'Balance Sheet'!$O11,'Balance Sheet'!I$5+1)</f>
        <v>0</v>
      </c>
      <c r="J11" s="94">
        <f t="array" aca="1" ref="J11" ca="1">INDEX(Calc!$B$404:$BJ$440,'Balance Sheet'!$O11,'Balance Sheet'!J$5+1)</f>
        <v>0</v>
      </c>
      <c r="K11" s="94">
        <f t="array" aca="1" ref="K11" ca="1">INDEX(Calc!$B$404:$BJ$440,'Balance Sheet'!$O11,'Balance Sheet'!K$5+1)</f>
        <v>0</v>
      </c>
      <c r="L11" s="94">
        <f t="array" aca="1" ref="L11" ca="1">INDEX(Calc!$B$404:$BJ$440,'Balance Sheet'!$O11,'Balance Sheet'!L$5+1)</f>
        <v>0</v>
      </c>
      <c r="M11" s="94">
        <f t="array" aca="1" ref="M11" ca="1">INDEX(Calc!$B$404:$BJ$440,'Balance Sheet'!$O11,'Balance Sheet'!M$5+1)</f>
        <v>0</v>
      </c>
      <c r="N11" s="94">
        <f t="array" aca="1" ref="N11" ca="1">INDEX(Calc!$B$404:$BJ$440,'Balance Sheet'!$O11,'Balance Sheet'!N$5+1)</f>
        <v>0</v>
      </c>
      <c r="O11" s="152">
        <v>2</v>
      </c>
    </row>
    <row r="12" spans="1:15" ht="14.25" hidden="1" customHeight="1">
      <c r="A12" s="181">
        <f ca="1">IF(SUM(B12:N12)=0,0,Calc!$A$406)</f>
        <v>0</v>
      </c>
      <c r="B12" s="94">
        <f t="array" ref="B12">INDEX(Calc!$B$404:$BJ$440,'Balance Sheet'!$O12,'Balance Sheet'!B$5+1)</f>
        <v>0</v>
      </c>
      <c r="C12" s="94">
        <f t="array" aca="1" ref="C12" ca="1">INDEX(Calc!$B$404:$BJ$440,'Balance Sheet'!$O12,'Balance Sheet'!C$5+1)</f>
        <v>0</v>
      </c>
      <c r="D12" s="94">
        <f t="array" aca="1" ref="D12" ca="1">INDEX(Calc!$B$404:$BJ$440,'Balance Sheet'!$O12,'Balance Sheet'!D$5+1)</f>
        <v>0</v>
      </c>
      <c r="E12" s="94">
        <f t="array" aca="1" ref="E12" ca="1">INDEX(Calc!$B$404:$BJ$440,'Balance Sheet'!$O12,'Balance Sheet'!E$5+1)</f>
        <v>0</v>
      </c>
      <c r="F12" s="94">
        <f t="array" aca="1" ref="F12" ca="1">INDEX(Calc!$B$404:$BJ$440,'Balance Sheet'!$O12,'Balance Sheet'!F$5+1)</f>
        <v>0</v>
      </c>
      <c r="G12" s="94">
        <f t="array" aca="1" ref="G12" ca="1">INDEX(Calc!$B$404:$BJ$440,'Balance Sheet'!$O12,'Balance Sheet'!G$5+1)</f>
        <v>0</v>
      </c>
      <c r="H12" s="94">
        <f t="array" aca="1" ref="H12" ca="1">INDEX(Calc!$B$404:$BJ$440,'Balance Sheet'!$O12,'Balance Sheet'!H$5+1)</f>
        <v>0</v>
      </c>
      <c r="I12" s="94">
        <f t="array" aca="1" ref="I12" ca="1">INDEX(Calc!$B$404:$BJ$440,'Balance Sheet'!$O12,'Balance Sheet'!I$5+1)</f>
        <v>0</v>
      </c>
      <c r="J12" s="94">
        <f t="array" aca="1" ref="J12" ca="1">INDEX(Calc!$B$404:$BJ$440,'Balance Sheet'!$O12,'Balance Sheet'!J$5+1)</f>
        <v>0</v>
      </c>
      <c r="K12" s="94">
        <f t="array" aca="1" ref="K12" ca="1">INDEX(Calc!$B$404:$BJ$440,'Balance Sheet'!$O12,'Balance Sheet'!K$5+1)</f>
        <v>0</v>
      </c>
      <c r="L12" s="94">
        <f t="array" aca="1" ref="L12" ca="1">INDEX(Calc!$B$404:$BJ$440,'Balance Sheet'!$O12,'Balance Sheet'!L$5+1)</f>
        <v>0</v>
      </c>
      <c r="M12" s="94">
        <f t="array" aca="1" ref="M12" ca="1">INDEX(Calc!$B$404:$BJ$440,'Balance Sheet'!$O12,'Balance Sheet'!M$5+1)</f>
        <v>0</v>
      </c>
      <c r="N12" s="94">
        <f t="array" aca="1" ref="N12" ca="1">INDEX(Calc!$B$404:$BJ$440,'Balance Sheet'!$O12,'Balance Sheet'!N$5+1)</f>
        <v>0</v>
      </c>
      <c r="O12" s="152">
        <v>3</v>
      </c>
    </row>
    <row r="13" spans="1:15" ht="14.25" customHeight="1">
      <c r="A13" s="2" t="s">
        <v>247</v>
      </c>
      <c r="B13" s="230">
        <f t="shared" ref="B13:N13" si="1">SUM(B10:B12)</f>
        <v>5000</v>
      </c>
      <c r="C13" s="230">
        <f t="shared" ca="1" si="1"/>
        <v>4260</v>
      </c>
      <c r="D13" s="230">
        <f t="shared" ca="1" si="1"/>
        <v>-160931.66666666666</v>
      </c>
      <c r="E13" s="230">
        <f t="shared" ca="1" si="1"/>
        <v>-566860</v>
      </c>
      <c r="F13" s="230">
        <f t="shared" ca="1" si="1"/>
        <v>-1069984.5333333332</v>
      </c>
      <c r="G13" s="230">
        <f t="shared" ca="1" si="1"/>
        <v>-1520459.9104835414</v>
      </c>
      <c r="H13" s="230">
        <f t="shared" ca="1" si="1"/>
        <v>-2000046.1196625412</v>
      </c>
      <c r="I13" s="230">
        <f t="shared" ca="1" si="1"/>
        <v>-2450883.3726842487</v>
      </c>
      <c r="J13" s="230">
        <f t="shared" ca="1" si="1"/>
        <v>-2879463.7988659856</v>
      </c>
      <c r="K13" s="230">
        <f t="shared" ca="1" si="1"/>
        <v>-3311663.4790290543</v>
      </c>
      <c r="L13" s="230">
        <f t="shared" ca="1" si="1"/>
        <v>-3743224.058396711</v>
      </c>
      <c r="M13" s="230">
        <f t="shared" ca="1" si="1"/>
        <v>-4174107.0419082772</v>
      </c>
      <c r="N13" s="230">
        <f t="shared" ca="1" si="1"/>
        <v>-1995842.7906459495</v>
      </c>
      <c r="O13" s="152">
        <v>4</v>
      </c>
    </row>
    <row r="14" spans="1:15" ht="14.25" customHeight="1">
      <c r="O14" s="152">
        <v>5</v>
      </c>
    </row>
    <row r="15" spans="1:15" ht="14.25" customHeight="1">
      <c r="A15" s="2" t="s">
        <v>13</v>
      </c>
      <c r="O15" s="152">
        <v>6</v>
      </c>
    </row>
    <row r="16" spans="1:15" ht="14.25" customHeight="1">
      <c r="A16" s="181" t="str">
        <f>IF(SUM(B16:N16)=0,0,Calc!$A$410)</f>
        <v>Intangibles</v>
      </c>
      <c r="B16" s="94">
        <f t="array" ref="B16">INDEX(Calc!$B$404:$BJ$440,'Balance Sheet'!$O16,'Balance Sheet'!B$5+1)</f>
        <v>0</v>
      </c>
      <c r="C16" s="94">
        <f t="array" ref="C16">INDEX(Calc!$B$404:$BJ$440,'Balance Sheet'!$O16,'Balance Sheet'!C$5+1)</f>
        <v>25000</v>
      </c>
      <c r="D16" s="94">
        <f t="array" ref="D16">INDEX(Calc!$B$404:$BJ$440,'Balance Sheet'!$O16,'Balance Sheet'!D$5+1)</f>
        <v>25000</v>
      </c>
      <c r="E16" s="94">
        <f t="array" ref="E16">INDEX(Calc!$B$404:$BJ$440,'Balance Sheet'!$O16,'Balance Sheet'!E$5+1)</f>
        <v>25000</v>
      </c>
      <c r="F16" s="94">
        <f t="array" ref="F16">INDEX(Calc!$B$404:$BJ$440,'Balance Sheet'!$O16,'Balance Sheet'!F$5+1)</f>
        <v>25000</v>
      </c>
      <c r="G16" s="94">
        <f t="array" ref="G16">INDEX(Calc!$B$404:$BJ$440,'Balance Sheet'!$O16,'Balance Sheet'!G$5+1)</f>
        <v>25000</v>
      </c>
      <c r="H16" s="94">
        <f t="array" ref="H16">INDEX(Calc!$B$404:$BJ$440,'Balance Sheet'!$O16,'Balance Sheet'!H$5+1)</f>
        <v>25000</v>
      </c>
      <c r="I16" s="94">
        <f t="array" ref="I16">INDEX(Calc!$B$404:$BJ$440,'Balance Sheet'!$O16,'Balance Sheet'!I$5+1)</f>
        <v>25000</v>
      </c>
      <c r="J16" s="94">
        <f t="array" ref="J16">INDEX(Calc!$B$404:$BJ$440,'Balance Sheet'!$O16,'Balance Sheet'!J$5+1)</f>
        <v>25000</v>
      </c>
      <c r="K16" s="94">
        <f t="array" ref="K16">INDEX(Calc!$B$404:$BJ$440,'Balance Sheet'!$O16,'Balance Sheet'!K$5+1)</f>
        <v>25000</v>
      </c>
      <c r="L16" s="94">
        <f t="array" ref="L16">INDEX(Calc!$B$404:$BJ$440,'Balance Sheet'!$O16,'Balance Sheet'!L$5+1)</f>
        <v>25000</v>
      </c>
      <c r="M16" s="94">
        <f t="array" ref="M16">INDEX(Calc!$B$404:$BJ$440,'Balance Sheet'!$O16,'Balance Sheet'!M$5+1)</f>
        <v>25000</v>
      </c>
      <c r="N16" s="94">
        <f t="array" ref="N16">INDEX(Calc!$B$404:$BJ$440,'Balance Sheet'!$O16,'Balance Sheet'!N$5+1)</f>
        <v>25000</v>
      </c>
      <c r="O16" s="152">
        <v>7</v>
      </c>
    </row>
    <row r="17" spans="1:16" ht="14.25" customHeight="1">
      <c r="A17" s="181" t="str">
        <f>IF(SUM(B17:N17)=0,0,Calc!$A$411)</f>
        <v>Equipment</v>
      </c>
      <c r="B17" s="94">
        <f t="array" ref="B17">INDEX(Calc!$B$404:$BJ$440,'Balance Sheet'!$O17,'Balance Sheet'!B$5+1)</f>
        <v>0</v>
      </c>
      <c r="C17" s="94">
        <f t="array" ref="C17">INDEX(Calc!$B$404:$BJ$440,'Balance Sheet'!$O17,'Balance Sheet'!C$5+1)</f>
        <v>0</v>
      </c>
      <c r="D17" s="94">
        <f t="array" ref="D17">INDEX(Calc!$B$404:$BJ$440,'Balance Sheet'!$O17,'Balance Sheet'!D$5+1)</f>
        <v>0</v>
      </c>
      <c r="E17" s="94">
        <f t="array" ref="E17">INDEX(Calc!$B$404:$BJ$440,'Balance Sheet'!$O17,'Balance Sheet'!E$5+1)</f>
        <v>0</v>
      </c>
      <c r="F17" s="94">
        <f t="array" ref="F17">INDEX(Calc!$B$404:$BJ$440,'Balance Sheet'!$O17,'Balance Sheet'!F$5+1)</f>
        <v>0</v>
      </c>
      <c r="G17" s="94">
        <f t="array" ref="G17">INDEX(Calc!$B$404:$BJ$440,'Balance Sheet'!$O17,'Balance Sheet'!G$5+1)</f>
        <v>0</v>
      </c>
      <c r="H17" s="94">
        <f t="array" ref="H17">INDEX(Calc!$B$404:$BJ$440,'Balance Sheet'!$O17,'Balance Sheet'!H$5+1)</f>
        <v>30000</v>
      </c>
      <c r="I17" s="94">
        <f t="array" ref="I17">INDEX(Calc!$B$404:$BJ$440,'Balance Sheet'!$O17,'Balance Sheet'!I$5+1)</f>
        <v>30000</v>
      </c>
      <c r="J17" s="94">
        <f t="array" ref="J17">INDEX(Calc!$B$404:$BJ$440,'Balance Sheet'!$O17,'Balance Sheet'!J$5+1)</f>
        <v>30000</v>
      </c>
      <c r="K17" s="94">
        <f t="array" ref="K17">INDEX(Calc!$B$404:$BJ$440,'Balance Sheet'!$O17,'Balance Sheet'!K$5+1)</f>
        <v>30000</v>
      </c>
      <c r="L17" s="94">
        <f t="array" ref="L17">INDEX(Calc!$B$404:$BJ$440,'Balance Sheet'!$O17,'Balance Sheet'!L$5+1)</f>
        <v>30000</v>
      </c>
      <c r="M17" s="94">
        <f t="array" ref="M17">INDEX(Calc!$B$404:$BJ$440,'Balance Sheet'!$O17,'Balance Sheet'!M$5+1)</f>
        <v>30000</v>
      </c>
      <c r="N17" s="94">
        <f t="array" ref="N17">INDEX(Calc!$B$404:$BJ$440,'Balance Sheet'!$O17,'Balance Sheet'!N$5+1)</f>
        <v>30000</v>
      </c>
      <c r="O17" s="152">
        <v>8</v>
      </c>
    </row>
    <row r="18" spans="1:16" ht="14.25" hidden="1" customHeight="1">
      <c r="A18" s="181">
        <f>IF(SUM(B18:N18)=0,0,Calc!$A$412)</f>
        <v>0</v>
      </c>
      <c r="B18" s="94">
        <f t="array" ref="B18">INDEX(Calc!$B$404:$BJ$440,'Balance Sheet'!$O18,'Balance Sheet'!B$5+1)</f>
        <v>0</v>
      </c>
      <c r="C18" s="94">
        <f t="array" ref="C18">INDEX(Calc!$B$404:$BJ$440,'Balance Sheet'!$O18,'Balance Sheet'!C$5+1)</f>
        <v>0</v>
      </c>
      <c r="D18" s="94">
        <f t="array" ref="D18">INDEX(Calc!$B$404:$BJ$440,'Balance Sheet'!$O18,'Balance Sheet'!D$5+1)</f>
        <v>0</v>
      </c>
      <c r="E18" s="94">
        <f t="array" ref="E18">INDEX(Calc!$B$404:$BJ$440,'Balance Sheet'!$O18,'Balance Sheet'!E$5+1)</f>
        <v>0</v>
      </c>
      <c r="F18" s="94">
        <f t="array" ref="F18">INDEX(Calc!$B$404:$BJ$440,'Balance Sheet'!$O18,'Balance Sheet'!F$5+1)</f>
        <v>0</v>
      </c>
      <c r="G18" s="94">
        <f t="array" ref="G18">INDEX(Calc!$B$404:$BJ$440,'Balance Sheet'!$O18,'Balance Sheet'!G$5+1)</f>
        <v>0</v>
      </c>
      <c r="H18" s="94">
        <f t="array" ref="H18">INDEX(Calc!$B$404:$BJ$440,'Balance Sheet'!$O18,'Balance Sheet'!H$5+1)</f>
        <v>0</v>
      </c>
      <c r="I18" s="94">
        <f t="array" ref="I18">INDEX(Calc!$B$404:$BJ$440,'Balance Sheet'!$O18,'Balance Sheet'!I$5+1)</f>
        <v>0</v>
      </c>
      <c r="J18" s="94">
        <f t="array" ref="J18">INDEX(Calc!$B$404:$BJ$440,'Balance Sheet'!$O18,'Balance Sheet'!J$5+1)</f>
        <v>0</v>
      </c>
      <c r="K18" s="94">
        <f t="array" ref="K18">INDEX(Calc!$B$404:$BJ$440,'Balance Sheet'!$O18,'Balance Sheet'!K$5+1)</f>
        <v>0</v>
      </c>
      <c r="L18" s="94">
        <f t="array" ref="L18">INDEX(Calc!$B$404:$BJ$440,'Balance Sheet'!$O18,'Balance Sheet'!L$5+1)</f>
        <v>0</v>
      </c>
      <c r="M18" s="94">
        <f t="array" ref="M18">INDEX(Calc!$B$404:$BJ$440,'Balance Sheet'!$O18,'Balance Sheet'!M$5+1)</f>
        <v>0</v>
      </c>
      <c r="N18" s="94">
        <f t="array" ref="N18">INDEX(Calc!$B$404:$BJ$440,'Balance Sheet'!$O18,'Balance Sheet'!N$5+1)</f>
        <v>0</v>
      </c>
      <c r="O18" s="152">
        <v>9</v>
      </c>
    </row>
    <row r="19" spans="1:16" ht="14.25" hidden="1" customHeight="1">
      <c r="A19" s="181">
        <f>IF(SUM(B19:N19)=0,0,Calc!$A$413)</f>
        <v>0</v>
      </c>
      <c r="B19" s="94">
        <f t="array" ref="B19">INDEX(Calc!$B$404:$BJ$440,'Balance Sheet'!$O19,'Balance Sheet'!B$5+1)</f>
        <v>0</v>
      </c>
      <c r="C19" s="94">
        <f t="array" ref="C19">INDEX(Calc!$B$404:$BJ$440,'Balance Sheet'!$O19,'Balance Sheet'!C$5+1)</f>
        <v>0</v>
      </c>
      <c r="D19" s="94">
        <f t="array" ref="D19">INDEX(Calc!$B$404:$BJ$440,'Balance Sheet'!$O19,'Balance Sheet'!D$5+1)</f>
        <v>0</v>
      </c>
      <c r="E19" s="94">
        <f t="array" ref="E19">INDEX(Calc!$B$404:$BJ$440,'Balance Sheet'!$O19,'Balance Sheet'!E$5+1)</f>
        <v>0</v>
      </c>
      <c r="F19" s="94">
        <f t="array" ref="F19">INDEX(Calc!$B$404:$BJ$440,'Balance Sheet'!$O19,'Balance Sheet'!F$5+1)</f>
        <v>0</v>
      </c>
      <c r="G19" s="94">
        <f t="array" ref="G19">INDEX(Calc!$B$404:$BJ$440,'Balance Sheet'!$O19,'Balance Sheet'!G$5+1)</f>
        <v>0</v>
      </c>
      <c r="H19" s="94">
        <f t="array" ref="H19">INDEX(Calc!$B$404:$BJ$440,'Balance Sheet'!$O19,'Balance Sheet'!H$5+1)</f>
        <v>0</v>
      </c>
      <c r="I19" s="94">
        <f t="array" ref="I19">INDEX(Calc!$B$404:$BJ$440,'Balance Sheet'!$O19,'Balance Sheet'!I$5+1)</f>
        <v>0</v>
      </c>
      <c r="J19" s="94">
        <f t="array" ref="J19">INDEX(Calc!$B$404:$BJ$440,'Balance Sheet'!$O19,'Balance Sheet'!J$5+1)</f>
        <v>0</v>
      </c>
      <c r="K19" s="94">
        <f t="array" ref="K19">INDEX(Calc!$B$404:$BJ$440,'Balance Sheet'!$O19,'Balance Sheet'!K$5+1)</f>
        <v>0</v>
      </c>
      <c r="L19" s="94">
        <f t="array" ref="L19">INDEX(Calc!$B$404:$BJ$440,'Balance Sheet'!$O19,'Balance Sheet'!L$5+1)</f>
        <v>0</v>
      </c>
      <c r="M19" s="94">
        <f t="array" ref="M19">INDEX(Calc!$B$404:$BJ$440,'Balance Sheet'!$O19,'Balance Sheet'!M$5+1)</f>
        <v>0</v>
      </c>
      <c r="N19" s="94">
        <f t="array" ref="N19">INDEX(Calc!$B$404:$BJ$440,'Balance Sheet'!$O19,'Balance Sheet'!N$5+1)</f>
        <v>0</v>
      </c>
      <c r="O19" s="152">
        <v>10</v>
      </c>
    </row>
    <row r="20" spans="1:16" ht="14.25" hidden="1" customHeight="1">
      <c r="A20" s="181">
        <f>IF(SUM(B20:N20)=0,0,Calc!$A$414)</f>
        <v>0</v>
      </c>
      <c r="B20" s="94">
        <f t="array" ref="B20">INDEX(Calc!$B$404:$BJ$440,'Balance Sheet'!$O20,'Balance Sheet'!B$5+1)</f>
        <v>0</v>
      </c>
      <c r="C20" s="94">
        <f t="array" ref="C20">INDEX(Calc!$B$404:$BJ$440,'Balance Sheet'!$O20,'Balance Sheet'!C$5+1)</f>
        <v>0</v>
      </c>
      <c r="D20" s="94">
        <f t="array" ref="D20">INDEX(Calc!$B$404:$BJ$440,'Balance Sheet'!$O20,'Balance Sheet'!D$5+1)</f>
        <v>0</v>
      </c>
      <c r="E20" s="94">
        <f t="array" ref="E20">INDEX(Calc!$B$404:$BJ$440,'Balance Sheet'!$O20,'Balance Sheet'!E$5+1)</f>
        <v>0</v>
      </c>
      <c r="F20" s="94">
        <f t="array" ref="F20">INDEX(Calc!$B$404:$BJ$440,'Balance Sheet'!$O20,'Balance Sheet'!F$5+1)</f>
        <v>0</v>
      </c>
      <c r="G20" s="94">
        <f t="array" ref="G20">INDEX(Calc!$B$404:$BJ$440,'Balance Sheet'!$O20,'Balance Sheet'!G$5+1)</f>
        <v>0</v>
      </c>
      <c r="H20" s="94">
        <f t="array" ref="H20">INDEX(Calc!$B$404:$BJ$440,'Balance Sheet'!$O20,'Balance Sheet'!H$5+1)</f>
        <v>0</v>
      </c>
      <c r="I20" s="94">
        <f t="array" ref="I20">INDEX(Calc!$B$404:$BJ$440,'Balance Sheet'!$O20,'Balance Sheet'!I$5+1)</f>
        <v>0</v>
      </c>
      <c r="J20" s="94">
        <f t="array" ref="J20">INDEX(Calc!$B$404:$BJ$440,'Balance Sheet'!$O20,'Balance Sheet'!J$5+1)</f>
        <v>0</v>
      </c>
      <c r="K20" s="94">
        <f t="array" ref="K20">INDEX(Calc!$B$404:$BJ$440,'Balance Sheet'!$O20,'Balance Sheet'!K$5+1)</f>
        <v>0</v>
      </c>
      <c r="L20" s="94">
        <f t="array" ref="L20">INDEX(Calc!$B$404:$BJ$440,'Balance Sheet'!$O20,'Balance Sheet'!L$5+1)</f>
        <v>0</v>
      </c>
      <c r="M20" s="94">
        <f t="array" ref="M20">INDEX(Calc!$B$404:$BJ$440,'Balance Sheet'!$O20,'Balance Sheet'!M$5+1)</f>
        <v>0</v>
      </c>
      <c r="N20" s="94">
        <f t="array" ref="N20">INDEX(Calc!$B$404:$BJ$440,'Balance Sheet'!$O20,'Balance Sheet'!N$5+1)</f>
        <v>0</v>
      </c>
      <c r="O20" s="152">
        <v>11</v>
      </c>
    </row>
    <row r="21" spans="1:16" ht="14.25" hidden="1" customHeight="1">
      <c r="A21" s="181">
        <f>IF(SUM(B21:N21)=0,0,Calc!$A$415)</f>
        <v>0</v>
      </c>
      <c r="B21" s="94">
        <f t="array" ref="B21">INDEX(Calc!$B$404:$BJ$440,'Balance Sheet'!$O21,'Balance Sheet'!B$5+1)</f>
        <v>0</v>
      </c>
      <c r="C21" s="94">
        <f t="array" ref="C21">INDEX(Calc!$B$404:$BJ$440,'Balance Sheet'!$O21,'Balance Sheet'!C$5+1)</f>
        <v>0</v>
      </c>
      <c r="D21" s="94">
        <f t="array" ref="D21">INDEX(Calc!$B$404:$BJ$440,'Balance Sheet'!$O21,'Balance Sheet'!D$5+1)</f>
        <v>0</v>
      </c>
      <c r="E21" s="94">
        <f t="array" ref="E21">INDEX(Calc!$B$404:$BJ$440,'Balance Sheet'!$O21,'Balance Sheet'!E$5+1)</f>
        <v>0</v>
      </c>
      <c r="F21" s="94">
        <f t="array" ref="F21">INDEX(Calc!$B$404:$BJ$440,'Balance Sheet'!$O21,'Balance Sheet'!F$5+1)</f>
        <v>0</v>
      </c>
      <c r="G21" s="94">
        <f t="array" ref="G21">INDEX(Calc!$B$404:$BJ$440,'Balance Sheet'!$O21,'Balance Sheet'!G$5+1)</f>
        <v>0</v>
      </c>
      <c r="H21" s="94">
        <f t="array" ref="H21">INDEX(Calc!$B$404:$BJ$440,'Balance Sheet'!$O21,'Balance Sheet'!H$5+1)</f>
        <v>0</v>
      </c>
      <c r="I21" s="94">
        <f t="array" ref="I21">INDEX(Calc!$B$404:$BJ$440,'Balance Sheet'!$O21,'Balance Sheet'!I$5+1)</f>
        <v>0</v>
      </c>
      <c r="J21" s="94">
        <f t="array" ref="J21">INDEX(Calc!$B$404:$BJ$440,'Balance Sheet'!$O21,'Balance Sheet'!J$5+1)</f>
        <v>0</v>
      </c>
      <c r="K21" s="94">
        <f t="array" ref="K21">INDEX(Calc!$B$404:$BJ$440,'Balance Sheet'!$O21,'Balance Sheet'!K$5+1)</f>
        <v>0</v>
      </c>
      <c r="L21" s="94">
        <f t="array" ref="L21">INDEX(Calc!$B$404:$BJ$440,'Balance Sheet'!$O21,'Balance Sheet'!L$5+1)</f>
        <v>0</v>
      </c>
      <c r="M21" s="94">
        <f t="array" ref="M21">INDEX(Calc!$B$404:$BJ$440,'Balance Sheet'!$O21,'Balance Sheet'!M$5+1)</f>
        <v>0</v>
      </c>
      <c r="N21" s="94">
        <f t="array" ref="N21">INDEX(Calc!$B$404:$BJ$440,'Balance Sheet'!$O21,'Balance Sheet'!N$5+1)</f>
        <v>0</v>
      </c>
      <c r="O21" s="152">
        <v>12</v>
      </c>
    </row>
    <row r="22" spans="1:16" ht="14.25" customHeight="1">
      <c r="A22" s="181" t="str">
        <f>IF(SUM(B22:N22)=0,0,Calc!$A$416)</f>
        <v>Accumulated Depreciation</v>
      </c>
      <c r="B22" s="94">
        <f t="array" ref="B22">INDEX(Calc!$B$404:$BJ$440,'Balance Sheet'!$O22,'Balance Sheet'!B$5+1)</f>
        <v>0</v>
      </c>
      <c r="C22" s="94">
        <f t="array" ref="C22">INDEX(Calc!$B$404:$BJ$440,'Balance Sheet'!$O22,'Balance Sheet'!C$5+1)</f>
        <v>-200</v>
      </c>
      <c r="D22" s="94">
        <f t="array" ref="D22">INDEX(Calc!$B$404:$BJ$440,'Balance Sheet'!$O22,'Balance Sheet'!D$5+1)</f>
        <v>-400</v>
      </c>
      <c r="E22" s="94">
        <f t="array" ref="E22">INDEX(Calc!$B$404:$BJ$440,'Balance Sheet'!$O22,'Balance Sheet'!E$5+1)</f>
        <v>-600</v>
      </c>
      <c r="F22" s="94">
        <f t="array" ref="F22">INDEX(Calc!$B$404:$BJ$440,'Balance Sheet'!$O22,'Balance Sheet'!F$5+1)</f>
        <v>-800</v>
      </c>
      <c r="G22" s="94">
        <f t="array" ref="G22">INDEX(Calc!$B$404:$BJ$440,'Balance Sheet'!$O22,'Balance Sheet'!G$5+1)</f>
        <v>-1000</v>
      </c>
      <c r="H22" s="94">
        <f t="array" ref="H22">INDEX(Calc!$B$404:$BJ$440,'Balance Sheet'!$O22,'Balance Sheet'!H$5+1)</f>
        <v>-1450</v>
      </c>
      <c r="I22" s="94">
        <f t="array" ref="I22">INDEX(Calc!$B$404:$BJ$440,'Balance Sheet'!$O22,'Balance Sheet'!I$5+1)</f>
        <v>-1900</v>
      </c>
      <c r="J22" s="94">
        <f t="array" ref="J22">INDEX(Calc!$B$404:$BJ$440,'Balance Sheet'!$O22,'Balance Sheet'!J$5+1)</f>
        <v>-2350</v>
      </c>
      <c r="K22" s="94">
        <f t="array" ref="K22">INDEX(Calc!$B$404:$BJ$440,'Balance Sheet'!$O22,'Balance Sheet'!K$5+1)</f>
        <v>-2800</v>
      </c>
      <c r="L22" s="94">
        <f t="array" ref="L22">INDEX(Calc!$B$404:$BJ$440,'Balance Sheet'!$O22,'Balance Sheet'!L$5+1)</f>
        <v>-3250</v>
      </c>
      <c r="M22" s="94">
        <f t="array" ref="M22">INDEX(Calc!$B$404:$BJ$440,'Balance Sheet'!$O22,'Balance Sheet'!M$5+1)</f>
        <v>-3700</v>
      </c>
      <c r="N22" s="94">
        <f t="array" ref="N22">INDEX(Calc!$B$404:$BJ$440,'Balance Sheet'!$O22,'Balance Sheet'!N$5+1)</f>
        <v>-4150</v>
      </c>
      <c r="O22" s="152">
        <v>13</v>
      </c>
    </row>
    <row r="23" spans="1:16" ht="14.25" customHeight="1">
      <c r="A23" s="2" t="str">
        <f>IF(COUNTIF(A16:A21,"&lt;&gt;0")=0,0,"Total Fixed Assets Net")</f>
        <v>Total Fixed Assets Net</v>
      </c>
      <c r="B23" s="230">
        <f t="shared" ref="B23:N23" si="2">SUM(B16:B22)</f>
        <v>0</v>
      </c>
      <c r="C23" s="230">
        <f t="shared" si="2"/>
        <v>24800</v>
      </c>
      <c r="D23" s="230">
        <f t="shared" si="2"/>
        <v>24600</v>
      </c>
      <c r="E23" s="230">
        <f t="shared" si="2"/>
        <v>24400</v>
      </c>
      <c r="F23" s="230">
        <f t="shared" si="2"/>
        <v>24200</v>
      </c>
      <c r="G23" s="230">
        <f t="shared" si="2"/>
        <v>24000</v>
      </c>
      <c r="H23" s="230">
        <f t="shared" si="2"/>
        <v>53550</v>
      </c>
      <c r="I23" s="230">
        <f t="shared" si="2"/>
        <v>53100</v>
      </c>
      <c r="J23" s="230">
        <f t="shared" si="2"/>
        <v>52650</v>
      </c>
      <c r="K23" s="230">
        <f t="shared" si="2"/>
        <v>52200</v>
      </c>
      <c r="L23" s="230">
        <f t="shared" si="2"/>
        <v>51750</v>
      </c>
      <c r="M23" s="230">
        <f t="shared" si="2"/>
        <v>51300</v>
      </c>
      <c r="N23" s="230">
        <f t="shared" si="2"/>
        <v>50850</v>
      </c>
      <c r="O23" s="152">
        <v>14</v>
      </c>
    </row>
    <row r="24" spans="1:16" ht="14.25" customHeight="1">
      <c r="A24" s="152" t="str">
        <f>IF(COUNTIF(A16:A21,"&lt;&gt;0")=0,0,"")</f>
        <v/>
      </c>
      <c r="B24" s="300"/>
      <c r="C24" s="300"/>
      <c r="D24" s="300"/>
      <c r="E24" s="300"/>
      <c r="F24" s="300"/>
      <c r="G24" s="300"/>
      <c r="H24" s="300"/>
      <c r="I24" s="300"/>
      <c r="J24" s="300"/>
      <c r="K24" s="300"/>
      <c r="L24" s="300"/>
      <c r="M24" s="300"/>
      <c r="N24" s="300"/>
      <c r="O24" s="152">
        <v>15</v>
      </c>
    </row>
    <row r="25" spans="1:16" ht="14.25" customHeight="1">
      <c r="A25" s="17" t="s">
        <v>248</v>
      </c>
      <c r="B25" s="103">
        <f t="shared" ref="B25:N25" si="3">B13+B23</f>
        <v>5000</v>
      </c>
      <c r="C25" s="103">
        <f t="shared" ca="1" si="3"/>
        <v>29060</v>
      </c>
      <c r="D25" s="103">
        <f t="shared" ca="1" si="3"/>
        <v>-136331.66666666666</v>
      </c>
      <c r="E25" s="103">
        <f t="shared" ca="1" si="3"/>
        <v>-542460</v>
      </c>
      <c r="F25" s="103">
        <f t="shared" ca="1" si="3"/>
        <v>-1045784.5333333332</v>
      </c>
      <c r="G25" s="103">
        <f t="shared" ca="1" si="3"/>
        <v>-1496459.9104835414</v>
      </c>
      <c r="H25" s="103">
        <f t="shared" ca="1" si="3"/>
        <v>-1946496.1196625412</v>
      </c>
      <c r="I25" s="103">
        <f t="shared" ca="1" si="3"/>
        <v>-2397783.3726842487</v>
      </c>
      <c r="J25" s="103">
        <f t="shared" ca="1" si="3"/>
        <v>-2826813.7988659856</v>
      </c>
      <c r="K25" s="103">
        <f t="shared" ca="1" si="3"/>
        <v>-3259463.4790290543</v>
      </c>
      <c r="L25" s="103">
        <f t="shared" ca="1" si="3"/>
        <v>-3691474.058396711</v>
      </c>
      <c r="M25" s="103">
        <f t="shared" ca="1" si="3"/>
        <v>-4122807.0419082772</v>
      </c>
      <c r="N25" s="103">
        <f t="shared" ca="1" si="3"/>
        <v>-1944992.7906459495</v>
      </c>
      <c r="O25" s="152">
        <v>16</v>
      </c>
    </row>
    <row r="26" spans="1:16" ht="14.25" customHeight="1">
      <c r="O26" s="152">
        <v>17</v>
      </c>
    </row>
    <row r="27" spans="1:16" ht="14.25" customHeight="1">
      <c r="A27" s="17" t="s">
        <v>249</v>
      </c>
      <c r="O27" s="152">
        <v>18</v>
      </c>
    </row>
    <row r="28" spans="1:16" ht="14.25" customHeight="1">
      <c r="A28" s="2" t="str">
        <f ca="1">IF(COUNTIF(A29:A30,"&lt;&gt;0")=0,0,"Current Liabilities")</f>
        <v>Current Liabilities</v>
      </c>
      <c r="O28" s="152">
        <v>19</v>
      </c>
    </row>
    <row r="29" spans="1:16" ht="14.25" customHeight="1">
      <c r="A29" s="181" t="str">
        <f ca="1">IF(SUM(B29:N29)=0,0,Calc!$A$423)</f>
        <v>Accounts Payable</v>
      </c>
      <c r="B29" s="94">
        <f t="array" ref="B29">INDEX(Calc!$B$404:$BJ$440,'Balance Sheet'!$O29,'Balance Sheet'!B$5+1)</f>
        <v>0</v>
      </c>
      <c r="C29" s="94">
        <f t="array" aca="1" ref="C29" ca="1">INDEX(Calc!$B$404:$BJ$440,'Balance Sheet'!$O29,'Balance Sheet'!C$5+1)</f>
        <v>35826.666666666657</v>
      </c>
      <c r="D29" s="94">
        <f t="array" aca="1" ref="D29" ca="1">INDEX(Calc!$B$404:$BJ$440,'Balance Sheet'!$O29,'Balance Sheet'!D$5+1)</f>
        <v>86243.333333333343</v>
      </c>
      <c r="E29" s="94">
        <f t="array" aca="1" ref="E29" ca="1">INDEX(Calc!$B$404:$BJ$440,'Balance Sheet'!$O29,'Balance Sheet'!E$5+1)</f>
        <v>213123.33333333326</v>
      </c>
      <c r="F29" s="94">
        <f t="array" aca="1" ref="F29" ca="1">INDEX(Calc!$B$404:$BJ$440,'Balance Sheet'!$O29,'Balance Sheet'!F$5+1)</f>
        <v>193334.13333333319</v>
      </c>
      <c r="G29" s="94">
        <f t="array" aca="1" ref="G29" ca="1">INDEX(Calc!$B$404:$BJ$440,'Balance Sheet'!$O29,'Balance Sheet'!G$5+1)</f>
        <v>193891.49587791663</v>
      </c>
      <c r="H29" s="94">
        <f t="array" aca="1" ref="H29" ca="1">INDEX(Calc!$B$404:$BJ$440,'Balance Sheet'!$O29,'Balance Sheet'!H$5+1)</f>
        <v>194845.14353801581</v>
      </c>
      <c r="I29" s="94">
        <f t="array" aca="1" ref="I29" ca="1">INDEX(Calc!$B$404:$BJ$440,'Balance Sheet'!$O29,'Balance Sheet'!I$5+1)</f>
        <v>195500.77503033722</v>
      </c>
      <c r="J29" s="94">
        <f t="array" aca="1" ref="J29" ca="1">INDEX(Calc!$B$404:$BJ$440,'Balance Sheet'!$O29,'Balance Sheet'!J$5+1)</f>
        <v>188482.75417071473</v>
      </c>
      <c r="K29" s="94">
        <f t="array" aca="1" ref="K29" ca="1">INDEX(Calc!$B$404:$BJ$440,'Balance Sheet'!$O29,'Balance Sheet'!K$5+1)</f>
        <v>189112.35763994744</v>
      </c>
      <c r="L29" s="94">
        <f t="array" aca="1" ref="L29" ca="1">INDEX(Calc!$B$404:$BJ$440,'Balance Sheet'!$O29,'Balance Sheet'!L$5+1)</f>
        <v>189741.70883503277</v>
      </c>
      <c r="M29" s="94">
        <f t="array" aca="1" ref="M29" ca="1">INDEX(Calc!$B$404:$BJ$440,'Balance Sheet'!$O29,'Balance Sheet'!M$5+1)</f>
        <v>190372.06866917238</v>
      </c>
      <c r="N29" s="94">
        <f t="array" aca="1" ref="N29" ca="1">INDEX(Calc!$B$404:$BJ$440,'Balance Sheet'!$O29,'Balance Sheet'!N$5+1)</f>
        <v>191004.84001420732</v>
      </c>
      <c r="O29" s="152">
        <v>20</v>
      </c>
      <c r="P29" s="94"/>
    </row>
    <row r="30" spans="1:16" ht="14.25" customHeight="1">
      <c r="A30" s="181" t="str">
        <f ca="1">IF(SUM(B30:N30)=0,0,Calc!$A$424)</f>
        <v>Deferred Revenue</v>
      </c>
      <c r="B30" s="94">
        <f t="array" ref="B30">INDEX(Calc!$B$404:$BJ$440,'Balance Sheet'!$O30,'Balance Sheet'!B$5+1)</f>
        <v>0</v>
      </c>
      <c r="C30" s="94">
        <f t="array" aca="1" ref="C30" ca="1">INDEX(Calc!$B$404:$BJ$440,'Balance Sheet'!$O30,'Balance Sheet'!C$5+1)</f>
        <v>0</v>
      </c>
      <c r="D30" s="94">
        <f t="array" aca="1" ref="D30" ca="1">INDEX(Calc!$B$404:$BJ$440,'Balance Sheet'!$O30,'Balance Sheet'!D$5+1)</f>
        <v>0</v>
      </c>
      <c r="E30" s="94">
        <f t="array" aca="1" ref="E30" ca="1">INDEX(Calc!$B$404:$BJ$440,'Balance Sheet'!$O30,'Balance Sheet'!E$5+1)</f>
        <v>0</v>
      </c>
      <c r="F30" s="94">
        <f t="array" aca="1" ref="F30" ca="1">INDEX(Calc!$B$404:$BJ$440,'Balance Sheet'!$O30,'Balance Sheet'!F$5+1)</f>
        <v>0</v>
      </c>
      <c r="G30" s="94">
        <f t="array" aca="1" ref="G30" ca="1">INDEX(Calc!$B$404:$BJ$440,'Balance Sheet'!$O30,'Balance Sheet'!G$5+1)</f>
        <v>30045.599999999999</v>
      </c>
      <c r="H30" s="94">
        <f t="array" aca="1" ref="H30" ca="1">INDEX(Calc!$B$404:$BJ$440,'Balance Sheet'!$O30,'Balance Sheet'!H$5+1)</f>
        <v>56081.827817708341</v>
      </c>
      <c r="I30" s="94">
        <f t="array" aca="1" ref="I30" ca="1">INDEX(Calc!$B$404:$BJ$440,'Balance Sheet'!$O30,'Balance Sheet'!I$5+1)</f>
        <v>78180.41445268091</v>
      </c>
      <c r="J30" s="94">
        <f t="array" aca="1" ref="J30" ca="1">INDEX(Calc!$B$404:$BJ$440,'Balance Sheet'!$O30,'Balance Sheet'!J$5+1)</f>
        <v>96411.789366435172</v>
      </c>
      <c r="K30" s="94">
        <f t="array" aca="1" ref="K30" ca="1">INDEX(Calc!$B$404:$BJ$440,'Balance Sheet'!$O30,'Balance Sheet'!K$5+1)</f>
        <v>100435.6835995186</v>
      </c>
      <c r="L30" s="94">
        <f t="array" aca="1" ref="L30" ca="1">INDEX(Calc!$B$404:$BJ$440,'Balance Sheet'!$O30,'Balance Sheet'!L$5+1)</f>
        <v>102168.84709476655</v>
      </c>
      <c r="M30" s="94">
        <f t="array" aca="1" ref="M30" ca="1">INDEX(Calc!$B$404:$BJ$440,'Balance Sheet'!$O30,'Balance Sheet'!M$5+1)</f>
        <v>101653.14392716727</v>
      </c>
      <c r="N30" s="94">
        <f t="array" aca="1" ref="N30" ca="1">INDEX(Calc!$B$404:$BJ$440,'Balance Sheet'!$O30,'Balance Sheet'!N$5+1)</f>
        <v>107354.92380510207</v>
      </c>
      <c r="O30" s="152">
        <v>21</v>
      </c>
      <c r="P30" s="94"/>
    </row>
    <row r="31" spans="1:16" ht="14.25" customHeight="1">
      <c r="A31" s="2" t="str">
        <f ca="1">IF(COUNTIF(A29:A30,"&lt;&gt;0")=0,0,"Total Current Liabilities")</f>
        <v>Total Current Liabilities</v>
      </c>
      <c r="B31" s="230">
        <f t="shared" ref="B31:N31" si="4">SUM(B29:B30)</f>
        <v>0</v>
      </c>
      <c r="C31" s="230">
        <f t="shared" ca="1" si="4"/>
        <v>35826.666666666657</v>
      </c>
      <c r="D31" s="230">
        <f t="shared" ca="1" si="4"/>
        <v>86243.333333333343</v>
      </c>
      <c r="E31" s="230">
        <f t="shared" ca="1" si="4"/>
        <v>213123.33333333326</v>
      </c>
      <c r="F31" s="230">
        <f t="shared" ca="1" si="4"/>
        <v>193334.13333333319</v>
      </c>
      <c r="G31" s="230">
        <f t="shared" ca="1" si="4"/>
        <v>223937.09587791664</v>
      </c>
      <c r="H31" s="230">
        <f t="shared" ca="1" si="4"/>
        <v>250926.97135572415</v>
      </c>
      <c r="I31" s="230">
        <f t="shared" ca="1" si="4"/>
        <v>273681.18948301813</v>
      </c>
      <c r="J31" s="230">
        <f t="shared" ca="1" si="4"/>
        <v>284894.5435371499</v>
      </c>
      <c r="K31" s="230">
        <f t="shared" ca="1" si="4"/>
        <v>289548.04123946605</v>
      </c>
      <c r="L31" s="230">
        <f t="shared" ca="1" si="4"/>
        <v>291910.55592979933</v>
      </c>
      <c r="M31" s="230">
        <f t="shared" ca="1" si="4"/>
        <v>292025.21259633964</v>
      </c>
      <c r="N31" s="230">
        <f t="shared" ca="1" si="4"/>
        <v>298359.76381930942</v>
      </c>
      <c r="O31" s="152">
        <v>22</v>
      </c>
      <c r="P31" s="25"/>
    </row>
    <row r="32" spans="1:16" ht="14.25" customHeight="1">
      <c r="A32" s="152" t="str">
        <f ca="1">IF(COUNTIF(A29:A30,"&lt;&gt;0")=0,0,"")</f>
        <v/>
      </c>
      <c r="O32" s="152">
        <v>23</v>
      </c>
    </row>
    <row r="33" spans="1:15" ht="14.25" customHeight="1">
      <c r="A33" s="2">
        <f>IF(COUNTIF(A34,"&lt;&gt;0")=0,0,"Long-Term Liabilities")</f>
        <v>0</v>
      </c>
      <c r="O33" s="152">
        <v>24</v>
      </c>
    </row>
    <row r="34" spans="1:15" ht="14.25" customHeight="1">
      <c r="A34" s="181">
        <f>IF(SUM(B34:N34)=0,0,Calc!$A$428)</f>
        <v>0</v>
      </c>
      <c r="B34" s="94">
        <f t="array" ref="B34">INDEX(Calc!$B$404:$BJ$440,'Balance Sheet'!$O34,'Balance Sheet'!B$5+1)</f>
        <v>0</v>
      </c>
      <c r="C34" s="94">
        <f t="array" ref="C34">INDEX(Calc!$B$404:$BJ$440,'Balance Sheet'!$O34,'Balance Sheet'!C$5+1)</f>
        <v>0</v>
      </c>
      <c r="D34" s="94">
        <f t="array" ref="D34">INDEX(Calc!$B$404:$BJ$440,'Balance Sheet'!$O34,'Balance Sheet'!D$5+1)</f>
        <v>0</v>
      </c>
      <c r="E34" s="94">
        <f t="array" ref="E34">INDEX(Calc!$B$404:$BJ$440,'Balance Sheet'!$O34,'Balance Sheet'!E$5+1)</f>
        <v>0</v>
      </c>
      <c r="F34" s="94">
        <f t="array" ref="F34">INDEX(Calc!$B$404:$BJ$440,'Balance Sheet'!$O34,'Balance Sheet'!F$5+1)</f>
        <v>0</v>
      </c>
      <c r="G34" s="94">
        <f t="array" ref="G34">INDEX(Calc!$B$404:$BJ$440,'Balance Sheet'!$O34,'Balance Sheet'!G$5+1)</f>
        <v>0</v>
      </c>
      <c r="H34" s="94">
        <f t="array" ref="H34">INDEX(Calc!$B$404:$BJ$440,'Balance Sheet'!$O34,'Balance Sheet'!H$5+1)</f>
        <v>0</v>
      </c>
      <c r="I34" s="94">
        <f t="array" ref="I34">INDEX(Calc!$B$404:$BJ$440,'Balance Sheet'!$O34,'Balance Sheet'!I$5+1)</f>
        <v>0</v>
      </c>
      <c r="J34" s="94">
        <f t="array" ref="J34">INDEX(Calc!$B$404:$BJ$440,'Balance Sheet'!$O34,'Balance Sheet'!J$5+1)</f>
        <v>0</v>
      </c>
      <c r="K34" s="94">
        <f t="array" ref="K34">INDEX(Calc!$B$404:$BJ$440,'Balance Sheet'!$O34,'Balance Sheet'!K$5+1)</f>
        <v>0</v>
      </c>
      <c r="L34" s="94">
        <f t="array" ref="L34">INDEX(Calc!$B$404:$BJ$440,'Balance Sheet'!$O34,'Balance Sheet'!L$5+1)</f>
        <v>0</v>
      </c>
      <c r="M34" s="94">
        <f t="array" ref="M34">INDEX(Calc!$B$404:$BJ$440,'Balance Sheet'!$O34,'Balance Sheet'!M$5+1)</f>
        <v>0</v>
      </c>
      <c r="N34" s="94">
        <f t="array" ref="N34">INDEX(Calc!$B$404:$BJ$440,'Balance Sheet'!$O34,'Balance Sheet'!N$5+1)</f>
        <v>0</v>
      </c>
      <c r="O34" s="152">
        <v>25</v>
      </c>
    </row>
    <row r="35" spans="1:15" ht="14.25" customHeight="1">
      <c r="A35" s="2">
        <f>IF(COUNTIF(A34,"&lt;&gt;0")=0,0,"Total Long-Term Liabilities")</f>
        <v>0</v>
      </c>
      <c r="B35" s="230">
        <f t="shared" ref="B35:N35" si="5">SUM(B34)</f>
        <v>0</v>
      </c>
      <c r="C35" s="230">
        <f t="shared" si="5"/>
        <v>0</v>
      </c>
      <c r="D35" s="230">
        <f t="shared" si="5"/>
        <v>0</v>
      </c>
      <c r="E35" s="230">
        <f t="shared" si="5"/>
        <v>0</v>
      </c>
      <c r="F35" s="230">
        <f t="shared" si="5"/>
        <v>0</v>
      </c>
      <c r="G35" s="230">
        <f t="shared" si="5"/>
        <v>0</v>
      </c>
      <c r="H35" s="230">
        <f t="shared" si="5"/>
        <v>0</v>
      </c>
      <c r="I35" s="230">
        <f t="shared" si="5"/>
        <v>0</v>
      </c>
      <c r="J35" s="230">
        <f t="shared" si="5"/>
        <v>0</v>
      </c>
      <c r="K35" s="230">
        <f t="shared" si="5"/>
        <v>0</v>
      </c>
      <c r="L35" s="230">
        <f t="shared" si="5"/>
        <v>0</v>
      </c>
      <c r="M35" s="230">
        <f t="shared" si="5"/>
        <v>0</v>
      </c>
      <c r="N35" s="230">
        <f t="shared" si="5"/>
        <v>0</v>
      </c>
      <c r="O35" s="152">
        <v>26</v>
      </c>
    </row>
    <row r="36" spans="1:15" ht="14.25" customHeight="1">
      <c r="A36" s="2">
        <f>IF(COUNTIF(A34,"&lt;&gt;0")=0,0,"")</f>
        <v>0</v>
      </c>
      <c r="B36" s="25"/>
      <c r="C36" s="25"/>
      <c r="D36" s="25"/>
      <c r="E36" s="25"/>
      <c r="F36" s="25"/>
      <c r="G36" s="25"/>
      <c r="H36" s="25"/>
      <c r="I36" s="25"/>
      <c r="J36" s="25"/>
      <c r="K36" s="25"/>
      <c r="L36" s="25"/>
      <c r="M36" s="25"/>
      <c r="N36" s="25"/>
      <c r="O36" s="152">
        <v>27</v>
      </c>
    </row>
    <row r="37" spans="1:15" ht="14.25" customHeight="1">
      <c r="A37" s="2" t="s">
        <v>250</v>
      </c>
      <c r="B37" s="292">
        <f t="shared" ref="B37:N37" si="6">B31+B35</f>
        <v>0</v>
      </c>
      <c r="C37" s="292">
        <f t="shared" ca="1" si="6"/>
        <v>35826.666666666657</v>
      </c>
      <c r="D37" s="292">
        <f t="shared" ca="1" si="6"/>
        <v>86243.333333333343</v>
      </c>
      <c r="E37" s="292">
        <f t="shared" ca="1" si="6"/>
        <v>213123.33333333326</v>
      </c>
      <c r="F37" s="292">
        <f t="shared" ca="1" si="6"/>
        <v>193334.13333333319</v>
      </c>
      <c r="G37" s="292">
        <f t="shared" ca="1" si="6"/>
        <v>223937.09587791664</v>
      </c>
      <c r="H37" s="292">
        <f t="shared" ca="1" si="6"/>
        <v>250926.97135572415</v>
      </c>
      <c r="I37" s="292">
        <f t="shared" ca="1" si="6"/>
        <v>273681.18948301813</v>
      </c>
      <c r="J37" s="292">
        <f t="shared" ca="1" si="6"/>
        <v>284894.5435371499</v>
      </c>
      <c r="K37" s="292">
        <f t="shared" ca="1" si="6"/>
        <v>289548.04123946605</v>
      </c>
      <c r="L37" s="292">
        <f t="shared" ca="1" si="6"/>
        <v>291910.55592979933</v>
      </c>
      <c r="M37" s="292">
        <f t="shared" ca="1" si="6"/>
        <v>292025.21259633964</v>
      </c>
      <c r="N37" s="292">
        <f t="shared" ca="1" si="6"/>
        <v>298359.76381930942</v>
      </c>
      <c r="O37" s="152">
        <v>28</v>
      </c>
    </row>
    <row r="38" spans="1:15" ht="14.25" customHeight="1">
      <c r="O38" s="152">
        <v>29</v>
      </c>
    </row>
    <row r="39" spans="1:15" ht="14.25" customHeight="1">
      <c r="A39" s="2" t="s">
        <v>251</v>
      </c>
      <c r="O39" s="152">
        <v>30</v>
      </c>
    </row>
    <row r="40" spans="1:15" ht="14.25" customHeight="1">
      <c r="A40" s="181" t="str">
        <f>IF(SUM(B40:N40)=0,0,Calc!$A$434)</f>
        <v xml:space="preserve">Paid In Capital </v>
      </c>
      <c r="B40" s="94">
        <f t="array" ref="B40">INDEX(Calc!$B$404:$BJ$440,'Balance Sheet'!$O40,'Balance Sheet'!B$5+1)</f>
        <v>0</v>
      </c>
      <c r="C40" s="94">
        <f t="array" ref="C40">INDEX(Calc!$B$404:$BJ$440,'Balance Sheet'!$O40,'Balance Sheet'!C$5+1)</f>
        <v>78000</v>
      </c>
      <c r="D40" s="94">
        <f t="array" ref="D40">INDEX(Calc!$B$404:$BJ$440,'Balance Sheet'!$O40,'Balance Sheet'!D$5+1)</f>
        <v>78000</v>
      </c>
      <c r="E40" s="94">
        <f t="array" ref="E40">INDEX(Calc!$B$404:$BJ$440,'Balance Sheet'!$O40,'Balance Sheet'!E$5+1)</f>
        <v>78000</v>
      </c>
      <c r="F40" s="94">
        <f t="array" ref="F40">INDEX(Calc!$B$404:$BJ$440,'Balance Sheet'!$O40,'Balance Sheet'!F$5+1)</f>
        <v>78000</v>
      </c>
      <c r="G40" s="94">
        <f t="array" ref="G40">INDEX(Calc!$B$404:$BJ$440,'Balance Sheet'!$O40,'Balance Sheet'!G$5+1)</f>
        <v>78000</v>
      </c>
      <c r="H40" s="94">
        <f t="array" ref="H40">INDEX(Calc!$B$404:$BJ$440,'Balance Sheet'!$O40,'Balance Sheet'!H$5+1)</f>
        <v>78000</v>
      </c>
      <c r="I40" s="94">
        <f t="array" ref="I40">INDEX(Calc!$B$404:$BJ$440,'Balance Sheet'!$O40,'Balance Sheet'!I$5+1)</f>
        <v>78000</v>
      </c>
      <c r="J40" s="94">
        <f t="array" ref="J40">INDEX(Calc!$B$404:$BJ$440,'Balance Sheet'!$O40,'Balance Sheet'!J$5+1)</f>
        <v>78000</v>
      </c>
      <c r="K40" s="94">
        <f t="array" ref="K40">INDEX(Calc!$B$404:$BJ$440,'Balance Sheet'!$O40,'Balance Sheet'!K$5+1)</f>
        <v>78000</v>
      </c>
      <c r="L40" s="94">
        <f t="array" ref="L40">INDEX(Calc!$B$404:$BJ$440,'Balance Sheet'!$O40,'Balance Sheet'!L$5+1)</f>
        <v>78000</v>
      </c>
      <c r="M40" s="94">
        <f t="array" ref="M40">INDEX(Calc!$B$404:$BJ$440,'Balance Sheet'!$O40,'Balance Sheet'!M$5+1)</f>
        <v>78000</v>
      </c>
      <c r="N40" s="94">
        <f t="array" ref="N40">INDEX(Calc!$B$404:$BJ$440,'Balance Sheet'!$O40,'Balance Sheet'!N$5+1)</f>
        <v>2678000</v>
      </c>
      <c r="O40" s="152">
        <v>31</v>
      </c>
    </row>
    <row r="41" spans="1:15" ht="14.25" hidden="1" customHeight="1">
      <c r="A41" s="181">
        <f>IF(SUM(B41:N41)=0,0,Calc!$A$435)</f>
        <v>0</v>
      </c>
      <c r="B41" s="94">
        <f t="array" ref="B41">INDEX(Calc!$B$404:$BJ$440,'Balance Sheet'!$O41,'Balance Sheet'!B$5+1)</f>
        <v>0</v>
      </c>
      <c r="C41" s="94">
        <f t="array" ref="C41">INDEX(Calc!$B$404:$BJ$440,'Balance Sheet'!$O41,'Balance Sheet'!C$5+1)</f>
        <v>0</v>
      </c>
      <c r="D41" s="94">
        <f t="array" ref="D41">INDEX(Calc!$B$404:$BJ$440,'Balance Sheet'!$O41,'Balance Sheet'!D$5+1)</f>
        <v>0</v>
      </c>
      <c r="E41" s="94">
        <f t="array" ref="E41">INDEX(Calc!$B$404:$BJ$440,'Balance Sheet'!$O41,'Balance Sheet'!E$5+1)</f>
        <v>0</v>
      </c>
      <c r="F41" s="94">
        <f t="array" ref="F41">INDEX(Calc!$B$404:$BJ$440,'Balance Sheet'!$O41,'Balance Sheet'!F$5+1)</f>
        <v>0</v>
      </c>
      <c r="G41" s="94">
        <f t="array" ref="G41">INDEX(Calc!$B$404:$BJ$440,'Balance Sheet'!$O41,'Balance Sheet'!G$5+1)</f>
        <v>0</v>
      </c>
      <c r="H41" s="94">
        <f t="array" ref="H41">INDEX(Calc!$B$404:$BJ$440,'Balance Sheet'!$O41,'Balance Sheet'!H$5+1)</f>
        <v>0</v>
      </c>
      <c r="I41" s="94">
        <f t="array" ref="I41">INDEX(Calc!$B$404:$BJ$440,'Balance Sheet'!$O41,'Balance Sheet'!I$5+1)</f>
        <v>0</v>
      </c>
      <c r="J41" s="94">
        <f t="array" ref="J41">INDEX(Calc!$B$404:$BJ$440,'Balance Sheet'!$O41,'Balance Sheet'!J$5+1)</f>
        <v>0</v>
      </c>
      <c r="K41" s="94">
        <f t="array" ref="K41">INDEX(Calc!$B$404:$BJ$440,'Balance Sheet'!$O41,'Balance Sheet'!K$5+1)</f>
        <v>0</v>
      </c>
      <c r="L41" s="94">
        <f t="array" ref="L41">INDEX(Calc!$B$404:$BJ$440,'Balance Sheet'!$O41,'Balance Sheet'!L$5+1)</f>
        <v>0</v>
      </c>
      <c r="M41" s="94">
        <f t="array" ref="M41">INDEX(Calc!$B$404:$BJ$440,'Balance Sheet'!$O41,'Balance Sheet'!M$5+1)</f>
        <v>0</v>
      </c>
      <c r="N41" s="94">
        <f t="array" ref="N41">INDEX(Calc!$B$404:$BJ$440,'Balance Sheet'!$O41,'Balance Sheet'!N$5+1)</f>
        <v>0</v>
      </c>
      <c r="O41" s="152">
        <v>32</v>
      </c>
    </row>
    <row r="42" spans="1:15" ht="14.25" hidden="1" customHeight="1">
      <c r="A42" s="181">
        <f>IF(SUM(B42:N42)=0,0,Calc!$A$436)</f>
        <v>0</v>
      </c>
      <c r="B42" s="94">
        <f t="array" ref="B42">INDEX(Calc!$B$404:$BJ$440,'Balance Sheet'!$O42,'Balance Sheet'!B$5+1)</f>
        <v>0</v>
      </c>
      <c r="C42" s="94">
        <f t="array" ref="C42">INDEX(Calc!$B$404:$BJ$440,'Balance Sheet'!$O42,'Balance Sheet'!C$5+1)</f>
        <v>0</v>
      </c>
      <c r="D42" s="94">
        <f t="array" ref="D42">INDEX(Calc!$B$404:$BJ$440,'Balance Sheet'!$O42,'Balance Sheet'!D$5+1)</f>
        <v>0</v>
      </c>
      <c r="E42" s="94">
        <f t="array" ref="E42">INDEX(Calc!$B$404:$BJ$440,'Balance Sheet'!$O42,'Balance Sheet'!E$5+1)</f>
        <v>0</v>
      </c>
      <c r="F42" s="94">
        <f t="array" ref="F42">INDEX(Calc!$B$404:$BJ$440,'Balance Sheet'!$O42,'Balance Sheet'!F$5+1)</f>
        <v>0</v>
      </c>
      <c r="G42" s="94">
        <f t="array" ref="G42">INDEX(Calc!$B$404:$BJ$440,'Balance Sheet'!$O42,'Balance Sheet'!G$5+1)</f>
        <v>0</v>
      </c>
      <c r="H42" s="94">
        <f t="array" ref="H42">INDEX(Calc!$B$404:$BJ$440,'Balance Sheet'!$O42,'Balance Sheet'!H$5+1)</f>
        <v>0</v>
      </c>
      <c r="I42" s="94">
        <f t="array" ref="I42">INDEX(Calc!$B$404:$BJ$440,'Balance Sheet'!$O42,'Balance Sheet'!I$5+1)</f>
        <v>0</v>
      </c>
      <c r="J42" s="94">
        <f t="array" ref="J42">INDEX(Calc!$B$404:$BJ$440,'Balance Sheet'!$O42,'Balance Sheet'!J$5+1)</f>
        <v>0</v>
      </c>
      <c r="K42" s="94">
        <f t="array" ref="K42">INDEX(Calc!$B$404:$BJ$440,'Balance Sheet'!$O42,'Balance Sheet'!K$5+1)</f>
        <v>0</v>
      </c>
      <c r="L42" s="94">
        <f t="array" ref="L42">INDEX(Calc!$B$404:$BJ$440,'Balance Sheet'!$O42,'Balance Sheet'!L$5+1)</f>
        <v>0</v>
      </c>
      <c r="M42" s="94">
        <f t="array" ref="M42">INDEX(Calc!$B$404:$BJ$440,'Balance Sheet'!$O42,'Balance Sheet'!M$5+1)</f>
        <v>0</v>
      </c>
      <c r="N42" s="94">
        <f t="array" ref="N42">INDEX(Calc!$B$404:$BJ$440,'Balance Sheet'!$O42,'Balance Sheet'!N$5+1)</f>
        <v>0</v>
      </c>
      <c r="O42" s="152">
        <v>33</v>
      </c>
    </row>
    <row r="43" spans="1:15" ht="14.25" customHeight="1">
      <c r="A43" s="181" t="str">
        <f ca="1">IF(SUM(B43:N43)=0,0,Calc!$A$437)</f>
        <v>Retained Earnings</v>
      </c>
      <c r="B43" s="94">
        <f t="array" ref="B43">INDEX(Calc!$B$404:$BJ$440,'Balance Sheet'!$O43,'Balance Sheet'!B$5+1)</f>
        <v>5000</v>
      </c>
      <c r="C43" s="94">
        <f t="array" aca="1" ref="C43" ca="1">INDEX(Calc!$B$404:$BJ$440,'Balance Sheet'!$O43,'Balance Sheet'!C$5+1)</f>
        <v>-84766.666666666657</v>
      </c>
      <c r="D43" s="94">
        <f t="array" aca="1" ref="D43" ca="1">INDEX(Calc!$B$404:$BJ$440,'Balance Sheet'!$O43,'Balance Sheet'!D$5+1)</f>
        <v>-300575</v>
      </c>
      <c r="E43" s="94">
        <f t="array" aca="1" ref="E43" ca="1">INDEX(Calc!$B$404:$BJ$440,'Balance Sheet'!$O43,'Balance Sheet'!E$5+1)</f>
        <v>-833583.33333333326</v>
      </c>
      <c r="F43" s="94">
        <f t="array" aca="1" ref="F43" ca="1">INDEX(Calc!$B$404:$BJ$440,'Balance Sheet'!$O43,'Balance Sheet'!F$5+1)</f>
        <v>-1317118.6666666665</v>
      </c>
      <c r="G43" s="94">
        <f t="array" aca="1" ref="G43" ca="1">INDEX(Calc!$B$404:$BJ$440,'Balance Sheet'!$O43,'Balance Sheet'!G$5+1)</f>
        <v>-1798397.0063614582</v>
      </c>
      <c r="H43" s="94">
        <f t="array" aca="1" ref="H43" ca="1">INDEX(Calc!$B$404:$BJ$440,'Balance Sheet'!$O43,'Balance Sheet'!H$5+1)</f>
        <v>-2275423.0910182656</v>
      </c>
      <c r="I43" s="94">
        <f t="array" aca="1" ref="I43" ca="1">INDEX(Calc!$B$404:$BJ$440,'Balance Sheet'!$O43,'Balance Sheet'!I$5+1)</f>
        <v>-2749464.5621672668</v>
      </c>
      <c r="J43" s="94">
        <f t="array" aca="1" ref="J43" ca="1">INDEX(Calc!$B$404:$BJ$440,'Balance Sheet'!$O43,'Balance Sheet'!J$5+1)</f>
        <v>-3189708.3424031353</v>
      </c>
      <c r="K43" s="94">
        <f t="array" aca="1" ref="K43" ca="1">INDEX(Calc!$B$404:$BJ$440,'Balance Sheet'!$O43,'Balance Sheet'!K$5+1)</f>
        <v>-3627011.5202685203</v>
      </c>
      <c r="L43" s="94">
        <f t="array" aca="1" ref="L43" ca="1">INDEX(Calc!$B$404:$BJ$440,'Balance Sheet'!$O43,'Balance Sheet'!L$5+1)</f>
        <v>-4061384.6143265106</v>
      </c>
      <c r="M43" s="94">
        <f t="array" aca="1" ref="M43" ca="1">INDEX(Calc!$B$404:$BJ$440,'Balance Sheet'!$O43,'Balance Sheet'!M$5+1)</f>
        <v>-4492832.2545046173</v>
      </c>
      <c r="N43" s="94">
        <f t="array" aca="1" ref="N43" ca="1">INDEX(Calc!$B$404:$BJ$440,'Balance Sheet'!$O43,'Balance Sheet'!N$5+1)</f>
        <v>-4921352.5544652594</v>
      </c>
      <c r="O43" s="152">
        <v>34</v>
      </c>
    </row>
    <row r="44" spans="1:15" ht="14.25" customHeight="1">
      <c r="A44" s="2" t="s">
        <v>252</v>
      </c>
      <c r="B44" s="292">
        <f>SUM(B40:B43)-B42</f>
        <v>5000</v>
      </c>
      <c r="C44" s="292">
        <f t="shared" ref="C44:N44" ca="1" si="7">SUM(C40:C43)</f>
        <v>-6766.666666666657</v>
      </c>
      <c r="D44" s="292">
        <f t="shared" ca="1" si="7"/>
        <v>-222575</v>
      </c>
      <c r="E44" s="292">
        <f t="shared" ca="1" si="7"/>
        <v>-755583.33333333326</v>
      </c>
      <c r="F44" s="292">
        <f t="shared" ca="1" si="7"/>
        <v>-1239118.6666666665</v>
      </c>
      <c r="G44" s="292">
        <f t="shared" ca="1" si="7"/>
        <v>-1720397.0063614582</v>
      </c>
      <c r="H44" s="292">
        <f t="shared" ca="1" si="7"/>
        <v>-2197423.0910182656</v>
      </c>
      <c r="I44" s="292">
        <f t="shared" ca="1" si="7"/>
        <v>-2671464.5621672668</v>
      </c>
      <c r="J44" s="292">
        <f t="shared" ca="1" si="7"/>
        <v>-3111708.3424031353</v>
      </c>
      <c r="K44" s="292">
        <f t="shared" ca="1" si="7"/>
        <v>-3549011.5202685203</v>
      </c>
      <c r="L44" s="292">
        <f t="shared" ca="1" si="7"/>
        <v>-3983384.6143265106</v>
      </c>
      <c r="M44" s="292">
        <f t="shared" ca="1" si="7"/>
        <v>-4414832.2545046173</v>
      </c>
      <c r="N44" s="292">
        <f t="shared" ca="1" si="7"/>
        <v>-2243352.5544652594</v>
      </c>
      <c r="O44" s="152">
        <v>35</v>
      </c>
    </row>
    <row r="45" spans="1:15" ht="14.25" customHeight="1">
      <c r="O45" s="152">
        <v>36</v>
      </c>
    </row>
    <row r="46" spans="1:15" ht="14.25" customHeight="1">
      <c r="A46" s="17" t="s">
        <v>253</v>
      </c>
      <c r="B46" s="103">
        <f t="shared" ref="B46:N46" si="8">B44+B37</f>
        <v>5000</v>
      </c>
      <c r="C46" s="103">
        <f t="shared" ca="1" si="8"/>
        <v>29060</v>
      </c>
      <c r="D46" s="103">
        <f t="shared" ca="1" si="8"/>
        <v>-136331.66666666666</v>
      </c>
      <c r="E46" s="103">
        <f t="shared" ca="1" si="8"/>
        <v>-542460</v>
      </c>
      <c r="F46" s="103">
        <f t="shared" ca="1" si="8"/>
        <v>-1045784.5333333333</v>
      </c>
      <c r="G46" s="103">
        <f t="shared" ca="1" si="8"/>
        <v>-1496459.9104835417</v>
      </c>
      <c r="H46" s="103">
        <f t="shared" ca="1" si="8"/>
        <v>-1946496.1196625414</v>
      </c>
      <c r="I46" s="103">
        <f t="shared" ca="1" si="8"/>
        <v>-2397783.3726842487</v>
      </c>
      <c r="J46" s="103">
        <f t="shared" ca="1" si="8"/>
        <v>-2826813.7988659851</v>
      </c>
      <c r="K46" s="103">
        <f t="shared" ca="1" si="8"/>
        <v>-3259463.4790290543</v>
      </c>
      <c r="L46" s="103">
        <f t="shared" ca="1" si="8"/>
        <v>-3691474.058396711</v>
      </c>
      <c r="M46" s="103">
        <f t="shared" ca="1" si="8"/>
        <v>-4122807.0419082777</v>
      </c>
      <c r="N46" s="103">
        <f t="shared" ca="1" si="8"/>
        <v>-1944992.79064595</v>
      </c>
      <c r="O46" s="152">
        <v>37</v>
      </c>
    </row>
    <row r="47" spans="1:15" ht="14.25" hidden="1" customHeight="1">
      <c r="A47" s="181">
        <v>0</v>
      </c>
      <c r="B47" s="173"/>
      <c r="C47" s="173">
        <f t="shared" ref="C47:N47" ca="1" si="9">C25-C46</f>
        <v>0</v>
      </c>
      <c r="D47" s="173">
        <f t="shared" ca="1" si="9"/>
        <v>0</v>
      </c>
      <c r="E47" s="173">
        <f t="shared" ca="1" si="9"/>
        <v>0</v>
      </c>
      <c r="F47" s="173">
        <f t="shared" ca="1" si="9"/>
        <v>0</v>
      </c>
      <c r="G47" s="173">
        <f t="shared" ca="1" si="9"/>
        <v>0</v>
      </c>
      <c r="H47" s="173">
        <f t="shared" ca="1" si="9"/>
        <v>0</v>
      </c>
      <c r="I47" s="173">
        <f t="shared" ca="1" si="9"/>
        <v>0</v>
      </c>
      <c r="J47" s="173">
        <f t="shared" ca="1" si="9"/>
        <v>0</v>
      </c>
      <c r="K47" s="173">
        <f t="shared" ca="1" si="9"/>
        <v>0</v>
      </c>
      <c r="L47" s="173">
        <f t="shared" ca="1" si="9"/>
        <v>0</v>
      </c>
      <c r="M47" s="173">
        <f t="shared" ca="1" si="9"/>
        <v>0</v>
      </c>
      <c r="N47" s="173">
        <f t="shared" ca="1" si="9"/>
        <v>0</v>
      </c>
    </row>
    <row r="48" spans="1:15" ht="14.25" hidden="1" customHeight="1">
      <c r="A48" s="181">
        <v>0</v>
      </c>
      <c r="D48" s="173">
        <f t="shared" ref="D48:N48" ca="1" si="10">D47-C47</f>
        <v>0</v>
      </c>
      <c r="E48" s="173">
        <f t="shared" ca="1" si="10"/>
        <v>0</v>
      </c>
      <c r="F48" s="173">
        <f t="shared" ca="1" si="10"/>
        <v>0</v>
      </c>
      <c r="G48" s="173">
        <f t="shared" ca="1" si="10"/>
        <v>0</v>
      </c>
      <c r="H48" s="173">
        <f t="shared" ca="1" si="10"/>
        <v>0</v>
      </c>
      <c r="I48" s="173">
        <f t="shared" ca="1" si="10"/>
        <v>0</v>
      </c>
      <c r="J48" s="173">
        <f t="shared" ca="1" si="10"/>
        <v>0</v>
      </c>
      <c r="K48" s="173">
        <f t="shared" ca="1" si="10"/>
        <v>0</v>
      </c>
      <c r="L48" s="173">
        <f t="shared" ca="1" si="10"/>
        <v>0</v>
      </c>
      <c r="M48" s="173">
        <f t="shared" ca="1" si="10"/>
        <v>0</v>
      </c>
      <c r="N48" s="173">
        <f t="shared" ca="1" si="10"/>
        <v>0</v>
      </c>
    </row>
    <row r="49" spans="1:15" ht="14.25" customHeight="1">
      <c r="B49" s="173"/>
      <c r="C49" s="173"/>
      <c r="D49" s="173"/>
      <c r="E49" s="173"/>
      <c r="F49" s="173"/>
      <c r="G49" s="173"/>
      <c r="H49" s="173"/>
      <c r="I49" s="173"/>
      <c r="J49" s="173"/>
      <c r="K49" s="173"/>
      <c r="L49" s="173"/>
      <c r="M49" s="173"/>
      <c r="N49" s="173"/>
    </row>
    <row r="50" spans="1:15" ht="14.25" customHeight="1"/>
    <row r="51" spans="1:15" ht="14.25" customHeight="1"/>
    <row r="52" spans="1:15" ht="14.25" customHeight="1"/>
    <row r="53" spans="1:15" ht="14.25" customHeight="1"/>
    <row r="54" spans="1:15" ht="14.25" customHeight="1">
      <c r="A54" s="484" t="str">
        <f>'Input - Assumptions'!$D$8</f>
        <v>CHAD LOVE MEDIA AI</v>
      </c>
      <c r="B54" s="485"/>
      <c r="C54" s="485"/>
      <c r="D54" s="485"/>
      <c r="E54" s="485"/>
      <c r="F54" s="485"/>
      <c r="G54" s="485"/>
      <c r="H54" s="485"/>
      <c r="I54" s="485"/>
      <c r="J54" s="485"/>
      <c r="K54" s="485"/>
      <c r="L54" s="485"/>
      <c r="M54" s="485"/>
      <c r="N54" s="485"/>
    </row>
    <row r="55" spans="1:15" ht="14.25" customHeight="1">
      <c r="A55" s="484" t="s">
        <v>244</v>
      </c>
      <c r="B55" s="485"/>
      <c r="C55" s="485"/>
      <c r="D55" s="485"/>
      <c r="E55" s="485"/>
      <c r="F55" s="485"/>
      <c r="G55" s="485"/>
      <c r="H55" s="485"/>
      <c r="I55" s="485"/>
      <c r="J55" s="485"/>
      <c r="K55" s="485"/>
      <c r="L55" s="485"/>
      <c r="M55" s="485"/>
      <c r="N55" s="485"/>
    </row>
    <row r="56" spans="1:15" ht="14.25" customHeight="1">
      <c r="A56" s="484" t="s">
        <v>126</v>
      </c>
      <c r="B56" s="485"/>
      <c r="C56" s="485"/>
      <c r="D56" s="485"/>
      <c r="E56" s="485"/>
      <c r="F56" s="485"/>
      <c r="G56" s="485"/>
      <c r="H56" s="485"/>
      <c r="I56" s="485"/>
      <c r="J56" s="485"/>
      <c r="K56" s="485"/>
      <c r="L56" s="485"/>
      <c r="M56" s="485"/>
      <c r="N56" s="485"/>
    </row>
    <row r="57" spans="1:15" ht="14.25" customHeight="1"/>
    <row r="58" spans="1:15" ht="14.25" customHeight="1">
      <c r="A58" s="2" t="s">
        <v>330</v>
      </c>
      <c r="C58" s="152">
        <f>(((VALUE(RIGHT(A56,1)))-1)*12)+1</f>
        <v>13</v>
      </c>
      <c r="D58" s="152">
        <f t="shared" ref="D58:N58" si="11">C58+1</f>
        <v>14</v>
      </c>
      <c r="E58" s="152">
        <f t="shared" si="11"/>
        <v>15</v>
      </c>
      <c r="F58" s="152">
        <f t="shared" si="11"/>
        <v>16</v>
      </c>
      <c r="G58" s="152">
        <f t="shared" si="11"/>
        <v>17</v>
      </c>
      <c r="H58" s="152">
        <f t="shared" si="11"/>
        <v>18</v>
      </c>
      <c r="I58" s="152">
        <f t="shared" si="11"/>
        <v>19</v>
      </c>
      <c r="J58" s="152">
        <f t="shared" si="11"/>
        <v>20</v>
      </c>
      <c r="K58" s="152">
        <f t="shared" si="11"/>
        <v>21</v>
      </c>
      <c r="L58" s="152">
        <f t="shared" si="11"/>
        <v>22</v>
      </c>
      <c r="M58" s="152">
        <f t="shared" si="11"/>
        <v>23</v>
      </c>
      <c r="N58" s="152">
        <f t="shared" si="11"/>
        <v>24</v>
      </c>
    </row>
    <row r="59" spans="1:15" ht="14.25" customHeight="1">
      <c r="A59" s="181" t="s">
        <v>331</v>
      </c>
      <c r="B59" s="133"/>
      <c r="C59" s="47">
        <f>EOMONTH('Input - Assumptions'!$D$9,'Balance Sheet'!C58-1)</f>
        <v>46568</v>
      </c>
      <c r="D59" s="47">
        <f>EOMONTH('Input - Assumptions'!$D$9,'Balance Sheet'!D58-1)</f>
        <v>46599</v>
      </c>
      <c r="E59" s="47">
        <f>EOMONTH('Input - Assumptions'!$D$9,'Balance Sheet'!E58-1)</f>
        <v>46630</v>
      </c>
      <c r="F59" s="47">
        <f>EOMONTH('Input - Assumptions'!$D$9,'Balance Sheet'!F58-1)</f>
        <v>46660</v>
      </c>
      <c r="G59" s="47">
        <f>EOMONTH('Input - Assumptions'!$D$9,'Balance Sheet'!G58-1)</f>
        <v>46691</v>
      </c>
      <c r="H59" s="47">
        <f>EOMONTH('Input - Assumptions'!$D$9,'Balance Sheet'!H58-1)</f>
        <v>46721</v>
      </c>
      <c r="I59" s="47">
        <f>EOMONTH('Input - Assumptions'!$D$9,'Balance Sheet'!I58-1)</f>
        <v>46752</v>
      </c>
      <c r="J59" s="47">
        <f>EOMONTH('Input - Assumptions'!$D$9,'Balance Sheet'!J58-1)</f>
        <v>46783</v>
      </c>
      <c r="K59" s="47">
        <f>EOMONTH('Input - Assumptions'!$D$9,'Balance Sheet'!K58-1)</f>
        <v>46812</v>
      </c>
      <c r="L59" s="47">
        <f>EOMONTH('Input - Assumptions'!$D$9,'Balance Sheet'!L58-1)</f>
        <v>46843</v>
      </c>
      <c r="M59" s="47">
        <f>EOMONTH('Input - Assumptions'!$D$9,'Balance Sheet'!M58-1)</f>
        <v>46873</v>
      </c>
      <c r="N59" s="47">
        <f>EOMONTH('Input - Assumptions'!$D$9,'Balance Sheet'!N58-1)</f>
        <v>46904</v>
      </c>
    </row>
    <row r="60" spans="1:15" ht="14.25" customHeight="1">
      <c r="A60" s="2"/>
    </row>
    <row r="61" spans="1:15" ht="14.25" customHeight="1">
      <c r="A61" s="17" t="s">
        <v>324</v>
      </c>
    </row>
    <row r="62" spans="1:15" ht="14.25" customHeight="1">
      <c r="A62" s="2" t="s">
        <v>245</v>
      </c>
    </row>
    <row r="63" spans="1:15" ht="14.25" customHeight="1">
      <c r="A63" s="181" t="str">
        <f ca="1">IF(SUM(B63:N63)=0,0,Calc!$A$404)</f>
        <v>Cash</v>
      </c>
      <c r="B63" s="25"/>
      <c r="C63" s="25">
        <f t="array" aca="1" ref="C63" ca="1">INDEX(Calc!$B$404:$BJ$440,'Balance Sheet'!$O63,'Balance Sheet'!C$58+1)</f>
        <v>-2263405.6022122195</v>
      </c>
      <c r="D63" s="25">
        <f t="array" aca="1" ref="D63" ca="1">INDEX(Calc!$B$404:$BJ$440,'Balance Sheet'!$O63,'Balance Sheet'!D$58+1)</f>
        <v>-2686521.1963001555</v>
      </c>
      <c r="E63" s="25">
        <f t="array" aca="1" ref="E63" ca="1">INDEX(Calc!$B$404:$BJ$440,'Balance Sheet'!$O63,'Balance Sheet'!E$58+1)</f>
        <v>-3085844.6797999139</v>
      </c>
      <c r="F63" s="25">
        <f t="array" aca="1" ref="F63" ca="1">INDEX(Calc!$B$404:$BJ$440,'Balance Sheet'!$O63,'Balance Sheet'!F$58+1)</f>
        <v>-3476132.1632895982</v>
      </c>
      <c r="G63" s="25">
        <f t="array" aca="1" ref="G63" ca="1">INDEX(Calc!$B$404:$BJ$440,'Balance Sheet'!$O63,'Balance Sheet'!G$58+1)</f>
        <v>-3865752.0847817753</v>
      </c>
      <c r="H63" s="25">
        <f t="array" aca="1" ref="H63" ca="1">INDEX(Calc!$B$404:$BJ$440,'Balance Sheet'!$O63,'Balance Sheet'!H$58+1)</f>
        <v>-4254495.2485427642</v>
      </c>
      <c r="I63" s="25">
        <f t="array" aca="1" ref="I63" ca="1">INDEX(Calc!$B$404:$BJ$440,'Balance Sheet'!$O63,'Balance Sheet'!I$58+1)</f>
        <v>-4642127.047033716</v>
      </c>
      <c r="J63" s="25">
        <f t="array" aca="1" ref="J63" ca="1">INDEX(Calc!$B$404:$BJ$440,'Balance Sheet'!$O63,'Balance Sheet'!J$58+1)</f>
        <v>-4965576.6021750411</v>
      </c>
      <c r="K63" s="25">
        <f t="array" aca="1" ref="K63" ca="1">INDEX(Calc!$B$404:$BJ$440,'Balance Sheet'!$O63,'Balance Sheet'!K$58+1)</f>
        <v>-5363933.7991295848</v>
      </c>
      <c r="L63" s="25">
        <f t="array" aca="1" ref="L63" ca="1">INDEX(Calc!$B$404:$BJ$440,'Balance Sheet'!$O63,'Balance Sheet'!L$58+1)</f>
        <v>-5731960.8998494251</v>
      </c>
      <c r="M63" s="25">
        <f t="array" aca="1" ref="M63" ca="1">INDEX(Calc!$B$404:$BJ$440,'Balance Sheet'!$O63,'Balance Sheet'!M$58+1)</f>
        <v>-6097121.0411227513</v>
      </c>
      <c r="N63" s="25">
        <f t="array" aca="1" ref="N63" ca="1">INDEX(Calc!$B$404:$BJ$440,'Balance Sheet'!$O63,'Balance Sheet'!N$58+1)</f>
        <v>-6458893.9788027443</v>
      </c>
      <c r="O63" s="152">
        <v>1</v>
      </c>
    </row>
    <row r="64" spans="1:15" ht="14.25" hidden="1" customHeight="1">
      <c r="A64" s="181">
        <f ca="1">IF(SUM(B64:N64)=0,0,Calc!$A$405)</f>
        <v>0</v>
      </c>
      <c r="B64" s="94"/>
      <c r="C64" s="94">
        <f t="array" aca="1" ref="C64" ca="1">INDEX(Calc!$B$404:$BJ$440,'Balance Sheet'!$O64,'Balance Sheet'!C$58+1)</f>
        <v>0</v>
      </c>
      <c r="D64" s="94">
        <f t="array" aca="1" ref="D64" ca="1">INDEX(Calc!$B$404:$BJ$440,'Balance Sheet'!$O64,'Balance Sheet'!D$58+1)</f>
        <v>0</v>
      </c>
      <c r="E64" s="94">
        <f t="array" aca="1" ref="E64" ca="1">INDEX(Calc!$B$404:$BJ$440,'Balance Sheet'!$O64,'Balance Sheet'!E$58+1)</f>
        <v>0</v>
      </c>
      <c r="F64" s="94">
        <f t="array" aca="1" ref="F64" ca="1">INDEX(Calc!$B$404:$BJ$440,'Balance Sheet'!$O64,'Balance Sheet'!F$58+1)</f>
        <v>0</v>
      </c>
      <c r="G64" s="94">
        <f t="array" aca="1" ref="G64" ca="1">INDEX(Calc!$B$404:$BJ$440,'Balance Sheet'!$O64,'Balance Sheet'!G$58+1)</f>
        <v>0</v>
      </c>
      <c r="H64" s="94">
        <f t="array" aca="1" ref="H64" ca="1">INDEX(Calc!$B$404:$BJ$440,'Balance Sheet'!$O64,'Balance Sheet'!H$58+1)</f>
        <v>0</v>
      </c>
      <c r="I64" s="94">
        <f t="array" aca="1" ref="I64" ca="1">INDEX(Calc!$B$404:$BJ$440,'Balance Sheet'!$O64,'Balance Sheet'!I$58+1)</f>
        <v>0</v>
      </c>
      <c r="J64" s="94">
        <f t="array" aca="1" ref="J64" ca="1">INDEX(Calc!$B$404:$BJ$440,'Balance Sheet'!$O64,'Balance Sheet'!J$58+1)</f>
        <v>0</v>
      </c>
      <c r="K64" s="94">
        <f t="array" aca="1" ref="K64" ca="1">INDEX(Calc!$B$404:$BJ$440,'Balance Sheet'!$O64,'Balance Sheet'!K$58+1)</f>
        <v>0</v>
      </c>
      <c r="L64" s="94">
        <f t="array" aca="1" ref="L64" ca="1">INDEX(Calc!$B$404:$BJ$440,'Balance Sheet'!$O64,'Balance Sheet'!L$58+1)</f>
        <v>0</v>
      </c>
      <c r="M64" s="94">
        <f t="array" aca="1" ref="M64" ca="1">INDEX(Calc!$B$404:$BJ$440,'Balance Sheet'!$O64,'Balance Sheet'!M$58+1)</f>
        <v>0</v>
      </c>
      <c r="N64" s="94">
        <f t="array" aca="1" ref="N64" ca="1">INDEX(Calc!$B$404:$BJ$440,'Balance Sheet'!$O64,'Balance Sheet'!N$58+1)</f>
        <v>0</v>
      </c>
      <c r="O64" s="152">
        <v>2</v>
      </c>
    </row>
    <row r="65" spans="1:15" ht="14.25" hidden="1" customHeight="1">
      <c r="A65" s="181">
        <f ca="1">IF(SUM(B65:N65)=0,0,Calc!$A$406)</f>
        <v>0</v>
      </c>
      <c r="B65" s="94"/>
      <c r="C65" s="94">
        <f t="array" aca="1" ref="C65" ca="1">INDEX(Calc!$B$404:$BJ$440,'Balance Sheet'!$O65,'Balance Sheet'!C$58+1)</f>
        <v>0</v>
      </c>
      <c r="D65" s="94">
        <f t="array" aca="1" ref="D65" ca="1">INDEX(Calc!$B$404:$BJ$440,'Balance Sheet'!$O65,'Balance Sheet'!D$58+1)</f>
        <v>0</v>
      </c>
      <c r="E65" s="94">
        <f t="array" aca="1" ref="E65" ca="1">INDEX(Calc!$B$404:$BJ$440,'Balance Sheet'!$O65,'Balance Sheet'!E$58+1)</f>
        <v>0</v>
      </c>
      <c r="F65" s="94">
        <f t="array" aca="1" ref="F65" ca="1">INDEX(Calc!$B$404:$BJ$440,'Balance Sheet'!$O65,'Balance Sheet'!F$58+1)</f>
        <v>0</v>
      </c>
      <c r="G65" s="94">
        <f t="array" aca="1" ref="G65" ca="1">INDEX(Calc!$B$404:$BJ$440,'Balance Sheet'!$O65,'Balance Sheet'!G$58+1)</f>
        <v>0</v>
      </c>
      <c r="H65" s="94">
        <f t="array" aca="1" ref="H65" ca="1">INDEX(Calc!$B$404:$BJ$440,'Balance Sheet'!$O65,'Balance Sheet'!H$58+1)</f>
        <v>0</v>
      </c>
      <c r="I65" s="94">
        <f t="array" aca="1" ref="I65" ca="1">INDEX(Calc!$B$404:$BJ$440,'Balance Sheet'!$O65,'Balance Sheet'!I$58+1)</f>
        <v>0</v>
      </c>
      <c r="J65" s="94">
        <f t="array" aca="1" ref="J65" ca="1">INDEX(Calc!$B$404:$BJ$440,'Balance Sheet'!$O65,'Balance Sheet'!J$58+1)</f>
        <v>0</v>
      </c>
      <c r="K65" s="94">
        <f t="array" aca="1" ref="K65" ca="1">INDEX(Calc!$B$404:$BJ$440,'Balance Sheet'!$O65,'Balance Sheet'!K$58+1)</f>
        <v>0</v>
      </c>
      <c r="L65" s="94">
        <f t="array" aca="1" ref="L65" ca="1">INDEX(Calc!$B$404:$BJ$440,'Balance Sheet'!$O65,'Balance Sheet'!L$58+1)</f>
        <v>0</v>
      </c>
      <c r="M65" s="94">
        <f t="array" aca="1" ref="M65" ca="1">INDEX(Calc!$B$404:$BJ$440,'Balance Sheet'!$O65,'Balance Sheet'!M$58+1)</f>
        <v>0</v>
      </c>
      <c r="N65" s="94">
        <f t="array" aca="1" ref="N65" ca="1">INDEX(Calc!$B$404:$BJ$440,'Balance Sheet'!$O65,'Balance Sheet'!N$58+1)</f>
        <v>0</v>
      </c>
      <c r="O65" s="152">
        <v>3</v>
      </c>
    </row>
    <row r="66" spans="1:15" ht="14.25" customHeight="1">
      <c r="A66" s="2" t="s">
        <v>247</v>
      </c>
      <c r="B66" s="25"/>
      <c r="C66" s="230">
        <f t="shared" ref="C66:N66" ca="1" si="12">SUM(C63:C65)</f>
        <v>-2263405.6022122195</v>
      </c>
      <c r="D66" s="230">
        <f t="shared" ca="1" si="12"/>
        <v>-2686521.1963001555</v>
      </c>
      <c r="E66" s="230">
        <f t="shared" ca="1" si="12"/>
        <v>-3085844.6797999139</v>
      </c>
      <c r="F66" s="230">
        <f t="shared" ca="1" si="12"/>
        <v>-3476132.1632895982</v>
      </c>
      <c r="G66" s="230">
        <f t="shared" ca="1" si="12"/>
        <v>-3865752.0847817753</v>
      </c>
      <c r="H66" s="230">
        <f t="shared" ca="1" si="12"/>
        <v>-4254495.2485427642</v>
      </c>
      <c r="I66" s="230">
        <f t="shared" ca="1" si="12"/>
        <v>-4642127.047033716</v>
      </c>
      <c r="J66" s="230">
        <f t="shared" ca="1" si="12"/>
        <v>-4965576.6021750411</v>
      </c>
      <c r="K66" s="230">
        <f t="shared" ca="1" si="12"/>
        <v>-5363933.7991295848</v>
      </c>
      <c r="L66" s="230">
        <f t="shared" ca="1" si="12"/>
        <v>-5731960.8998494251</v>
      </c>
      <c r="M66" s="230">
        <f t="shared" ca="1" si="12"/>
        <v>-6097121.0411227513</v>
      </c>
      <c r="N66" s="230">
        <f t="shared" ca="1" si="12"/>
        <v>-6458893.9788027443</v>
      </c>
      <c r="O66" s="152">
        <v>4</v>
      </c>
    </row>
    <row r="67" spans="1:15" ht="14.25" customHeight="1">
      <c r="O67" s="152">
        <v>5</v>
      </c>
    </row>
    <row r="68" spans="1:15" ht="14.25" customHeight="1">
      <c r="A68" s="2" t="s">
        <v>13</v>
      </c>
      <c r="O68" s="152">
        <v>6</v>
      </c>
    </row>
    <row r="69" spans="1:15" ht="14.25" customHeight="1">
      <c r="A69" s="181" t="str">
        <f>IF(SUM(B69:N69)=0,0,Calc!$A$410)</f>
        <v>Intangibles</v>
      </c>
      <c r="B69" s="94"/>
      <c r="C69" s="94">
        <f t="array" ref="C69">INDEX(Calc!$B$404:$BJ$440,'Balance Sheet'!$O69,'Balance Sheet'!C$58+1)</f>
        <v>25000</v>
      </c>
      <c r="D69" s="94">
        <f t="array" ref="D69">INDEX(Calc!$B$404:$BJ$440,'Balance Sheet'!$O69,'Balance Sheet'!D$58+1)</f>
        <v>25000</v>
      </c>
      <c r="E69" s="94">
        <f t="array" ref="E69">INDEX(Calc!$B$404:$BJ$440,'Balance Sheet'!$O69,'Balance Sheet'!E$58+1)</f>
        <v>25000</v>
      </c>
      <c r="F69" s="94">
        <f t="array" ref="F69">INDEX(Calc!$B$404:$BJ$440,'Balance Sheet'!$O69,'Balance Sheet'!F$58+1)</f>
        <v>25000</v>
      </c>
      <c r="G69" s="94">
        <f t="array" ref="G69">INDEX(Calc!$B$404:$BJ$440,'Balance Sheet'!$O69,'Balance Sheet'!G$58+1)</f>
        <v>25000</v>
      </c>
      <c r="H69" s="94">
        <f t="array" ref="H69">INDEX(Calc!$B$404:$BJ$440,'Balance Sheet'!$O69,'Balance Sheet'!H$58+1)</f>
        <v>25000</v>
      </c>
      <c r="I69" s="94">
        <f t="array" ref="I69">INDEX(Calc!$B$404:$BJ$440,'Balance Sheet'!$O69,'Balance Sheet'!I$58+1)</f>
        <v>25000</v>
      </c>
      <c r="J69" s="94">
        <f t="array" ref="J69">INDEX(Calc!$B$404:$BJ$440,'Balance Sheet'!$O69,'Balance Sheet'!J$58+1)</f>
        <v>25000</v>
      </c>
      <c r="K69" s="94">
        <f t="array" ref="K69">INDEX(Calc!$B$404:$BJ$440,'Balance Sheet'!$O69,'Balance Sheet'!K$58+1)</f>
        <v>25000</v>
      </c>
      <c r="L69" s="94">
        <f t="array" ref="L69">INDEX(Calc!$B$404:$BJ$440,'Balance Sheet'!$O69,'Balance Sheet'!L$58+1)</f>
        <v>25000</v>
      </c>
      <c r="M69" s="94">
        <f t="array" ref="M69">INDEX(Calc!$B$404:$BJ$440,'Balance Sheet'!$O69,'Balance Sheet'!M$58+1)</f>
        <v>25000</v>
      </c>
      <c r="N69" s="94">
        <f t="array" ref="N69">INDEX(Calc!$B$404:$BJ$440,'Balance Sheet'!$O69,'Balance Sheet'!N$58+1)</f>
        <v>25000</v>
      </c>
      <c r="O69" s="152">
        <v>7</v>
      </c>
    </row>
    <row r="70" spans="1:15" ht="14.25" customHeight="1">
      <c r="A70" s="181" t="str">
        <f>IF(SUM(B70:N70)=0,0,Calc!$A$411)</f>
        <v>Equipment</v>
      </c>
      <c r="B70" s="94"/>
      <c r="C70" s="94">
        <f t="array" ref="C70">INDEX(Calc!$B$404:$BJ$440,'Balance Sheet'!$O70,'Balance Sheet'!C$58+1)</f>
        <v>30000</v>
      </c>
      <c r="D70" s="94">
        <f t="array" ref="D70">INDEX(Calc!$B$404:$BJ$440,'Balance Sheet'!$O70,'Balance Sheet'!D$58+1)</f>
        <v>30000</v>
      </c>
      <c r="E70" s="94">
        <f t="array" ref="E70">INDEX(Calc!$B$404:$BJ$440,'Balance Sheet'!$O70,'Balance Sheet'!E$58+1)</f>
        <v>30000</v>
      </c>
      <c r="F70" s="94">
        <f t="array" ref="F70">INDEX(Calc!$B$404:$BJ$440,'Balance Sheet'!$O70,'Balance Sheet'!F$58+1)</f>
        <v>30000</v>
      </c>
      <c r="G70" s="94">
        <f t="array" ref="G70">INDEX(Calc!$B$404:$BJ$440,'Balance Sheet'!$O70,'Balance Sheet'!G$58+1)</f>
        <v>30000</v>
      </c>
      <c r="H70" s="94">
        <f t="array" ref="H70">INDEX(Calc!$B$404:$BJ$440,'Balance Sheet'!$O70,'Balance Sheet'!H$58+1)</f>
        <v>30000</v>
      </c>
      <c r="I70" s="94">
        <f t="array" ref="I70">INDEX(Calc!$B$404:$BJ$440,'Balance Sheet'!$O70,'Balance Sheet'!I$58+1)</f>
        <v>30000</v>
      </c>
      <c r="J70" s="94">
        <f t="array" ref="J70">INDEX(Calc!$B$404:$BJ$440,'Balance Sheet'!$O70,'Balance Sheet'!J$58+1)</f>
        <v>30000</v>
      </c>
      <c r="K70" s="94">
        <f t="array" ref="K70">INDEX(Calc!$B$404:$BJ$440,'Balance Sheet'!$O70,'Balance Sheet'!K$58+1)</f>
        <v>30000</v>
      </c>
      <c r="L70" s="94">
        <f t="array" ref="L70">INDEX(Calc!$B$404:$BJ$440,'Balance Sheet'!$O70,'Balance Sheet'!L$58+1)</f>
        <v>30000</v>
      </c>
      <c r="M70" s="94">
        <f t="array" ref="M70">INDEX(Calc!$B$404:$BJ$440,'Balance Sheet'!$O70,'Balance Sheet'!M$58+1)</f>
        <v>30000</v>
      </c>
      <c r="N70" s="94">
        <f t="array" ref="N70">INDEX(Calc!$B$404:$BJ$440,'Balance Sheet'!$O70,'Balance Sheet'!N$58+1)</f>
        <v>30000</v>
      </c>
      <c r="O70" s="152">
        <v>8</v>
      </c>
    </row>
    <row r="71" spans="1:15" ht="14.25" hidden="1" customHeight="1">
      <c r="A71" s="181">
        <f>IF(SUM(B71:N71)=0,0,Calc!$A$412)</f>
        <v>0</v>
      </c>
      <c r="B71" s="94"/>
      <c r="C71" s="94">
        <f t="array" ref="C71">INDEX(Calc!$B$404:$BJ$440,'Balance Sheet'!$O71,'Balance Sheet'!C$58+1)</f>
        <v>0</v>
      </c>
      <c r="D71" s="94">
        <f t="array" ref="D71">INDEX(Calc!$B$404:$BJ$440,'Balance Sheet'!$O71,'Balance Sheet'!D$58+1)</f>
        <v>0</v>
      </c>
      <c r="E71" s="94">
        <f t="array" ref="E71">INDEX(Calc!$B$404:$BJ$440,'Balance Sheet'!$O71,'Balance Sheet'!E$58+1)</f>
        <v>0</v>
      </c>
      <c r="F71" s="94">
        <f t="array" ref="F71">INDEX(Calc!$B$404:$BJ$440,'Balance Sheet'!$O71,'Balance Sheet'!F$58+1)</f>
        <v>0</v>
      </c>
      <c r="G71" s="94">
        <f t="array" ref="G71">INDEX(Calc!$B$404:$BJ$440,'Balance Sheet'!$O71,'Balance Sheet'!G$58+1)</f>
        <v>0</v>
      </c>
      <c r="H71" s="94">
        <f t="array" ref="H71">INDEX(Calc!$B$404:$BJ$440,'Balance Sheet'!$O71,'Balance Sheet'!H$58+1)</f>
        <v>0</v>
      </c>
      <c r="I71" s="94">
        <f t="array" ref="I71">INDEX(Calc!$B$404:$BJ$440,'Balance Sheet'!$O71,'Balance Sheet'!I$58+1)</f>
        <v>0</v>
      </c>
      <c r="J71" s="94">
        <f t="array" ref="J71">INDEX(Calc!$B$404:$BJ$440,'Balance Sheet'!$O71,'Balance Sheet'!J$58+1)</f>
        <v>0</v>
      </c>
      <c r="K71" s="94">
        <f t="array" ref="K71">INDEX(Calc!$B$404:$BJ$440,'Balance Sheet'!$O71,'Balance Sheet'!K$58+1)</f>
        <v>0</v>
      </c>
      <c r="L71" s="94">
        <f t="array" ref="L71">INDEX(Calc!$B$404:$BJ$440,'Balance Sheet'!$O71,'Balance Sheet'!L$58+1)</f>
        <v>0</v>
      </c>
      <c r="M71" s="94">
        <f t="array" ref="M71">INDEX(Calc!$B$404:$BJ$440,'Balance Sheet'!$O71,'Balance Sheet'!M$58+1)</f>
        <v>0</v>
      </c>
      <c r="N71" s="94">
        <f t="array" ref="N71">INDEX(Calc!$B$404:$BJ$440,'Balance Sheet'!$O71,'Balance Sheet'!N$58+1)</f>
        <v>0</v>
      </c>
      <c r="O71" s="152">
        <v>9</v>
      </c>
    </row>
    <row r="72" spans="1:15" ht="14.25" hidden="1" customHeight="1">
      <c r="A72" s="181">
        <f>IF(SUM(B72:N72)=0,0,Calc!$A$413)</f>
        <v>0</v>
      </c>
      <c r="B72" s="94"/>
      <c r="C72" s="94">
        <f t="array" ref="C72">INDEX(Calc!$B$404:$BJ$440,'Balance Sheet'!$O72,'Balance Sheet'!C$58+1)</f>
        <v>0</v>
      </c>
      <c r="D72" s="94">
        <f t="array" ref="D72">INDEX(Calc!$B$404:$BJ$440,'Balance Sheet'!$O72,'Balance Sheet'!D$58+1)</f>
        <v>0</v>
      </c>
      <c r="E72" s="94">
        <f t="array" ref="E72">INDEX(Calc!$B$404:$BJ$440,'Balance Sheet'!$O72,'Balance Sheet'!E$58+1)</f>
        <v>0</v>
      </c>
      <c r="F72" s="94">
        <f t="array" ref="F72">INDEX(Calc!$B$404:$BJ$440,'Balance Sheet'!$O72,'Balance Sheet'!F$58+1)</f>
        <v>0</v>
      </c>
      <c r="G72" s="94">
        <f t="array" ref="G72">INDEX(Calc!$B$404:$BJ$440,'Balance Sheet'!$O72,'Balance Sheet'!G$58+1)</f>
        <v>0</v>
      </c>
      <c r="H72" s="94">
        <f t="array" ref="H72">INDEX(Calc!$B$404:$BJ$440,'Balance Sheet'!$O72,'Balance Sheet'!H$58+1)</f>
        <v>0</v>
      </c>
      <c r="I72" s="94">
        <f t="array" ref="I72">INDEX(Calc!$B$404:$BJ$440,'Balance Sheet'!$O72,'Balance Sheet'!I$58+1)</f>
        <v>0</v>
      </c>
      <c r="J72" s="94">
        <f t="array" ref="J72">INDEX(Calc!$B$404:$BJ$440,'Balance Sheet'!$O72,'Balance Sheet'!J$58+1)</f>
        <v>0</v>
      </c>
      <c r="K72" s="94">
        <f t="array" ref="K72">INDEX(Calc!$B$404:$BJ$440,'Balance Sheet'!$O72,'Balance Sheet'!K$58+1)</f>
        <v>0</v>
      </c>
      <c r="L72" s="94">
        <f t="array" ref="L72">INDEX(Calc!$B$404:$BJ$440,'Balance Sheet'!$O72,'Balance Sheet'!L$58+1)</f>
        <v>0</v>
      </c>
      <c r="M72" s="94">
        <f t="array" ref="M72">INDEX(Calc!$B$404:$BJ$440,'Balance Sheet'!$O72,'Balance Sheet'!M$58+1)</f>
        <v>0</v>
      </c>
      <c r="N72" s="94">
        <f t="array" ref="N72">INDEX(Calc!$B$404:$BJ$440,'Balance Sheet'!$O72,'Balance Sheet'!N$58+1)</f>
        <v>0</v>
      </c>
      <c r="O72" s="152">
        <v>10</v>
      </c>
    </row>
    <row r="73" spans="1:15" ht="14.25" hidden="1" customHeight="1">
      <c r="A73" s="181">
        <f>IF(SUM(B73:N73)=0,0,Calc!$A$414)</f>
        <v>0</v>
      </c>
      <c r="B73" s="94"/>
      <c r="C73" s="94">
        <f t="array" ref="C73">INDEX(Calc!$B$404:$BJ$440,'Balance Sheet'!$O73,'Balance Sheet'!C$58+1)</f>
        <v>0</v>
      </c>
      <c r="D73" s="94">
        <f t="array" ref="D73">INDEX(Calc!$B$404:$BJ$440,'Balance Sheet'!$O73,'Balance Sheet'!D$58+1)</f>
        <v>0</v>
      </c>
      <c r="E73" s="94">
        <f t="array" ref="E73">INDEX(Calc!$B$404:$BJ$440,'Balance Sheet'!$O73,'Balance Sheet'!E$58+1)</f>
        <v>0</v>
      </c>
      <c r="F73" s="94">
        <f t="array" ref="F73">INDEX(Calc!$B$404:$BJ$440,'Balance Sheet'!$O73,'Balance Sheet'!F$58+1)</f>
        <v>0</v>
      </c>
      <c r="G73" s="94">
        <f t="array" ref="G73">INDEX(Calc!$B$404:$BJ$440,'Balance Sheet'!$O73,'Balance Sheet'!G$58+1)</f>
        <v>0</v>
      </c>
      <c r="H73" s="94">
        <f t="array" ref="H73">INDEX(Calc!$B$404:$BJ$440,'Balance Sheet'!$O73,'Balance Sheet'!H$58+1)</f>
        <v>0</v>
      </c>
      <c r="I73" s="94">
        <f t="array" ref="I73">INDEX(Calc!$B$404:$BJ$440,'Balance Sheet'!$O73,'Balance Sheet'!I$58+1)</f>
        <v>0</v>
      </c>
      <c r="J73" s="94">
        <f t="array" ref="J73">INDEX(Calc!$B$404:$BJ$440,'Balance Sheet'!$O73,'Balance Sheet'!J$58+1)</f>
        <v>0</v>
      </c>
      <c r="K73" s="94">
        <f t="array" ref="K73">INDEX(Calc!$B$404:$BJ$440,'Balance Sheet'!$O73,'Balance Sheet'!K$58+1)</f>
        <v>0</v>
      </c>
      <c r="L73" s="94">
        <f t="array" ref="L73">INDEX(Calc!$B$404:$BJ$440,'Balance Sheet'!$O73,'Balance Sheet'!L$58+1)</f>
        <v>0</v>
      </c>
      <c r="M73" s="94">
        <f t="array" ref="M73">INDEX(Calc!$B$404:$BJ$440,'Balance Sheet'!$O73,'Balance Sheet'!M$58+1)</f>
        <v>0</v>
      </c>
      <c r="N73" s="94">
        <f t="array" ref="N73">INDEX(Calc!$B$404:$BJ$440,'Balance Sheet'!$O73,'Balance Sheet'!N$58+1)</f>
        <v>0</v>
      </c>
      <c r="O73" s="152">
        <v>11</v>
      </c>
    </row>
    <row r="74" spans="1:15" ht="14.25" hidden="1" customHeight="1">
      <c r="A74" s="181">
        <f>IF(SUM(B74:N74)=0,0,Calc!$A$415)</f>
        <v>0</v>
      </c>
      <c r="B74" s="94"/>
      <c r="C74" s="94">
        <f t="array" ref="C74">INDEX(Calc!$B$404:$BJ$440,'Balance Sheet'!$O74,'Balance Sheet'!C$58+1)</f>
        <v>0</v>
      </c>
      <c r="D74" s="94">
        <f t="array" ref="D74">INDEX(Calc!$B$404:$BJ$440,'Balance Sheet'!$O74,'Balance Sheet'!D$58+1)</f>
        <v>0</v>
      </c>
      <c r="E74" s="94">
        <f t="array" ref="E74">INDEX(Calc!$B$404:$BJ$440,'Balance Sheet'!$O74,'Balance Sheet'!E$58+1)</f>
        <v>0</v>
      </c>
      <c r="F74" s="94">
        <f t="array" ref="F74">INDEX(Calc!$B$404:$BJ$440,'Balance Sheet'!$O74,'Balance Sheet'!F$58+1)</f>
        <v>0</v>
      </c>
      <c r="G74" s="94">
        <f t="array" ref="G74">INDEX(Calc!$B$404:$BJ$440,'Balance Sheet'!$O74,'Balance Sheet'!G$58+1)</f>
        <v>0</v>
      </c>
      <c r="H74" s="94">
        <f t="array" ref="H74">INDEX(Calc!$B$404:$BJ$440,'Balance Sheet'!$O74,'Balance Sheet'!H$58+1)</f>
        <v>0</v>
      </c>
      <c r="I74" s="94">
        <f t="array" ref="I74">INDEX(Calc!$B$404:$BJ$440,'Balance Sheet'!$O74,'Balance Sheet'!I$58+1)</f>
        <v>0</v>
      </c>
      <c r="J74" s="94">
        <f t="array" ref="J74">INDEX(Calc!$B$404:$BJ$440,'Balance Sheet'!$O74,'Balance Sheet'!J$58+1)</f>
        <v>0</v>
      </c>
      <c r="K74" s="94">
        <f t="array" ref="K74">INDEX(Calc!$B$404:$BJ$440,'Balance Sheet'!$O74,'Balance Sheet'!K$58+1)</f>
        <v>0</v>
      </c>
      <c r="L74" s="94">
        <f t="array" ref="L74">INDEX(Calc!$B$404:$BJ$440,'Balance Sheet'!$O74,'Balance Sheet'!L$58+1)</f>
        <v>0</v>
      </c>
      <c r="M74" s="94">
        <f t="array" ref="M74">INDEX(Calc!$B$404:$BJ$440,'Balance Sheet'!$O74,'Balance Sheet'!M$58+1)</f>
        <v>0</v>
      </c>
      <c r="N74" s="94">
        <f t="array" ref="N74">INDEX(Calc!$B$404:$BJ$440,'Balance Sheet'!$O74,'Balance Sheet'!N$58+1)</f>
        <v>0</v>
      </c>
      <c r="O74" s="152">
        <v>12</v>
      </c>
    </row>
    <row r="75" spans="1:15" ht="14.25" customHeight="1">
      <c r="A75" s="181" t="str">
        <f>IF(SUM(B75:N75)=0,0,Calc!$A$416)</f>
        <v>Accumulated Depreciation</v>
      </c>
      <c r="B75" s="94"/>
      <c r="C75" s="94">
        <f t="array" ref="C75">INDEX(Calc!$B$404:$BJ$440,'Balance Sheet'!$O75,'Balance Sheet'!C$58+1)</f>
        <v>-4600</v>
      </c>
      <c r="D75" s="94">
        <f t="array" ref="D75">INDEX(Calc!$B$404:$BJ$440,'Balance Sheet'!$O75,'Balance Sheet'!D$58+1)</f>
        <v>-5050</v>
      </c>
      <c r="E75" s="94">
        <f t="array" ref="E75">INDEX(Calc!$B$404:$BJ$440,'Balance Sheet'!$O75,'Balance Sheet'!E$58+1)</f>
        <v>-5500</v>
      </c>
      <c r="F75" s="94">
        <f t="array" ref="F75">INDEX(Calc!$B$404:$BJ$440,'Balance Sheet'!$O75,'Balance Sheet'!F$58+1)</f>
        <v>-5950</v>
      </c>
      <c r="G75" s="94">
        <f t="array" ref="G75">INDEX(Calc!$B$404:$BJ$440,'Balance Sheet'!$O75,'Balance Sheet'!G$58+1)</f>
        <v>-6400</v>
      </c>
      <c r="H75" s="94">
        <f t="array" ref="H75">INDEX(Calc!$B$404:$BJ$440,'Balance Sheet'!$O75,'Balance Sheet'!H$58+1)</f>
        <v>-6850</v>
      </c>
      <c r="I75" s="94">
        <f t="array" ref="I75">INDEX(Calc!$B$404:$BJ$440,'Balance Sheet'!$O75,'Balance Sheet'!I$58+1)</f>
        <v>-7300</v>
      </c>
      <c r="J75" s="94">
        <f t="array" ref="J75">INDEX(Calc!$B$404:$BJ$440,'Balance Sheet'!$O75,'Balance Sheet'!J$58+1)</f>
        <v>-7750</v>
      </c>
      <c r="K75" s="94">
        <f t="array" ref="K75">INDEX(Calc!$B$404:$BJ$440,'Balance Sheet'!$O75,'Balance Sheet'!K$58+1)</f>
        <v>-8200</v>
      </c>
      <c r="L75" s="94">
        <f t="array" ref="L75">INDEX(Calc!$B$404:$BJ$440,'Balance Sheet'!$O75,'Balance Sheet'!L$58+1)</f>
        <v>-8650</v>
      </c>
      <c r="M75" s="94">
        <f t="array" ref="M75">INDEX(Calc!$B$404:$BJ$440,'Balance Sheet'!$O75,'Balance Sheet'!M$58+1)</f>
        <v>-9100</v>
      </c>
      <c r="N75" s="94">
        <f t="array" ref="N75">INDEX(Calc!$B$404:$BJ$440,'Balance Sheet'!$O75,'Balance Sheet'!N$58+1)</f>
        <v>-9550</v>
      </c>
      <c r="O75" s="152">
        <v>13</v>
      </c>
    </row>
    <row r="76" spans="1:15" ht="14.25" customHeight="1">
      <c r="A76" s="2" t="str">
        <f>IF(COUNTIF(A69:A74,"&lt;&gt;0")=0,0,"Total Fixed Assets Net")</f>
        <v>Total Fixed Assets Net</v>
      </c>
      <c r="B76" s="25"/>
      <c r="C76" s="230">
        <f t="shared" ref="C76:N76" si="13">SUM(C69:C75)</f>
        <v>50400</v>
      </c>
      <c r="D76" s="230">
        <f t="shared" si="13"/>
        <v>49950</v>
      </c>
      <c r="E76" s="230">
        <f t="shared" si="13"/>
        <v>49500</v>
      </c>
      <c r="F76" s="230">
        <f t="shared" si="13"/>
        <v>49050</v>
      </c>
      <c r="G76" s="230">
        <f t="shared" si="13"/>
        <v>48600</v>
      </c>
      <c r="H76" s="230">
        <f t="shared" si="13"/>
        <v>48150</v>
      </c>
      <c r="I76" s="230">
        <f t="shared" si="13"/>
        <v>47700</v>
      </c>
      <c r="J76" s="230">
        <f t="shared" si="13"/>
        <v>47250</v>
      </c>
      <c r="K76" s="230">
        <f t="shared" si="13"/>
        <v>46800</v>
      </c>
      <c r="L76" s="230">
        <f t="shared" si="13"/>
        <v>46350</v>
      </c>
      <c r="M76" s="230">
        <f t="shared" si="13"/>
        <v>45900</v>
      </c>
      <c r="N76" s="230">
        <f t="shared" si="13"/>
        <v>45450</v>
      </c>
      <c r="O76" s="152">
        <v>14</v>
      </c>
    </row>
    <row r="77" spans="1:15" ht="14.25" customHeight="1">
      <c r="A77" s="152" t="str">
        <f>IF(COUNTIF(A69:A74,"&lt;&gt;0")=0,0,"")</f>
        <v/>
      </c>
      <c r="C77" s="300"/>
      <c r="D77" s="300"/>
      <c r="E77" s="300"/>
      <c r="F77" s="300"/>
      <c r="G77" s="300"/>
      <c r="H77" s="300"/>
      <c r="I77" s="300"/>
      <c r="J77" s="300"/>
      <c r="K77" s="300"/>
      <c r="L77" s="300"/>
      <c r="M77" s="300"/>
      <c r="N77" s="300"/>
      <c r="O77" s="152">
        <v>15</v>
      </c>
    </row>
    <row r="78" spans="1:15" ht="14.25" customHeight="1">
      <c r="A78" s="17" t="s">
        <v>248</v>
      </c>
      <c r="B78" s="105"/>
      <c r="C78" s="103">
        <f t="shared" ref="C78:N78" ca="1" si="14">C66+C76</f>
        <v>-2213005.6022122195</v>
      </c>
      <c r="D78" s="103">
        <f t="shared" ca="1" si="14"/>
        <v>-2636571.1963001555</v>
      </c>
      <c r="E78" s="103">
        <f t="shared" ca="1" si="14"/>
        <v>-3036344.6797999139</v>
      </c>
      <c r="F78" s="103">
        <f t="shared" ca="1" si="14"/>
        <v>-3427082.1632895982</v>
      </c>
      <c r="G78" s="103">
        <f t="shared" ca="1" si="14"/>
        <v>-3817152.0847817753</v>
      </c>
      <c r="H78" s="103">
        <f t="shared" ca="1" si="14"/>
        <v>-4206345.2485427642</v>
      </c>
      <c r="I78" s="103">
        <f t="shared" ca="1" si="14"/>
        <v>-4594427.047033716</v>
      </c>
      <c r="J78" s="103">
        <f t="shared" ca="1" si="14"/>
        <v>-4918326.6021750411</v>
      </c>
      <c r="K78" s="103">
        <f t="shared" ca="1" si="14"/>
        <v>-5317133.7991295848</v>
      </c>
      <c r="L78" s="103">
        <f t="shared" ca="1" si="14"/>
        <v>-5685610.8998494251</v>
      </c>
      <c r="M78" s="103">
        <f t="shared" ca="1" si="14"/>
        <v>-6051221.0411227513</v>
      </c>
      <c r="N78" s="103">
        <f t="shared" ca="1" si="14"/>
        <v>-6413443.9788027443</v>
      </c>
      <c r="O78" s="152">
        <v>16</v>
      </c>
    </row>
    <row r="79" spans="1:15" ht="14.25" customHeight="1">
      <c r="O79" s="152">
        <v>17</v>
      </c>
    </row>
    <row r="80" spans="1:15" ht="14.25" customHeight="1">
      <c r="A80" s="17" t="s">
        <v>249</v>
      </c>
      <c r="O80" s="152">
        <v>18</v>
      </c>
    </row>
    <row r="81" spans="1:15" ht="14.25" customHeight="1">
      <c r="A81" s="2" t="str">
        <f ca="1">IF(COUNTIF(A82:A83,"&lt;&gt;0")=0,0,"Current Liabilities")</f>
        <v>Current Liabilities</v>
      </c>
      <c r="O81" s="152">
        <v>19</v>
      </c>
    </row>
    <row r="82" spans="1:15" ht="14.25" customHeight="1">
      <c r="A82" s="181" t="str">
        <f ca="1">IF(SUM(B82:N82)=0,0,Calc!$A$423)</f>
        <v>Accounts Payable</v>
      </c>
      <c r="B82" s="94"/>
      <c r="C82" s="94">
        <f t="array" aca="1" ref="C82" ca="1">INDEX(Calc!$B$404:$BJ$440,'Balance Sheet'!$O82,'Balance Sheet'!C$58+1)</f>
        <v>178079.91382390822</v>
      </c>
      <c r="D82" s="94">
        <f t="array" aca="1" ref="D82" ca="1">INDEX(Calc!$B$404:$BJ$440,'Balance Sheet'!$O82,'Balance Sheet'!D$58+1)</f>
        <v>179182.98090655368</v>
      </c>
      <c r="E82" s="94">
        <f t="array" aca="1" ref="E82" ca="1">INDEX(Calc!$B$404:$BJ$440,'Balance Sheet'!$O82,'Balance Sheet'!E$58+1)</f>
        <v>184843.87093055047</v>
      </c>
      <c r="F82" s="94">
        <f t="array" aca="1" ref="F82" ca="1">INDEX(Calc!$B$404:$BJ$440,'Balance Sheet'!$O82,'Balance Sheet'!F$58+1)</f>
        <v>184868.18065886962</v>
      </c>
      <c r="G82" s="94">
        <f t="array" aca="1" ref="G82" ca="1">INDEX(Calc!$B$404:$BJ$440,'Balance Sheet'!$O82,'Balance Sheet'!G$58+1)</f>
        <v>184923.05948994018</v>
      </c>
      <c r="H82" s="94">
        <f t="array" aca="1" ref="H82" ca="1">INDEX(Calc!$B$404:$BJ$440,'Balance Sheet'!$O82,'Balance Sheet'!H$58+1)</f>
        <v>185012.09483437918</v>
      </c>
      <c r="I82" s="94">
        <f t="array" aca="1" ref="I82" ca="1">INDEX(Calc!$B$404:$BJ$440,'Balance Sheet'!$O82,'Balance Sheet'!I$58+1)</f>
        <v>185139.37121436419</v>
      </c>
      <c r="J82" s="94">
        <f t="array" aca="1" ref="J82" ca="1">INDEX(Calc!$B$404:$BJ$440,'Balance Sheet'!$O82,'Balance Sheet'!J$58+1)</f>
        <v>188205.58117067424</v>
      </c>
      <c r="K82" s="94">
        <f t="array" aca="1" ref="K82" ca="1">INDEX(Calc!$B$404:$BJ$440,'Balance Sheet'!$O82,'Balance Sheet'!K$58+1)</f>
        <v>188478.35790567676</v>
      </c>
      <c r="L82" s="94">
        <f t="array" aca="1" ref="L82" ca="1">INDEX(Calc!$B$404:$BJ$440,'Balance Sheet'!$O82,'Balance Sheet'!L$58+1)</f>
        <v>188819.48392126118</v>
      </c>
      <c r="M82" s="94">
        <f t="array" aca="1" ref="M82" ca="1">INDEX(Calc!$B$404:$BJ$440,'Balance Sheet'!$O82,'Balance Sheet'!M$58+1)</f>
        <v>189237.58082913948</v>
      </c>
      <c r="N82" s="94">
        <f t="array" aca="1" ref="N82" ca="1">INDEX(Calc!$B$404:$BJ$440,'Balance Sheet'!$O82,'Balance Sheet'!N$58+1)</f>
        <v>189742.45105750833</v>
      </c>
      <c r="O82" s="152">
        <v>20</v>
      </c>
    </row>
    <row r="83" spans="1:15" ht="14.25" customHeight="1">
      <c r="A83" s="181" t="str">
        <f ca="1">IF(SUM(B83:N83)=0,0,Calc!$A$424)</f>
        <v>Deferred Revenue</v>
      </c>
      <c r="B83" s="94"/>
      <c r="C83" s="94">
        <f t="array" aca="1" ref="C83" ca="1">INDEX(Calc!$B$404:$BJ$440,'Balance Sheet'!$O83,'Balance Sheet'!C$58+1)</f>
        <v>225852.47935725329</v>
      </c>
      <c r="D83" s="94">
        <f t="array" aca="1" ref="D83" ca="1">INDEX(Calc!$B$404:$BJ$440,'Balance Sheet'!$O83,'Balance Sheet'!D$58+1)</f>
        <v>177798.48823039964</v>
      </c>
      <c r="E83" s="94">
        <f t="array" aca="1" ref="E83" ca="1">INDEX(Calc!$B$404:$BJ$440,'Balance Sheet'!$O83,'Balance Sheet'!E$58+1)</f>
        <v>163229.46456190461</v>
      </c>
      <c r="F83" s="94">
        <f t="array" aca="1" ref="F83" ca="1">INDEX(Calc!$B$404:$BJ$440,'Balance Sheet'!$O83,'Balance Sheet'!F$58+1)</f>
        <v>163300.32209300433</v>
      </c>
      <c r="G83" s="94">
        <f t="array" aca="1" ref="G83" ca="1">INDEX(Calc!$B$404:$BJ$440,'Balance Sheet'!$O83,'Balance Sheet'!G$58+1)</f>
        <v>163838.52793240896</v>
      </c>
      <c r="H83" s="94">
        <f t="array" aca="1" ref="H83" ca="1">INDEX(Calc!$B$404:$BJ$440,'Balance Sheet'!$O83,'Balance Sheet'!H$58+1)</f>
        <v>164897.30541671781</v>
      </c>
      <c r="I83" s="94">
        <f t="array" aca="1" ref="I83" ca="1">INDEX(Calc!$B$404:$BJ$440,'Balance Sheet'!$O83,'Balance Sheet'!I$58+1)</f>
        <v>166537.23150892105</v>
      </c>
      <c r="J83" s="94">
        <f t="array" aca="1" ref="J83" ca="1">INDEX(Calc!$B$404:$BJ$440,'Balance Sheet'!$O83,'Balance Sheet'!J$58+1)</f>
        <v>215201.98921018135</v>
      </c>
      <c r="K83" s="94">
        <f t="array" aca="1" ref="K83" ca="1">INDEX(Calc!$B$404:$BJ$440,'Balance Sheet'!$O83,'Balance Sheet'!K$58+1)</f>
        <v>190625.6367516403</v>
      </c>
      <c r="L83" s="94">
        <f t="array" aca="1" ref="L83" ca="1">INDEX(Calc!$B$404:$BJ$440,'Balance Sheet'!$O83,'Balance Sheet'!L$58+1)</f>
        <v>194880.78737358036</v>
      </c>
      <c r="M83" s="94">
        <f t="array" aca="1" ref="M83" ca="1">INDEX(Calc!$B$404:$BJ$440,'Balance Sheet'!$O83,'Balance Sheet'!M$58+1)</f>
        <v>200155.11346741865</v>
      </c>
      <c r="N83" s="94">
        <f t="array" aca="1" ref="N83" ca="1">INDEX(Calc!$B$404:$BJ$440,'Balance Sheet'!$O83,'Balance Sheet'!N$58+1)</f>
        <v>206576.22116314681</v>
      </c>
      <c r="O83" s="152">
        <v>21</v>
      </c>
    </row>
    <row r="84" spans="1:15" ht="14.25" customHeight="1">
      <c r="A84" s="2" t="str">
        <f ca="1">IF(COUNTIF(A82:A83,"&lt;&gt;0")=0,0,"Total Current Liabilities")</f>
        <v>Total Current Liabilities</v>
      </c>
      <c r="B84" s="25"/>
      <c r="C84" s="230">
        <f t="shared" ref="C84:N84" ca="1" si="15">SUM(C82:C83)</f>
        <v>403932.39318116149</v>
      </c>
      <c r="D84" s="230">
        <f t="shared" ca="1" si="15"/>
        <v>356981.46913695335</v>
      </c>
      <c r="E84" s="230">
        <f t="shared" ca="1" si="15"/>
        <v>348073.33549245505</v>
      </c>
      <c r="F84" s="230">
        <f t="shared" ca="1" si="15"/>
        <v>348168.50275187392</v>
      </c>
      <c r="G84" s="230">
        <f t="shared" ca="1" si="15"/>
        <v>348761.58742234914</v>
      </c>
      <c r="H84" s="230">
        <f t="shared" ca="1" si="15"/>
        <v>349909.40025109699</v>
      </c>
      <c r="I84" s="230">
        <f t="shared" ca="1" si="15"/>
        <v>351676.60272328521</v>
      </c>
      <c r="J84" s="230">
        <f t="shared" ca="1" si="15"/>
        <v>403407.57038085558</v>
      </c>
      <c r="K84" s="230">
        <f t="shared" ca="1" si="15"/>
        <v>379103.99465731706</v>
      </c>
      <c r="L84" s="230">
        <f t="shared" ca="1" si="15"/>
        <v>383700.27129484154</v>
      </c>
      <c r="M84" s="230">
        <f t="shared" ca="1" si="15"/>
        <v>389392.69429655815</v>
      </c>
      <c r="N84" s="230">
        <f t="shared" ca="1" si="15"/>
        <v>396318.67222065513</v>
      </c>
      <c r="O84" s="152">
        <v>22</v>
      </c>
    </row>
    <row r="85" spans="1:15" ht="14.25" customHeight="1">
      <c r="A85" s="152" t="str">
        <f ca="1">IF(COUNTIF(A82:A83,"&lt;&gt;0")=0,0,"")</f>
        <v/>
      </c>
      <c r="O85" s="152">
        <v>23</v>
      </c>
    </row>
    <row r="86" spans="1:15" ht="14.25" customHeight="1">
      <c r="A86" s="2">
        <f>IF(COUNTIF(A87,"&lt;&gt;0")=0,0,"Long-Term Liabilities")</f>
        <v>0</v>
      </c>
      <c r="O86" s="152">
        <v>24</v>
      </c>
    </row>
    <row r="87" spans="1:15" ht="14.25" customHeight="1">
      <c r="A87" s="181">
        <f>IF(SUM(B87:N87)=0,0,Calc!$A$428)</f>
        <v>0</v>
      </c>
      <c r="B87" s="94"/>
      <c r="C87" s="94">
        <f t="array" ref="C87">INDEX(Calc!$B$404:$BJ$440,'Balance Sheet'!$O87,'Balance Sheet'!C$58+1)</f>
        <v>0</v>
      </c>
      <c r="D87" s="94">
        <f t="array" ref="D87">INDEX(Calc!$B$404:$BJ$440,'Balance Sheet'!$O87,'Balance Sheet'!D$58+1)</f>
        <v>0</v>
      </c>
      <c r="E87" s="94">
        <f t="array" ref="E87">INDEX(Calc!$B$404:$BJ$440,'Balance Sheet'!$O87,'Balance Sheet'!E$58+1)</f>
        <v>0</v>
      </c>
      <c r="F87" s="94">
        <f t="array" ref="F87">INDEX(Calc!$B$404:$BJ$440,'Balance Sheet'!$O87,'Balance Sheet'!F$58+1)</f>
        <v>0</v>
      </c>
      <c r="G87" s="94">
        <f t="array" ref="G87">INDEX(Calc!$B$404:$BJ$440,'Balance Sheet'!$O87,'Balance Sheet'!G$58+1)</f>
        <v>0</v>
      </c>
      <c r="H87" s="94">
        <f t="array" ref="H87">INDEX(Calc!$B$404:$BJ$440,'Balance Sheet'!$O87,'Balance Sheet'!H$58+1)</f>
        <v>0</v>
      </c>
      <c r="I87" s="94">
        <f t="array" ref="I87">INDEX(Calc!$B$404:$BJ$440,'Balance Sheet'!$O87,'Balance Sheet'!I$58+1)</f>
        <v>0</v>
      </c>
      <c r="J87" s="94">
        <f t="array" ref="J87">INDEX(Calc!$B$404:$BJ$440,'Balance Sheet'!$O87,'Balance Sheet'!J$58+1)</f>
        <v>0</v>
      </c>
      <c r="K87" s="94">
        <f t="array" ref="K87">INDEX(Calc!$B$404:$BJ$440,'Balance Sheet'!$O87,'Balance Sheet'!K$58+1)</f>
        <v>0</v>
      </c>
      <c r="L87" s="94">
        <f t="array" ref="L87">INDEX(Calc!$B$404:$BJ$440,'Balance Sheet'!$O87,'Balance Sheet'!L$58+1)</f>
        <v>0</v>
      </c>
      <c r="M87" s="94">
        <f t="array" ref="M87">INDEX(Calc!$B$404:$BJ$440,'Balance Sheet'!$O87,'Balance Sheet'!M$58+1)</f>
        <v>0</v>
      </c>
      <c r="N87" s="94">
        <f t="array" ref="N87">INDEX(Calc!$B$404:$BJ$440,'Balance Sheet'!$O87,'Balance Sheet'!N$58+1)</f>
        <v>0</v>
      </c>
      <c r="O87" s="152">
        <v>25</v>
      </c>
    </row>
    <row r="88" spans="1:15" ht="14.25" customHeight="1">
      <c r="A88" s="2">
        <f>IF(COUNTIF(A87,"&lt;&gt;0")=0,0,"Total Long-Term Liabilities")</f>
        <v>0</v>
      </c>
      <c r="B88" s="25"/>
      <c r="C88" s="230">
        <f t="shared" ref="C88:N88" si="16">SUM(C87)</f>
        <v>0</v>
      </c>
      <c r="D88" s="230">
        <f t="shared" si="16"/>
        <v>0</v>
      </c>
      <c r="E88" s="230">
        <f t="shared" si="16"/>
        <v>0</v>
      </c>
      <c r="F88" s="230">
        <f t="shared" si="16"/>
        <v>0</v>
      </c>
      <c r="G88" s="230">
        <f t="shared" si="16"/>
        <v>0</v>
      </c>
      <c r="H88" s="230">
        <f t="shared" si="16"/>
        <v>0</v>
      </c>
      <c r="I88" s="230">
        <f t="shared" si="16"/>
        <v>0</v>
      </c>
      <c r="J88" s="230">
        <f t="shared" si="16"/>
        <v>0</v>
      </c>
      <c r="K88" s="230">
        <f t="shared" si="16"/>
        <v>0</v>
      </c>
      <c r="L88" s="230">
        <f t="shared" si="16"/>
        <v>0</v>
      </c>
      <c r="M88" s="230">
        <f t="shared" si="16"/>
        <v>0</v>
      </c>
      <c r="N88" s="230">
        <f t="shared" si="16"/>
        <v>0</v>
      </c>
      <c r="O88" s="152">
        <v>26</v>
      </c>
    </row>
    <row r="89" spans="1:15" ht="14.25" customHeight="1">
      <c r="A89" s="2">
        <f>IF(COUNTIF(A87,"&lt;&gt;0")=0,0,"")</f>
        <v>0</v>
      </c>
      <c r="B89" s="25"/>
      <c r="C89" s="25"/>
      <c r="D89" s="25"/>
      <c r="E89" s="25"/>
      <c r="F89" s="25"/>
      <c r="G89" s="25"/>
      <c r="H89" s="25"/>
      <c r="I89" s="25"/>
      <c r="J89" s="25"/>
      <c r="K89" s="25"/>
      <c r="L89" s="25"/>
      <c r="M89" s="25"/>
      <c r="N89" s="25"/>
      <c r="O89" s="152">
        <v>27</v>
      </c>
    </row>
    <row r="90" spans="1:15" ht="14.25" customHeight="1">
      <c r="A90" s="2" t="s">
        <v>250</v>
      </c>
      <c r="B90" s="25"/>
      <c r="C90" s="292">
        <f t="shared" ref="C90:N90" ca="1" si="17">C84+C88</f>
        <v>403932.39318116149</v>
      </c>
      <c r="D90" s="292">
        <f t="shared" ca="1" si="17"/>
        <v>356981.46913695335</v>
      </c>
      <c r="E90" s="292">
        <f t="shared" ca="1" si="17"/>
        <v>348073.33549245505</v>
      </c>
      <c r="F90" s="292">
        <f t="shared" ca="1" si="17"/>
        <v>348168.50275187392</v>
      </c>
      <c r="G90" s="292">
        <f t="shared" ca="1" si="17"/>
        <v>348761.58742234914</v>
      </c>
      <c r="H90" s="292">
        <f t="shared" ca="1" si="17"/>
        <v>349909.40025109699</v>
      </c>
      <c r="I90" s="292">
        <f t="shared" ca="1" si="17"/>
        <v>351676.60272328521</v>
      </c>
      <c r="J90" s="292">
        <f t="shared" ca="1" si="17"/>
        <v>403407.57038085558</v>
      </c>
      <c r="K90" s="292">
        <f t="shared" ca="1" si="17"/>
        <v>379103.99465731706</v>
      </c>
      <c r="L90" s="292">
        <f t="shared" ca="1" si="17"/>
        <v>383700.27129484154</v>
      </c>
      <c r="M90" s="292">
        <f t="shared" ca="1" si="17"/>
        <v>389392.69429655815</v>
      </c>
      <c r="N90" s="292">
        <f t="shared" ca="1" si="17"/>
        <v>396318.67222065513</v>
      </c>
      <c r="O90" s="152">
        <v>28</v>
      </c>
    </row>
    <row r="91" spans="1:15" ht="14.25" customHeight="1">
      <c r="O91" s="152">
        <v>29</v>
      </c>
    </row>
    <row r="92" spans="1:15" ht="14.25" customHeight="1">
      <c r="A92" s="2" t="s">
        <v>251</v>
      </c>
      <c r="O92" s="152">
        <v>30</v>
      </c>
    </row>
    <row r="93" spans="1:15" ht="14.25" customHeight="1">
      <c r="A93" s="181" t="str">
        <f>IF(SUM(B93:N93)=0,0,Calc!$A$434)</f>
        <v xml:space="preserve">Paid In Capital </v>
      </c>
      <c r="B93" s="94"/>
      <c r="C93" s="94">
        <f t="array" ref="C93">INDEX(Calc!$B$404:$BJ$440,'Balance Sheet'!$O93,'Balance Sheet'!C$58+1)</f>
        <v>2678000</v>
      </c>
      <c r="D93" s="94">
        <f t="array" ref="D93">INDEX(Calc!$B$404:$BJ$440,'Balance Sheet'!$O93,'Balance Sheet'!D$58+1)</f>
        <v>2678000</v>
      </c>
      <c r="E93" s="94">
        <f t="array" ref="E93">INDEX(Calc!$B$404:$BJ$440,'Balance Sheet'!$O93,'Balance Sheet'!E$58+1)</f>
        <v>2678000</v>
      </c>
      <c r="F93" s="94">
        <f t="array" ref="F93">INDEX(Calc!$B$404:$BJ$440,'Balance Sheet'!$O93,'Balance Sheet'!F$58+1)</f>
        <v>2678000</v>
      </c>
      <c r="G93" s="94">
        <f t="array" ref="G93">INDEX(Calc!$B$404:$BJ$440,'Balance Sheet'!$O93,'Balance Sheet'!G$58+1)</f>
        <v>2678000</v>
      </c>
      <c r="H93" s="94">
        <f t="array" ref="H93">INDEX(Calc!$B$404:$BJ$440,'Balance Sheet'!$O93,'Balance Sheet'!H$58+1)</f>
        <v>2678000</v>
      </c>
      <c r="I93" s="94">
        <f t="array" ref="I93">INDEX(Calc!$B$404:$BJ$440,'Balance Sheet'!$O93,'Balance Sheet'!I$58+1)</f>
        <v>2678000</v>
      </c>
      <c r="J93" s="94">
        <f t="array" ref="J93">INDEX(Calc!$B$404:$BJ$440,'Balance Sheet'!$O93,'Balance Sheet'!J$58+1)</f>
        <v>2678000</v>
      </c>
      <c r="K93" s="94">
        <f t="array" ref="K93">INDEX(Calc!$B$404:$BJ$440,'Balance Sheet'!$O93,'Balance Sheet'!K$58+1)</f>
        <v>2678000</v>
      </c>
      <c r="L93" s="94">
        <f t="array" ref="L93">INDEX(Calc!$B$404:$BJ$440,'Balance Sheet'!$O93,'Balance Sheet'!L$58+1)</f>
        <v>2678000</v>
      </c>
      <c r="M93" s="94">
        <f t="array" ref="M93">INDEX(Calc!$B$404:$BJ$440,'Balance Sheet'!$O93,'Balance Sheet'!M$58+1)</f>
        <v>2678000</v>
      </c>
      <c r="N93" s="94">
        <f t="array" ref="N93">INDEX(Calc!$B$404:$BJ$440,'Balance Sheet'!$O93,'Balance Sheet'!N$58+1)</f>
        <v>2678000</v>
      </c>
      <c r="O93" s="152">
        <v>31</v>
      </c>
    </row>
    <row r="94" spans="1:15" ht="14.25" hidden="1" customHeight="1">
      <c r="A94" s="181">
        <f>IF(SUM(B94:N94)=0,0,Calc!$A$435)</f>
        <v>0</v>
      </c>
      <c r="B94" s="94"/>
      <c r="C94" s="94">
        <f t="array" ref="C94">INDEX(Calc!$B$404:$BJ$440,'Balance Sheet'!$O94,'Balance Sheet'!C$58+1)</f>
        <v>0</v>
      </c>
      <c r="D94" s="94">
        <f t="array" ref="D94">INDEX(Calc!$B$404:$BJ$440,'Balance Sheet'!$O94,'Balance Sheet'!D$58+1)</f>
        <v>0</v>
      </c>
      <c r="E94" s="94">
        <f t="array" ref="E94">INDEX(Calc!$B$404:$BJ$440,'Balance Sheet'!$O94,'Balance Sheet'!E$58+1)</f>
        <v>0</v>
      </c>
      <c r="F94" s="94">
        <f t="array" ref="F94">INDEX(Calc!$B$404:$BJ$440,'Balance Sheet'!$O94,'Balance Sheet'!F$58+1)</f>
        <v>0</v>
      </c>
      <c r="G94" s="94">
        <f t="array" ref="G94">INDEX(Calc!$B$404:$BJ$440,'Balance Sheet'!$O94,'Balance Sheet'!G$58+1)</f>
        <v>0</v>
      </c>
      <c r="H94" s="94">
        <f t="array" ref="H94">INDEX(Calc!$B$404:$BJ$440,'Balance Sheet'!$O94,'Balance Sheet'!H$58+1)</f>
        <v>0</v>
      </c>
      <c r="I94" s="94">
        <f t="array" ref="I94">INDEX(Calc!$B$404:$BJ$440,'Balance Sheet'!$O94,'Balance Sheet'!I$58+1)</f>
        <v>0</v>
      </c>
      <c r="J94" s="94">
        <f t="array" ref="J94">INDEX(Calc!$B$404:$BJ$440,'Balance Sheet'!$O94,'Balance Sheet'!J$58+1)</f>
        <v>0</v>
      </c>
      <c r="K94" s="94">
        <f t="array" ref="K94">INDEX(Calc!$B$404:$BJ$440,'Balance Sheet'!$O94,'Balance Sheet'!K$58+1)</f>
        <v>0</v>
      </c>
      <c r="L94" s="94">
        <f t="array" ref="L94">INDEX(Calc!$B$404:$BJ$440,'Balance Sheet'!$O94,'Balance Sheet'!L$58+1)</f>
        <v>0</v>
      </c>
      <c r="M94" s="94">
        <f t="array" ref="M94">INDEX(Calc!$B$404:$BJ$440,'Balance Sheet'!$O94,'Balance Sheet'!M$58+1)</f>
        <v>0</v>
      </c>
      <c r="N94" s="94">
        <f t="array" ref="N94">INDEX(Calc!$B$404:$BJ$440,'Balance Sheet'!$O94,'Balance Sheet'!N$58+1)</f>
        <v>0</v>
      </c>
      <c r="O94" s="152">
        <v>32</v>
      </c>
    </row>
    <row r="95" spans="1:15" ht="14.25" hidden="1" customHeight="1">
      <c r="A95" s="181">
        <f>IF(SUM(B95:N95)=0,0,Calc!$A$436)</f>
        <v>0</v>
      </c>
      <c r="B95" s="94"/>
      <c r="C95" s="94">
        <f t="array" ref="C95">INDEX(Calc!$B$404:$BJ$440,'Balance Sheet'!$O95,'Balance Sheet'!C$58+1)</f>
        <v>0</v>
      </c>
      <c r="D95" s="94">
        <f t="array" ref="D95">INDEX(Calc!$B$404:$BJ$440,'Balance Sheet'!$O95,'Balance Sheet'!D$58+1)</f>
        <v>0</v>
      </c>
      <c r="E95" s="94">
        <f t="array" ref="E95">INDEX(Calc!$B$404:$BJ$440,'Balance Sheet'!$O95,'Balance Sheet'!E$58+1)</f>
        <v>0</v>
      </c>
      <c r="F95" s="94">
        <f t="array" ref="F95">INDEX(Calc!$B$404:$BJ$440,'Balance Sheet'!$O95,'Balance Sheet'!F$58+1)</f>
        <v>0</v>
      </c>
      <c r="G95" s="94">
        <f t="array" ref="G95">INDEX(Calc!$B$404:$BJ$440,'Balance Sheet'!$O95,'Balance Sheet'!G$58+1)</f>
        <v>0</v>
      </c>
      <c r="H95" s="94">
        <f t="array" ref="H95">INDEX(Calc!$B$404:$BJ$440,'Balance Sheet'!$O95,'Balance Sheet'!H$58+1)</f>
        <v>0</v>
      </c>
      <c r="I95" s="94">
        <f t="array" ref="I95">INDEX(Calc!$B$404:$BJ$440,'Balance Sheet'!$O95,'Balance Sheet'!I$58+1)</f>
        <v>0</v>
      </c>
      <c r="J95" s="94">
        <f t="array" ref="J95">INDEX(Calc!$B$404:$BJ$440,'Balance Sheet'!$O95,'Balance Sheet'!J$58+1)</f>
        <v>0</v>
      </c>
      <c r="K95" s="94">
        <f t="array" ref="K95">INDEX(Calc!$B$404:$BJ$440,'Balance Sheet'!$O95,'Balance Sheet'!K$58+1)</f>
        <v>0</v>
      </c>
      <c r="L95" s="94">
        <f t="array" ref="L95">INDEX(Calc!$B$404:$BJ$440,'Balance Sheet'!$O95,'Balance Sheet'!L$58+1)</f>
        <v>0</v>
      </c>
      <c r="M95" s="94">
        <f t="array" ref="M95">INDEX(Calc!$B$404:$BJ$440,'Balance Sheet'!$O95,'Balance Sheet'!M$58+1)</f>
        <v>0</v>
      </c>
      <c r="N95" s="94">
        <f t="array" ref="N95">INDEX(Calc!$B$404:$BJ$440,'Balance Sheet'!$O95,'Balance Sheet'!N$58+1)</f>
        <v>0</v>
      </c>
      <c r="O95" s="152">
        <v>33</v>
      </c>
    </row>
    <row r="96" spans="1:15" ht="14.25" customHeight="1">
      <c r="A96" s="181" t="str">
        <f ca="1">IF(SUM(B96:N96)=0,0,Calc!$A$437)</f>
        <v>Retained Earnings</v>
      </c>
      <c r="B96" s="94"/>
      <c r="C96" s="94">
        <f t="array" aca="1" ref="C96" ca="1">INDEX(Calc!$B$404:$BJ$440,'Balance Sheet'!$O96,'Balance Sheet'!C$58+1)</f>
        <v>-5294937.9953933815</v>
      </c>
      <c r="D96" s="94">
        <f t="array" aca="1" ref="D96" ca="1">INDEX(Calc!$B$404:$BJ$440,'Balance Sheet'!$O96,'Balance Sheet'!D$58+1)</f>
        <v>-5671552.6654371088</v>
      </c>
      <c r="E96" s="94">
        <f t="array" aca="1" ref="E96" ca="1">INDEX(Calc!$B$404:$BJ$440,'Balance Sheet'!$O96,'Balance Sheet'!E$58+1)</f>
        <v>-6062418.0152923688</v>
      </c>
      <c r="F96" s="94">
        <f t="array" aca="1" ref="F96" ca="1">INDEX(Calc!$B$404:$BJ$440,'Balance Sheet'!$O96,'Balance Sheet'!F$58+1)</f>
        <v>-6453250.666041472</v>
      </c>
      <c r="G96" s="94">
        <f t="array" aca="1" ref="G96" ca="1">INDEX(Calc!$B$404:$BJ$440,'Balance Sheet'!$O96,'Balance Sheet'!G$58+1)</f>
        <v>-6843913.6722041238</v>
      </c>
      <c r="H96" s="94">
        <f t="array" aca="1" ref="H96" ca="1">INDEX(Calc!$B$404:$BJ$440,'Balance Sheet'!$O96,'Balance Sheet'!H$58+1)</f>
        <v>-7234254.6487938603</v>
      </c>
      <c r="I96" s="94">
        <f t="array" aca="1" ref="I96" ca="1">INDEX(Calc!$B$404:$BJ$440,'Balance Sheet'!$O96,'Balance Sheet'!I$58+1)</f>
        <v>-7624103.6497570006</v>
      </c>
      <c r="J96" s="94">
        <f t="array" aca="1" ref="J96" ca="1">INDEX(Calc!$B$404:$BJ$440,'Balance Sheet'!$O96,'Balance Sheet'!J$58+1)</f>
        <v>-7999734.1725558965</v>
      </c>
      <c r="K96" s="94">
        <f t="array" aca="1" ref="K96" ca="1">INDEX(Calc!$B$404:$BJ$440,'Balance Sheet'!$O96,'Balance Sheet'!K$58+1)</f>
        <v>-8374237.793786901</v>
      </c>
      <c r="L96" s="94">
        <f t="array" aca="1" ref="L96" ca="1">INDEX(Calc!$B$404:$BJ$440,'Balance Sheet'!$O96,'Balance Sheet'!L$58+1)</f>
        <v>-8747311.1711442657</v>
      </c>
      <c r="M96" s="94">
        <f t="array" aca="1" ref="M96" ca="1">INDEX(Calc!$B$404:$BJ$440,'Balance Sheet'!$O96,'Balance Sheet'!M$58+1)</f>
        <v>-9118613.7354193088</v>
      </c>
      <c r="N96" s="94">
        <f t="array" aca="1" ref="N96" ca="1">INDEX(Calc!$B$404:$BJ$440,'Balance Sheet'!$O96,'Balance Sheet'!N$58+1)</f>
        <v>-9487762.6510233991</v>
      </c>
      <c r="O96" s="152">
        <v>34</v>
      </c>
    </row>
    <row r="97" spans="1:15" ht="14.25" customHeight="1">
      <c r="A97" s="2" t="s">
        <v>252</v>
      </c>
      <c r="B97" s="25"/>
      <c r="C97" s="292">
        <f t="shared" ref="C97:N97" ca="1" si="18">SUM(C93:C96)</f>
        <v>-2616937.9953933815</v>
      </c>
      <c r="D97" s="292">
        <f t="shared" ca="1" si="18"/>
        <v>-2993552.6654371088</v>
      </c>
      <c r="E97" s="292">
        <f t="shared" ca="1" si="18"/>
        <v>-3384418.0152923688</v>
      </c>
      <c r="F97" s="292">
        <f t="shared" ca="1" si="18"/>
        <v>-3775250.666041472</v>
      </c>
      <c r="G97" s="292">
        <f t="shared" ca="1" si="18"/>
        <v>-4165913.6722041238</v>
      </c>
      <c r="H97" s="292">
        <f t="shared" ca="1" si="18"/>
        <v>-4556254.6487938603</v>
      </c>
      <c r="I97" s="292">
        <f t="shared" ca="1" si="18"/>
        <v>-4946103.6497570006</v>
      </c>
      <c r="J97" s="292">
        <f t="shared" ca="1" si="18"/>
        <v>-5321734.1725558965</v>
      </c>
      <c r="K97" s="292">
        <f t="shared" ca="1" si="18"/>
        <v>-5696237.793786901</v>
      </c>
      <c r="L97" s="292">
        <f t="shared" ca="1" si="18"/>
        <v>-6069311.1711442657</v>
      </c>
      <c r="M97" s="292">
        <f t="shared" ca="1" si="18"/>
        <v>-6440613.7354193088</v>
      </c>
      <c r="N97" s="292">
        <f t="shared" ca="1" si="18"/>
        <v>-6809762.6510233991</v>
      </c>
      <c r="O97" s="152">
        <v>35</v>
      </c>
    </row>
    <row r="98" spans="1:15" ht="14.25" customHeight="1">
      <c r="O98" s="152">
        <v>36</v>
      </c>
    </row>
    <row r="99" spans="1:15" ht="14.25" customHeight="1">
      <c r="A99" s="17" t="s">
        <v>253</v>
      </c>
      <c r="B99" s="105"/>
      <c r="C99" s="103">
        <f t="shared" ref="C99:N99" ca="1" si="19">C97+C90</f>
        <v>-2213005.60221222</v>
      </c>
      <c r="D99" s="103">
        <f t="shared" ca="1" si="19"/>
        <v>-2636571.1963001555</v>
      </c>
      <c r="E99" s="103">
        <f t="shared" ca="1" si="19"/>
        <v>-3036344.6797999139</v>
      </c>
      <c r="F99" s="103">
        <f t="shared" ca="1" si="19"/>
        <v>-3427082.1632895982</v>
      </c>
      <c r="G99" s="103">
        <f t="shared" ca="1" si="19"/>
        <v>-3817152.0847817748</v>
      </c>
      <c r="H99" s="103">
        <f t="shared" ca="1" si="19"/>
        <v>-4206345.2485427633</v>
      </c>
      <c r="I99" s="103">
        <f t="shared" ca="1" si="19"/>
        <v>-4594427.0470337151</v>
      </c>
      <c r="J99" s="103">
        <f t="shared" ca="1" si="19"/>
        <v>-4918326.6021750411</v>
      </c>
      <c r="K99" s="103">
        <f t="shared" ca="1" si="19"/>
        <v>-5317133.7991295839</v>
      </c>
      <c r="L99" s="103">
        <f t="shared" ca="1" si="19"/>
        <v>-5685610.8998494241</v>
      </c>
      <c r="M99" s="103">
        <f t="shared" ca="1" si="19"/>
        <v>-6051221.0411227504</v>
      </c>
      <c r="N99" s="103">
        <f t="shared" ca="1" si="19"/>
        <v>-6413443.9788027443</v>
      </c>
      <c r="O99" s="152">
        <v>37</v>
      </c>
    </row>
    <row r="100" spans="1:15" ht="14.25" hidden="1" customHeight="1">
      <c r="A100" s="181">
        <v>0</v>
      </c>
      <c r="B100" s="173"/>
      <c r="C100" s="173">
        <f t="shared" ref="C100:N100" ca="1" si="20">C78-C99</f>
        <v>0</v>
      </c>
      <c r="D100" s="173">
        <f t="shared" ca="1" si="20"/>
        <v>0</v>
      </c>
      <c r="E100" s="173">
        <f t="shared" ca="1" si="20"/>
        <v>0</v>
      </c>
      <c r="F100" s="173">
        <f t="shared" ca="1" si="20"/>
        <v>0</v>
      </c>
      <c r="G100" s="173">
        <f t="shared" ca="1" si="20"/>
        <v>0</v>
      </c>
      <c r="H100" s="173">
        <f t="shared" ca="1" si="20"/>
        <v>0</v>
      </c>
      <c r="I100" s="173">
        <f t="shared" ca="1" si="20"/>
        <v>0</v>
      </c>
      <c r="J100" s="173">
        <f t="shared" ca="1" si="20"/>
        <v>0</v>
      </c>
      <c r="K100" s="173">
        <f t="shared" ca="1" si="20"/>
        <v>0</v>
      </c>
      <c r="L100" s="173">
        <f t="shared" ca="1" si="20"/>
        <v>0</v>
      </c>
      <c r="M100" s="173">
        <f t="shared" ca="1" si="20"/>
        <v>0</v>
      </c>
      <c r="N100" s="173">
        <f t="shared" ca="1" si="20"/>
        <v>0</v>
      </c>
    </row>
    <row r="101" spans="1:15" ht="14.25" hidden="1" customHeight="1">
      <c r="A101" s="181">
        <v>0</v>
      </c>
      <c r="D101" s="173">
        <f t="shared" ref="D101:N101" ca="1" si="21">D100-C100</f>
        <v>0</v>
      </c>
      <c r="E101" s="173">
        <f t="shared" ca="1" si="21"/>
        <v>0</v>
      </c>
      <c r="F101" s="173">
        <f t="shared" ca="1" si="21"/>
        <v>0</v>
      </c>
      <c r="G101" s="173">
        <f t="shared" ca="1" si="21"/>
        <v>0</v>
      </c>
      <c r="H101" s="173">
        <f t="shared" ca="1" si="21"/>
        <v>0</v>
      </c>
      <c r="I101" s="173">
        <f t="shared" ca="1" si="21"/>
        <v>0</v>
      </c>
      <c r="J101" s="173">
        <f t="shared" ca="1" si="21"/>
        <v>0</v>
      </c>
      <c r="K101" s="173">
        <f t="shared" ca="1" si="21"/>
        <v>0</v>
      </c>
      <c r="L101" s="173">
        <f t="shared" ca="1" si="21"/>
        <v>0</v>
      </c>
      <c r="M101" s="173">
        <f t="shared" ca="1" si="21"/>
        <v>0</v>
      </c>
      <c r="N101" s="173">
        <f t="shared" ca="1" si="21"/>
        <v>0</v>
      </c>
      <c r="O101" s="173"/>
    </row>
    <row r="102" spans="1:15" ht="14.25" customHeight="1">
      <c r="B102" s="173"/>
      <c r="C102" s="173"/>
      <c r="D102" s="173"/>
      <c r="E102" s="173"/>
      <c r="F102" s="173"/>
      <c r="G102" s="173"/>
      <c r="H102" s="173"/>
      <c r="I102" s="173"/>
      <c r="J102" s="173"/>
      <c r="K102" s="173"/>
      <c r="L102" s="173"/>
      <c r="M102" s="173"/>
      <c r="N102" s="173"/>
    </row>
    <row r="103" spans="1:15" ht="14.25" customHeight="1">
      <c r="A103" s="17"/>
      <c r="B103" s="17"/>
      <c r="C103" s="17"/>
      <c r="D103" s="17"/>
      <c r="E103" s="17"/>
      <c r="F103" s="17"/>
      <c r="G103" s="17"/>
      <c r="H103" s="17"/>
      <c r="I103" s="17"/>
      <c r="J103" s="17"/>
      <c r="K103" s="17"/>
      <c r="L103" s="17"/>
      <c r="M103" s="17"/>
      <c r="N103" s="17"/>
    </row>
    <row r="104" spans="1:15" ht="14.25" customHeight="1"/>
    <row r="105" spans="1:15" ht="14.25" customHeight="1"/>
    <row r="106" spans="1:15" ht="14.25" customHeight="1"/>
    <row r="107" spans="1:15" ht="14.25" customHeight="1">
      <c r="A107" s="484" t="str">
        <f>'Input - Assumptions'!$D$8</f>
        <v>CHAD LOVE MEDIA AI</v>
      </c>
      <c r="B107" s="485"/>
      <c r="C107" s="485"/>
      <c r="D107" s="485"/>
      <c r="E107" s="485"/>
      <c r="F107" s="485"/>
      <c r="G107" s="485"/>
      <c r="H107" s="485"/>
      <c r="I107" s="485"/>
      <c r="J107" s="485"/>
      <c r="K107" s="485"/>
      <c r="L107" s="485"/>
      <c r="M107" s="485"/>
      <c r="N107" s="485"/>
    </row>
    <row r="108" spans="1:15" ht="14.25" customHeight="1">
      <c r="A108" s="484" t="s">
        <v>244</v>
      </c>
      <c r="B108" s="485"/>
      <c r="C108" s="485"/>
      <c r="D108" s="485"/>
      <c r="E108" s="485"/>
      <c r="F108" s="485"/>
      <c r="G108" s="485"/>
      <c r="H108" s="485"/>
      <c r="I108" s="485"/>
      <c r="J108" s="485"/>
      <c r="K108" s="485"/>
      <c r="L108" s="485"/>
      <c r="M108" s="485"/>
      <c r="N108" s="485"/>
    </row>
    <row r="109" spans="1:15" ht="14.25" customHeight="1">
      <c r="A109" s="484" t="s">
        <v>127</v>
      </c>
      <c r="B109" s="485"/>
      <c r="C109" s="485"/>
      <c r="D109" s="485"/>
      <c r="E109" s="485"/>
      <c r="F109" s="485"/>
      <c r="G109" s="485"/>
      <c r="H109" s="485"/>
      <c r="I109" s="485"/>
      <c r="J109" s="485"/>
      <c r="K109" s="485"/>
      <c r="L109" s="485"/>
      <c r="M109" s="485"/>
      <c r="N109" s="485"/>
    </row>
    <row r="110" spans="1:15" ht="14.25" customHeight="1"/>
    <row r="111" spans="1:15" ht="14.25" customHeight="1">
      <c r="A111" s="2" t="s">
        <v>330</v>
      </c>
      <c r="C111" s="152">
        <f>(((VALUE(RIGHT(A109,1)))-1)*12)+1</f>
        <v>25</v>
      </c>
      <c r="D111" s="152">
        <f t="shared" ref="D111:N111" si="22">C111+1</f>
        <v>26</v>
      </c>
      <c r="E111" s="152">
        <f t="shared" si="22"/>
        <v>27</v>
      </c>
      <c r="F111" s="152">
        <f t="shared" si="22"/>
        <v>28</v>
      </c>
      <c r="G111" s="152">
        <f t="shared" si="22"/>
        <v>29</v>
      </c>
      <c r="H111" s="152">
        <f t="shared" si="22"/>
        <v>30</v>
      </c>
      <c r="I111" s="152">
        <f t="shared" si="22"/>
        <v>31</v>
      </c>
      <c r="J111" s="152">
        <f t="shared" si="22"/>
        <v>32</v>
      </c>
      <c r="K111" s="152">
        <f t="shared" si="22"/>
        <v>33</v>
      </c>
      <c r="L111" s="152">
        <f t="shared" si="22"/>
        <v>34</v>
      </c>
      <c r="M111" s="152">
        <f t="shared" si="22"/>
        <v>35</v>
      </c>
      <c r="N111" s="152">
        <f t="shared" si="22"/>
        <v>36</v>
      </c>
    </row>
    <row r="112" spans="1:15" ht="14.25" customHeight="1">
      <c r="A112" s="181" t="s">
        <v>331</v>
      </c>
      <c r="B112" s="133"/>
      <c r="C112" s="47">
        <f>EOMONTH('Input - Assumptions'!$D$9,'Balance Sheet'!C111-1)</f>
        <v>46934</v>
      </c>
      <c r="D112" s="47">
        <f>EOMONTH('Input - Assumptions'!$D$9,'Balance Sheet'!D111-1)</f>
        <v>46965</v>
      </c>
      <c r="E112" s="47">
        <f>EOMONTH('Input - Assumptions'!$D$9,'Balance Sheet'!E111-1)</f>
        <v>46996</v>
      </c>
      <c r="F112" s="47">
        <f>EOMONTH('Input - Assumptions'!$D$9,'Balance Sheet'!F111-1)</f>
        <v>47026</v>
      </c>
      <c r="G112" s="47">
        <f>EOMONTH('Input - Assumptions'!$D$9,'Balance Sheet'!G111-1)</f>
        <v>47057</v>
      </c>
      <c r="H112" s="47">
        <f>EOMONTH('Input - Assumptions'!$D$9,'Balance Sheet'!H111-1)</f>
        <v>47087</v>
      </c>
      <c r="I112" s="47">
        <f>EOMONTH('Input - Assumptions'!$D$9,'Balance Sheet'!I111-1)</f>
        <v>47118</v>
      </c>
      <c r="J112" s="47">
        <f>EOMONTH('Input - Assumptions'!$D$9,'Balance Sheet'!J111-1)</f>
        <v>47149</v>
      </c>
      <c r="K112" s="47">
        <f>EOMONTH('Input - Assumptions'!$D$9,'Balance Sheet'!K111-1)</f>
        <v>47177</v>
      </c>
      <c r="L112" s="47">
        <f>EOMONTH('Input - Assumptions'!$D$9,'Balance Sheet'!L111-1)</f>
        <v>47208</v>
      </c>
      <c r="M112" s="47">
        <f>EOMONTH('Input - Assumptions'!$D$9,'Balance Sheet'!M111-1)</f>
        <v>47238</v>
      </c>
      <c r="N112" s="47">
        <f>EOMONTH('Input - Assumptions'!$D$9,'Balance Sheet'!N111-1)</f>
        <v>47269</v>
      </c>
    </row>
    <row r="113" spans="1:15" ht="14.25" customHeight="1">
      <c r="A113" s="2"/>
    </row>
    <row r="114" spans="1:15" ht="14.25" customHeight="1">
      <c r="A114" s="17" t="s">
        <v>324</v>
      </c>
    </row>
    <row r="115" spans="1:15" ht="14.25" customHeight="1">
      <c r="A115" s="2" t="s">
        <v>245</v>
      </c>
    </row>
    <row r="116" spans="1:15" ht="14.25" customHeight="1">
      <c r="A116" s="181" t="str">
        <f ca="1">IF(SUM(B116:N116)=0,0,Calc!$A$404)</f>
        <v>Cash</v>
      </c>
      <c r="B116" s="25"/>
      <c r="C116" s="25">
        <f t="array" aca="1" ref="C116" ca="1">INDEX(Calc!$B$404:$BJ$440,'Balance Sheet'!$O116,'Balance Sheet'!C$111+1)</f>
        <v>-6805143.9361047223</v>
      </c>
      <c r="D116" s="25">
        <f t="array" aca="1" ref="D116" ca="1">INDEX(Calc!$B$404:$BJ$440,'Balance Sheet'!$O116,'Balance Sheet'!D$111+1)</f>
        <v>-7160768.9483917095</v>
      </c>
      <c r="E116" s="25">
        <f t="array" aca="1" ref="E116" ca="1">INDEX(Calc!$B$404:$BJ$440,'Balance Sheet'!$O116,'Balance Sheet'!E$111+1)</f>
        <v>-7520945.7325964086</v>
      </c>
      <c r="F116" s="25">
        <f t="array" aca="1" ref="F116" ca="1">INDEX(Calc!$B$404:$BJ$440,'Balance Sheet'!$O116,'Balance Sheet'!F$111+1)</f>
        <v>-7880641.7934640367</v>
      </c>
      <c r="G116" s="25">
        <f t="array" aca="1" ref="G116" ca="1">INDEX(Calc!$B$404:$BJ$440,'Balance Sheet'!$O116,'Balance Sheet'!G$111+1)</f>
        <v>-8232924.5751433801</v>
      </c>
      <c r="H116" s="25">
        <f t="array" aca="1" ref="H116" ca="1">INDEX(Calc!$B$404:$BJ$440,'Balance Sheet'!$O116,'Balance Sheet'!H$111+1)</f>
        <v>-8576679.6013478115</v>
      </c>
      <c r="I116" s="25">
        <f t="array" aca="1" ref="I116" ca="1">INDEX(Calc!$B$404:$BJ$440,'Balance Sheet'!$O116,'Balance Sheet'!I$111+1)</f>
        <v>-8910645.9477397259</v>
      </c>
      <c r="J116" s="25">
        <f t="array" aca="1" ref="J116" ca="1">INDEX(Calc!$B$404:$BJ$440,'Balance Sheet'!$O116,'Balance Sheet'!J$111+1)</f>
        <v>-9233396.5983849727</v>
      </c>
      <c r="K116" s="25">
        <f t="array" aca="1" ref="K116" ca="1">INDEX(Calc!$B$404:$BJ$440,'Balance Sheet'!$O116,'Balance Sheet'!K$111+1)</f>
        <v>-9543316.1766100433</v>
      </c>
      <c r="L116" s="25">
        <f t="array" aca="1" ref="L116" ca="1">INDEX(Calc!$B$404:$BJ$440,'Balance Sheet'!$O116,'Balance Sheet'!L$111+1)</f>
        <v>-9838575.6992009152</v>
      </c>
      <c r="M116" s="25">
        <f t="array" aca="1" ref="M116" ca="1">INDEX(Calc!$B$404:$BJ$440,'Balance Sheet'!$O116,'Balance Sheet'!M$111+1)</f>
        <v>-10117103.955956504</v>
      </c>
      <c r="N116" s="25">
        <f t="array" aca="1" ref="N116" ca="1">INDEX(Calc!$B$404:$BJ$440,'Balance Sheet'!$O116,'Balance Sheet'!N$111+1)</f>
        <v>-10376555.063412337</v>
      </c>
      <c r="O116" s="152">
        <v>1</v>
      </c>
    </row>
    <row r="117" spans="1:15" ht="14.25" hidden="1" customHeight="1">
      <c r="A117" s="181">
        <f ca="1">IF(SUM(B117:N117)=0,0,Calc!$A$405)</f>
        <v>0</v>
      </c>
      <c r="B117" s="94"/>
      <c r="C117" s="94">
        <f t="array" aca="1" ref="C117" ca="1">INDEX(Calc!$B$404:$BJ$440,'Balance Sheet'!$O117,'Balance Sheet'!C$111+1)</f>
        <v>0</v>
      </c>
      <c r="D117" s="94">
        <f t="array" aca="1" ref="D117" ca="1">INDEX(Calc!$B$404:$BJ$440,'Balance Sheet'!$O117,'Balance Sheet'!D$111+1)</f>
        <v>0</v>
      </c>
      <c r="E117" s="94">
        <f t="array" aca="1" ref="E117" ca="1">INDEX(Calc!$B$404:$BJ$440,'Balance Sheet'!$O117,'Balance Sheet'!E$111+1)</f>
        <v>0</v>
      </c>
      <c r="F117" s="94">
        <f t="array" aca="1" ref="F117" ca="1">INDEX(Calc!$B$404:$BJ$440,'Balance Sheet'!$O117,'Balance Sheet'!F$111+1)</f>
        <v>0</v>
      </c>
      <c r="G117" s="94">
        <f t="array" aca="1" ref="G117" ca="1">INDEX(Calc!$B$404:$BJ$440,'Balance Sheet'!$O117,'Balance Sheet'!G$111+1)</f>
        <v>0</v>
      </c>
      <c r="H117" s="94">
        <f t="array" aca="1" ref="H117" ca="1">INDEX(Calc!$B$404:$BJ$440,'Balance Sheet'!$O117,'Balance Sheet'!H$111+1)</f>
        <v>0</v>
      </c>
      <c r="I117" s="94">
        <f t="array" aca="1" ref="I117" ca="1">INDEX(Calc!$B$404:$BJ$440,'Balance Sheet'!$O117,'Balance Sheet'!I$111+1)</f>
        <v>0</v>
      </c>
      <c r="J117" s="94">
        <f t="array" aca="1" ref="J117" ca="1">INDEX(Calc!$B$404:$BJ$440,'Balance Sheet'!$O117,'Balance Sheet'!J$111+1)</f>
        <v>0</v>
      </c>
      <c r="K117" s="94">
        <f t="array" aca="1" ref="K117" ca="1">INDEX(Calc!$B$404:$BJ$440,'Balance Sheet'!$O117,'Balance Sheet'!K$111+1)</f>
        <v>0</v>
      </c>
      <c r="L117" s="94">
        <f t="array" aca="1" ref="L117" ca="1">INDEX(Calc!$B$404:$BJ$440,'Balance Sheet'!$O117,'Balance Sheet'!L$111+1)</f>
        <v>0</v>
      </c>
      <c r="M117" s="94">
        <f t="array" aca="1" ref="M117" ca="1">INDEX(Calc!$B$404:$BJ$440,'Balance Sheet'!$O117,'Balance Sheet'!M$111+1)</f>
        <v>0</v>
      </c>
      <c r="N117" s="94">
        <f t="array" aca="1" ref="N117" ca="1">INDEX(Calc!$B$404:$BJ$440,'Balance Sheet'!$O117,'Balance Sheet'!N$111+1)</f>
        <v>0</v>
      </c>
      <c r="O117" s="152">
        <v>2</v>
      </c>
    </row>
    <row r="118" spans="1:15" ht="14.25" hidden="1" customHeight="1">
      <c r="A118" s="181">
        <f ca="1">IF(SUM(B118:N118)=0,0,Calc!$A$406)</f>
        <v>0</v>
      </c>
      <c r="B118" s="94"/>
      <c r="C118" s="94">
        <f t="array" aca="1" ref="C118" ca="1">INDEX(Calc!$B$404:$BJ$440,'Balance Sheet'!$O118,'Balance Sheet'!C$111+1)</f>
        <v>0</v>
      </c>
      <c r="D118" s="94">
        <f t="array" aca="1" ref="D118" ca="1">INDEX(Calc!$B$404:$BJ$440,'Balance Sheet'!$O118,'Balance Sheet'!D$111+1)</f>
        <v>0</v>
      </c>
      <c r="E118" s="94">
        <f t="array" aca="1" ref="E118" ca="1">INDEX(Calc!$B$404:$BJ$440,'Balance Sheet'!$O118,'Balance Sheet'!E$111+1)</f>
        <v>0</v>
      </c>
      <c r="F118" s="94">
        <f t="array" aca="1" ref="F118" ca="1">INDEX(Calc!$B$404:$BJ$440,'Balance Sheet'!$O118,'Balance Sheet'!F$111+1)</f>
        <v>0</v>
      </c>
      <c r="G118" s="94">
        <f t="array" aca="1" ref="G118" ca="1">INDEX(Calc!$B$404:$BJ$440,'Balance Sheet'!$O118,'Balance Sheet'!G$111+1)</f>
        <v>0</v>
      </c>
      <c r="H118" s="94">
        <f t="array" aca="1" ref="H118" ca="1">INDEX(Calc!$B$404:$BJ$440,'Balance Sheet'!$O118,'Balance Sheet'!H$111+1)</f>
        <v>0</v>
      </c>
      <c r="I118" s="94">
        <f t="array" aca="1" ref="I118" ca="1">INDEX(Calc!$B$404:$BJ$440,'Balance Sheet'!$O118,'Balance Sheet'!I$111+1)</f>
        <v>0</v>
      </c>
      <c r="J118" s="94">
        <f t="array" aca="1" ref="J118" ca="1">INDEX(Calc!$B$404:$BJ$440,'Balance Sheet'!$O118,'Balance Sheet'!J$111+1)</f>
        <v>0</v>
      </c>
      <c r="K118" s="94">
        <f t="array" aca="1" ref="K118" ca="1">INDEX(Calc!$B$404:$BJ$440,'Balance Sheet'!$O118,'Balance Sheet'!K$111+1)</f>
        <v>0</v>
      </c>
      <c r="L118" s="94">
        <f t="array" aca="1" ref="L118" ca="1">INDEX(Calc!$B$404:$BJ$440,'Balance Sheet'!$O118,'Balance Sheet'!L$111+1)</f>
        <v>0</v>
      </c>
      <c r="M118" s="94">
        <f t="array" aca="1" ref="M118" ca="1">INDEX(Calc!$B$404:$BJ$440,'Balance Sheet'!$O118,'Balance Sheet'!M$111+1)</f>
        <v>0</v>
      </c>
      <c r="N118" s="94">
        <f t="array" aca="1" ref="N118" ca="1">INDEX(Calc!$B$404:$BJ$440,'Balance Sheet'!$O118,'Balance Sheet'!N$111+1)</f>
        <v>0</v>
      </c>
      <c r="O118" s="152">
        <v>3</v>
      </c>
    </row>
    <row r="119" spans="1:15" ht="14.25" customHeight="1">
      <c r="A119" s="2" t="s">
        <v>247</v>
      </c>
      <c r="B119" s="25"/>
      <c r="C119" s="230">
        <f t="shared" ref="C119:N119" ca="1" si="23">SUM(C116:C118)</f>
        <v>-6805143.9361047223</v>
      </c>
      <c r="D119" s="230">
        <f t="shared" ca="1" si="23"/>
        <v>-7160768.9483917095</v>
      </c>
      <c r="E119" s="230">
        <f t="shared" ca="1" si="23"/>
        <v>-7520945.7325964086</v>
      </c>
      <c r="F119" s="230">
        <f t="shared" ca="1" si="23"/>
        <v>-7880641.7934640367</v>
      </c>
      <c r="G119" s="230">
        <f t="shared" ca="1" si="23"/>
        <v>-8232924.5751433801</v>
      </c>
      <c r="H119" s="230">
        <f t="shared" ca="1" si="23"/>
        <v>-8576679.6013478115</v>
      </c>
      <c r="I119" s="230">
        <f t="shared" ca="1" si="23"/>
        <v>-8910645.9477397259</v>
      </c>
      <c r="J119" s="230">
        <f t="shared" ca="1" si="23"/>
        <v>-9233396.5983849727</v>
      </c>
      <c r="K119" s="230">
        <f t="shared" ca="1" si="23"/>
        <v>-9543316.1766100433</v>
      </c>
      <c r="L119" s="230">
        <f t="shared" ca="1" si="23"/>
        <v>-9838575.6992009152</v>
      </c>
      <c r="M119" s="230">
        <f t="shared" ca="1" si="23"/>
        <v>-10117103.955956504</v>
      </c>
      <c r="N119" s="230">
        <f t="shared" ca="1" si="23"/>
        <v>-10376555.063412337</v>
      </c>
      <c r="O119" s="152">
        <v>4</v>
      </c>
    </row>
    <row r="120" spans="1:15" ht="14.25" customHeight="1">
      <c r="O120" s="152">
        <v>5</v>
      </c>
    </row>
    <row r="121" spans="1:15" ht="14.25" customHeight="1">
      <c r="A121" s="2" t="s">
        <v>13</v>
      </c>
      <c r="O121" s="152">
        <v>6</v>
      </c>
    </row>
    <row r="122" spans="1:15" ht="14.25" customHeight="1">
      <c r="A122" s="181" t="str">
        <f>IF(SUM(B122:N122)=0,0,Calc!$A$410)</f>
        <v>Intangibles</v>
      </c>
      <c r="B122" s="94"/>
      <c r="C122" s="94">
        <f t="array" ref="C122">INDEX(Calc!$B$404:$BJ$440,'Balance Sheet'!$O122,'Balance Sheet'!C$111+1)</f>
        <v>25000</v>
      </c>
      <c r="D122" s="94">
        <f t="array" ref="D122">INDEX(Calc!$B$404:$BJ$440,'Balance Sheet'!$O122,'Balance Sheet'!D$111+1)</f>
        <v>25000</v>
      </c>
      <c r="E122" s="94">
        <f t="array" ref="E122">INDEX(Calc!$B$404:$BJ$440,'Balance Sheet'!$O122,'Balance Sheet'!E$111+1)</f>
        <v>25000</v>
      </c>
      <c r="F122" s="94">
        <f t="array" ref="F122">INDEX(Calc!$B$404:$BJ$440,'Balance Sheet'!$O122,'Balance Sheet'!F$111+1)</f>
        <v>25000</v>
      </c>
      <c r="G122" s="94">
        <f t="array" ref="G122">INDEX(Calc!$B$404:$BJ$440,'Balance Sheet'!$O122,'Balance Sheet'!G$111+1)</f>
        <v>25000</v>
      </c>
      <c r="H122" s="94">
        <f t="array" ref="H122">INDEX(Calc!$B$404:$BJ$440,'Balance Sheet'!$O122,'Balance Sheet'!H$111+1)</f>
        <v>25000</v>
      </c>
      <c r="I122" s="94">
        <f t="array" ref="I122">INDEX(Calc!$B$404:$BJ$440,'Balance Sheet'!$O122,'Balance Sheet'!I$111+1)</f>
        <v>25000</v>
      </c>
      <c r="J122" s="94">
        <f t="array" ref="J122">INDEX(Calc!$B$404:$BJ$440,'Balance Sheet'!$O122,'Balance Sheet'!J$111+1)</f>
        <v>25000</v>
      </c>
      <c r="K122" s="94">
        <f t="array" ref="K122">INDEX(Calc!$B$404:$BJ$440,'Balance Sheet'!$O122,'Balance Sheet'!K$111+1)</f>
        <v>25000</v>
      </c>
      <c r="L122" s="94">
        <f t="array" ref="L122">INDEX(Calc!$B$404:$BJ$440,'Balance Sheet'!$O122,'Balance Sheet'!L$111+1)</f>
        <v>25000</v>
      </c>
      <c r="M122" s="94">
        <f t="array" ref="M122">INDEX(Calc!$B$404:$BJ$440,'Balance Sheet'!$O122,'Balance Sheet'!M$111+1)</f>
        <v>25000</v>
      </c>
      <c r="N122" s="94">
        <f t="array" ref="N122">INDEX(Calc!$B$404:$BJ$440,'Balance Sheet'!$O122,'Balance Sheet'!N$111+1)</f>
        <v>25000</v>
      </c>
      <c r="O122" s="152">
        <v>7</v>
      </c>
    </row>
    <row r="123" spans="1:15" ht="14.25" customHeight="1">
      <c r="A123" s="181" t="str">
        <f>IF(SUM(B123:N123)=0,0,Calc!$A$411)</f>
        <v>Equipment</v>
      </c>
      <c r="B123" s="94"/>
      <c r="C123" s="94">
        <f t="array" ref="C123">INDEX(Calc!$B$404:$BJ$440,'Balance Sheet'!$O123,'Balance Sheet'!C$111+1)</f>
        <v>30000</v>
      </c>
      <c r="D123" s="94">
        <f t="array" ref="D123">INDEX(Calc!$B$404:$BJ$440,'Balance Sheet'!$O123,'Balance Sheet'!D$111+1)</f>
        <v>30000</v>
      </c>
      <c r="E123" s="94">
        <f t="array" ref="E123">INDEX(Calc!$B$404:$BJ$440,'Balance Sheet'!$O123,'Balance Sheet'!E$111+1)</f>
        <v>30000</v>
      </c>
      <c r="F123" s="94">
        <f t="array" ref="F123">INDEX(Calc!$B$404:$BJ$440,'Balance Sheet'!$O123,'Balance Sheet'!F$111+1)</f>
        <v>30000</v>
      </c>
      <c r="G123" s="94">
        <f t="array" ref="G123">INDEX(Calc!$B$404:$BJ$440,'Balance Sheet'!$O123,'Balance Sheet'!G$111+1)</f>
        <v>30000</v>
      </c>
      <c r="H123" s="94">
        <f t="array" ref="H123">INDEX(Calc!$B$404:$BJ$440,'Balance Sheet'!$O123,'Balance Sheet'!H$111+1)</f>
        <v>30000</v>
      </c>
      <c r="I123" s="94">
        <f t="array" ref="I123">INDEX(Calc!$B$404:$BJ$440,'Balance Sheet'!$O123,'Balance Sheet'!I$111+1)</f>
        <v>30000</v>
      </c>
      <c r="J123" s="94">
        <f t="array" ref="J123">INDEX(Calc!$B$404:$BJ$440,'Balance Sheet'!$O123,'Balance Sheet'!J$111+1)</f>
        <v>30000</v>
      </c>
      <c r="K123" s="94">
        <f t="array" ref="K123">INDEX(Calc!$B$404:$BJ$440,'Balance Sheet'!$O123,'Balance Sheet'!K$111+1)</f>
        <v>30000</v>
      </c>
      <c r="L123" s="94">
        <f t="array" ref="L123">INDEX(Calc!$B$404:$BJ$440,'Balance Sheet'!$O123,'Balance Sheet'!L$111+1)</f>
        <v>30000</v>
      </c>
      <c r="M123" s="94">
        <f t="array" ref="M123">INDEX(Calc!$B$404:$BJ$440,'Balance Sheet'!$O123,'Balance Sheet'!M$111+1)</f>
        <v>30000</v>
      </c>
      <c r="N123" s="94">
        <f t="array" ref="N123">INDEX(Calc!$B$404:$BJ$440,'Balance Sheet'!$O123,'Balance Sheet'!N$111+1)</f>
        <v>30000</v>
      </c>
      <c r="O123" s="152">
        <v>8</v>
      </c>
    </row>
    <row r="124" spans="1:15" ht="14.25" hidden="1" customHeight="1">
      <c r="A124" s="181">
        <f>IF(SUM(B124:N124)=0,0,Calc!$A$412)</f>
        <v>0</v>
      </c>
      <c r="B124" s="94"/>
      <c r="C124" s="94">
        <f t="array" ref="C124">INDEX(Calc!$B$404:$BJ$440,'Balance Sheet'!$O124,'Balance Sheet'!C$111+1)</f>
        <v>0</v>
      </c>
      <c r="D124" s="94">
        <f t="array" ref="D124">INDEX(Calc!$B$404:$BJ$440,'Balance Sheet'!$O124,'Balance Sheet'!D$111+1)</f>
        <v>0</v>
      </c>
      <c r="E124" s="94">
        <f t="array" ref="E124">INDEX(Calc!$B$404:$BJ$440,'Balance Sheet'!$O124,'Balance Sheet'!E$111+1)</f>
        <v>0</v>
      </c>
      <c r="F124" s="94">
        <f t="array" ref="F124">INDEX(Calc!$B$404:$BJ$440,'Balance Sheet'!$O124,'Balance Sheet'!F$111+1)</f>
        <v>0</v>
      </c>
      <c r="G124" s="94">
        <f t="array" ref="G124">INDEX(Calc!$B$404:$BJ$440,'Balance Sheet'!$O124,'Balance Sheet'!G$111+1)</f>
        <v>0</v>
      </c>
      <c r="H124" s="94">
        <f t="array" ref="H124">INDEX(Calc!$B$404:$BJ$440,'Balance Sheet'!$O124,'Balance Sheet'!H$111+1)</f>
        <v>0</v>
      </c>
      <c r="I124" s="94">
        <f t="array" ref="I124">INDEX(Calc!$B$404:$BJ$440,'Balance Sheet'!$O124,'Balance Sheet'!I$111+1)</f>
        <v>0</v>
      </c>
      <c r="J124" s="94">
        <f t="array" ref="J124">INDEX(Calc!$B$404:$BJ$440,'Balance Sheet'!$O124,'Balance Sheet'!J$111+1)</f>
        <v>0</v>
      </c>
      <c r="K124" s="94">
        <f t="array" ref="K124">INDEX(Calc!$B$404:$BJ$440,'Balance Sheet'!$O124,'Balance Sheet'!K$111+1)</f>
        <v>0</v>
      </c>
      <c r="L124" s="94">
        <f t="array" ref="L124">INDEX(Calc!$B$404:$BJ$440,'Balance Sheet'!$O124,'Balance Sheet'!L$111+1)</f>
        <v>0</v>
      </c>
      <c r="M124" s="94">
        <f t="array" ref="M124">INDEX(Calc!$B$404:$BJ$440,'Balance Sheet'!$O124,'Balance Sheet'!M$111+1)</f>
        <v>0</v>
      </c>
      <c r="N124" s="94">
        <f t="array" ref="N124">INDEX(Calc!$B$404:$BJ$440,'Balance Sheet'!$O124,'Balance Sheet'!N$111+1)</f>
        <v>0</v>
      </c>
      <c r="O124" s="152">
        <v>9</v>
      </c>
    </row>
    <row r="125" spans="1:15" ht="14.25" hidden="1" customHeight="1">
      <c r="A125" s="181">
        <f>IF(SUM(B125:N125)=0,0,Calc!$A$413)</f>
        <v>0</v>
      </c>
      <c r="B125" s="94"/>
      <c r="C125" s="94">
        <f t="array" ref="C125">INDEX(Calc!$B$404:$BJ$440,'Balance Sheet'!$O125,'Balance Sheet'!C$111+1)</f>
        <v>0</v>
      </c>
      <c r="D125" s="94">
        <f t="array" ref="D125">INDEX(Calc!$B$404:$BJ$440,'Balance Sheet'!$O125,'Balance Sheet'!D$111+1)</f>
        <v>0</v>
      </c>
      <c r="E125" s="94">
        <f t="array" ref="E125">INDEX(Calc!$B$404:$BJ$440,'Balance Sheet'!$O125,'Balance Sheet'!E$111+1)</f>
        <v>0</v>
      </c>
      <c r="F125" s="94">
        <f t="array" ref="F125">INDEX(Calc!$B$404:$BJ$440,'Balance Sheet'!$O125,'Balance Sheet'!F$111+1)</f>
        <v>0</v>
      </c>
      <c r="G125" s="94">
        <f t="array" ref="G125">INDEX(Calc!$B$404:$BJ$440,'Balance Sheet'!$O125,'Balance Sheet'!G$111+1)</f>
        <v>0</v>
      </c>
      <c r="H125" s="94">
        <f t="array" ref="H125">INDEX(Calc!$B$404:$BJ$440,'Balance Sheet'!$O125,'Balance Sheet'!H$111+1)</f>
        <v>0</v>
      </c>
      <c r="I125" s="94">
        <f t="array" ref="I125">INDEX(Calc!$B$404:$BJ$440,'Balance Sheet'!$O125,'Balance Sheet'!I$111+1)</f>
        <v>0</v>
      </c>
      <c r="J125" s="94">
        <f t="array" ref="J125">INDEX(Calc!$B$404:$BJ$440,'Balance Sheet'!$O125,'Balance Sheet'!J$111+1)</f>
        <v>0</v>
      </c>
      <c r="K125" s="94">
        <f t="array" ref="K125">INDEX(Calc!$B$404:$BJ$440,'Balance Sheet'!$O125,'Balance Sheet'!K$111+1)</f>
        <v>0</v>
      </c>
      <c r="L125" s="94">
        <f t="array" ref="L125">INDEX(Calc!$B$404:$BJ$440,'Balance Sheet'!$O125,'Balance Sheet'!L$111+1)</f>
        <v>0</v>
      </c>
      <c r="M125" s="94">
        <f t="array" ref="M125">INDEX(Calc!$B$404:$BJ$440,'Balance Sheet'!$O125,'Balance Sheet'!M$111+1)</f>
        <v>0</v>
      </c>
      <c r="N125" s="94">
        <f t="array" ref="N125">INDEX(Calc!$B$404:$BJ$440,'Balance Sheet'!$O125,'Balance Sheet'!N$111+1)</f>
        <v>0</v>
      </c>
      <c r="O125" s="152">
        <v>10</v>
      </c>
    </row>
    <row r="126" spans="1:15" ht="14.25" hidden="1" customHeight="1">
      <c r="A126" s="181">
        <f>IF(SUM(B126:N126)=0,0,Calc!$A$414)</f>
        <v>0</v>
      </c>
      <c r="B126" s="94"/>
      <c r="C126" s="94">
        <f t="array" ref="C126">INDEX(Calc!$B$404:$BJ$440,'Balance Sheet'!$O126,'Balance Sheet'!C$111+1)</f>
        <v>0</v>
      </c>
      <c r="D126" s="94">
        <f t="array" ref="D126">INDEX(Calc!$B$404:$BJ$440,'Balance Sheet'!$O126,'Balance Sheet'!D$111+1)</f>
        <v>0</v>
      </c>
      <c r="E126" s="94">
        <f t="array" ref="E126">INDEX(Calc!$B$404:$BJ$440,'Balance Sheet'!$O126,'Balance Sheet'!E$111+1)</f>
        <v>0</v>
      </c>
      <c r="F126" s="94">
        <f t="array" ref="F126">INDEX(Calc!$B$404:$BJ$440,'Balance Sheet'!$O126,'Balance Sheet'!F$111+1)</f>
        <v>0</v>
      </c>
      <c r="G126" s="94">
        <f t="array" ref="G126">INDEX(Calc!$B$404:$BJ$440,'Balance Sheet'!$O126,'Balance Sheet'!G$111+1)</f>
        <v>0</v>
      </c>
      <c r="H126" s="94">
        <f t="array" ref="H126">INDEX(Calc!$B$404:$BJ$440,'Balance Sheet'!$O126,'Balance Sheet'!H$111+1)</f>
        <v>0</v>
      </c>
      <c r="I126" s="94">
        <f t="array" ref="I126">INDEX(Calc!$B$404:$BJ$440,'Balance Sheet'!$O126,'Balance Sheet'!I$111+1)</f>
        <v>0</v>
      </c>
      <c r="J126" s="94">
        <f t="array" ref="J126">INDEX(Calc!$B$404:$BJ$440,'Balance Sheet'!$O126,'Balance Sheet'!J$111+1)</f>
        <v>0</v>
      </c>
      <c r="K126" s="94">
        <f t="array" ref="K126">INDEX(Calc!$B$404:$BJ$440,'Balance Sheet'!$O126,'Balance Sheet'!K$111+1)</f>
        <v>0</v>
      </c>
      <c r="L126" s="94">
        <f t="array" ref="L126">INDEX(Calc!$B$404:$BJ$440,'Balance Sheet'!$O126,'Balance Sheet'!L$111+1)</f>
        <v>0</v>
      </c>
      <c r="M126" s="94">
        <f t="array" ref="M126">INDEX(Calc!$B$404:$BJ$440,'Balance Sheet'!$O126,'Balance Sheet'!M$111+1)</f>
        <v>0</v>
      </c>
      <c r="N126" s="94">
        <f t="array" ref="N126">INDEX(Calc!$B$404:$BJ$440,'Balance Sheet'!$O126,'Balance Sheet'!N$111+1)</f>
        <v>0</v>
      </c>
      <c r="O126" s="152">
        <v>11</v>
      </c>
    </row>
    <row r="127" spans="1:15" ht="14.25" hidden="1" customHeight="1">
      <c r="A127" s="181">
        <f>IF(SUM(B127:N127)=0,0,Calc!$A$415)</f>
        <v>0</v>
      </c>
      <c r="B127" s="94"/>
      <c r="C127" s="94">
        <f t="array" ref="C127">INDEX(Calc!$B$404:$BJ$440,'Balance Sheet'!$O127,'Balance Sheet'!C$111+1)</f>
        <v>0</v>
      </c>
      <c r="D127" s="94">
        <f t="array" ref="D127">INDEX(Calc!$B$404:$BJ$440,'Balance Sheet'!$O127,'Balance Sheet'!D$111+1)</f>
        <v>0</v>
      </c>
      <c r="E127" s="94">
        <f t="array" ref="E127">INDEX(Calc!$B$404:$BJ$440,'Balance Sheet'!$O127,'Balance Sheet'!E$111+1)</f>
        <v>0</v>
      </c>
      <c r="F127" s="94">
        <f t="array" ref="F127">INDEX(Calc!$B$404:$BJ$440,'Balance Sheet'!$O127,'Balance Sheet'!F$111+1)</f>
        <v>0</v>
      </c>
      <c r="G127" s="94">
        <f t="array" ref="G127">INDEX(Calc!$B$404:$BJ$440,'Balance Sheet'!$O127,'Balance Sheet'!G$111+1)</f>
        <v>0</v>
      </c>
      <c r="H127" s="94">
        <f t="array" ref="H127">INDEX(Calc!$B$404:$BJ$440,'Balance Sheet'!$O127,'Balance Sheet'!H$111+1)</f>
        <v>0</v>
      </c>
      <c r="I127" s="94">
        <f t="array" ref="I127">INDEX(Calc!$B$404:$BJ$440,'Balance Sheet'!$O127,'Balance Sheet'!I$111+1)</f>
        <v>0</v>
      </c>
      <c r="J127" s="94">
        <f t="array" ref="J127">INDEX(Calc!$B$404:$BJ$440,'Balance Sheet'!$O127,'Balance Sheet'!J$111+1)</f>
        <v>0</v>
      </c>
      <c r="K127" s="94">
        <f t="array" ref="K127">INDEX(Calc!$B$404:$BJ$440,'Balance Sheet'!$O127,'Balance Sheet'!K$111+1)</f>
        <v>0</v>
      </c>
      <c r="L127" s="94">
        <f t="array" ref="L127">INDEX(Calc!$B$404:$BJ$440,'Balance Sheet'!$O127,'Balance Sheet'!L$111+1)</f>
        <v>0</v>
      </c>
      <c r="M127" s="94">
        <f t="array" ref="M127">INDEX(Calc!$B$404:$BJ$440,'Balance Sheet'!$O127,'Balance Sheet'!M$111+1)</f>
        <v>0</v>
      </c>
      <c r="N127" s="94">
        <f t="array" ref="N127">INDEX(Calc!$B$404:$BJ$440,'Balance Sheet'!$O127,'Balance Sheet'!N$111+1)</f>
        <v>0</v>
      </c>
      <c r="O127" s="152">
        <v>12</v>
      </c>
    </row>
    <row r="128" spans="1:15" ht="14.25" customHeight="1">
      <c r="A128" s="181" t="str">
        <f>IF(SUM(B128:N128)=0,0,Calc!$A$416)</f>
        <v>Accumulated Depreciation</v>
      </c>
      <c r="B128" s="94"/>
      <c r="C128" s="94">
        <f t="array" ref="C128">INDEX(Calc!$B$404:$BJ$440,'Balance Sheet'!$O128,'Balance Sheet'!C$111+1)</f>
        <v>-10000</v>
      </c>
      <c r="D128" s="94">
        <f t="array" ref="D128">INDEX(Calc!$B$404:$BJ$440,'Balance Sheet'!$O128,'Balance Sheet'!D$111+1)</f>
        <v>-10450</v>
      </c>
      <c r="E128" s="94">
        <f t="array" ref="E128">INDEX(Calc!$B$404:$BJ$440,'Balance Sheet'!$O128,'Balance Sheet'!E$111+1)</f>
        <v>-10900</v>
      </c>
      <c r="F128" s="94">
        <f t="array" ref="F128">INDEX(Calc!$B$404:$BJ$440,'Balance Sheet'!$O128,'Balance Sheet'!F$111+1)</f>
        <v>-11350</v>
      </c>
      <c r="G128" s="94">
        <f t="array" ref="G128">INDEX(Calc!$B$404:$BJ$440,'Balance Sheet'!$O128,'Balance Sheet'!G$111+1)</f>
        <v>-11800</v>
      </c>
      <c r="H128" s="94">
        <f t="array" ref="H128">INDEX(Calc!$B$404:$BJ$440,'Balance Sheet'!$O128,'Balance Sheet'!H$111+1)</f>
        <v>-12250</v>
      </c>
      <c r="I128" s="94">
        <f t="array" ref="I128">INDEX(Calc!$B$404:$BJ$440,'Balance Sheet'!$O128,'Balance Sheet'!I$111+1)</f>
        <v>-12700</v>
      </c>
      <c r="J128" s="94">
        <f t="array" ref="J128">INDEX(Calc!$B$404:$BJ$440,'Balance Sheet'!$O128,'Balance Sheet'!J$111+1)</f>
        <v>-13150</v>
      </c>
      <c r="K128" s="94">
        <f t="array" ref="K128">INDEX(Calc!$B$404:$BJ$440,'Balance Sheet'!$O128,'Balance Sheet'!K$111+1)</f>
        <v>-13600</v>
      </c>
      <c r="L128" s="94">
        <f t="array" ref="L128">INDEX(Calc!$B$404:$BJ$440,'Balance Sheet'!$O128,'Balance Sheet'!L$111+1)</f>
        <v>-14050</v>
      </c>
      <c r="M128" s="94">
        <f t="array" ref="M128">INDEX(Calc!$B$404:$BJ$440,'Balance Sheet'!$O128,'Balance Sheet'!M$111+1)</f>
        <v>-14500</v>
      </c>
      <c r="N128" s="94">
        <f t="array" ref="N128">INDEX(Calc!$B$404:$BJ$440,'Balance Sheet'!$O128,'Balance Sheet'!N$111+1)</f>
        <v>-14950</v>
      </c>
      <c r="O128" s="152">
        <v>13</v>
      </c>
    </row>
    <row r="129" spans="1:15" ht="14.25" customHeight="1">
      <c r="A129" s="2" t="str">
        <f>IF(COUNTIF(A122:A127,"&lt;&gt;0")=0,0,"Total Fixed Assets Net")</f>
        <v>Total Fixed Assets Net</v>
      </c>
      <c r="B129" s="25"/>
      <c r="C129" s="230">
        <f t="shared" ref="C129:N129" si="24">SUM(C122:C128)</f>
        <v>45000</v>
      </c>
      <c r="D129" s="230">
        <f t="shared" si="24"/>
        <v>44550</v>
      </c>
      <c r="E129" s="230">
        <f t="shared" si="24"/>
        <v>44100</v>
      </c>
      <c r="F129" s="230">
        <f t="shared" si="24"/>
        <v>43650</v>
      </c>
      <c r="G129" s="230">
        <f t="shared" si="24"/>
        <v>43200</v>
      </c>
      <c r="H129" s="230">
        <f t="shared" si="24"/>
        <v>42750</v>
      </c>
      <c r="I129" s="230">
        <f t="shared" si="24"/>
        <v>42300</v>
      </c>
      <c r="J129" s="230">
        <f t="shared" si="24"/>
        <v>41850</v>
      </c>
      <c r="K129" s="230">
        <f t="shared" si="24"/>
        <v>41400</v>
      </c>
      <c r="L129" s="230">
        <f t="shared" si="24"/>
        <v>40950</v>
      </c>
      <c r="M129" s="230">
        <f t="shared" si="24"/>
        <v>40500</v>
      </c>
      <c r="N129" s="230">
        <f t="shared" si="24"/>
        <v>40050</v>
      </c>
      <c r="O129" s="152">
        <v>14</v>
      </c>
    </row>
    <row r="130" spans="1:15" ht="14.25" customHeight="1">
      <c r="A130" s="152" t="str">
        <f>IF(COUNTIF(A122:A127,"&lt;&gt;0")=0,0,"")</f>
        <v/>
      </c>
      <c r="C130" s="300"/>
      <c r="D130" s="300"/>
      <c r="E130" s="300"/>
      <c r="F130" s="300"/>
      <c r="G130" s="300"/>
      <c r="H130" s="300"/>
      <c r="I130" s="300"/>
      <c r="J130" s="300"/>
      <c r="K130" s="300"/>
      <c r="L130" s="300"/>
      <c r="M130" s="300"/>
      <c r="N130" s="300"/>
      <c r="O130" s="152">
        <v>15</v>
      </c>
    </row>
    <row r="131" spans="1:15" ht="14.25" customHeight="1">
      <c r="A131" s="17" t="s">
        <v>248</v>
      </c>
      <c r="B131" s="105"/>
      <c r="C131" s="103">
        <f t="shared" ref="C131:N131" ca="1" si="25">C119+C129</f>
        <v>-6760143.9361047223</v>
      </c>
      <c r="D131" s="103">
        <f t="shared" ca="1" si="25"/>
        <v>-7116218.9483917095</v>
      </c>
      <c r="E131" s="103">
        <f t="shared" ca="1" si="25"/>
        <v>-7476845.7325964086</v>
      </c>
      <c r="F131" s="103">
        <f t="shared" ca="1" si="25"/>
        <v>-7836991.7934640367</v>
      </c>
      <c r="G131" s="103">
        <f t="shared" ca="1" si="25"/>
        <v>-8189724.5751433801</v>
      </c>
      <c r="H131" s="103">
        <f t="shared" ca="1" si="25"/>
        <v>-8533929.6013478115</v>
      </c>
      <c r="I131" s="103">
        <f t="shared" ca="1" si="25"/>
        <v>-8868345.9477397259</v>
      </c>
      <c r="J131" s="103">
        <f t="shared" ca="1" si="25"/>
        <v>-9191546.5983849727</v>
      </c>
      <c r="K131" s="103">
        <f t="shared" ca="1" si="25"/>
        <v>-9501916.1766100433</v>
      </c>
      <c r="L131" s="103">
        <f t="shared" ca="1" si="25"/>
        <v>-9797625.6992009152</v>
      </c>
      <c r="M131" s="103">
        <f t="shared" ca="1" si="25"/>
        <v>-10076603.955956504</v>
      </c>
      <c r="N131" s="103">
        <f t="shared" ca="1" si="25"/>
        <v>-10336505.063412337</v>
      </c>
      <c r="O131" s="152">
        <v>16</v>
      </c>
    </row>
    <row r="132" spans="1:15" ht="14.25" customHeight="1">
      <c r="O132" s="152">
        <v>17</v>
      </c>
    </row>
    <row r="133" spans="1:15" ht="14.25" customHeight="1">
      <c r="A133" s="17" t="s">
        <v>249</v>
      </c>
      <c r="O133" s="152">
        <v>18</v>
      </c>
    </row>
    <row r="134" spans="1:15" ht="14.25" customHeight="1">
      <c r="A134" s="2" t="str">
        <f ca="1">IF(COUNTIF(A135:A136,"&lt;&gt;0")=0,0,"Current Liabilities")</f>
        <v>Current Liabilities</v>
      </c>
      <c r="O134" s="152">
        <v>19</v>
      </c>
    </row>
    <row r="135" spans="1:15" ht="14.25" customHeight="1">
      <c r="A135" s="181" t="str">
        <f ca="1">IF(SUM(B135:N135)=0,0,Calc!$A$423)</f>
        <v>Accounts Payable</v>
      </c>
      <c r="B135" s="94"/>
      <c r="C135" s="94">
        <f t="array" aca="1" ref="C135" ca="1">INDEX(Calc!$B$404:$BJ$440,'Balance Sheet'!$O135,'Balance Sheet'!C$111+1)</f>
        <v>192429.37079967759</v>
      </c>
      <c r="D135" s="94">
        <f t="array" aca="1" ref="D135" ca="1">INDEX(Calc!$B$404:$BJ$440,'Balance Sheet'!$O135,'Balance Sheet'!D$111+1)</f>
        <v>194370.11177506638</v>
      </c>
      <c r="E135" s="94">
        <f t="array" aca="1" ref="E135" ca="1">INDEX(Calc!$B$404:$BJ$440,'Balance Sheet'!$O135,'Balance Sheet'!E$111+1)</f>
        <v>201202.74596200505</v>
      </c>
      <c r="F135" s="94">
        <f t="array" aca="1" ref="F135" ca="1">INDEX(Calc!$B$404:$BJ$440,'Balance Sheet'!$O135,'Balance Sheet'!F$111+1)</f>
        <v>202237.52564016628</v>
      </c>
      <c r="G135" s="94">
        <f t="array" aca="1" ref="G135" ca="1">INDEX(Calc!$B$404:$BJ$440,'Balance Sheet'!$O135,'Balance Sheet'!G$111+1)</f>
        <v>203441.28069880584</v>
      </c>
      <c r="H135" s="94">
        <f t="array" aca="1" ref="H135" ca="1">INDEX(Calc!$B$404:$BJ$440,'Balance Sheet'!$O135,'Balance Sheet'!H$111+1)</f>
        <v>204836.31210944787</v>
      </c>
      <c r="I135" s="94">
        <f t="array" aca="1" ref="I135" ca="1">INDEX(Calc!$B$404:$BJ$440,'Balance Sheet'!$O135,'Balance Sheet'!I$111+1)</f>
        <v>206447.95355796139</v>
      </c>
      <c r="J135" s="94">
        <f t="array" aca="1" ref="J135" ca="1">INDEX(Calc!$B$404:$BJ$440,'Balance Sheet'!$O135,'Balance Sheet'!J$111+1)</f>
        <v>208304.98208531699</v>
      </c>
      <c r="K135" s="94">
        <f t="array" aca="1" ref="K135" ca="1">INDEX(Calc!$B$404:$BJ$440,'Balance Sheet'!$O135,'Balance Sheet'!K$111+1)</f>
        <v>210440.08437922114</v>
      </c>
      <c r="L135" s="94">
        <f t="array" aca="1" ref="L135" ca="1">INDEX(Calc!$B$404:$BJ$440,'Balance Sheet'!$O135,'Balance Sheet'!L$111+1)</f>
        <v>212890.38625924895</v>
      </c>
      <c r="M135" s="94">
        <f t="array" aca="1" ref="M135" ca="1">INDEX(Calc!$B$404:$BJ$440,'Balance Sheet'!$O135,'Balance Sheet'!M$111+1)</f>
        <v>215698.05392059567</v>
      </c>
      <c r="N135" s="94">
        <f t="array" aca="1" ref="N135" ca="1">INDEX(Calc!$B$404:$BJ$440,'Balance Sheet'!$O135,'Balance Sheet'!N$111+1)</f>
        <v>218910.97666271584</v>
      </c>
      <c r="O135" s="152">
        <v>20</v>
      </c>
    </row>
    <row r="136" spans="1:15" ht="14.25" customHeight="1">
      <c r="A136" s="181" t="str">
        <f ca="1">IF(SUM(B136:N136)=0,0,Calc!$A$424)</f>
        <v>Deferred Revenue</v>
      </c>
      <c r="B136" s="94"/>
      <c r="C136" s="94">
        <f t="array" aca="1" ref="C136" ca="1">INDEX(Calc!$B$404:$BJ$440,'Balance Sheet'!$O136,'Balance Sheet'!C$111+1)</f>
        <v>225003.51535884046</v>
      </c>
      <c r="D136" s="94">
        <f t="array" aca="1" ref="D136" ca="1">INDEX(Calc!$B$404:$BJ$440,'Balance Sheet'!$O136,'Balance Sheet'!D$111+1)</f>
        <v>234631.17427541083</v>
      </c>
      <c r="E136" s="94">
        <f t="array" aca="1" ref="E136" ca="1">INDEX(Calc!$B$404:$BJ$440,'Balance Sheet'!$O136,'Balance Sheet'!E$111+1)</f>
        <v>245984.2929194204</v>
      </c>
      <c r="F136" s="94">
        <f t="array" aca="1" ref="F136" ca="1">INDEX(Calc!$B$404:$BJ$440,'Balance Sheet'!$O136,'Balance Sheet'!F$111+1)</f>
        <v>259285.72795889189</v>
      </c>
      <c r="G136" s="94">
        <f t="array" aca="1" ref="G136" ca="1">INDEX(Calc!$B$404:$BJ$440,'Balance Sheet'!$O136,'Balance Sheet'!G$111+1)</f>
        <v>274788.47596389963</v>
      </c>
      <c r="H136" s="94">
        <f t="array" aca="1" ref="H136" ca="1">INDEX(Calc!$B$404:$BJ$440,'Balance Sheet'!$O136,'Balance Sheet'!H$111+1)</f>
        <v>292779.72008352668</v>
      </c>
      <c r="I136" s="94">
        <f t="array" aca="1" ref="I136" ca="1">INDEX(Calc!$B$404:$BJ$440,'Balance Sheet'!$O136,'Balance Sheet'!I$111+1)</f>
        <v>313585.42065700563</v>
      </c>
      <c r="J136" s="94">
        <f t="array" aca="1" ref="J136" ca="1">INDEX(Calc!$B$404:$BJ$440,'Balance Sheet'!$O136,'Balance Sheet'!J$111+1)</f>
        <v>337575.52285909333</v>
      </c>
      <c r="K136" s="94">
        <f t="array" aca="1" ref="K136" ca="1">INDEX(Calc!$B$404:$BJ$440,'Balance Sheet'!$O136,'Balance Sheet'!K$111+1)</f>
        <v>365169.86430399964</v>
      </c>
      <c r="L136" s="94">
        <f t="array" aca="1" ref="L136" ca="1">INDEX(Calc!$B$404:$BJ$440,'Balance Sheet'!$O136,'Balance Sheet'!L$111+1)</f>
        <v>396844.87667681242</v>
      </c>
      <c r="M136" s="94">
        <f t="array" aca="1" ref="M136" ca="1">INDEX(Calc!$B$404:$BJ$440,'Balance Sheet'!$O136,'Balance Sheet'!M$111+1)</f>
        <v>433141.18810374069</v>
      </c>
      <c r="N136" s="94">
        <f t="array" aca="1" ref="N136" ca="1">INDEX(Calc!$B$404:$BJ$440,'Balance Sheet'!$O136,'Balance Sheet'!N$111+1)</f>
        <v>474672.24731394835</v>
      </c>
      <c r="O136" s="152">
        <v>21</v>
      </c>
    </row>
    <row r="137" spans="1:15" ht="14.25" customHeight="1">
      <c r="A137" s="2" t="str">
        <f ca="1">IF(COUNTIF(A135:A136,"&lt;&gt;0")=0,0,"Total Current Liabilities")</f>
        <v>Total Current Liabilities</v>
      </c>
      <c r="B137" s="25"/>
      <c r="C137" s="230">
        <f t="shared" ref="C137:N137" ca="1" si="26">SUM(C135:C136)</f>
        <v>417432.88615851803</v>
      </c>
      <c r="D137" s="230">
        <f t="shared" ca="1" si="26"/>
        <v>429001.28605047718</v>
      </c>
      <c r="E137" s="230">
        <f t="shared" ca="1" si="26"/>
        <v>447187.03888142545</v>
      </c>
      <c r="F137" s="230">
        <f t="shared" ca="1" si="26"/>
        <v>461523.25359905814</v>
      </c>
      <c r="G137" s="230">
        <f t="shared" ca="1" si="26"/>
        <v>478229.75666270545</v>
      </c>
      <c r="H137" s="230">
        <f t="shared" ca="1" si="26"/>
        <v>497616.03219297458</v>
      </c>
      <c r="I137" s="230">
        <f t="shared" ca="1" si="26"/>
        <v>520033.37421496701</v>
      </c>
      <c r="J137" s="230">
        <f t="shared" ca="1" si="26"/>
        <v>545880.50494441029</v>
      </c>
      <c r="K137" s="230">
        <f t="shared" ca="1" si="26"/>
        <v>575609.94868322078</v>
      </c>
      <c r="L137" s="230">
        <f t="shared" ca="1" si="26"/>
        <v>609735.26293606136</v>
      </c>
      <c r="M137" s="230">
        <f t="shared" ca="1" si="26"/>
        <v>648839.24202433636</v>
      </c>
      <c r="N137" s="230">
        <f t="shared" ca="1" si="26"/>
        <v>693583.22397666425</v>
      </c>
      <c r="O137" s="152">
        <v>22</v>
      </c>
    </row>
    <row r="138" spans="1:15" ht="14.25" customHeight="1">
      <c r="A138" s="152" t="str">
        <f ca="1">IF(COUNTIF(A135:A136,"&lt;&gt;0")=0,0,"")</f>
        <v/>
      </c>
      <c r="O138" s="152">
        <v>23</v>
      </c>
    </row>
    <row r="139" spans="1:15" ht="14.25" customHeight="1">
      <c r="A139" s="2">
        <f>IF(COUNTIF(A140,"&lt;&gt;0")=0,0,"Long-Term Liabilities")</f>
        <v>0</v>
      </c>
      <c r="O139" s="152">
        <v>24</v>
      </c>
    </row>
    <row r="140" spans="1:15" ht="14.25" customHeight="1">
      <c r="A140" s="181">
        <f>IF(SUM(B140:N140)=0,0,Calc!$A$428)</f>
        <v>0</v>
      </c>
      <c r="B140" s="94"/>
      <c r="C140" s="94">
        <f t="array" ref="C140">INDEX(Calc!$B$404:$BJ$440,'Balance Sheet'!$O140,'Balance Sheet'!C$111+1)</f>
        <v>0</v>
      </c>
      <c r="D140" s="94">
        <f t="array" ref="D140">INDEX(Calc!$B$404:$BJ$440,'Balance Sheet'!$O140,'Balance Sheet'!D$111+1)</f>
        <v>0</v>
      </c>
      <c r="E140" s="94">
        <f t="array" ref="E140">INDEX(Calc!$B$404:$BJ$440,'Balance Sheet'!$O140,'Balance Sheet'!E$111+1)</f>
        <v>0</v>
      </c>
      <c r="F140" s="94">
        <f t="array" ref="F140">INDEX(Calc!$B$404:$BJ$440,'Balance Sheet'!$O140,'Balance Sheet'!F$111+1)</f>
        <v>0</v>
      </c>
      <c r="G140" s="94">
        <f t="array" ref="G140">INDEX(Calc!$B$404:$BJ$440,'Balance Sheet'!$O140,'Balance Sheet'!G$111+1)</f>
        <v>0</v>
      </c>
      <c r="H140" s="94">
        <f t="array" ref="H140">INDEX(Calc!$B$404:$BJ$440,'Balance Sheet'!$O140,'Balance Sheet'!H$111+1)</f>
        <v>0</v>
      </c>
      <c r="I140" s="94">
        <f t="array" ref="I140">INDEX(Calc!$B$404:$BJ$440,'Balance Sheet'!$O140,'Balance Sheet'!I$111+1)</f>
        <v>0</v>
      </c>
      <c r="J140" s="94">
        <f t="array" ref="J140">INDEX(Calc!$B$404:$BJ$440,'Balance Sheet'!$O140,'Balance Sheet'!J$111+1)</f>
        <v>0</v>
      </c>
      <c r="K140" s="94">
        <f t="array" ref="K140">INDEX(Calc!$B$404:$BJ$440,'Balance Sheet'!$O140,'Balance Sheet'!K$111+1)</f>
        <v>0</v>
      </c>
      <c r="L140" s="94">
        <f t="array" ref="L140">INDEX(Calc!$B$404:$BJ$440,'Balance Sheet'!$O140,'Balance Sheet'!L$111+1)</f>
        <v>0</v>
      </c>
      <c r="M140" s="94">
        <f t="array" ref="M140">INDEX(Calc!$B$404:$BJ$440,'Balance Sheet'!$O140,'Balance Sheet'!M$111+1)</f>
        <v>0</v>
      </c>
      <c r="N140" s="94">
        <f t="array" ref="N140">INDEX(Calc!$B$404:$BJ$440,'Balance Sheet'!$O140,'Balance Sheet'!N$111+1)</f>
        <v>0</v>
      </c>
      <c r="O140" s="152">
        <v>25</v>
      </c>
    </row>
    <row r="141" spans="1:15" ht="14.25" customHeight="1">
      <c r="A141" s="2">
        <f>IF(COUNTIF(A140,"&lt;&gt;0")=0,0,"Total Long-Term Liabilities")</f>
        <v>0</v>
      </c>
      <c r="B141" s="25"/>
      <c r="C141" s="230">
        <f t="shared" ref="C141:N141" si="27">SUM(C140)</f>
        <v>0</v>
      </c>
      <c r="D141" s="230">
        <f t="shared" si="27"/>
        <v>0</v>
      </c>
      <c r="E141" s="230">
        <f t="shared" si="27"/>
        <v>0</v>
      </c>
      <c r="F141" s="230">
        <f t="shared" si="27"/>
        <v>0</v>
      </c>
      <c r="G141" s="230">
        <f t="shared" si="27"/>
        <v>0</v>
      </c>
      <c r="H141" s="230">
        <f t="shared" si="27"/>
        <v>0</v>
      </c>
      <c r="I141" s="230">
        <f t="shared" si="27"/>
        <v>0</v>
      </c>
      <c r="J141" s="230">
        <f t="shared" si="27"/>
        <v>0</v>
      </c>
      <c r="K141" s="230">
        <f t="shared" si="27"/>
        <v>0</v>
      </c>
      <c r="L141" s="230">
        <f t="shared" si="27"/>
        <v>0</v>
      </c>
      <c r="M141" s="230">
        <f t="shared" si="27"/>
        <v>0</v>
      </c>
      <c r="N141" s="230">
        <f t="shared" si="27"/>
        <v>0</v>
      </c>
      <c r="O141" s="152">
        <v>26</v>
      </c>
    </row>
    <row r="142" spans="1:15" ht="14.25" customHeight="1">
      <c r="A142" s="2">
        <f>IF(COUNTIF(A140,"&lt;&gt;0")=0,0,"")</f>
        <v>0</v>
      </c>
      <c r="B142" s="25"/>
      <c r="C142" s="25"/>
      <c r="D142" s="25"/>
      <c r="E142" s="25"/>
      <c r="F142" s="25"/>
      <c r="G142" s="25"/>
      <c r="H142" s="25"/>
      <c r="I142" s="25"/>
      <c r="J142" s="25"/>
      <c r="K142" s="25"/>
      <c r="L142" s="25"/>
      <c r="M142" s="25"/>
      <c r="N142" s="25"/>
      <c r="O142" s="152">
        <v>27</v>
      </c>
    </row>
    <row r="143" spans="1:15" ht="14.25" customHeight="1">
      <c r="A143" s="2" t="s">
        <v>250</v>
      </c>
      <c r="B143" s="25"/>
      <c r="C143" s="292">
        <f t="shared" ref="C143:N143" ca="1" si="28">C137+C141</f>
        <v>417432.88615851803</v>
      </c>
      <c r="D143" s="292">
        <f t="shared" ca="1" si="28"/>
        <v>429001.28605047718</v>
      </c>
      <c r="E143" s="292">
        <f t="shared" ca="1" si="28"/>
        <v>447187.03888142545</v>
      </c>
      <c r="F143" s="292">
        <f t="shared" ca="1" si="28"/>
        <v>461523.25359905814</v>
      </c>
      <c r="G143" s="292">
        <f t="shared" ca="1" si="28"/>
        <v>478229.75666270545</v>
      </c>
      <c r="H143" s="292">
        <f t="shared" ca="1" si="28"/>
        <v>497616.03219297458</v>
      </c>
      <c r="I143" s="292">
        <f t="shared" ca="1" si="28"/>
        <v>520033.37421496701</v>
      </c>
      <c r="J143" s="292">
        <f t="shared" ca="1" si="28"/>
        <v>545880.50494441029</v>
      </c>
      <c r="K143" s="292">
        <f t="shared" ca="1" si="28"/>
        <v>575609.94868322078</v>
      </c>
      <c r="L143" s="292">
        <f t="shared" ca="1" si="28"/>
        <v>609735.26293606136</v>
      </c>
      <c r="M143" s="292">
        <f t="shared" ca="1" si="28"/>
        <v>648839.24202433636</v>
      </c>
      <c r="N143" s="292">
        <f t="shared" ca="1" si="28"/>
        <v>693583.22397666425</v>
      </c>
      <c r="O143" s="152">
        <v>28</v>
      </c>
    </row>
    <row r="144" spans="1:15" ht="14.25" customHeight="1">
      <c r="O144" s="152">
        <v>29</v>
      </c>
    </row>
    <row r="145" spans="1:15" ht="14.25" customHeight="1">
      <c r="A145" s="2" t="s">
        <v>251</v>
      </c>
      <c r="O145" s="152">
        <v>30</v>
      </c>
    </row>
    <row r="146" spans="1:15" ht="14.25" customHeight="1">
      <c r="A146" s="181" t="str">
        <f>IF(SUM(B146:N146)=0,0,Calc!$A$434)</f>
        <v xml:space="preserve">Paid In Capital </v>
      </c>
      <c r="B146" s="94"/>
      <c r="C146" s="94">
        <f t="array" ref="C146">INDEX(Calc!$B$404:$BJ$440,'Balance Sheet'!$O146,'Balance Sheet'!C$111+1)</f>
        <v>2678000</v>
      </c>
      <c r="D146" s="94">
        <f t="array" ref="D146">INDEX(Calc!$B$404:$BJ$440,'Balance Sheet'!$O146,'Balance Sheet'!D$111+1)</f>
        <v>2678000</v>
      </c>
      <c r="E146" s="94">
        <f t="array" ref="E146">INDEX(Calc!$B$404:$BJ$440,'Balance Sheet'!$O146,'Balance Sheet'!E$111+1)</f>
        <v>2678000</v>
      </c>
      <c r="F146" s="94">
        <f t="array" ref="F146">INDEX(Calc!$B$404:$BJ$440,'Balance Sheet'!$O146,'Balance Sheet'!F$111+1)</f>
        <v>2678000</v>
      </c>
      <c r="G146" s="94">
        <f t="array" ref="G146">INDEX(Calc!$B$404:$BJ$440,'Balance Sheet'!$O146,'Balance Sheet'!G$111+1)</f>
        <v>2678000</v>
      </c>
      <c r="H146" s="94">
        <f t="array" ref="H146">INDEX(Calc!$B$404:$BJ$440,'Balance Sheet'!$O146,'Balance Sheet'!H$111+1)</f>
        <v>2678000</v>
      </c>
      <c r="I146" s="94">
        <f t="array" ref="I146">INDEX(Calc!$B$404:$BJ$440,'Balance Sheet'!$O146,'Balance Sheet'!I$111+1)</f>
        <v>2678000</v>
      </c>
      <c r="J146" s="94">
        <f t="array" ref="J146">INDEX(Calc!$B$404:$BJ$440,'Balance Sheet'!$O146,'Balance Sheet'!J$111+1)</f>
        <v>2678000</v>
      </c>
      <c r="K146" s="94">
        <f t="array" ref="K146">INDEX(Calc!$B$404:$BJ$440,'Balance Sheet'!$O146,'Balance Sheet'!K$111+1)</f>
        <v>2678000</v>
      </c>
      <c r="L146" s="94">
        <f t="array" ref="L146">INDEX(Calc!$B$404:$BJ$440,'Balance Sheet'!$O146,'Balance Sheet'!L$111+1)</f>
        <v>2678000</v>
      </c>
      <c r="M146" s="94">
        <f t="array" ref="M146">INDEX(Calc!$B$404:$BJ$440,'Balance Sheet'!$O146,'Balance Sheet'!M$111+1)</f>
        <v>2678000</v>
      </c>
      <c r="N146" s="94">
        <f t="array" ref="N146">INDEX(Calc!$B$404:$BJ$440,'Balance Sheet'!$O146,'Balance Sheet'!N$111+1)</f>
        <v>2678000</v>
      </c>
      <c r="O146" s="152">
        <v>31</v>
      </c>
    </row>
    <row r="147" spans="1:15" ht="14.25" hidden="1" customHeight="1">
      <c r="A147" s="181">
        <f>IF(SUM(B147:N147)=0,0,Calc!$A$435)</f>
        <v>0</v>
      </c>
      <c r="B147" s="94"/>
      <c r="C147" s="94">
        <f t="array" ref="C147">INDEX(Calc!$B$404:$BJ$440,'Balance Sheet'!$O147,'Balance Sheet'!C$111+1)</f>
        <v>0</v>
      </c>
      <c r="D147" s="94">
        <f t="array" ref="D147">INDEX(Calc!$B$404:$BJ$440,'Balance Sheet'!$O147,'Balance Sheet'!D$111+1)</f>
        <v>0</v>
      </c>
      <c r="E147" s="94">
        <f t="array" ref="E147">INDEX(Calc!$B$404:$BJ$440,'Balance Sheet'!$O147,'Balance Sheet'!E$111+1)</f>
        <v>0</v>
      </c>
      <c r="F147" s="94">
        <f t="array" ref="F147">INDEX(Calc!$B$404:$BJ$440,'Balance Sheet'!$O147,'Balance Sheet'!F$111+1)</f>
        <v>0</v>
      </c>
      <c r="G147" s="94">
        <f t="array" ref="G147">INDEX(Calc!$B$404:$BJ$440,'Balance Sheet'!$O147,'Balance Sheet'!G$111+1)</f>
        <v>0</v>
      </c>
      <c r="H147" s="94">
        <f t="array" ref="H147">INDEX(Calc!$B$404:$BJ$440,'Balance Sheet'!$O147,'Balance Sheet'!H$111+1)</f>
        <v>0</v>
      </c>
      <c r="I147" s="94">
        <f t="array" ref="I147">INDEX(Calc!$B$404:$BJ$440,'Balance Sheet'!$O147,'Balance Sheet'!I$111+1)</f>
        <v>0</v>
      </c>
      <c r="J147" s="94">
        <f t="array" ref="J147">INDEX(Calc!$B$404:$BJ$440,'Balance Sheet'!$O147,'Balance Sheet'!J$111+1)</f>
        <v>0</v>
      </c>
      <c r="K147" s="94">
        <f t="array" ref="K147">INDEX(Calc!$B$404:$BJ$440,'Balance Sheet'!$O147,'Balance Sheet'!K$111+1)</f>
        <v>0</v>
      </c>
      <c r="L147" s="94">
        <f t="array" ref="L147">INDEX(Calc!$B$404:$BJ$440,'Balance Sheet'!$O147,'Balance Sheet'!L$111+1)</f>
        <v>0</v>
      </c>
      <c r="M147" s="94">
        <f t="array" ref="M147">INDEX(Calc!$B$404:$BJ$440,'Balance Sheet'!$O147,'Balance Sheet'!M$111+1)</f>
        <v>0</v>
      </c>
      <c r="N147" s="94">
        <f t="array" ref="N147">INDEX(Calc!$B$404:$BJ$440,'Balance Sheet'!$O147,'Balance Sheet'!N$111+1)</f>
        <v>0</v>
      </c>
      <c r="O147" s="152">
        <v>32</v>
      </c>
    </row>
    <row r="148" spans="1:15" ht="14.25" hidden="1" customHeight="1">
      <c r="A148" s="181">
        <f>IF(SUM(B148:N148)=0,0,Calc!$A$436)</f>
        <v>0</v>
      </c>
      <c r="B148" s="94"/>
      <c r="C148" s="94">
        <f t="array" ref="C148">INDEX(Calc!$B$404:$BJ$440,'Balance Sheet'!$O148,'Balance Sheet'!C$111+1)</f>
        <v>0</v>
      </c>
      <c r="D148" s="94">
        <f t="array" ref="D148">INDEX(Calc!$B$404:$BJ$440,'Balance Sheet'!$O148,'Balance Sheet'!D$111+1)</f>
        <v>0</v>
      </c>
      <c r="E148" s="94">
        <f t="array" ref="E148">INDEX(Calc!$B$404:$BJ$440,'Balance Sheet'!$O148,'Balance Sheet'!E$111+1)</f>
        <v>0</v>
      </c>
      <c r="F148" s="94">
        <f t="array" ref="F148">INDEX(Calc!$B$404:$BJ$440,'Balance Sheet'!$O148,'Balance Sheet'!F$111+1)</f>
        <v>0</v>
      </c>
      <c r="G148" s="94">
        <f t="array" ref="G148">INDEX(Calc!$B$404:$BJ$440,'Balance Sheet'!$O148,'Balance Sheet'!G$111+1)</f>
        <v>0</v>
      </c>
      <c r="H148" s="94">
        <f t="array" ref="H148">INDEX(Calc!$B$404:$BJ$440,'Balance Sheet'!$O148,'Balance Sheet'!H$111+1)</f>
        <v>0</v>
      </c>
      <c r="I148" s="94">
        <f t="array" ref="I148">INDEX(Calc!$B$404:$BJ$440,'Balance Sheet'!$O148,'Balance Sheet'!I$111+1)</f>
        <v>0</v>
      </c>
      <c r="J148" s="94">
        <f t="array" ref="J148">INDEX(Calc!$B$404:$BJ$440,'Balance Sheet'!$O148,'Balance Sheet'!J$111+1)</f>
        <v>0</v>
      </c>
      <c r="K148" s="94">
        <f t="array" ref="K148">INDEX(Calc!$B$404:$BJ$440,'Balance Sheet'!$O148,'Balance Sheet'!K$111+1)</f>
        <v>0</v>
      </c>
      <c r="L148" s="94">
        <f t="array" ref="L148">INDEX(Calc!$B$404:$BJ$440,'Balance Sheet'!$O148,'Balance Sheet'!L$111+1)</f>
        <v>0</v>
      </c>
      <c r="M148" s="94">
        <f t="array" ref="M148">INDEX(Calc!$B$404:$BJ$440,'Balance Sheet'!$O148,'Balance Sheet'!M$111+1)</f>
        <v>0</v>
      </c>
      <c r="N148" s="94">
        <f t="array" ref="N148">INDEX(Calc!$B$404:$BJ$440,'Balance Sheet'!$O148,'Balance Sheet'!N$111+1)</f>
        <v>0</v>
      </c>
      <c r="O148" s="152">
        <v>33</v>
      </c>
    </row>
    <row r="149" spans="1:15" ht="14.25" customHeight="1">
      <c r="A149" s="181" t="str">
        <f ca="1">IF(SUM(B149:N149)=0,0,Calc!$A$437)</f>
        <v>Retained Earnings</v>
      </c>
      <c r="B149" s="94"/>
      <c r="C149" s="94">
        <f t="array" aca="1" ref="C149" ca="1">INDEX(Calc!$B$404:$BJ$440,'Balance Sheet'!$O149,'Balance Sheet'!C$111+1)</f>
        <v>-9855576.8222632408</v>
      </c>
      <c r="D149" s="94">
        <f t="array" aca="1" ref="D149" ca="1">INDEX(Calc!$B$404:$BJ$440,'Balance Sheet'!$O149,'Balance Sheet'!D$111+1)</f>
        <v>-10223220.234442187</v>
      </c>
      <c r="E149" s="94">
        <f t="array" aca="1" ref="E149" ca="1">INDEX(Calc!$B$404:$BJ$440,'Balance Sheet'!$O149,'Balance Sheet'!E$111+1)</f>
        <v>-10602032.771477835</v>
      </c>
      <c r="F149" s="94">
        <f t="array" aca="1" ref="F149" ca="1">INDEX(Calc!$B$404:$BJ$440,'Balance Sheet'!$O149,'Balance Sheet'!F$111+1)</f>
        <v>-10976515.047063095</v>
      </c>
      <c r="G149" s="94">
        <f t="array" aca="1" ref="G149" ca="1">INDEX(Calc!$B$404:$BJ$440,'Balance Sheet'!$O149,'Balance Sheet'!G$111+1)</f>
        <v>-11345954.331806086</v>
      </c>
      <c r="H149" s="94">
        <f t="array" aca="1" ref="H149" ca="1">INDEX(Calc!$B$404:$BJ$440,'Balance Sheet'!$O149,'Balance Sheet'!H$111+1)</f>
        <v>-11709545.633540785</v>
      </c>
      <c r="I149" s="94">
        <f t="array" aca="1" ref="I149" ca="1">INDEX(Calc!$B$404:$BJ$440,'Balance Sheet'!$O149,'Balance Sheet'!I$111+1)</f>
        <v>-12066379.321954692</v>
      </c>
      <c r="J149" s="94">
        <f t="array" aca="1" ref="J149" ca="1">INDEX(Calc!$B$404:$BJ$440,'Balance Sheet'!$O149,'Balance Sheet'!J$111+1)</f>
        <v>-12415427.103329383</v>
      </c>
      <c r="K149" s="94">
        <f t="array" aca="1" ref="K149" ca="1">INDEX(Calc!$B$404:$BJ$440,'Balance Sheet'!$O149,'Balance Sheet'!K$111+1)</f>
        <v>-12755526.125293262</v>
      </c>
      <c r="L149" s="94">
        <f t="array" aca="1" ref="L149" ca="1">INDEX(Calc!$B$404:$BJ$440,'Balance Sheet'!$O149,'Balance Sheet'!L$111+1)</f>
        <v>-13085360.962136975</v>
      </c>
      <c r="M149" s="94">
        <f t="array" aca="1" ref="M149" ca="1">INDEX(Calc!$B$404:$BJ$440,'Balance Sheet'!$O149,'Balance Sheet'!M$111+1)</f>
        <v>-13403443.197980838</v>
      </c>
      <c r="N149" s="94">
        <f t="array" aca="1" ref="N149" ca="1">INDEX(Calc!$B$404:$BJ$440,'Balance Sheet'!$O149,'Balance Sheet'!N$111+1)</f>
        <v>-13708088.287388997</v>
      </c>
      <c r="O149" s="152">
        <v>34</v>
      </c>
    </row>
    <row r="150" spans="1:15" ht="14.25" customHeight="1">
      <c r="A150" s="2" t="s">
        <v>252</v>
      </c>
      <c r="B150" s="25"/>
      <c r="C150" s="292">
        <f t="shared" ref="C150:N150" ca="1" si="29">SUM(C146:C149)</f>
        <v>-7177576.8222632408</v>
      </c>
      <c r="D150" s="292">
        <f t="shared" ca="1" si="29"/>
        <v>-7545220.2344421875</v>
      </c>
      <c r="E150" s="292">
        <f t="shared" ca="1" si="29"/>
        <v>-7924032.7714778353</v>
      </c>
      <c r="F150" s="292">
        <f t="shared" ca="1" si="29"/>
        <v>-8298515.0470630955</v>
      </c>
      <c r="G150" s="292">
        <f t="shared" ca="1" si="29"/>
        <v>-8667954.331806086</v>
      </c>
      <c r="H150" s="292">
        <f t="shared" ca="1" si="29"/>
        <v>-9031545.6335407849</v>
      </c>
      <c r="I150" s="292">
        <f t="shared" ca="1" si="29"/>
        <v>-9388379.3219546918</v>
      </c>
      <c r="J150" s="292">
        <f t="shared" ca="1" si="29"/>
        <v>-9737427.1033293828</v>
      </c>
      <c r="K150" s="292">
        <f t="shared" ca="1" si="29"/>
        <v>-10077526.125293262</v>
      </c>
      <c r="L150" s="292">
        <f t="shared" ca="1" si="29"/>
        <v>-10407360.962136975</v>
      </c>
      <c r="M150" s="292">
        <f t="shared" ca="1" si="29"/>
        <v>-10725443.197980838</v>
      </c>
      <c r="N150" s="292">
        <f t="shared" ca="1" si="29"/>
        <v>-11030088.287388997</v>
      </c>
      <c r="O150" s="152">
        <v>35</v>
      </c>
    </row>
    <row r="151" spans="1:15" ht="14.25" customHeight="1">
      <c r="O151" s="152">
        <v>36</v>
      </c>
    </row>
    <row r="152" spans="1:15" ht="14.25" customHeight="1">
      <c r="A152" s="17" t="s">
        <v>253</v>
      </c>
      <c r="B152" s="105"/>
      <c r="C152" s="103">
        <f t="shared" ref="C152:N152" ca="1" si="30">C150+C143</f>
        <v>-6760143.9361047223</v>
      </c>
      <c r="D152" s="103">
        <f t="shared" ca="1" si="30"/>
        <v>-7116218.9483917104</v>
      </c>
      <c r="E152" s="103">
        <f t="shared" ca="1" si="30"/>
        <v>-7476845.7325964095</v>
      </c>
      <c r="F152" s="103">
        <f t="shared" ca="1" si="30"/>
        <v>-7836991.7934640376</v>
      </c>
      <c r="G152" s="103">
        <f t="shared" ca="1" si="30"/>
        <v>-8189724.5751433801</v>
      </c>
      <c r="H152" s="103">
        <f t="shared" ca="1" si="30"/>
        <v>-8533929.6013478097</v>
      </c>
      <c r="I152" s="103">
        <f t="shared" ca="1" si="30"/>
        <v>-8868345.9477397241</v>
      </c>
      <c r="J152" s="103">
        <f t="shared" ca="1" si="30"/>
        <v>-9191546.5983849727</v>
      </c>
      <c r="K152" s="103">
        <f t="shared" ca="1" si="30"/>
        <v>-9501916.1766100414</v>
      </c>
      <c r="L152" s="103">
        <f t="shared" ca="1" si="30"/>
        <v>-9797625.6992009133</v>
      </c>
      <c r="M152" s="103">
        <f t="shared" ca="1" si="30"/>
        <v>-10076603.955956502</v>
      </c>
      <c r="N152" s="103">
        <f t="shared" ca="1" si="30"/>
        <v>-10336505.063412333</v>
      </c>
      <c r="O152" s="152">
        <v>37</v>
      </c>
    </row>
    <row r="153" spans="1:15" ht="14.25" hidden="1" customHeight="1">
      <c r="A153" s="181">
        <v>0</v>
      </c>
      <c r="B153" s="173"/>
      <c r="C153" s="173">
        <f t="shared" ref="C153:N153" ca="1" si="31">C131-C152</f>
        <v>0</v>
      </c>
      <c r="D153" s="173">
        <f t="shared" ca="1" si="31"/>
        <v>0</v>
      </c>
      <c r="E153" s="173">
        <f t="shared" ca="1" si="31"/>
        <v>0</v>
      </c>
      <c r="F153" s="173">
        <f t="shared" ca="1" si="31"/>
        <v>0</v>
      </c>
      <c r="G153" s="173">
        <f t="shared" ca="1" si="31"/>
        <v>0</v>
      </c>
      <c r="H153" s="173">
        <f t="shared" ca="1" si="31"/>
        <v>0</v>
      </c>
      <c r="I153" s="173">
        <f t="shared" ca="1" si="31"/>
        <v>0</v>
      </c>
      <c r="J153" s="173">
        <f t="shared" ca="1" si="31"/>
        <v>0</v>
      </c>
      <c r="K153" s="173">
        <f t="shared" ca="1" si="31"/>
        <v>0</v>
      </c>
      <c r="L153" s="173">
        <f t="shared" ca="1" si="31"/>
        <v>0</v>
      </c>
      <c r="M153" s="173">
        <f t="shared" ca="1" si="31"/>
        <v>0</v>
      </c>
      <c r="N153" s="173">
        <f t="shared" ca="1" si="31"/>
        <v>0</v>
      </c>
    </row>
    <row r="154" spans="1:15" ht="14.25" hidden="1" customHeight="1">
      <c r="A154" s="181">
        <v>0</v>
      </c>
      <c r="E154" s="173">
        <f t="shared" ref="E154:N154" ca="1" si="32">E153-D153</f>
        <v>0</v>
      </c>
      <c r="F154" s="173">
        <f t="shared" ca="1" si="32"/>
        <v>0</v>
      </c>
      <c r="G154" s="173">
        <f t="shared" ca="1" si="32"/>
        <v>0</v>
      </c>
      <c r="H154" s="173">
        <f t="shared" ca="1" si="32"/>
        <v>0</v>
      </c>
      <c r="I154" s="173">
        <f t="shared" ca="1" si="32"/>
        <v>0</v>
      </c>
      <c r="J154" s="173">
        <f t="shared" ca="1" si="32"/>
        <v>0</v>
      </c>
      <c r="K154" s="173">
        <f t="shared" ca="1" si="32"/>
        <v>0</v>
      </c>
      <c r="L154" s="173">
        <f t="shared" ca="1" si="32"/>
        <v>0</v>
      </c>
      <c r="M154" s="173">
        <f t="shared" ca="1" si="32"/>
        <v>0</v>
      </c>
      <c r="N154" s="173">
        <f t="shared" ca="1" si="32"/>
        <v>0</v>
      </c>
    </row>
    <row r="155" spans="1:15" ht="14.25" customHeight="1">
      <c r="B155" s="173"/>
      <c r="C155" s="173"/>
      <c r="D155" s="173"/>
      <c r="E155" s="173"/>
      <c r="F155" s="173"/>
      <c r="G155" s="173"/>
      <c r="H155" s="173"/>
      <c r="I155" s="173"/>
      <c r="J155" s="173"/>
      <c r="K155" s="173"/>
      <c r="L155" s="173"/>
      <c r="M155" s="173"/>
      <c r="N155" s="173"/>
    </row>
    <row r="156" spans="1:15" ht="14.25" customHeight="1">
      <c r="A156" s="17"/>
      <c r="B156" s="17"/>
      <c r="C156" s="17"/>
      <c r="D156" s="17"/>
      <c r="E156" s="17"/>
      <c r="F156" s="17"/>
      <c r="G156" s="17"/>
      <c r="H156" s="17"/>
      <c r="I156" s="17"/>
      <c r="J156" s="17"/>
      <c r="K156" s="17"/>
      <c r="L156" s="17"/>
      <c r="M156" s="17"/>
      <c r="N156" s="17"/>
    </row>
    <row r="157" spans="1:15" ht="14.25" customHeight="1"/>
    <row r="158" spans="1:15" ht="14.25" customHeight="1"/>
    <row r="159" spans="1:15" ht="14.25" customHeight="1"/>
    <row r="160" spans="1:15" ht="14.25" customHeight="1">
      <c r="A160" s="484" t="str">
        <f>'Input - Assumptions'!$D$8</f>
        <v>CHAD LOVE MEDIA AI</v>
      </c>
      <c r="B160" s="485"/>
      <c r="C160" s="485"/>
      <c r="D160" s="485"/>
      <c r="E160" s="485"/>
      <c r="F160" s="485"/>
      <c r="G160" s="485"/>
      <c r="H160" s="485"/>
      <c r="I160" s="485"/>
      <c r="J160" s="485"/>
      <c r="K160" s="485"/>
      <c r="L160" s="485"/>
      <c r="M160" s="485"/>
      <c r="N160" s="485"/>
    </row>
    <row r="161" spans="1:15" ht="14.25" customHeight="1">
      <c r="A161" s="484" t="s">
        <v>244</v>
      </c>
      <c r="B161" s="485"/>
      <c r="C161" s="485"/>
      <c r="D161" s="485"/>
      <c r="E161" s="485"/>
      <c r="F161" s="485"/>
      <c r="G161" s="485"/>
      <c r="H161" s="485"/>
      <c r="I161" s="485"/>
      <c r="J161" s="485"/>
      <c r="K161" s="485"/>
      <c r="L161" s="485"/>
      <c r="M161" s="485"/>
      <c r="N161" s="485"/>
    </row>
    <row r="162" spans="1:15" ht="14.25" customHeight="1">
      <c r="A162" s="484" t="s">
        <v>128</v>
      </c>
      <c r="B162" s="485"/>
      <c r="C162" s="485"/>
      <c r="D162" s="485"/>
      <c r="E162" s="485"/>
      <c r="F162" s="485"/>
      <c r="G162" s="485"/>
      <c r="H162" s="485"/>
      <c r="I162" s="485"/>
      <c r="J162" s="485"/>
      <c r="K162" s="485"/>
      <c r="L162" s="485"/>
      <c r="M162" s="485"/>
      <c r="N162" s="485"/>
    </row>
    <row r="163" spans="1:15" ht="14.25" customHeight="1"/>
    <row r="164" spans="1:15" ht="14.25" customHeight="1">
      <c r="A164" s="2" t="s">
        <v>330</v>
      </c>
      <c r="C164" s="152">
        <f>(((VALUE(RIGHT(A162,1)))-1)*12)+1</f>
        <v>37</v>
      </c>
      <c r="D164" s="152">
        <f t="shared" ref="D164:N164" si="33">C164+1</f>
        <v>38</v>
      </c>
      <c r="E164" s="152">
        <f t="shared" si="33"/>
        <v>39</v>
      </c>
      <c r="F164" s="152">
        <f t="shared" si="33"/>
        <v>40</v>
      </c>
      <c r="G164" s="152">
        <f t="shared" si="33"/>
        <v>41</v>
      </c>
      <c r="H164" s="152">
        <f t="shared" si="33"/>
        <v>42</v>
      </c>
      <c r="I164" s="152">
        <f t="shared" si="33"/>
        <v>43</v>
      </c>
      <c r="J164" s="152">
        <f t="shared" si="33"/>
        <v>44</v>
      </c>
      <c r="K164" s="152">
        <f t="shared" si="33"/>
        <v>45</v>
      </c>
      <c r="L164" s="152">
        <f t="shared" si="33"/>
        <v>46</v>
      </c>
      <c r="M164" s="152">
        <f t="shared" si="33"/>
        <v>47</v>
      </c>
      <c r="N164" s="152">
        <f t="shared" si="33"/>
        <v>48</v>
      </c>
    </row>
    <row r="165" spans="1:15" ht="14.25" customHeight="1">
      <c r="A165" s="181" t="s">
        <v>331</v>
      </c>
      <c r="B165" s="133"/>
      <c r="C165" s="47">
        <f>EOMONTH('Input - Assumptions'!$D$9,'Balance Sheet'!C164-1)</f>
        <v>47299</v>
      </c>
      <c r="D165" s="47">
        <f>EOMONTH('Input - Assumptions'!$D$9,'Balance Sheet'!D164-1)</f>
        <v>47330</v>
      </c>
      <c r="E165" s="47">
        <f>EOMONTH('Input - Assumptions'!$D$9,'Balance Sheet'!E164-1)</f>
        <v>47361</v>
      </c>
      <c r="F165" s="47">
        <f>EOMONTH('Input - Assumptions'!$D$9,'Balance Sheet'!F164-1)</f>
        <v>47391</v>
      </c>
      <c r="G165" s="47">
        <f>EOMONTH('Input - Assumptions'!$D$9,'Balance Sheet'!G164-1)</f>
        <v>47422</v>
      </c>
      <c r="H165" s="47">
        <f>EOMONTH('Input - Assumptions'!$D$9,'Balance Sheet'!H164-1)</f>
        <v>47452</v>
      </c>
      <c r="I165" s="47">
        <f>EOMONTH('Input - Assumptions'!$D$9,'Balance Sheet'!I164-1)</f>
        <v>47483</v>
      </c>
      <c r="J165" s="47">
        <f>EOMONTH('Input - Assumptions'!$D$9,'Balance Sheet'!J164-1)</f>
        <v>47514</v>
      </c>
      <c r="K165" s="47">
        <f>EOMONTH('Input - Assumptions'!$D$9,'Balance Sheet'!K164-1)</f>
        <v>47542</v>
      </c>
      <c r="L165" s="47">
        <f>EOMONTH('Input - Assumptions'!$D$9,'Balance Sheet'!L164-1)</f>
        <v>47573</v>
      </c>
      <c r="M165" s="47">
        <f>EOMONTH('Input - Assumptions'!$D$9,'Balance Sheet'!M164-1)</f>
        <v>47603</v>
      </c>
      <c r="N165" s="47">
        <f>EOMONTH('Input - Assumptions'!$D$9,'Balance Sheet'!N164-1)</f>
        <v>47634</v>
      </c>
    </row>
    <row r="166" spans="1:15" ht="14.25" customHeight="1">
      <c r="A166" s="2"/>
    </row>
    <row r="167" spans="1:15" ht="14.25" customHeight="1">
      <c r="A167" s="17" t="s">
        <v>324</v>
      </c>
    </row>
    <row r="168" spans="1:15" ht="14.25" customHeight="1">
      <c r="A168" s="2" t="s">
        <v>245</v>
      </c>
    </row>
    <row r="169" spans="1:15" ht="14.25" customHeight="1">
      <c r="A169" s="181" t="str">
        <f ca="1">IF(SUM(B169:N169)=0,0,Calc!$A$404)</f>
        <v>Cash</v>
      </c>
      <c r="B169" s="25"/>
      <c r="C169" s="25">
        <f t="array" aca="1" ref="C169" ca="1">INDEX(Calc!$B$404:$BJ$440,'Balance Sheet'!$O169,'Balance Sheet'!C$164+1)</f>
        <v>-10588438.37743911</v>
      </c>
      <c r="D169" s="25">
        <f t="array" aca="1" ref="D169" ca="1">INDEX(Calc!$B$404:$BJ$440,'Balance Sheet'!$O169,'Balance Sheet'!D$164+1)</f>
        <v>-10806818.887566248</v>
      </c>
      <c r="E169" s="25">
        <f t="array" aca="1" ref="E169" ca="1">INDEX(Calc!$B$404:$BJ$440,'Balance Sheet'!$O169,'Balance Sheet'!E$164+1)</f>
        <v>-11006882.417366913</v>
      </c>
      <c r="F169" s="25">
        <f t="array" aca="1" ref="F169" ca="1">INDEX(Calc!$B$404:$BJ$440,'Balance Sheet'!$O169,'Balance Sheet'!F$164+1)</f>
        <v>-11180243.417541409</v>
      </c>
      <c r="G169" s="25">
        <f t="array" aca="1" ref="G169" ca="1">INDEX(Calc!$B$404:$BJ$440,'Balance Sheet'!$O169,'Balance Sheet'!G$164+1)</f>
        <v>-11316077.595662592</v>
      </c>
      <c r="H169" s="25">
        <f t="array" aca="1" ref="H169" ca="1">INDEX(Calc!$B$404:$BJ$440,'Balance Sheet'!$O169,'Balance Sheet'!H$164+1)</f>
        <v>-11409268.572164606</v>
      </c>
      <c r="I169" s="25">
        <f t="array" aca="1" ref="I169" ca="1">INDEX(Calc!$B$404:$BJ$440,'Balance Sheet'!$O169,'Balance Sheet'!I$164+1)</f>
        <v>-11458771.396918504</v>
      </c>
      <c r="J169" s="25">
        <f t="array" aca="1" ref="J169" ca="1">INDEX(Calc!$B$404:$BJ$440,'Balance Sheet'!$O169,'Balance Sheet'!J$164+1)</f>
        <v>-11456429.482217677</v>
      </c>
      <c r="K169" s="25">
        <f t="array" aca="1" ref="K169" ca="1">INDEX(Calc!$B$404:$BJ$440,'Balance Sheet'!$O169,'Balance Sheet'!K$164+1)</f>
        <v>-11391624.764106391</v>
      </c>
      <c r="L169" s="25">
        <f t="array" aca="1" ref="L169" ca="1">INDEX(Calc!$B$404:$BJ$440,'Balance Sheet'!$O169,'Balance Sheet'!L$164+1)</f>
        <v>-11255914.032235369</v>
      </c>
      <c r="M169" s="25">
        <f t="array" aca="1" ref="M169" ca="1">INDEX(Calc!$B$404:$BJ$440,'Balance Sheet'!$O169,'Balance Sheet'!M$164+1)</f>
        <v>-11044480.493692629</v>
      </c>
      <c r="N169" s="25">
        <f t="array" aca="1" ref="N169" ca="1">INDEX(Calc!$B$404:$BJ$440,'Balance Sheet'!$O169,'Balance Sheet'!N$164+1)</f>
        <v>-10744891.217604268</v>
      </c>
      <c r="O169" s="152">
        <v>1</v>
      </c>
    </row>
    <row r="170" spans="1:15" ht="14.25" hidden="1" customHeight="1">
      <c r="A170" s="181">
        <f ca="1">IF(SUM(B170:N170)=0,0,Calc!$A$405)</f>
        <v>0</v>
      </c>
      <c r="B170" s="94"/>
      <c r="C170" s="94">
        <f t="array" aca="1" ref="C170" ca="1">INDEX(Calc!$B$404:$BJ$440,'Balance Sheet'!$O170,'Balance Sheet'!C$164+1)</f>
        <v>0</v>
      </c>
      <c r="D170" s="94">
        <f t="array" aca="1" ref="D170" ca="1">INDEX(Calc!$B$404:$BJ$440,'Balance Sheet'!$O170,'Balance Sheet'!D$164+1)</f>
        <v>0</v>
      </c>
      <c r="E170" s="94">
        <f t="array" aca="1" ref="E170" ca="1">INDEX(Calc!$B$404:$BJ$440,'Balance Sheet'!$O170,'Balance Sheet'!E$164+1)</f>
        <v>0</v>
      </c>
      <c r="F170" s="94">
        <f t="array" aca="1" ref="F170" ca="1">INDEX(Calc!$B$404:$BJ$440,'Balance Sheet'!$O170,'Balance Sheet'!F$164+1)</f>
        <v>0</v>
      </c>
      <c r="G170" s="94">
        <f t="array" aca="1" ref="G170" ca="1">INDEX(Calc!$B$404:$BJ$440,'Balance Sheet'!$O170,'Balance Sheet'!G$164+1)</f>
        <v>0</v>
      </c>
      <c r="H170" s="94">
        <f t="array" aca="1" ref="H170" ca="1">INDEX(Calc!$B$404:$BJ$440,'Balance Sheet'!$O170,'Balance Sheet'!H$164+1)</f>
        <v>0</v>
      </c>
      <c r="I170" s="94">
        <f t="array" aca="1" ref="I170" ca="1">INDEX(Calc!$B$404:$BJ$440,'Balance Sheet'!$O170,'Balance Sheet'!I$164+1)</f>
        <v>0</v>
      </c>
      <c r="J170" s="94">
        <f t="array" aca="1" ref="J170" ca="1">INDEX(Calc!$B$404:$BJ$440,'Balance Sheet'!$O170,'Balance Sheet'!J$164+1)</f>
        <v>0</v>
      </c>
      <c r="K170" s="94">
        <f t="array" aca="1" ref="K170" ca="1">INDEX(Calc!$B$404:$BJ$440,'Balance Sheet'!$O170,'Balance Sheet'!K$164+1)</f>
        <v>0</v>
      </c>
      <c r="L170" s="94">
        <f t="array" aca="1" ref="L170" ca="1">INDEX(Calc!$B$404:$BJ$440,'Balance Sheet'!$O170,'Balance Sheet'!L$164+1)</f>
        <v>0</v>
      </c>
      <c r="M170" s="94">
        <f t="array" aca="1" ref="M170" ca="1">INDEX(Calc!$B$404:$BJ$440,'Balance Sheet'!$O170,'Balance Sheet'!M$164+1)</f>
        <v>0</v>
      </c>
      <c r="N170" s="94">
        <f t="array" aca="1" ref="N170" ca="1">INDEX(Calc!$B$404:$BJ$440,'Balance Sheet'!$O170,'Balance Sheet'!N$164+1)</f>
        <v>0</v>
      </c>
      <c r="O170" s="152">
        <v>2</v>
      </c>
    </row>
    <row r="171" spans="1:15" ht="14.25" hidden="1" customHeight="1">
      <c r="A171" s="181">
        <f ca="1">IF(SUM(B171:N171)=0,0,Calc!$A$406)</f>
        <v>0</v>
      </c>
      <c r="B171" s="94"/>
      <c r="C171" s="94">
        <f t="array" aca="1" ref="C171" ca="1">INDEX(Calc!$B$404:$BJ$440,'Balance Sheet'!$O171,'Balance Sheet'!C$164+1)</f>
        <v>0</v>
      </c>
      <c r="D171" s="94">
        <f t="array" aca="1" ref="D171" ca="1">INDEX(Calc!$B$404:$BJ$440,'Balance Sheet'!$O171,'Balance Sheet'!D$164+1)</f>
        <v>0</v>
      </c>
      <c r="E171" s="94">
        <f t="array" aca="1" ref="E171" ca="1">INDEX(Calc!$B$404:$BJ$440,'Balance Sheet'!$O171,'Balance Sheet'!E$164+1)</f>
        <v>0</v>
      </c>
      <c r="F171" s="94">
        <f t="array" aca="1" ref="F171" ca="1">INDEX(Calc!$B$404:$BJ$440,'Balance Sheet'!$O171,'Balance Sheet'!F$164+1)</f>
        <v>0</v>
      </c>
      <c r="G171" s="94">
        <f t="array" aca="1" ref="G171" ca="1">INDEX(Calc!$B$404:$BJ$440,'Balance Sheet'!$O171,'Balance Sheet'!G$164+1)</f>
        <v>0</v>
      </c>
      <c r="H171" s="94">
        <f t="array" aca="1" ref="H171" ca="1">INDEX(Calc!$B$404:$BJ$440,'Balance Sheet'!$O171,'Balance Sheet'!H$164+1)</f>
        <v>0</v>
      </c>
      <c r="I171" s="94">
        <f t="array" aca="1" ref="I171" ca="1">INDEX(Calc!$B$404:$BJ$440,'Balance Sheet'!$O171,'Balance Sheet'!I$164+1)</f>
        <v>0</v>
      </c>
      <c r="J171" s="94">
        <f t="array" aca="1" ref="J171" ca="1">INDEX(Calc!$B$404:$BJ$440,'Balance Sheet'!$O171,'Balance Sheet'!J$164+1)</f>
        <v>0</v>
      </c>
      <c r="K171" s="94">
        <f t="array" aca="1" ref="K171" ca="1">INDEX(Calc!$B$404:$BJ$440,'Balance Sheet'!$O171,'Balance Sheet'!K$164+1)</f>
        <v>0</v>
      </c>
      <c r="L171" s="94">
        <f t="array" aca="1" ref="L171" ca="1">INDEX(Calc!$B$404:$BJ$440,'Balance Sheet'!$O171,'Balance Sheet'!L$164+1)</f>
        <v>0</v>
      </c>
      <c r="M171" s="94">
        <f t="array" aca="1" ref="M171" ca="1">INDEX(Calc!$B$404:$BJ$440,'Balance Sheet'!$O171,'Balance Sheet'!M$164+1)</f>
        <v>0</v>
      </c>
      <c r="N171" s="94">
        <f t="array" aca="1" ref="N171" ca="1">INDEX(Calc!$B$404:$BJ$440,'Balance Sheet'!$O171,'Balance Sheet'!N$164+1)</f>
        <v>0</v>
      </c>
      <c r="O171" s="152">
        <v>3</v>
      </c>
    </row>
    <row r="172" spans="1:15" ht="14.25" customHeight="1">
      <c r="A172" s="2" t="s">
        <v>247</v>
      </c>
      <c r="B172" s="25"/>
      <c r="C172" s="230">
        <f t="shared" ref="C172:N172" ca="1" si="34">SUM(C169:C171)</f>
        <v>-10588438.37743911</v>
      </c>
      <c r="D172" s="230">
        <f t="shared" ca="1" si="34"/>
        <v>-10806818.887566248</v>
      </c>
      <c r="E172" s="230">
        <f t="shared" ca="1" si="34"/>
        <v>-11006882.417366913</v>
      </c>
      <c r="F172" s="230">
        <f t="shared" ca="1" si="34"/>
        <v>-11180243.417541409</v>
      </c>
      <c r="G172" s="230">
        <f t="shared" ca="1" si="34"/>
        <v>-11316077.595662592</v>
      </c>
      <c r="H172" s="230">
        <f t="shared" ca="1" si="34"/>
        <v>-11409268.572164606</v>
      </c>
      <c r="I172" s="230">
        <f t="shared" ca="1" si="34"/>
        <v>-11458771.396918504</v>
      </c>
      <c r="J172" s="230">
        <f t="shared" ca="1" si="34"/>
        <v>-11456429.482217677</v>
      </c>
      <c r="K172" s="230">
        <f t="shared" ca="1" si="34"/>
        <v>-11391624.764106391</v>
      </c>
      <c r="L172" s="230">
        <f t="shared" ca="1" si="34"/>
        <v>-11255914.032235369</v>
      </c>
      <c r="M172" s="230">
        <f t="shared" ca="1" si="34"/>
        <v>-11044480.493692629</v>
      </c>
      <c r="N172" s="230">
        <f t="shared" ca="1" si="34"/>
        <v>-10744891.217604268</v>
      </c>
      <c r="O172" s="152">
        <v>4</v>
      </c>
    </row>
    <row r="173" spans="1:15" ht="14.25" customHeight="1">
      <c r="O173" s="152">
        <v>5</v>
      </c>
    </row>
    <row r="174" spans="1:15" ht="14.25" customHeight="1">
      <c r="A174" s="2" t="s">
        <v>13</v>
      </c>
      <c r="O174" s="152">
        <v>6</v>
      </c>
    </row>
    <row r="175" spans="1:15" ht="14.25" customHeight="1">
      <c r="A175" s="181" t="str">
        <f>IF(SUM(B175:N175)=0,0,Calc!$A$410)</f>
        <v>Intangibles</v>
      </c>
      <c r="B175" s="94"/>
      <c r="C175" s="94">
        <f t="array" ref="C175">INDEX(Calc!$B$404:$BJ$440,'Balance Sheet'!$O175,'Balance Sheet'!C$164+1)</f>
        <v>25000</v>
      </c>
      <c r="D175" s="94">
        <f t="array" ref="D175">INDEX(Calc!$B$404:$BJ$440,'Balance Sheet'!$O175,'Balance Sheet'!D$164+1)</f>
        <v>25000</v>
      </c>
      <c r="E175" s="94">
        <f t="array" ref="E175">INDEX(Calc!$B$404:$BJ$440,'Balance Sheet'!$O175,'Balance Sheet'!E$164+1)</f>
        <v>25000</v>
      </c>
      <c r="F175" s="94">
        <f t="array" ref="F175">INDEX(Calc!$B$404:$BJ$440,'Balance Sheet'!$O175,'Balance Sheet'!F$164+1)</f>
        <v>25000</v>
      </c>
      <c r="G175" s="94">
        <f t="array" ref="G175">INDEX(Calc!$B$404:$BJ$440,'Balance Sheet'!$O175,'Balance Sheet'!G$164+1)</f>
        <v>25000</v>
      </c>
      <c r="H175" s="94">
        <f t="array" ref="H175">INDEX(Calc!$B$404:$BJ$440,'Balance Sheet'!$O175,'Balance Sheet'!H$164+1)</f>
        <v>25000</v>
      </c>
      <c r="I175" s="94">
        <f t="array" ref="I175">INDEX(Calc!$B$404:$BJ$440,'Balance Sheet'!$O175,'Balance Sheet'!I$164+1)</f>
        <v>25000</v>
      </c>
      <c r="J175" s="94">
        <f t="array" ref="J175">INDEX(Calc!$B$404:$BJ$440,'Balance Sheet'!$O175,'Balance Sheet'!J$164+1)</f>
        <v>25000</v>
      </c>
      <c r="K175" s="94">
        <f t="array" ref="K175">INDEX(Calc!$B$404:$BJ$440,'Balance Sheet'!$O175,'Balance Sheet'!K$164+1)</f>
        <v>25000</v>
      </c>
      <c r="L175" s="94">
        <f t="array" ref="L175">INDEX(Calc!$B$404:$BJ$440,'Balance Sheet'!$O175,'Balance Sheet'!L$164+1)</f>
        <v>25000</v>
      </c>
      <c r="M175" s="94">
        <f t="array" ref="M175">INDEX(Calc!$B$404:$BJ$440,'Balance Sheet'!$O175,'Balance Sheet'!M$164+1)</f>
        <v>25000</v>
      </c>
      <c r="N175" s="94">
        <f t="array" ref="N175">INDEX(Calc!$B$404:$BJ$440,'Balance Sheet'!$O175,'Balance Sheet'!N$164+1)</f>
        <v>25000</v>
      </c>
      <c r="O175" s="152">
        <v>7</v>
      </c>
    </row>
    <row r="176" spans="1:15" ht="14.25" customHeight="1">
      <c r="A176" s="181" t="str">
        <f>IF(SUM(B176:N176)=0,0,Calc!$A$411)</f>
        <v>Equipment</v>
      </c>
      <c r="B176" s="94"/>
      <c r="C176" s="94">
        <f t="array" ref="C176">INDEX(Calc!$B$404:$BJ$440,'Balance Sheet'!$O176,'Balance Sheet'!C$164+1)</f>
        <v>30000</v>
      </c>
      <c r="D176" s="94">
        <f t="array" ref="D176">INDEX(Calc!$B$404:$BJ$440,'Balance Sheet'!$O176,'Balance Sheet'!D$164+1)</f>
        <v>30000</v>
      </c>
      <c r="E176" s="94">
        <f t="array" ref="E176">INDEX(Calc!$B$404:$BJ$440,'Balance Sheet'!$O176,'Balance Sheet'!E$164+1)</f>
        <v>30000</v>
      </c>
      <c r="F176" s="94">
        <f t="array" ref="F176">INDEX(Calc!$B$404:$BJ$440,'Balance Sheet'!$O176,'Balance Sheet'!F$164+1)</f>
        <v>30000</v>
      </c>
      <c r="G176" s="94">
        <f t="array" ref="G176">INDEX(Calc!$B$404:$BJ$440,'Balance Sheet'!$O176,'Balance Sheet'!G$164+1)</f>
        <v>30000</v>
      </c>
      <c r="H176" s="94">
        <f t="array" ref="H176">INDEX(Calc!$B$404:$BJ$440,'Balance Sheet'!$O176,'Balance Sheet'!H$164+1)</f>
        <v>30000</v>
      </c>
      <c r="I176" s="94">
        <f t="array" ref="I176">INDEX(Calc!$B$404:$BJ$440,'Balance Sheet'!$O176,'Balance Sheet'!I$164+1)</f>
        <v>30000</v>
      </c>
      <c r="J176" s="94">
        <f t="array" ref="J176">INDEX(Calc!$B$404:$BJ$440,'Balance Sheet'!$O176,'Balance Sheet'!J$164+1)</f>
        <v>30000</v>
      </c>
      <c r="K176" s="94">
        <f t="array" ref="K176">INDEX(Calc!$B$404:$BJ$440,'Balance Sheet'!$O176,'Balance Sheet'!K$164+1)</f>
        <v>30000</v>
      </c>
      <c r="L176" s="94">
        <f t="array" ref="L176">INDEX(Calc!$B$404:$BJ$440,'Balance Sheet'!$O176,'Balance Sheet'!L$164+1)</f>
        <v>30000</v>
      </c>
      <c r="M176" s="94">
        <f t="array" ref="M176">INDEX(Calc!$B$404:$BJ$440,'Balance Sheet'!$O176,'Balance Sheet'!M$164+1)</f>
        <v>30000</v>
      </c>
      <c r="N176" s="94">
        <f t="array" ref="N176">INDEX(Calc!$B$404:$BJ$440,'Balance Sheet'!$O176,'Balance Sheet'!N$164+1)</f>
        <v>30000</v>
      </c>
      <c r="O176" s="152">
        <v>8</v>
      </c>
    </row>
    <row r="177" spans="1:15" ht="14.25" hidden="1" customHeight="1">
      <c r="A177" s="181">
        <f>IF(SUM(B177:N177)=0,0,Calc!$A$412)</f>
        <v>0</v>
      </c>
      <c r="B177" s="94"/>
      <c r="C177" s="94">
        <f t="array" ref="C177">INDEX(Calc!$B$404:$BJ$440,'Balance Sheet'!$O177,'Balance Sheet'!C$164+1)</f>
        <v>0</v>
      </c>
      <c r="D177" s="94">
        <f t="array" ref="D177">INDEX(Calc!$B$404:$BJ$440,'Balance Sheet'!$O177,'Balance Sheet'!D$164+1)</f>
        <v>0</v>
      </c>
      <c r="E177" s="94">
        <f t="array" ref="E177">INDEX(Calc!$B$404:$BJ$440,'Balance Sheet'!$O177,'Balance Sheet'!E$164+1)</f>
        <v>0</v>
      </c>
      <c r="F177" s="94">
        <f t="array" ref="F177">INDEX(Calc!$B$404:$BJ$440,'Balance Sheet'!$O177,'Balance Sheet'!F$164+1)</f>
        <v>0</v>
      </c>
      <c r="G177" s="94">
        <f t="array" ref="G177">INDEX(Calc!$B$404:$BJ$440,'Balance Sheet'!$O177,'Balance Sheet'!G$164+1)</f>
        <v>0</v>
      </c>
      <c r="H177" s="94">
        <f t="array" ref="H177">INDEX(Calc!$B$404:$BJ$440,'Balance Sheet'!$O177,'Balance Sheet'!H$164+1)</f>
        <v>0</v>
      </c>
      <c r="I177" s="94">
        <f t="array" ref="I177">INDEX(Calc!$B$404:$BJ$440,'Balance Sheet'!$O177,'Balance Sheet'!I$164+1)</f>
        <v>0</v>
      </c>
      <c r="J177" s="94">
        <f t="array" ref="J177">INDEX(Calc!$B$404:$BJ$440,'Balance Sheet'!$O177,'Balance Sheet'!J$164+1)</f>
        <v>0</v>
      </c>
      <c r="K177" s="94">
        <f t="array" ref="K177">INDEX(Calc!$B$404:$BJ$440,'Balance Sheet'!$O177,'Balance Sheet'!K$164+1)</f>
        <v>0</v>
      </c>
      <c r="L177" s="94">
        <f t="array" ref="L177">INDEX(Calc!$B$404:$BJ$440,'Balance Sheet'!$O177,'Balance Sheet'!L$164+1)</f>
        <v>0</v>
      </c>
      <c r="M177" s="94">
        <f t="array" ref="M177">INDEX(Calc!$B$404:$BJ$440,'Balance Sheet'!$O177,'Balance Sheet'!M$164+1)</f>
        <v>0</v>
      </c>
      <c r="N177" s="94">
        <f t="array" ref="N177">INDEX(Calc!$B$404:$BJ$440,'Balance Sheet'!$O177,'Balance Sheet'!N$164+1)</f>
        <v>0</v>
      </c>
      <c r="O177" s="152">
        <v>9</v>
      </c>
    </row>
    <row r="178" spans="1:15" ht="14.25" hidden="1" customHeight="1">
      <c r="A178" s="181">
        <f>IF(SUM(B178:N178)=0,0,Calc!$A$413)</f>
        <v>0</v>
      </c>
      <c r="B178" s="94"/>
      <c r="C178" s="94">
        <f t="array" ref="C178">INDEX(Calc!$B$404:$BJ$440,'Balance Sheet'!$O178,'Balance Sheet'!C$164+1)</f>
        <v>0</v>
      </c>
      <c r="D178" s="94">
        <f t="array" ref="D178">INDEX(Calc!$B$404:$BJ$440,'Balance Sheet'!$O178,'Balance Sheet'!D$164+1)</f>
        <v>0</v>
      </c>
      <c r="E178" s="94">
        <f t="array" ref="E178">INDEX(Calc!$B$404:$BJ$440,'Balance Sheet'!$O178,'Balance Sheet'!E$164+1)</f>
        <v>0</v>
      </c>
      <c r="F178" s="94">
        <f t="array" ref="F178">INDEX(Calc!$B$404:$BJ$440,'Balance Sheet'!$O178,'Balance Sheet'!F$164+1)</f>
        <v>0</v>
      </c>
      <c r="G178" s="94">
        <f t="array" ref="G178">INDEX(Calc!$B$404:$BJ$440,'Balance Sheet'!$O178,'Balance Sheet'!G$164+1)</f>
        <v>0</v>
      </c>
      <c r="H178" s="94">
        <f t="array" ref="H178">INDEX(Calc!$B$404:$BJ$440,'Balance Sheet'!$O178,'Balance Sheet'!H$164+1)</f>
        <v>0</v>
      </c>
      <c r="I178" s="94">
        <f t="array" ref="I178">INDEX(Calc!$B$404:$BJ$440,'Balance Sheet'!$O178,'Balance Sheet'!I$164+1)</f>
        <v>0</v>
      </c>
      <c r="J178" s="94">
        <f t="array" ref="J178">INDEX(Calc!$B$404:$BJ$440,'Balance Sheet'!$O178,'Balance Sheet'!J$164+1)</f>
        <v>0</v>
      </c>
      <c r="K178" s="94">
        <f t="array" ref="K178">INDEX(Calc!$B$404:$BJ$440,'Balance Sheet'!$O178,'Balance Sheet'!K$164+1)</f>
        <v>0</v>
      </c>
      <c r="L178" s="94">
        <f t="array" ref="L178">INDEX(Calc!$B$404:$BJ$440,'Balance Sheet'!$O178,'Balance Sheet'!L$164+1)</f>
        <v>0</v>
      </c>
      <c r="M178" s="94">
        <f t="array" ref="M178">INDEX(Calc!$B$404:$BJ$440,'Balance Sheet'!$O178,'Balance Sheet'!M$164+1)</f>
        <v>0</v>
      </c>
      <c r="N178" s="94">
        <f t="array" ref="N178">INDEX(Calc!$B$404:$BJ$440,'Balance Sheet'!$O178,'Balance Sheet'!N$164+1)</f>
        <v>0</v>
      </c>
      <c r="O178" s="152">
        <v>10</v>
      </c>
    </row>
    <row r="179" spans="1:15" ht="14.25" hidden="1" customHeight="1">
      <c r="A179" s="181">
        <f>IF(SUM(B179:N179)=0,0,Calc!$A$414)</f>
        <v>0</v>
      </c>
      <c r="B179" s="94"/>
      <c r="C179" s="94">
        <f t="array" ref="C179">INDEX(Calc!$B$404:$BJ$440,'Balance Sheet'!$O179,'Balance Sheet'!C$164+1)</f>
        <v>0</v>
      </c>
      <c r="D179" s="94">
        <f t="array" ref="D179">INDEX(Calc!$B$404:$BJ$440,'Balance Sheet'!$O179,'Balance Sheet'!D$164+1)</f>
        <v>0</v>
      </c>
      <c r="E179" s="94">
        <f t="array" ref="E179">INDEX(Calc!$B$404:$BJ$440,'Balance Sheet'!$O179,'Balance Sheet'!E$164+1)</f>
        <v>0</v>
      </c>
      <c r="F179" s="94">
        <f t="array" ref="F179">INDEX(Calc!$B$404:$BJ$440,'Balance Sheet'!$O179,'Balance Sheet'!F$164+1)</f>
        <v>0</v>
      </c>
      <c r="G179" s="94">
        <f t="array" ref="G179">INDEX(Calc!$B$404:$BJ$440,'Balance Sheet'!$O179,'Balance Sheet'!G$164+1)</f>
        <v>0</v>
      </c>
      <c r="H179" s="94">
        <f t="array" ref="H179">INDEX(Calc!$B$404:$BJ$440,'Balance Sheet'!$O179,'Balance Sheet'!H$164+1)</f>
        <v>0</v>
      </c>
      <c r="I179" s="94">
        <f t="array" ref="I179">INDEX(Calc!$B$404:$BJ$440,'Balance Sheet'!$O179,'Balance Sheet'!I$164+1)</f>
        <v>0</v>
      </c>
      <c r="J179" s="94">
        <f t="array" ref="J179">INDEX(Calc!$B$404:$BJ$440,'Balance Sheet'!$O179,'Balance Sheet'!J$164+1)</f>
        <v>0</v>
      </c>
      <c r="K179" s="94">
        <f t="array" ref="K179">INDEX(Calc!$B$404:$BJ$440,'Balance Sheet'!$O179,'Balance Sheet'!K$164+1)</f>
        <v>0</v>
      </c>
      <c r="L179" s="94">
        <f t="array" ref="L179">INDEX(Calc!$B$404:$BJ$440,'Balance Sheet'!$O179,'Balance Sheet'!L$164+1)</f>
        <v>0</v>
      </c>
      <c r="M179" s="94">
        <f t="array" ref="M179">INDEX(Calc!$B$404:$BJ$440,'Balance Sheet'!$O179,'Balance Sheet'!M$164+1)</f>
        <v>0</v>
      </c>
      <c r="N179" s="94">
        <f t="array" ref="N179">INDEX(Calc!$B$404:$BJ$440,'Balance Sheet'!$O179,'Balance Sheet'!N$164+1)</f>
        <v>0</v>
      </c>
      <c r="O179" s="152">
        <v>11</v>
      </c>
    </row>
    <row r="180" spans="1:15" ht="14.25" hidden="1" customHeight="1">
      <c r="A180" s="181">
        <f>IF(SUM(B180:N180)=0,0,Calc!$A$415)</f>
        <v>0</v>
      </c>
      <c r="B180" s="94"/>
      <c r="C180" s="94">
        <f t="array" ref="C180">INDEX(Calc!$B$404:$BJ$440,'Balance Sheet'!$O180,'Balance Sheet'!C$164+1)</f>
        <v>0</v>
      </c>
      <c r="D180" s="94">
        <f t="array" ref="D180">INDEX(Calc!$B$404:$BJ$440,'Balance Sheet'!$O180,'Balance Sheet'!D$164+1)</f>
        <v>0</v>
      </c>
      <c r="E180" s="94">
        <f t="array" ref="E180">INDEX(Calc!$B$404:$BJ$440,'Balance Sheet'!$O180,'Balance Sheet'!E$164+1)</f>
        <v>0</v>
      </c>
      <c r="F180" s="94">
        <f t="array" ref="F180">INDEX(Calc!$B$404:$BJ$440,'Balance Sheet'!$O180,'Balance Sheet'!F$164+1)</f>
        <v>0</v>
      </c>
      <c r="G180" s="94">
        <f t="array" ref="G180">INDEX(Calc!$B$404:$BJ$440,'Balance Sheet'!$O180,'Balance Sheet'!G$164+1)</f>
        <v>0</v>
      </c>
      <c r="H180" s="94">
        <f t="array" ref="H180">INDEX(Calc!$B$404:$BJ$440,'Balance Sheet'!$O180,'Balance Sheet'!H$164+1)</f>
        <v>0</v>
      </c>
      <c r="I180" s="94">
        <f t="array" ref="I180">INDEX(Calc!$B$404:$BJ$440,'Balance Sheet'!$O180,'Balance Sheet'!I$164+1)</f>
        <v>0</v>
      </c>
      <c r="J180" s="94">
        <f t="array" ref="J180">INDEX(Calc!$B$404:$BJ$440,'Balance Sheet'!$O180,'Balance Sheet'!J$164+1)</f>
        <v>0</v>
      </c>
      <c r="K180" s="94">
        <f t="array" ref="K180">INDEX(Calc!$B$404:$BJ$440,'Balance Sheet'!$O180,'Balance Sheet'!K$164+1)</f>
        <v>0</v>
      </c>
      <c r="L180" s="94">
        <f t="array" ref="L180">INDEX(Calc!$B$404:$BJ$440,'Balance Sheet'!$O180,'Balance Sheet'!L$164+1)</f>
        <v>0</v>
      </c>
      <c r="M180" s="94">
        <f t="array" ref="M180">INDEX(Calc!$B$404:$BJ$440,'Balance Sheet'!$O180,'Balance Sheet'!M$164+1)</f>
        <v>0</v>
      </c>
      <c r="N180" s="94">
        <f t="array" ref="N180">INDEX(Calc!$B$404:$BJ$440,'Balance Sheet'!$O180,'Balance Sheet'!N$164+1)</f>
        <v>0</v>
      </c>
      <c r="O180" s="152">
        <v>12</v>
      </c>
    </row>
    <row r="181" spans="1:15" ht="14.25" customHeight="1">
      <c r="A181" s="181" t="str">
        <f>IF(SUM(B181:N181)=0,0,Calc!$A$416)</f>
        <v>Accumulated Depreciation</v>
      </c>
      <c r="B181" s="94"/>
      <c r="C181" s="94">
        <f t="array" ref="C181">INDEX(Calc!$B$404:$BJ$440,'Balance Sheet'!$O181,'Balance Sheet'!C$164+1)</f>
        <v>-15400</v>
      </c>
      <c r="D181" s="94">
        <f t="array" ref="D181">INDEX(Calc!$B$404:$BJ$440,'Balance Sheet'!$O181,'Balance Sheet'!D$164+1)</f>
        <v>-15850</v>
      </c>
      <c r="E181" s="94">
        <f t="array" ref="E181">INDEX(Calc!$B$404:$BJ$440,'Balance Sheet'!$O181,'Balance Sheet'!E$164+1)</f>
        <v>-16300</v>
      </c>
      <c r="F181" s="94">
        <f t="array" ref="F181">INDEX(Calc!$B$404:$BJ$440,'Balance Sheet'!$O181,'Balance Sheet'!F$164+1)</f>
        <v>-16750</v>
      </c>
      <c r="G181" s="94">
        <f t="array" ref="G181">INDEX(Calc!$B$404:$BJ$440,'Balance Sheet'!$O181,'Balance Sheet'!G$164+1)</f>
        <v>-17200</v>
      </c>
      <c r="H181" s="94">
        <f t="array" ref="H181">INDEX(Calc!$B$404:$BJ$440,'Balance Sheet'!$O181,'Balance Sheet'!H$164+1)</f>
        <v>-17650</v>
      </c>
      <c r="I181" s="94">
        <f t="array" ref="I181">INDEX(Calc!$B$404:$BJ$440,'Balance Sheet'!$O181,'Balance Sheet'!I$164+1)</f>
        <v>-18100</v>
      </c>
      <c r="J181" s="94">
        <f t="array" ref="J181">INDEX(Calc!$B$404:$BJ$440,'Balance Sheet'!$O181,'Balance Sheet'!J$164+1)</f>
        <v>-18550</v>
      </c>
      <c r="K181" s="94">
        <f t="array" ref="K181">INDEX(Calc!$B$404:$BJ$440,'Balance Sheet'!$O181,'Balance Sheet'!K$164+1)</f>
        <v>-19000</v>
      </c>
      <c r="L181" s="94">
        <f t="array" ref="L181">INDEX(Calc!$B$404:$BJ$440,'Balance Sheet'!$O181,'Balance Sheet'!L$164+1)</f>
        <v>-19450</v>
      </c>
      <c r="M181" s="94">
        <f t="array" ref="M181">INDEX(Calc!$B$404:$BJ$440,'Balance Sheet'!$O181,'Balance Sheet'!M$164+1)</f>
        <v>-19900</v>
      </c>
      <c r="N181" s="94">
        <f t="array" ref="N181">INDEX(Calc!$B$404:$BJ$440,'Balance Sheet'!$O181,'Balance Sheet'!N$164+1)</f>
        <v>-20350</v>
      </c>
      <c r="O181" s="152">
        <v>13</v>
      </c>
    </row>
    <row r="182" spans="1:15" ht="14.25" customHeight="1">
      <c r="A182" s="2" t="str">
        <f>IF(COUNTIF(A175:A180,"&lt;&gt;0")=0,0,"Total Fixed Assets Net")</f>
        <v>Total Fixed Assets Net</v>
      </c>
      <c r="B182" s="25"/>
      <c r="C182" s="230">
        <f t="shared" ref="C182:N182" si="35">SUM(C175:C181)</f>
        <v>39600</v>
      </c>
      <c r="D182" s="230">
        <f t="shared" si="35"/>
        <v>39150</v>
      </c>
      <c r="E182" s="230">
        <f t="shared" si="35"/>
        <v>38700</v>
      </c>
      <c r="F182" s="230">
        <f t="shared" si="35"/>
        <v>38250</v>
      </c>
      <c r="G182" s="230">
        <f t="shared" si="35"/>
        <v>37800</v>
      </c>
      <c r="H182" s="230">
        <f t="shared" si="35"/>
        <v>37350</v>
      </c>
      <c r="I182" s="230">
        <f t="shared" si="35"/>
        <v>36900</v>
      </c>
      <c r="J182" s="230">
        <f t="shared" si="35"/>
        <v>36450</v>
      </c>
      <c r="K182" s="230">
        <f t="shared" si="35"/>
        <v>36000</v>
      </c>
      <c r="L182" s="230">
        <f t="shared" si="35"/>
        <v>35550</v>
      </c>
      <c r="M182" s="230">
        <f t="shared" si="35"/>
        <v>35100</v>
      </c>
      <c r="N182" s="230">
        <f t="shared" si="35"/>
        <v>34650</v>
      </c>
      <c r="O182" s="152">
        <v>14</v>
      </c>
    </row>
    <row r="183" spans="1:15" ht="14.25" customHeight="1">
      <c r="A183" s="152" t="str">
        <f>IF(COUNTIF(A175:A180,"&lt;&gt;0")=0,0,"")</f>
        <v/>
      </c>
      <c r="C183" s="300"/>
      <c r="D183" s="300"/>
      <c r="E183" s="300"/>
      <c r="F183" s="300"/>
      <c r="G183" s="300"/>
      <c r="H183" s="300"/>
      <c r="I183" s="300"/>
      <c r="J183" s="300"/>
      <c r="K183" s="300"/>
      <c r="L183" s="300"/>
      <c r="M183" s="300"/>
      <c r="N183" s="300"/>
      <c r="O183" s="152">
        <v>15</v>
      </c>
    </row>
    <row r="184" spans="1:15" ht="14.25" customHeight="1">
      <c r="A184" s="17" t="s">
        <v>248</v>
      </c>
      <c r="B184" s="105"/>
      <c r="C184" s="103">
        <f t="shared" ref="C184:N184" ca="1" si="36">C172+C182</f>
        <v>-10548838.37743911</v>
      </c>
      <c r="D184" s="103">
        <f t="shared" ca="1" si="36"/>
        <v>-10767668.887566248</v>
      </c>
      <c r="E184" s="103">
        <f t="shared" ca="1" si="36"/>
        <v>-10968182.417366913</v>
      </c>
      <c r="F184" s="103">
        <f t="shared" ca="1" si="36"/>
        <v>-11141993.417541409</v>
      </c>
      <c r="G184" s="103">
        <f t="shared" ca="1" si="36"/>
        <v>-11278277.595662592</v>
      </c>
      <c r="H184" s="103">
        <f t="shared" ca="1" si="36"/>
        <v>-11371918.572164606</v>
      </c>
      <c r="I184" s="103">
        <f t="shared" ca="1" si="36"/>
        <v>-11421871.396918504</v>
      </c>
      <c r="J184" s="103">
        <f t="shared" ca="1" si="36"/>
        <v>-11419979.482217677</v>
      </c>
      <c r="K184" s="103">
        <f t="shared" ca="1" si="36"/>
        <v>-11355624.764106391</v>
      </c>
      <c r="L184" s="103">
        <f t="shared" ca="1" si="36"/>
        <v>-11220364.032235369</v>
      </c>
      <c r="M184" s="103">
        <f t="shared" ca="1" si="36"/>
        <v>-11009380.493692629</v>
      </c>
      <c r="N184" s="103">
        <f t="shared" ca="1" si="36"/>
        <v>-10710241.217604268</v>
      </c>
      <c r="O184" s="152">
        <v>16</v>
      </c>
    </row>
    <row r="185" spans="1:15" ht="14.25" customHeight="1">
      <c r="O185" s="152">
        <v>17</v>
      </c>
    </row>
    <row r="186" spans="1:15" ht="14.25" customHeight="1">
      <c r="A186" s="17" t="s">
        <v>249</v>
      </c>
      <c r="O186" s="152">
        <v>18</v>
      </c>
    </row>
    <row r="187" spans="1:15" ht="14.25" customHeight="1">
      <c r="A187" s="2" t="str">
        <f ca="1">IF(COUNTIF(A188:A189,"&lt;&gt;0")=0,0,"Current Liabilities")</f>
        <v>Current Liabilities</v>
      </c>
      <c r="O187" s="152">
        <v>19</v>
      </c>
    </row>
    <row r="188" spans="1:15" ht="14.25" customHeight="1">
      <c r="A188" s="181" t="str">
        <f ca="1">IF(SUM(B188:N188)=0,0,Calc!$A$423)</f>
        <v>Accounts Payable</v>
      </c>
      <c r="B188" s="94"/>
      <c r="C188" s="94">
        <f t="array" aca="1" ref="C188" ca="1">INDEX(Calc!$B$404:$BJ$440,'Balance Sheet'!$O188,'Balance Sheet'!C$164+1)</f>
        <v>229199.40256890998</v>
      </c>
      <c r="D188" s="94">
        <f t="array" aca="1" ref="D188" ca="1">INDEX(Calc!$B$404:$BJ$440,'Balance Sheet'!$O188,'Balance Sheet'!D$164+1)</f>
        <v>234880.15704905195</v>
      </c>
      <c r="E188" s="94">
        <f t="array" aca="1" ref="E188" ca="1">INDEX(Calc!$B$404:$BJ$440,'Balance Sheet'!$O188,'Balance Sheet'!E$164+1)</f>
        <v>246249.14811393316</v>
      </c>
      <c r="F188" s="94">
        <f t="array" aca="1" ref="F188" ca="1">INDEX(Calc!$B$404:$BJ$440,'Balance Sheet'!$O188,'Balance Sheet'!F$164+1)</f>
        <v>252018.09919555899</v>
      </c>
      <c r="G188" s="94">
        <f t="array" aca="1" ref="G188" ca="1">INDEX(Calc!$B$404:$BJ$440,'Balance Sheet'!$O188,'Balance Sheet'!G$164+1)</f>
        <v>258592.22805745038</v>
      </c>
      <c r="H188" s="94">
        <f t="array" aca="1" ref="H188" ca="1">INDEX(Calc!$B$404:$BJ$440,'Balance Sheet'!$O188,'Balance Sheet'!H$164+1)</f>
        <v>266080.10702777945</v>
      </c>
      <c r="I188" s="94">
        <f t="array" aca="1" ref="I188" ca="1">INDEX(Calc!$B$404:$BJ$440,'Balance Sheet'!$O188,'Balance Sheet'!I$164+1)</f>
        <v>277774.11235983024</v>
      </c>
      <c r="J188" s="94">
        <f t="array" aca="1" ref="J188" ca="1">INDEX(Calc!$B$404:$BJ$440,'Balance Sheet'!$O188,'Balance Sheet'!J$164+1)</f>
        <v>287476.07507631509</v>
      </c>
      <c r="K188" s="94">
        <f t="array" aca="1" ref="K188" ca="1">INDEX(Calc!$B$404:$BJ$440,'Balance Sheet'!$O188,'Balance Sheet'!K$164+1)</f>
        <v>298514.06005513069</v>
      </c>
      <c r="L188" s="94">
        <f t="array" aca="1" ref="L188" ca="1">INDEX(Calc!$B$404:$BJ$440,'Balance Sheet'!$O188,'Balance Sheet'!L$164+1)</f>
        <v>311068.59398738132</v>
      </c>
      <c r="M188" s="94">
        <f t="array" aca="1" ref="M188" ca="1">INDEX(Calc!$B$404:$BJ$440,'Balance Sheet'!$O188,'Balance Sheet'!M$164+1)</f>
        <v>328513.75660474855</v>
      </c>
      <c r="N188" s="94">
        <f t="array" aca="1" ref="N188" ca="1">INDEX(Calc!$B$404:$BJ$440,'Balance Sheet'!$O188,'Balance Sheet'!N$164+1)</f>
        <v>344744.15281297808</v>
      </c>
      <c r="O188" s="152">
        <v>20</v>
      </c>
    </row>
    <row r="189" spans="1:15" ht="14.25" customHeight="1">
      <c r="A189" s="181" t="str">
        <f ca="1">IF(SUM(B189:N189)=0,0,Calc!$A$424)</f>
        <v>Deferred Revenue</v>
      </c>
      <c r="B189" s="94"/>
      <c r="C189" s="94">
        <f t="array" aca="1" ref="C189" ca="1">INDEX(Calc!$B$404:$BJ$440,'Balance Sheet'!$O189,'Balance Sheet'!C$164+1)</f>
        <v>548240.81226035778</v>
      </c>
      <c r="D189" s="94">
        <f t="array" aca="1" ref="D189" ca="1">INDEX(Calc!$B$404:$BJ$440,'Balance Sheet'!$O189,'Balance Sheet'!D$164+1)</f>
        <v>605132.34763405612</v>
      </c>
      <c r="E189" s="94">
        <f t="array" aca="1" ref="E189" ca="1">INDEX(Calc!$B$404:$BJ$440,'Balance Sheet'!$O189,'Balance Sheet'!E$164+1)</f>
        <v>670021.31458556524</v>
      </c>
      <c r="F189" s="94">
        <f t="array" aca="1" ref="F189" ca="1">INDEX(Calc!$B$404:$BJ$440,'Balance Sheet'!$O189,'Balance Sheet'!F$164+1)</f>
        <v>743975.16422567854</v>
      </c>
      <c r="G189" s="94">
        <f t="array" aca="1" ref="G189" ca="1">INDEX(Calc!$B$404:$BJ$440,'Balance Sheet'!$O189,'Balance Sheet'!G$164+1)</f>
        <v>828204.96135596209</v>
      </c>
      <c r="H189" s="94">
        <f t="array" aca="1" ref="H189" ca="1">INDEX(Calc!$B$404:$BJ$440,'Balance Sheet'!$O189,'Balance Sheet'!H$164+1)</f>
        <v>924084.68213695963</v>
      </c>
      <c r="I189" s="94">
        <f t="array" aca="1" ref="I189" ca="1">INDEX(Calc!$B$404:$BJ$440,'Balance Sheet'!$O189,'Balance Sheet'!I$164+1)</f>
        <v>1033173.1053250181</v>
      </c>
      <c r="J189" s="94">
        <f t="array" aca="1" ref="J189" ca="1">INDEX(Calc!$B$404:$BJ$440,'Balance Sheet'!$O189,'Balance Sheet'!J$164+1)</f>
        <v>1157238.6456377695</v>
      </c>
      <c r="K189" s="94">
        <f t="array" aca="1" ref="K189" ca="1">INDEX(Calc!$B$404:$BJ$440,'Balance Sheet'!$O189,'Balance Sheet'!K$164+1)</f>
        <v>1298287.5246528792</v>
      </c>
      <c r="L189" s="94">
        <f t="array" aca="1" ref="L189" ca="1">INDEX(Calc!$B$404:$BJ$440,'Balance Sheet'!$O189,'Balance Sheet'!L$164+1)</f>
        <v>1458595.7277849233</v>
      </c>
      <c r="M189" s="94">
        <f t="array" aca="1" ref="M189" ca="1">INDEX(Calc!$B$404:$BJ$440,'Balance Sheet'!$O189,'Balance Sheet'!M$164+1)</f>
        <v>1640745.256167267</v>
      </c>
      <c r="N189" s="94">
        <f t="array" aca="1" ref="N189" ca="1">INDEX(Calc!$B$404:$BJ$440,'Balance Sheet'!$O189,'Balance Sheet'!N$164+1)</f>
        <v>1847665.2506493866</v>
      </c>
      <c r="O189" s="152">
        <v>21</v>
      </c>
    </row>
    <row r="190" spans="1:15" ht="14.25" customHeight="1">
      <c r="A190" s="2" t="str">
        <f ca="1">IF(COUNTIF(A188:A189,"&lt;&gt;0")=0,0,"Total Current Liabilities")</f>
        <v>Total Current Liabilities</v>
      </c>
      <c r="B190" s="25"/>
      <c r="C190" s="230">
        <f t="shared" ref="C190:N190" ca="1" si="37">SUM(C188:C189)</f>
        <v>777440.2148292677</v>
      </c>
      <c r="D190" s="230">
        <f t="shared" ca="1" si="37"/>
        <v>840012.50468310807</v>
      </c>
      <c r="E190" s="230">
        <f t="shared" ca="1" si="37"/>
        <v>916270.4626994984</v>
      </c>
      <c r="F190" s="230">
        <f t="shared" ca="1" si="37"/>
        <v>995993.26342123747</v>
      </c>
      <c r="G190" s="230">
        <f t="shared" ca="1" si="37"/>
        <v>1086797.1894134125</v>
      </c>
      <c r="H190" s="230">
        <f t="shared" ca="1" si="37"/>
        <v>1190164.7891647392</v>
      </c>
      <c r="I190" s="230">
        <f t="shared" ca="1" si="37"/>
        <v>1310947.2176848482</v>
      </c>
      <c r="J190" s="230">
        <f t="shared" ca="1" si="37"/>
        <v>1444714.7207140846</v>
      </c>
      <c r="K190" s="230">
        <f t="shared" ca="1" si="37"/>
        <v>1596801.5847080098</v>
      </c>
      <c r="L190" s="230">
        <f t="shared" ca="1" si="37"/>
        <v>1769664.3217723046</v>
      </c>
      <c r="M190" s="230">
        <f t="shared" ca="1" si="37"/>
        <v>1969259.0127720155</v>
      </c>
      <c r="N190" s="230">
        <f t="shared" ca="1" si="37"/>
        <v>2192409.4034623648</v>
      </c>
      <c r="O190" s="152">
        <v>22</v>
      </c>
    </row>
    <row r="191" spans="1:15" ht="14.25" customHeight="1">
      <c r="A191" s="152" t="str">
        <f ca="1">IF(COUNTIF(A188:A189,"&lt;&gt;0")=0,0,"")</f>
        <v/>
      </c>
      <c r="O191" s="152">
        <v>23</v>
      </c>
    </row>
    <row r="192" spans="1:15" ht="14.25" customHeight="1">
      <c r="A192" s="2">
        <f>IF(COUNTIF(A193,"&lt;&gt;0")=0,0,"Long-Term Liabilities")</f>
        <v>0</v>
      </c>
      <c r="O192" s="152">
        <v>24</v>
      </c>
    </row>
    <row r="193" spans="1:15" ht="14.25" customHeight="1">
      <c r="A193" s="181">
        <f>IF(SUM(B193:N193)=0,0,Calc!$A$428)</f>
        <v>0</v>
      </c>
      <c r="B193" s="94"/>
      <c r="C193" s="94">
        <f t="array" ref="C193">INDEX(Calc!$B$404:$BJ$440,'Balance Sheet'!$O193,'Balance Sheet'!C$164+1)</f>
        <v>0</v>
      </c>
      <c r="D193" s="94">
        <f t="array" ref="D193">INDEX(Calc!$B$404:$BJ$440,'Balance Sheet'!$O193,'Balance Sheet'!D$164+1)</f>
        <v>0</v>
      </c>
      <c r="E193" s="94">
        <f t="array" ref="E193">INDEX(Calc!$B$404:$BJ$440,'Balance Sheet'!$O193,'Balance Sheet'!E$164+1)</f>
        <v>0</v>
      </c>
      <c r="F193" s="94">
        <f t="array" ref="F193">INDEX(Calc!$B$404:$BJ$440,'Balance Sheet'!$O193,'Balance Sheet'!F$164+1)</f>
        <v>0</v>
      </c>
      <c r="G193" s="94">
        <f t="array" ref="G193">INDEX(Calc!$B$404:$BJ$440,'Balance Sheet'!$O193,'Balance Sheet'!G$164+1)</f>
        <v>0</v>
      </c>
      <c r="H193" s="94">
        <f t="array" ref="H193">INDEX(Calc!$B$404:$BJ$440,'Balance Sheet'!$O193,'Balance Sheet'!H$164+1)</f>
        <v>0</v>
      </c>
      <c r="I193" s="94">
        <f t="array" ref="I193">INDEX(Calc!$B$404:$BJ$440,'Balance Sheet'!$O193,'Balance Sheet'!I$164+1)</f>
        <v>0</v>
      </c>
      <c r="J193" s="94">
        <f t="array" ref="J193">INDEX(Calc!$B$404:$BJ$440,'Balance Sheet'!$O193,'Balance Sheet'!J$164+1)</f>
        <v>0</v>
      </c>
      <c r="K193" s="94">
        <f t="array" ref="K193">INDEX(Calc!$B$404:$BJ$440,'Balance Sheet'!$O193,'Balance Sheet'!K$164+1)</f>
        <v>0</v>
      </c>
      <c r="L193" s="94">
        <f t="array" ref="L193">INDEX(Calc!$B$404:$BJ$440,'Balance Sheet'!$O193,'Balance Sheet'!L$164+1)</f>
        <v>0</v>
      </c>
      <c r="M193" s="94">
        <f t="array" ref="M193">INDEX(Calc!$B$404:$BJ$440,'Balance Sheet'!$O193,'Balance Sheet'!M$164+1)</f>
        <v>0</v>
      </c>
      <c r="N193" s="94">
        <f t="array" ref="N193">INDEX(Calc!$B$404:$BJ$440,'Balance Sheet'!$O193,'Balance Sheet'!N$164+1)</f>
        <v>0</v>
      </c>
      <c r="O193" s="152">
        <v>25</v>
      </c>
    </row>
    <row r="194" spans="1:15" ht="14.25" customHeight="1">
      <c r="A194" s="2">
        <f>IF(COUNTIF(A193,"&lt;&gt;0")=0,0,"Total Long-Term Liabilities")</f>
        <v>0</v>
      </c>
      <c r="B194" s="25"/>
      <c r="C194" s="230">
        <f t="shared" ref="C194:N194" si="38">SUM(C193)</f>
        <v>0</v>
      </c>
      <c r="D194" s="230">
        <f t="shared" si="38"/>
        <v>0</v>
      </c>
      <c r="E194" s="230">
        <f t="shared" si="38"/>
        <v>0</v>
      </c>
      <c r="F194" s="230">
        <f t="shared" si="38"/>
        <v>0</v>
      </c>
      <c r="G194" s="230">
        <f t="shared" si="38"/>
        <v>0</v>
      </c>
      <c r="H194" s="230">
        <f t="shared" si="38"/>
        <v>0</v>
      </c>
      <c r="I194" s="230">
        <f t="shared" si="38"/>
        <v>0</v>
      </c>
      <c r="J194" s="230">
        <f t="shared" si="38"/>
        <v>0</v>
      </c>
      <c r="K194" s="230">
        <f t="shared" si="38"/>
        <v>0</v>
      </c>
      <c r="L194" s="230">
        <f t="shared" si="38"/>
        <v>0</v>
      </c>
      <c r="M194" s="230">
        <f t="shared" si="38"/>
        <v>0</v>
      </c>
      <c r="N194" s="230">
        <f t="shared" si="38"/>
        <v>0</v>
      </c>
      <c r="O194" s="152">
        <v>26</v>
      </c>
    </row>
    <row r="195" spans="1:15" ht="14.25" customHeight="1">
      <c r="A195" s="2">
        <f>IF(COUNTIF(A193,"&lt;&gt;0")=0,0,"")</f>
        <v>0</v>
      </c>
      <c r="B195" s="25"/>
      <c r="C195" s="25"/>
      <c r="D195" s="25"/>
      <c r="E195" s="25"/>
      <c r="F195" s="25"/>
      <c r="G195" s="25"/>
      <c r="H195" s="25"/>
      <c r="I195" s="25"/>
      <c r="J195" s="25"/>
      <c r="K195" s="25"/>
      <c r="L195" s="25"/>
      <c r="M195" s="25"/>
      <c r="N195" s="25"/>
      <c r="O195" s="152">
        <v>27</v>
      </c>
    </row>
    <row r="196" spans="1:15" ht="14.25" customHeight="1">
      <c r="A196" s="2" t="s">
        <v>250</v>
      </c>
      <c r="B196" s="25"/>
      <c r="C196" s="292">
        <f t="shared" ref="C196:N196" ca="1" si="39">C190+C194</f>
        <v>777440.2148292677</v>
      </c>
      <c r="D196" s="292">
        <f t="shared" ca="1" si="39"/>
        <v>840012.50468310807</v>
      </c>
      <c r="E196" s="292">
        <f t="shared" ca="1" si="39"/>
        <v>916270.4626994984</v>
      </c>
      <c r="F196" s="292">
        <f t="shared" ca="1" si="39"/>
        <v>995993.26342123747</v>
      </c>
      <c r="G196" s="292">
        <f t="shared" ca="1" si="39"/>
        <v>1086797.1894134125</v>
      </c>
      <c r="H196" s="292">
        <f t="shared" ca="1" si="39"/>
        <v>1190164.7891647392</v>
      </c>
      <c r="I196" s="292">
        <f t="shared" ca="1" si="39"/>
        <v>1310947.2176848482</v>
      </c>
      <c r="J196" s="292">
        <f t="shared" ca="1" si="39"/>
        <v>1444714.7207140846</v>
      </c>
      <c r="K196" s="292">
        <f t="shared" ca="1" si="39"/>
        <v>1596801.5847080098</v>
      </c>
      <c r="L196" s="292">
        <f t="shared" ca="1" si="39"/>
        <v>1769664.3217723046</v>
      </c>
      <c r="M196" s="292">
        <f t="shared" ca="1" si="39"/>
        <v>1969259.0127720155</v>
      </c>
      <c r="N196" s="292">
        <f t="shared" ca="1" si="39"/>
        <v>2192409.4034623648</v>
      </c>
      <c r="O196" s="152">
        <v>28</v>
      </c>
    </row>
    <row r="197" spans="1:15" ht="14.25" customHeight="1">
      <c r="O197" s="152">
        <v>29</v>
      </c>
    </row>
    <row r="198" spans="1:15" ht="14.25" customHeight="1">
      <c r="A198" s="2" t="s">
        <v>251</v>
      </c>
      <c r="O198" s="152">
        <v>30</v>
      </c>
    </row>
    <row r="199" spans="1:15" ht="14.25" customHeight="1">
      <c r="A199" s="181" t="str">
        <f>IF(SUM(B199:N199)=0,0,Calc!$A$434)</f>
        <v xml:space="preserve">Paid In Capital </v>
      </c>
      <c r="B199" s="94"/>
      <c r="C199" s="94">
        <f t="array" ref="C199">INDEX(Calc!$B$404:$BJ$440,'Balance Sheet'!$O199,'Balance Sheet'!C$164+1)</f>
        <v>2678000</v>
      </c>
      <c r="D199" s="94">
        <f t="array" ref="D199">INDEX(Calc!$B$404:$BJ$440,'Balance Sheet'!$O199,'Balance Sheet'!D$164+1)</f>
        <v>2678000</v>
      </c>
      <c r="E199" s="94">
        <f t="array" ref="E199">INDEX(Calc!$B$404:$BJ$440,'Balance Sheet'!$O199,'Balance Sheet'!E$164+1)</f>
        <v>2678000</v>
      </c>
      <c r="F199" s="94">
        <f t="array" ref="F199">INDEX(Calc!$B$404:$BJ$440,'Balance Sheet'!$O199,'Balance Sheet'!F$164+1)</f>
        <v>2678000</v>
      </c>
      <c r="G199" s="94">
        <f t="array" ref="G199">INDEX(Calc!$B$404:$BJ$440,'Balance Sheet'!$O199,'Balance Sheet'!G$164+1)</f>
        <v>2678000</v>
      </c>
      <c r="H199" s="94">
        <f t="array" ref="H199">INDEX(Calc!$B$404:$BJ$440,'Balance Sheet'!$O199,'Balance Sheet'!H$164+1)</f>
        <v>2678000</v>
      </c>
      <c r="I199" s="94">
        <f t="array" ref="I199">INDEX(Calc!$B$404:$BJ$440,'Balance Sheet'!$O199,'Balance Sheet'!I$164+1)</f>
        <v>2678000</v>
      </c>
      <c r="J199" s="94">
        <f t="array" ref="J199">INDEX(Calc!$B$404:$BJ$440,'Balance Sheet'!$O199,'Balance Sheet'!J$164+1)</f>
        <v>2678000</v>
      </c>
      <c r="K199" s="94">
        <f t="array" ref="K199">INDEX(Calc!$B$404:$BJ$440,'Balance Sheet'!$O199,'Balance Sheet'!K$164+1)</f>
        <v>2678000</v>
      </c>
      <c r="L199" s="94">
        <f t="array" ref="L199">INDEX(Calc!$B$404:$BJ$440,'Balance Sheet'!$O199,'Balance Sheet'!L$164+1)</f>
        <v>2678000</v>
      </c>
      <c r="M199" s="94">
        <f t="array" ref="M199">INDEX(Calc!$B$404:$BJ$440,'Balance Sheet'!$O199,'Balance Sheet'!M$164+1)</f>
        <v>2678000</v>
      </c>
      <c r="N199" s="94">
        <f t="array" ref="N199">INDEX(Calc!$B$404:$BJ$440,'Balance Sheet'!$O199,'Balance Sheet'!N$164+1)</f>
        <v>2678000</v>
      </c>
      <c r="O199" s="152">
        <v>31</v>
      </c>
    </row>
    <row r="200" spans="1:15" ht="14.25" hidden="1" customHeight="1">
      <c r="A200" s="181">
        <f>IF(SUM(B200:N200)=0,0,Calc!$A$435)</f>
        <v>0</v>
      </c>
      <c r="B200" s="94"/>
      <c r="C200" s="94">
        <f t="array" ref="C200">INDEX(Calc!$B$404:$BJ$440,'Balance Sheet'!$O200,'Balance Sheet'!C$164+1)</f>
        <v>0</v>
      </c>
      <c r="D200" s="94">
        <f t="array" ref="D200">INDEX(Calc!$B$404:$BJ$440,'Balance Sheet'!$O200,'Balance Sheet'!D$164+1)</f>
        <v>0</v>
      </c>
      <c r="E200" s="94">
        <f t="array" ref="E200">INDEX(Calc!$B$404:$BJ$440,'Balance Sheet'!$O200,'Balance Sheet'!E$164+1)</f>
        <v>0</v>
      </c>
      <c r="F200" s="94">
        <f t="array" ref="F200">INDEX(Calc!$B$404:$BJ$440,'Balance Sheet'!$O200,'Balance Sheet'!F$164+1)</f>
        <v>0</v>
      </c>
      <c r="G200" s="94">
        <f t="array" ref="G200">INDEX(Calc!$B$404:$BJ$440,'Balance Sheet'!$O200,'Balance Sheet'!G$164+1)</f>
        <v>0</v>
      </c>
      <c r="H200" s="94">
        <f t="array" ref="H200">INDEX(Calc!$B$404:$BJ$440,'Balance Sheet'!$O200,'Balance Sheet'!H$164+1)</f>
        <v>0</v>
      </c>
      <c r="I200" s="94">
        <f t="array" ref="I200">INDEX(Calc!$B$404:$BJ$440,'Balance Sheet'!$O200,'Balance Sheet'!I$164+1)</f>
        <v>0</v>
      </c>
      <c r="J200" s="94">
        <f t="array" ref="J200">INDEX(Calc!$B$404:$BJ$440,'Balance Sheet'!$O200,'Balance Sheet'!J$164+1)</f>
        <v>0</v>
      </c>
      <c r="K200" s="94">
        <f t="array" ref="K200">INDEX(Calc!$B$404:$BJ$440,'Balance Sheet'!$O200,'Balance Sheet'!K$164+1)</f>
        <v>0</v>
      </c>
      <c r="L200" s="94">
        <f t="array" ref="L200">INDEX(Calc!$B$404:$BJ$440,'Balance Sheet'!$O200,'Balance Sheet'!L$164+1)</f>
        <v>0</v>
      </c>
      <c r="M200" s="94">
        <f t="array" ref="M200">INDEX(Calc!$B$404:$BJ$440,'Balance Sheet'!$O200,'Balance Sheet'!M$164+1)</f>
        <v>0</v>
      </c>
      <c r="N200" s="94">
        <f t="array" ref="N200">INDEX(Calc!$B$404:$BJ$440,'Balance Sheet'!$O200,'Balance Sheet'!N$164+1)</f>
        <v>0</v>
      </c>
      <c r="O200" s="152">
        <v>32</v>
      </c>
    </row>
    <row r="201" spans="1:15" ht="14.25" hidden="1" customHeight="1">
      <c r="A201" s="181">
        <f>IF(SUM(B201:N201)=0,0,Calc!$A$436)</f>
        <v>0</v>
      </c>
      <c r="B201" s="94"/>
      <c r="C201" s="94">
        <f t="array" ref="C201">INDEX(Calc!$B$404:$BJ$440,'Balance Sheet'!$O201,'Balance Sheet'!C$164+1)</f>
        <v>0</v>
      </c>
      <c r="D201" s="94">
        <f t="array" ref="D201">INDEX(Calc!$B$404:$BJ$440,'Balance Sheet'!$O201,'Balance Sheet'!D$164+1)</f>
        <v>0</v>
      </c>
      <c r="E201" s="94">
        <f t="array" ref="E201">INDEX(Calc!$B$404:$BJ$440,'Balance Sheet'!$O201,'Balance Sheet'!E$164+1)</f>
        <v>0</v>
      </c>
      <c r="F201" s="94">
        <f t="array" ref="F201">INDEX(Calc!$B$404:$BJ$440,'Balance Sheet'!$O201,'Balance Sheet'!F$164+1)</f>
        <v>0</v>
      </c>
      <c r="G201" s="94">
        <f t="array" ref="G201">INDEX(Calc!$B$404:$BJ$440,'Balance Sheet'!$O201,'Balance Sheet'!G$164+1)</f>
        <v>0</v>
      </c>
      <c r="H201" s="94">
        <f t="array" ref="H201">INDEX(Calc!$B$404:$BJ$440,'Balance Sheet'!$O201,'Balance Sheet'!H$164+1)</f>
        <v>0</v>
      </c>
      <c r="I201" s="94">
        <f t="array" ref="I201">INDEX(Calc!$B$404:$BJ$440,'Balance Sheet'!$O201,'Balance Sheet'!I$164+1)</f>
        <v>0</v>
      </c>
      <c r="J201" s="94">
        <f t="array" ref="J201">INDEX(Calc!$B$404:$BJ$440,'Balance Sheet'!$O201,'Balance Sheet'!J$164+1)</f>
        <v>0</v>
      </c>
      <c r="K201" s="94">
        <f t="array" ref="K201">INDEX(Calc!$B$404:$BJ$440,'Balance Sheet'!$O201,'Balance Sheet'!K$164+1)</f>
        <v>0</v>
      </c>
      <c r="L201" s="94">
        <f t="array" ref="L201">INDEX(Calc!$B$404:$BJ$440,'Balance Sheet'!$O201,'Balance Sheet'!L$164+1)</f>
        <v>0</v>
      </c>
      <c r="M201" s="94">
        <f t="array" ref="M201">INDEX(Calc!$B$404:$BJ$440,'Balance Sheet'!$O201,'Balance Sheet'!M$164+1)</f>
        <v>0</v>
      </c>
      <c r="N201" s="94">
        <f t="array" ref="N201">INDEX(Calc!$B$404:$BJ$440,'Balance Sheet'!$O201,'Balance Sheet'!N$164+1)</f>
        <v>0</v>
      </c>
      <c r="O201" s="152">
        <v>33</v>
      </c>
    </row>
    <row r="202" spans="1:15" ht="14.25" customHeight="1">
      <c r="A202" s="181" t="str">
        <f ca="1">IF(SUM(B202:N202)=0,0,Calc!$A$437)</f>
        <v>Retained Earnings</v>
      </c>
      <c r="B202" s="94"/>
      <c r="C202" s="94">
        <f t="array" aca="1" ref="C202" ca="1">INDEX(Calc!$B$404:$BJ$440,'Balance Sheet'!$O202,'Balance Sheet'!C$164+1)</f>
        <v>-14004278.592268374</v>
      </c>
      <c r="D202" s="94">
        <f t="array" aca="1" ref="D202" ca="1">INDEX(Calc!$B$404:$BJ$440,'Balance Sheet'!$O202,'Balance Sheet'!D$164+1)</f>
        <v>-14285681.392249353</v>
      </c>
      <c r="E202" s="94">
        <f t="array" aca="1" ref="E202" ca="1">INDEX(Calc!$B$404:$BJ$440,'Balance Sheet'!$O202,'Balance Sheet'!E$164+1)</f>
        <v>-14562452.880066408</v>
      </c>
      <c r="F202" s="94">
        <f t="array" aca="1" ref="F202" ca="1">INDEX(Calc!$B$404:$BJ$440,'Balance Sheet'!$O202,'Balance Sheet'!F$164+1)</f>
        <v>-14815986.680962643</v>
      </c>
      <c r="G202" s="94">
        <f t="array" aca="1" ref="G202" ca="1">INDEX(Calc!$B$404:$BJ$440,'Balance Sheet'!$O202,'Balance Sheet'!G$164+1)</f>
        <v>-15043074.785076</v>
      </c>
      <c r="H202" s="94">
        <f t="array" aca="1" ref="H202" ca="1">INDEX(Calc!$B$404:$BJ$440,'Balance Sheet'!$O202,'Balance Sheet'!H$164+1)</f>
        <v>-15240083.361329341</v>
      </c>
      <c r="I202" s="94">
        <f t="array" aca="1" ref="I202" ca="1">INDEX(Calc!$B$404:$BJ$440,'Balance Sheet'!$O202,'Balance Sheet'!I$164+1)</f>
        <v>-15410818.614603346</v>
      </c>
      <c r="J202" s="94">
        <f t="array" aca="1" ref="J202" ca="1">INDEX(Calc!$B$404:$BJ$440,'Balance Sheet'!$O202,'Balance Sheet'!J$164+1)</f>
        <v>-15542694.202931756</v>
      </c>
      <c r="K202" s="94">
        <f t="array" aca="1" ref="K202" ca="1">INDEX(Calc!$B$404:$BJ$440,'Balance Sheet'!$O202,'Balance Sheet'!K$164+1)</f>
        <v>-15630426.348814396</v>
      </c>
      <c r="L202" s="94">
        <f t="array" aca="1" ref="L202" ca="1">INDEX(Calc!$B$404:$BJ$440,'Balance Sheet'!$O202,'Balance Sheet'!L$164+1)</f>
        <v>-15668028.354007669</v>
      </c>
      <c r="M202" s="94">
        <f t="array" aca="1" ref="M202" ca="1">INDEX(Calc!$B$404:$BJ$440,'Balance Sheet'!$O202,'Balance Sheet'!M$164+1)</f>
        <v>-15656639.50646464</v>
      </c>
      <c r="N202" s="94">
        <f t="array" aca="1" ref="N202" ca="1">INDEX(Calc!$B$404:$BJ$440,'Balance Sheet'!$O202,'Balance Sheet'!N$164+1)</f>
        <v>-15580650.621066628</v>
      </c>
      <c r="O202" s="152">
        <v>34</v>
      </c>
    </row>
    <row r="203" spans="1:15" ht="14.25" customHeight="1">
      <c r="A203" s="2" t="s">
        <v>252</v>
      </c>
      <c r="B203" s="25"/>
      <c r="C203" s="292">
        <f t="shared" ref="C203:N203" ca="1" si="40">SUM(C199:C202)</f>
        <v>-11326278.592268374</v>
      </c>
      <c r="D203" s="292">
        <f t="shared" ca="1" si="40"/>
        <v>-11607681.392249353</v>
      </c>
      <c r="E203" s="292">
        <f t="shared" ca="1" si="40"/>
        <v>-11884452.880066408</v>
      </c>
      <c r="F203" s="292">
        <f t="shared" ca="1" si="40"/>
        <v>-12137986.680962643</v>
      </c>
      <c r="G203" s="292">
        <f t="shared" ca="1" si="40"/>
        <v>-12365074.785076</v>
      </c>
      <c r="H203" s="292">
        <f t="shared" ca="1" si="40"/>
        <v>-12562083.361329341</v>
      </c>
      <c r="I203" s="292">
        <f t="shared" ca="1" si="40"/>
        <v>-12732818.614603346</v>
      </c>
      <c r="J203" s="292">
        <f t="shared" ca="1" si="40"/>
        <v>-12864694.202931756</v>
      </c>
      <c r="K203" s="292">
        <f t="shared" ca="1" si="40"/>
        <v>-12952426.348814396</v>
      </c>
      <c r="L203" s="292">
        <f t="shared" ca="1" si="40"/>
        <v>-12990028.354007669</v>
      </c>
      <c r="M203" s="292">
        <f t="shared" ca="1" si="40"/>
        <v>-12978639.50646464</v>
      </c>
      <c r="N203" s="292">
        <f t="shared" ca="1" si="40"/>
        <v>-12902650.621066628</v>
      </c>
      <c r="O203" s="152">
        <v>35</v>
      </c>
    </row>
    <row r="204" spans="1:15" ht="14.25" customHeight="1">
      <c r="O204" s="152">
        <v>36</v>
      </c>
    </row>
    <row r="205" spans="1:15" ht="14.25" customHeight="1">
      <c r="A205" s="17" t="s">
        <v>253</v>
      </c>
      <c r="B205" s="105"/>
      <c r="C205" s="103">
        <f t="shared" ref="C205:N205" ca="1" si="41">C203+C196</f>
        <v>-10548838.377439106</v>
      </c>
      <c r="D205" s="103">
        <f t="shared" ca="1" si="41"/>
        <v>-10767668.887566246</v>
      </c>
      <c r="E205" s="103">
        <f t="shared" ca="1" si="41"/>
        <v>-10968182.417366909</v>
      </c>
      <c r="F205" s="103">
        <f t="shared" ca="1" si="41"/>
        <v>-11141993.417541405</v>
      </c>
      <c r="G205" s="103">
        <f t="shared" ca="1" si="41"/>
        <v>-11278277.595662586</v>
      </c>
      <c r="H205" s="103">
        <f t="shared" ca="1" si="41"/>
        <v>-11371918.572164603</v>
      </c>
      <c r="I205" s="103">
        <f t="shared" ca="1" si="41"/>
        <v>-11421871.396918498</v>
      </c>
      <c r="J205" s="103">
        <f t="shared" ca="1" si="41"/>
        <v>-11419979.482217671</v>
      </c>
      <c r="K205" s="103">
        <f t="shared" ca="1" si="41"/>
        <v>-11355624.764106385</v>
      </c>
      <c r="L205" s="103">
        <f t="shared" ca="1" si="41"/>
        <v>-11220364.032235363</v>
      </c>
      <c r="M205" s="103">
        <f t="shared" ca="1" si="41"/>
        <v>-11009380.493692623</v>
      </c>
      <c r="N205" s="103">
        <f t="shared" ca="1" si="41"/>
        <v>-10710241.217604263</v>
      </c>
      <c r="O205" s="152">
        <v>37</v>
      </c>
    </row>
    <row r="206" spans="1:15" ht="14.25" hidden="1" customHeight="1">
      <c r="A206" s="181">
        <v>0</v>
      </c>
      <c r="B206" s="173"/>
      <c r="C206" s="173">
        <f t="shared" ref="C206:N206" ca="1" si="42">C184-C205</f>
        <v>0</v>
      </c>
      <c r="D206" s="173">
        <f t="shared" ca="1" si="42"/>
        <v>0</v>
      </c>
      <c r="E206" s="173">
        <f t="shared" ca="1" si="42"/>
        <v>0</v>
      </c>
      <c r="F206" s="173">
        <f t="shared" ca="1" si="42"/>
        <v>0</v>
      </c>
      <c r="G206" s="173">
        <f t="shared" ca="1" si="42"/>
        <v>0</v>
      </c>
      <c r="H206" s="173">
        <f t="shared" ca="1" si="42"/>
        <v>0</v>
      </c>
      <c r="I206" s="173">
        <f t="shared" ca="1" si="42"/>
        <v>0</v>
      </c>
      <c r="J206" s="173">
        <f t="shared" ca="1" si="42"/>
        <v>0</v>
      </c>
      <c r="K206" s="173">
        <f t="shared" ca="1" si="42"/>
        <v>0</v>
      </c>
      <c r="L206" s="173">
        <f t="shared" ca="1" si="42"/>
        <v>0</v>
      </c>
      <c r="M206" s="173">
        <f t="shared" ca="1" si="42"/>
        <v>0</v>
      </c>
      <c r="N206" s="173">
        <f t="shared" ca="1" si="42"/>
        <v>0</v>
      </c>
    </row>
    <row r="207" spans="1:15" ht="14.25" hidden="1" customHeight="1">
      <c r="A207" s="181">
        <v>0</v>
      </c>
      <c r="E207" s="173">
        <f t="shared" ref="E207:N207" ca="1" si="43">E206-D206</f>
        <v>0</v>
      </c>
      <c r="F207" s="173">
        <f t="shared" ca="1" si="43"/>
        <v>0</v>
      </c>
      <c r="G207" s="173">
        <f t="shared" ca="1" si="43"/>
        <v>0</v>
      </c>
      <c r="H207" s="173">
        <f t="shared" ca="1" si="43"/>
        <v>0</v>
      </c>
      <c r="I207" s="173">
        <f t="shared" ca="1" si="43"/>
        <v>0</v>
      </c>
      <c r="J207" s="173">
        <f t="shared" ca="1" si="43"/>
        <v>0</v>
      </c>
      <c r="K207" s="173">
        <f t="shared" ca="1" si="43"/>
        <v>0</v>
      </c>
      <c r="L207" s="173">
        <f t="shared" ca="1" si="43"/>
        <v>0</v>
      </c>
      <c r="M207" s="173">
        <f t="shared" ca="1" si="43"/>
        <v>0</v>
      </c>
      <c r="N207" s="173">
        <f t="shared" ca="1" si="43"/>
        <v>0</v>
      </c>
    </row>
    <row r="208" spans="1:15" ht="14.25" customHeight="1">
      <c r="B208" s="173"/>
      <c r="C208" s="173"/>
      <c r="D208" s="173"/>
      <c r="E208" s="173"/>
      <c r="F208" s="173"/>
      <c r="G208" s="173"/>
      <c r="H208" s="173"/>
      <c r="I208" s="173"/>
      <c r="J208" s="173"/>
      <c r="K208" s="173"/>
      <c r="L208" s="173"/>
      <c r="M208" s="173"/>
      <c r="N208" s="173"/>
    </row>
    <row r="209" spans="1:15" ht="14.25" customHeight="1">
      <c r="A209" s="17"/>
      <c r="B209" s="17"/>
      <c r="C209" s="17"/>
      <c r="D209" s="17"/>
      <c r="E209" s="17"/>
      <c r="F209" s="17"/>
      <c r="G209" s="17"/>
      <c r="H209" s="17"/>
      <c r="I209" s="17"/>
      <c r="J209" s="17"/>
      <c r="K209" s="17"/>
      <c r="L209" s="17"/>
      <c r="M209" s="17"/>
      <c r="N209" s="17"/>
    </row>
    <row r="210" spans="1:15" ht="14.25" customHeight="1"/>
    <row r="211" spans="1:15" ht="14.25" customHeight="1"/>
    <row r="212" spans="1:15" ht="14.25" customHeight="1"/>
    <row r="213" spans="1:15" ht="14.25" customHeight="1">
      <c r="A213" s="484" t="str">
        <f>'Input - Assumptions'!$D$8</f>
        <v>CHAD LOVE MEDIA AI</v>
      </c>
      <c r="B213" s="485"/>
      <c r="C213" s="485"/>
      <c r="D213" s="485"/>
      <c r="E213" s="485"/>
      <c r="F213" s="485"/>
      <c r="G213" s="485"/>
      <c r="H213" s="485"/>
      <c r="I213" s="485"/>
      <c r="J213" s="485"/>
      <c r="K213" s="485"/>
      <c r="L213" s="485"/>
      <c r="M213" s="485"/>
      <c r="N213" s="485"/>
    </row>
    <row r="214" spans="1:15" ht="14.25" customHeight="1">
      <c r="A214" s="484" t="s">
        <v>244</v>
      </c>
      <c r="B214" s="485"/>
      <c r="C214" s="485"/>
      <c r="D214" s="485"/>
      <c r="E214" s="485"/>
      <c r="F214" s="485"/>
      <c r="G214" s="485"/>
      <c r="H214" s="485"/>
      <c r="I214" s="485"/>
      <c r="J214" s="485"/>
      <c r="K214" s="485"/>
      <c r="L214" s="485"/>
      <c r="M214" s="485"/>
      <c r="N214" s="485"/>
    </row>
    <row r="215" spans="1:15" ht="14.25" customHeight="1">
      <c r="A215" s="484" t="s">
        <v>129</v>
      </c>
      <c r="B215" s="485"/>
      <c r="C215" s="485"/>
      <c r="D215" s="485"/>
      <c r="E215" s="485"/>
      <c r="F215" s="485"/>
      <c r="G215" s="485"/>
      <c r="H215" s="485"/>
      <c r="I215" s="485"/>
      <c r="J215" s="485"/>
      <c r="K215" s="485"/>
      <c r="L215" s="485"/>
      <c r="M215" s="485"/>
      <c r="N215" s="485"/>
    </row>
    <row r="216" spans="1:15" ht="14.25" customHeight="1"/>
    <row r="217" spans="1:15" ht="14.25" customHeight="1">
      <c r="A217" s="2" t="s">
        <v>330</v>
      </c>
      <c r="C217" s="152">
        <f>(((VALUE(RIGHT(A215,1)))-1)*12)+1</f>
        <v>49</v>
      </c>
      <c r="D217" s="152">
        <f t="shared" ref="D217:N217" si="44">C217+1</f>
        <v>50</v>
      </c>
      <c r="E217" s="152">
        <f t="shared" si="44"/>
        <v>51</v>
      </c>
      <c r="F217" s="152">
        <f t="shared" si="44"/>
        <v>52</v>
      </c>
      <c r="G217" s="152">
        <f t="shared" si="44"/>
        <v>53</v>
      </c>
      <c r="H217" s="152">
        <f t="shared" si="44"/>
        <v>54</v>
      </c>
      <c r="I217" s="152">
        <f t="shared" si="44"/>
        <v>55</v>
      </c>
      <c r="J217" s="152">
        <f t="shared" si="44"/>
        <v>56</v>
      </c>
      <c r="K217" s="152">
        <f t="shared" si="44"/>
        <v>57</v>
      </c>
      <c r="L217" s="152">
        <f t="shared" si="44"/>
        <v>58</v>
      </c>
      <c r="M217" s="152">
        <f t="shared" si="44"/>
        <v>59</v>
      </c>
      <c r="N217" s="152">
        <f t="shared" si="44"/>
        <v>60</v>
      </c>
    </row>
    <row r="218" spans="1:15" ht="14.25" customHeight="1">
      <c r="A218" s="181" t="s">
        <v>331</v>
      </c>
      <c r="B218" s="133"/>
      <c r="C218" s="47">
        <f>EOMONTH('Input - Assumptions'!$D$9,'Balance Sheet'!C217-1)</f>
        <v>47664</v>
      </c>
      <c r="D218" s="47">
        <f>EOMONTH('Input - Assumptions'!$D$9,'Balance Sheet'!D217-1)</f>
        <v>47695</v>
      </c>
      <c r="E218" s="47">
        <f>EOMONTH('Input - Assumptions'!$D$9,'Balance Sheet'!E217-1)</f>
        <v>47726</v>
      </c>
      <c r="F218" s="47">
        <f>EOMONTH('Input - Assumptions'!$D$9,'Balance Sheet'!F217-1)</f>
        <v>47756</v>
      </c>
      <c r="G218" s="47">
        <f>EOMONTH('Input - Assumptions'!$D$9,'Balance Sheet'!G217-1)</f>
        <v>47787</v>
      </c>
      <c r="H218" s="47">
        <f>EOMONTH('Input - Assumptions'!$D$9,'Balance Sheet'!H217-1)</f>
        <v>47817</v>
      </c>
      <c r="I218" s="47">
        <f>EOMONTH('Input - Assumptions'!$D$9,'Balance Sheet'!I217-1)</f>
        <v>47848</v>
      </c>
      <c r="J218" s="47">
        <f>EOMONTH('Input - Assumptions'!$D$9,'Balance Sheet'!J217-1)</f>
        <v>47879</v>
      </c>
      <c r="K218" s="47">
        <f>EOMONTH('Input - Assumptions'!$D$9,'Balance Sheet'!K217-1)</f>
        <v>47907</v>
      </c>
      <c r="L218" s="47">
        <f>EOMONTH('Input - Assumptions'!$D$9,'Balance Sheet'!L217-1)</f>
        <v>47938</v>
      </c>
      <c r="M218" s="47">
        <f>EOMONTH('Input - Assumptions'!$D$9,'Balance Sheet'!M217-1)</f>
        <v>47968</v>
      </c>
      <c r="N218" s="47">
        <f>EOMONTH('Input - Assumptions'!$D$9,'Balance Sheet'!N217-1)</f>
        <v>47999</v>
      </c>
    </row>
    <row r="219" spans="1:15" ht="14.25" customHeight="1">
      <c r="A219" s="2"/>
    </row>
    <row r="220" spans="1:15" ht="14.25" customHeight="1">
      <c r="A220" s="17" t="s">
        <v>324</v>
      </c>
    </row>
    <row r="221" spans="1:15" ht="14.25" customHeight="1">
      <c r="A221" s="2" t="s">
        <v>245</v>
      </c>
    </row>
    <row r="222" spans="1:15" ht="14.25" customHeight="1">
      <c r="A222" s="181" t="str">
        <f ca="1">IF(SUM(B222:N222)=0,0,Calc!$A$404)</f>
        <v>Cash</v>
      </c>
      <c r="B222" s="25"/>
      <c r="C222" s="25">
        <f t="array" aca="1" ref="C222" ca="1">INDEX(Calc!$B$404:$BJ$440,'Balance Sheet'!$O222,'Balance Sheet'!C$217+1)</f>
        <v>-10220312.799620764</v>
      </c>
      <c r="D222" s="25">
        <f t="array" aca="1" ref="D222" ca="1">INDEX(Calc!$B$404:$BJ$440,'Balance Sheet'!$O222,'Balance Sheet'!D$217+1)</f>
        <v>-9852121.342997266</v>
      </c>
      <c r="E222" s="25">
        <f t="array" aca="1" ref="E222" ca="1">INDEX(Calc!$B$404:$BJ$440,'Balance Sheet'!$O222,'Balance Sheet'!E$217+1)</f>
        <v>-9362968.5712715834</v>
      </c>
      <c r="F222" s="25">
        <f t="array" aca="1" ref="F222" ca="1">INDEX(Calc!$B$404:$BJ$440,'Balance Sheet'!$O222,'Balance Sheet'!F$217+1)</f>
        <v>-8732981.0498804301</v>
      </c>
      <c r="G222" s="25">
        <f t="array" aca="1" ref="G222" ca="1">INDEX(Calc!$B$404:$BJ$440,'Balance Sheet'!$O222,'Balance Sheet'!G$217+1)</f>
        <v>-7934392.8183822343</v>
      </c>
      <c r="H222" s="25">
        <f t="array" aca="1" ref="H222" ca="1">INDEX(Calc!$B$404:$BJ$440,'Balance Sheet'!$O222,'Balance Sheet'!H$217+1)</f>
        <v>-6943470.1252191467</v>
      </c>
      <c r="I222" s="25">
        <f t="array" aca="1" ref="I222" ca="1">INDEX(Calc!$B$404:$BJ$440,'Balance Sheet'!$O222,'Balance Sheet'!I$217+1)</f>
        <v>-5733307.3726072181</v>
      </c>
      <c r="J222" s="25">
        <f t="array" aca="1" ref="J222" ca="1">INDEX(Calc!$B$404:$BJ$440,'Balance Sheet'!$O222,'Balance Sheet'!J$217+1)</f>
        <v>-4273403.051246888</v>
      </c>
      <c r="K222" s="25">
        <f t="array" aca="1" ref="K222" ca="1">INDEX(Calc!$B$404:$BJ$440,'Balance Sheet'!$O222,'Balance Sheet'!K$217+1)</f>
        <v>-2529178.9959939634</v>
      </c>
      <c r="L222" s="25">
        <f t="array" aca="1" ref="L222" ca="1">INDEX(Calc!$B$404:$BJ$440,'Balance Sheet'!$O222,'Balance Sheet'!L$217+1)</f>
        <v>-466413.58589015435</v>
      </c>
      <c r="M222" s="25">
        <f t="array" aca="1" ref="M222" ca="1">INDEX(Calc!$B$404:$BJ$440,'Balance Sheet'!$O222,'Balance Sheet'!M$217+1)</f>
        <v>1960991.886125511</v>
      </c>
      <c r="N222" s="25">
        <f t="array" aca="1" ref="N222" ca="1">INDEX(Calc!$B$404:$BJ$440,'Balance Sheet'!$O222,'Balance Sheet'!N$217+1)</f>
        <v>4801757.2266131975</v>
      </c>
      <c r="O222" s="152">
        <v>1</v>
      </c>
    </row>
    <row r="223" spans="1:15" ht="14.25" hidden="1" customHeight="1">
      <c r="A223" s="181">
        <f ca="1">IF(SUM(B223:N223)=0,0,Calc!$A$405)</f>
        <v>0</v>
      </c>
      <c r="B223" s="94"/>
      <c r="C223" s="94">
        <f t="array" aca="1" ref="C223" ca="1">INDEX(Calc!$B$404:$BJ$440,'Balance Sheet'!$O223,'Balance Sheet'!C$217+1)</f>
        <v>0</v>
      </c>
      <c r="D223" s="94">
        <f t="array" aca="1" ref="D223" ca="1">INDEX(Calc!$B$404:$BJ$440,'Balance Sheet'!$O223,'Balance Sheet'!D$217+1)</f>
        <v>0</v>
      </c>
      <c r="E223" s="94">
        <f t="array" aca="1" ref="E223" ca="1">INDEX(Calc!$B$404:$BJ$440,'Balance Sheet'!$O223,'Balance Sheet'!E$217+1)</f>
        <v>0</v>
      </c>
      <c r="F223" s="94">
        <f t="array" aca="1" ref="F223" ca="1">INDEX(Calc!$B$404:$BJ$440,'Balance Sheet'!$O223,'Balance Sheet'!F$217+1)</f>
        <v>0</v>
      </c>
      <c r="G223" s="94">
        <f t="array" aca="1" ref="G223" ca="1">INDEX(Calc!$B$404:$BJ$440,'Balance Sheet'!$O223,'Balance Sheet'!G$217+1)</f>
        <v>0</v>
      </c>
      <c r="H223" s="94">
        <f t="array" aca="1" ref="H223" ca="1">INDEX(Calc!$B$404:$BJ$440,'Balance Sheet'!$O223,'Balance Sheet'!H$217+1)</f>
        <v>0</v>
      </c>
      <c r="I223" s="94">
        <f t="array" aca="1" ref="I223" ca="1">INDEX(Calc!$B$404:$BJ$440,'Balance Sheet'!$O223,'Balance Sheet'!I$217+1)</f>
        <v>0</v>
      </c>
      <c r="J223" s="94">
        <f t="array" aca="1" ref="J223" ca="1">INDEX(Calc!$B$404:$BJ$440,'Balance Sheet'!$O223,'Balance Sheet'!J$217+1)</f>
        <v>0</v>
      </c>
      <c r="K223" s="94">
        <f t="array" aca="1" ref="K223" ca="1">INDEX(Calc!$B$404:$BJ$440,'Balance Sheet'!$O223,'Balance Sheet'!K$217+1)</f>
        <v>0</v>
      </c>
      <c r="L223" s="94">
        <f t="array" aca="1" ref="L223" ca="1">INDEX(Calc!$B$404:$BJ$440,'Balance Sheet'!$O223,'Balance Sheet'!L$217+1)</f>
        <v>0</v>
      </c>
      <c r="M223" s="94">
        <f t="array" aca="1" ref="M223" ca="1">INDEX(Calc!$B$404:$BJ$440,'Balance Sheet'!$O223,'Balance Sheet'!M$217+1)</f>
        <v>0</v>
      </c>
      <c r="N223" s="94">
        <f t="array" aca="1" ref="N223" ca="1">INDEX(Calc!$B$404:$BJ$440,'Balance Sheet'!$O223,'Balance Sheet'!N$217+1)</f>
        <v>0</v>
      </c>
      <c r="O223" s="152">
        <v>2</v>
      </c>
    </row>
    <row r="224" spans="1:15" ht="14.25" hidden="1" customHeight="1">
      <c r="A224" s="181">
        <f ca="1">IF(SUM(B224:N224)=0,0,Calc!$A$406)</f>
        <v>0</v>
      </c>
      <c r="B224" s="94"/>
      <c r="C224" s="94">
        <f t="array" aca="1" ref="C224" ca="1">INDEX(Calc!$B$404:$BJ$440,'Balance Sheet'!$O224,'Balance Sheet'!C$217+1)</f>
        <v>0</v>
      </c>
      <c r="D224" s="94">
        <f t="array" aca="1" ref="D224" ca="1">INDEX(Calc!$B$404:$BJ$440,'Balance Sheet'!$O224,'Balance Sheet'!D$217+1)</f>
        <v>0</v>
      </c>
      <c r="E224" s="94">
        <f t="array" aca="1" ref="E224" ca="1">INDEX(Calc!$B$404:$BJ$440,'Balance Sheet'!$O224,'Balance Sheet'!E$217+1)</f>
        <v>0</v>
      </c>
      <c r="F224" s="94">
        <f t="array" aca="1" ref="F224" ca="1">INDEX(Calc!$B$404:$BJ$440,'Balance Sheet'!$O224,'Balance Sheet'!F$217+1)</f>
        <v>0</v>
      </c>
      <c r="G224" s="94">
        <f t="array" aca="1" ref="G224" ca="1">INDEX(Calc!$B$404:$BJ$440,'Balance Sheet'!$O224,'Balance Sheet'!G$217+1)</f>
        <v>0</v>
      </c>
      <c r="H224" s="94">
        <f t="array" aca="1" ref="H224" ca="1">INDEX(Calc!$B$404:$BJ$440,'Balance Sheet'!$O224,'Balance Sheet'!H$217+1)</f>
        <v>0</v>
      </c>
      <c r="I224" s="94">
        <f t="array" aca="1" ref="I224" ca="1">INDEX(Calc!$B$404:$BJ$440,'Balance Sheet'!$O224,'Balance Sheet'!I$217+1)</f>
        <v>0</v>
      </c>
      <c r="J224" s="94">
        <f t="array" aca="1" ref="J224" ca="1">INDEX(Calc!$B$404:$BJ$440,'Balance Sheet'!$O224,'Balance Sheet'!J$217+1)</f>
        <v>0</v>
      </c>
      <c r="K224" s="94">
        <f t="array" aca="1" ref="K224" ca="1">INDEX(Calc!$B$404:$BJ$440,'Balance Sheet'!$O224,'Balance Sheet'!K$217+1)</f>
        <v>0</v>
      </c>
      <c r="L224" s="94">
        <f t="array" aca="1" ref="L224" ca="1">INDEX(Calc!$B$404:$BJ$440,'Balance Sheet'!$O224,'Balance Sheet'!L$217+1)</f>
        <v>0</v>
      </c>
      <c r="M224" s="94">
        <f t="array" aca="1" ref="M224" ca="1">INDEX(Calc!$B$404:$BJ$440,'Balance Sheet'!$O224,'Balance Sheet'!M$217+1)</f>
        <v>0</v>
      </c>
      <c r="N224" s="94">
        <f t="array" aca="1" ref="N224" ca="1">INDEX(Calc!$B$404:$BJ$440,'Balance Sheet'!$O224,'Balance Sheet'!N$217+1)</f>
        <v>0</v>
      </c>
      <c r="O224" s="152">
        <v>3</v>
      </c>
    </row>
    <row r="225" spans="1:15" ht="14.25" customHeight="1">
      <c r="A225" s="2" t="s">
        <v>247</v>
      </c>
      <c r="B225" s="25"/>
      <c r="C225" s="230">
        <f t="shared" ref="C225:N225" ca="1" si="45">SUM(C222:C224)</f>
        <v>-10220312.799620764</v>
      </c>
      <c r="D225" s="230">
        <f t="shared" ca="1" si="45"/>
        <v>-9852121.342997266</v>
      </c>
      <c r="E225" s="230">
        <f t="shared" ca="1" si="45"/>
        <v>-9362968.5712715834</v>
      </c>
      <c r="F225" s="230">
        <f t="shared" ca="1" si="45"/>
        <v>-8732981.0498804301</v>
      </c>
      <c r="G225" s="230">
        <f t="shared" ca="1" si="45"/>
        <v>-7934392.8183822343</v>
      </c>
      <c r="H225" s="230">
        <f t="shared" ca="1" si="45"/>
        <v>-6943470.1252191467</v>
      </c>
      <c r="I225" s="230">
        <f t="shared" ca="1" si="45"/>
        <v>-5733307.3726072181</v>
      </c>
      <c r="J225" s="230">
        <f t="shared" ca="1" si="45"/>
        <v>-4273403.051246888</v>
      </c>
      <c r="K225" s="230">
        <f t="shared" ca="1" si="45"/>
        <v>-2529178.9959939634</v>
      </c>
      <c r="L225" s="230">
        <f t="shared" ca="1" si="45"/>
        <v>-466413.58589015435</v>
      </c>
      <c r="M225" s="230">
        <f t="shared" ca="1" si="45"/>
        <v>1960991.886125511</v>
      </c>
      <c r="N225" s="230">
        <f t="shared" ca="1" si="45"/>
        <v>4801757.2266131975</v>
      </c>
      <c r="O225" s="152">
        <v>4</v>
      </c>
    </row>
    <row r="226" spans="1:15" ht="14.25" customHeight="1">
      <c r="O226" s="152">
        <v>5</v>
      </c>
    </row>
    <row r="227" spans="1:15" ht="14.25" customHeight="1">
      <c r="A227" s="2" t="s">
        <v>13</v>
      </c>
      <c r="O227" s="152">
        <v>6</v>
      </c>
    </row>
    <row r="228" spans="1:15" ht="14.25" customHeight="1">
      <c r="A228" s="181" t="str">
        <f>IF(SUM(B228:N228)=0,0,Calc!$A$410)</f>
        <v>Intangibles</v>
      </c>
      <c r="B228" s="94"/>
      <c r="C228" s="94">
        <f t="array" ref="C228">INDEX(Calc!$B$404:$BJ$440,'Balance Sheet'!$O228,'Balance Sheet'!C$217+1)</f>
        <v>25000</v>
      </c>
      <c r="D228" s="94">
        <f t="array" ref="D228">INDEX(Calc!$B$404:$BJ$440,'Balance Sheet'!$O228,'Balance Sheet'!D$217+1)</f>
        <v>25000</v>
      </c>
      <c r="E228" s="94">
        <f t="array" ref="E228">INDEX(Calc!$B$404:$BJ$440,'Balance Sheet'!$O228,'Balance Sheet'!E$217+1)</f>
        <v>25000</v>
      </c>
      <c r="F228" s="94">
        <f t="array" ref="F228">INDEX(Calc!$B$404:$BJ$440,'Balance Sheet'!$O228,'Balance Sheet'!F$217+1)</f>
        <v>25000</v>
      </c>
      <c r="G228" s="94">
        <f t="array" ref="G228">INDEX(Calc!$B$404:$BJ$440,'Balance Sheet'!$O228,'Balance Sheet'!G$217+1)</f>
        <v>25000</v>
      </c>
      <c r="H228" s="94">
        <f t="array" ref="H228">INDEX(Calc!$B$404:$BJ$440,'Balance Sheet'!$O228,'Balance Sheet'!H$217+1)</f>
        <v>25000</v>
      </c>
      <c r="I228" s="94">
        <f t="array" ref="I228">INDEX(Calc!$B$404:$BJ$440,'Balance Sheet'!$O228,'Balance Sheet'!I$217+1)</f>
        <v>25000</v>
      </c>
      <c r="J228" s="94">
        <f t="array" ref="J228">INDEX(Calc!$B$404:$BJ$440,'Balance Sheet'!$O228,'Balance Sheet'!J$217+1)</f>
        <v>25000</v>
      </c>
      <c r="K228" s="94">
        <f t="array" ref="K228">INDEX(Calc!$B$404:$BJ$440,'Balance Sheet'!$O228,'Balance Sheet'!K$217+1)</f>
        <v>25000</v>
      </c>
      <c r="L228" s="94">
        <f t="array" ref="L228">INDEX(Calc!$B$404:$BJ$440,'Balance Sheet'!$O228,'Balance Sheet'!L$217+1)</f>
        <v>25000</v>
      </c>
      <c r="M228" s="94">
        <f t="array" ref="M228">INDEX(Calc!$B$404:$BJ$440,'Balance Sheet'!$O228,'Balance Sheet'!M$217+1)</f>
        <v>25000</v>
      </c>
      <c r="N228" s="94">
        <f t="array" ref="N228">INDEX(Calc!$B$404:$BJ$440,'Balance Sheet'!$O228,'Balance Sheet'!N$217+1)</f>
        <v>25000</v>
      </c>
      <c r="O228" s="152">
        <v>7</v>
      </c>
    </row>
    <row r="229" spans="1:15" ht="14.25" customHeight="1">
      <c r="A229" s="181" t="str">
        <f>IF(SUM(B229:N229)=0,0,Calc!$A$411)</f>
        <v>Equipment</v>
      </c>
      <c r="B229" s="94"/>
      <c r="C229" s="94">
        <f t="array" ref="C229">INDEX(Calc!$B$404:$BJ$440,'Balance Sheet'!$O229,'Balance Sheet'!C$217+1)</f>
        <v>30000</v>
      </c>
      <c r="D229" s="94">
        <f t="array" ref="D229">INDEX(Calc!$B$404:$BJ$440,'Balance Sheet'!$O229,'Balance Sheet'!D$217+1)</f>
        <v>30000</v>
      </c>
      <c r="E229" s="94">
        <f t="array" ref="E229">INDEX(Calc!$B$404:$BJ$440,'Balance Sheet'!$O229,'Balance Sheet'!E$217+1)</f>
        <v>30000</v>
      </c>
      <c r="F229" s="94">
        <f t="array" ref="F229">INDEX(Calc!$B$404:$BJ$440,'Balance Sheet'!$O229,'Balance Sheet'!F$217+1)</f>
        <v>30000</v>
      </c>
      <c r="G229" s="94">
        <f t="array" ref="G229">INDEX(Calc!$B$404:$BJ$440,'Balance Sheet'!$O229,'Balance Sheet'!G$217+1)</f>
        <v>30000</v>
      </c>
      <c r="H229" s="94">
        <f t="array" ref="H229">INDEX(Calc!$B$404:$BJ$440,'Balance Sheet'!$O229,'Balance Sheet'!H$217+1)</f>
        <v>30000</v>
      </c>
      <c r="I229" s="94">
        <f t="array" ref="I229">INDEX(Calc!$B$404:$BJ$440,'Balance Sheet'!$O229,'Balance Sheet'!I$217+1)</f>
        <v>30000</v>
      </c>
      <c r="J229" s="94">
        <f t="array" ref="J229">INDEX(Calc!$B$404:$BJ$440,'Balance Sheet'!$O229,'Balance Sheet'!J$217+1)</f>
        <v>30000</v>
      </c>
      <c r="K229" s="94">
        <f t="array" ref="K229">INDEX(Calc!$B$404:$BJ$440,'Balance Sheet'!$O229,'Balance Sheet'!K$217+1)</f>
        <v>30000</v>
      </c>
      <c r="L229" s="94">
        <f t="array" ref="L229">INDEX(Calc!$B$404:$BJ$440,'Balance Sheet'!$O229,'Balance Sheet'!L$217+1)</f>
        <v>30000</v>
      </c>
      <c r="M229" s="94">
        <f t="array" ref="M229">INDEX(Calc!$B$404:$BJ$440,'Balance Sheet'!$O229,'Balance Sheet'!M$217+1)</f>
        <v>30000</v>
      </c>
      <c r="N229" s="94">
        <f t="array" ref="N229">INDEX(Calc!$B$404:$BJ$440,'Balance Sheet'!$O229,'Balance Sheet'!N$217+1)</f>
        <v>30000</v>
      </c>
      <c r="O229" s="152">
        <v>8</v>
      </c>
    </row>
    <row r="230" spans="1:15" ht="14.25" hidden="1" customHeight="1">
      <c r="A230" s="181">
        <f>IF(SUM(B230:N230)=0,0,Calc!$A$412)</f>
        <v>0</v>
      </c>
      <c r="B230" s="94"/>
      <c r="C230" s="94">
        <f t="array" ref="C230">INDEX(Calc!$B$404:$BJ$440,'Balance Sheet'!$O230,'Balance Sheet'!C$217+1)</f>
        <v>0</v>
      </c>
      <c r="D230" s="94">
        <f t="array" ref="D230">INDEX(Calc!$B$404:$BJ$440,'Balance Sheet'!$O230,'Balance Sheet'!D$217+1)</f>
        <v>0</v>
      </c>
      <c r="E230" s="94">
        <f t="array" ref="E230">INDEX(Calc!$B$404:$BJ$440,'Balance Sheet'!$O230,'Balance Sheet'!E$217+1)</f>
        <v>0</v>
      </c>
      <c r="F230" s="94">
        <f t="array" ref="F230">INDEX(Calc!$B$404:$BJ$440,'Balance Sheet'!$O230,'Balance Sheet'!F$217+1)</f>
        <v>0</v>
      </c>
      <c r="G230" s="94">
        <f t="array" ref="G230">INDEX(Calc!$B$404:$BJ$440,'Balance Sheet'!$O230,'Balance Sheet'!G$217+1)</f>
        <v>0</v>
      </c>
      <c r="H230" s="94">
        <f t="array" ref="H230">INDEX(Calc!$B$404:$BJ$440,'Balance Sheet'!$O230,'Balance Sheet'!H$217+1)</f>
        <v>0</v>
      </c>
      <c r="I230" s="94">
        <f t="array" ref="I230">INDEX(Calc!$B$404:$BJ$440,'Balance Sheet'!$O230,'Balance Sheet'!I$217+1)</f>
        <v>0</v>
      </c>
      <c r="J230" s="94">
        <f t="array" ref="J230">INDEX(Calc!$B$404:$BJ$440,'Balance Sheet'!$O230,'Balance Sheet'!J$217+1)</f>
        <v>0</v>
      </c>
      <c r="K230" s="94">
        <f t="array" ref="K230">INDEX(Calc!$B$404:$BJ$440,'Balance Sheet'!$O230,'Balance Sheet'!K$217+1)</f>
        <v>0</v>
      </c>
      <c r="L230" s="94">
        <f t="array" ref="L230">INDEX(Calc!$B$404:$BJ$440,'Balance Sheet'!$O230,'Balance Sheet'!L$217+1)</f>
        <v>0</v>
      </c>
      <c r="M230" s="94">
        <f t="array" ref="M230">INDEX(Calc!$B$404:$BJ$440,'Balance Sheet'!$O230,'Balance Sheet'!M$217+1)</f>
        <v>0</v>
      </c>
      <c r="N230" s="94">
        <f t="array" ref="N230">INDEX(Calc!$B$404:$BJ$440,'Balance Sheet'!$O230,'Balance Sheet'!N$217+1)</f>
        <v>0</v>
      </c>
      <c r="O230" s="152">
        <v>9</v>
      </c>
    </row>
    <row r="231" spans="1:15" ht="14.25" hidden="1" customHeight="1">
      <c r="A231" s="181">
        <f>IF(SUM(B231:N231)=0,0,Calc!$A$413)</f>
        <v>0</v>
      </c>
      <c r="B231" s="94"/>
      <c r="C231" s="94">
        <f t="array" ref="C231">INDEX(Calc!$B$404:$BJ$440,'Balance Sheet'!$O231,'Balance Sheet'!C$217+1)</f>
        <v>0</v>
      </c>
      <c r="D231" s="94">
        <f t="array" ref="D231">INDEX(Calc!$B$404:$BJ$440,'Balance Sheet'!$O231,'Balance Sheet'!D$217+1)</f>
        <v>0</v>
      </c>
      <c r="E231" s="94">
        <f t="array" ref="E231">INDEX(Calc!$B$404:$BJ$440,'Balance Sheet'!$O231,'Balance Sheet'!E$217+1)</f>
        <v>0</v>
      </c>
      <c r="F231" s="94">
        <f t="array" ref="F231">INDEX(Calc!$B$404:$BJ$440,'Balance Sheet'!$O231,'Balance Sheet'!F$217+1)</f>
        <v>0</v>
      </c>
      <c r="G231" s="94">
        <f t="array" ref="G231">INDEX(Calc!$B$404:$BJ$440,'Balance Sheet'!$O231,'Balance Sheet'!G$217+1)</f>
        <v>0</v>
      </c>
      <c r="H231" s="94">
        <f t="array" ref="H231">INDEX(Calc!$B$404:$BJ$440,'Balance Sheet'!$O231,'Balance Sheet'!H$217+1)</f>
        <v>0</v>
      </c>
      <c r="I231" s="94">
        <f t="array" ref="I231">INDEX(Calc!$B$404:$BJ$440,'Balance Sheet'!$O231,'Balance Sheet'!I$217+1)</f>
        <v>0</v>
      </c>
      <c r="J231" s="94">
        <f t="array" ref="J231">INDEX(Calc!$B$404:$BJ$440,'Balance Sheet'!$O231,'Balance Sheet'!J$217+1)</f>
        <v>0</v>
      </c>
      <c r="K231" s="94">
        <f t="array" ref="K231">INDEX(Calc!$B$404:$BJ$440,'Balance Sheet'!$O231,'Balance Sheet'!K$217+1)</f>
        <v>0</v>
      </c>
      <c r="L231" s="94">
        <f t="array" ref="L231">INDEX(Calc!$B$404:$BJ$440,'Balance Sheet'!$O231,'Balance Sheet'!L$217+1)</f>
        <v>0</v>
      </c>
      <c r="M231" s="94">
        <f t="array" ref="M231">INDEX(Calc!$B$404:$BJ$440,'Balance Sheet'!$O231,'Balance Sheet'!M$217+1)</f>
        <v>0</v>
      </c>
      <c r="N231" s="94">
        <f t="array" ref="N231">INDEX(Calc!$B$404:$BJ$440,'Balance Sheet'!$O231,'Balance Sheet'!N$217+1)</f>
        <v>0</v>
      </c>
      <c r="O231" s="152">
        <v>10</v>
      </c>
    </row>
    <row r="232" spans="1:15" ht="14.25" hidden="1" customHeight="1">
      <c r="A232" s="181">
        <f>IF(SUM(B232:N232)=0,0,Calc!$A$414)</f>
        <v>0</v>
      </c>
      <c r="B232" s="94"/>
      <c r="C232" s="94">
        <f t="array" ref="C232">INDEX(Calc!$B$404:$BJ$440,'Balance Sheet'!$O232,'Balance Sheet'!C$217+1)</f>
        <v>0</v>
      </c>
      <c r="D232" s="94">
        <f t="array" ref="D232">INDEX(Calc!$B$404:$BJ$440,'Balance Sheet'!$O232,'Balance Sheet'!D$217+1)</f>
        <v>0</v>
      </c>
      <c r="E232" s="94">
        <f t="array" ref="E232">INDEX(Calc!$B$404:$BJ$440,'Balance Sheet'!$O232,'Balance Sheet'!E$217+1)</f>
        <v>0</v>
      </c>
      <c r="F232" s="94">
        <f t="array" ref="F232">INDEX(Calc!$B$404:$BJ$440,'Balance Sheet'!$O232,'Balance Sheet'!F$217+1)</f>
        <v>0</v>
      </c>
      <c r="G232" s="94">
        <f t="array" ref="G232">INDEX(Calc!$B$404:$BJ$440,'Balance Sheet'!$O232,'Balance Sheet'!G$217+1)</f>
        <v>0</v>
      </c>
      <c r="H232" s="94">
        <f t="array" ref="H232">INDEX(Calc!$B$404:$BJ$440,'Balance Sheet'!$O232,'Balance Sheet'!H$217+1)</f>
        <v>0</v>
      </c>
      <c r="I232" s="94">
        <f t="array" ref="I232">INDEX(Calc!$B$404:$BJ$440,'Balance Sheet'!$O232,'Balance Sheet'!I$217+1)</f>
        <v>0</v>
      </c>
      <c r="J232" s="94">
        <f t="array" ref="J232">INDEX(Calc!$B$404:$BJ$440,'Balance Sheet'!$O232,'Balance Sheet'!J$217+1)</f>
        <v>0</v>
      </c>
      <c r="K232" s="94">
        <f t="array" ref="K232">INDEX(Calc!$B$404:$BJ$440,'Balance Sheet'!$O232,'Balance Sheet'!K$217+1)</f>
        <v>0</v>
      </c>
      <c r="L232" s="94">
        <f t="array" ref="L232">INDEX(Calc!$B$404:$BJ$440,'Balance Sheet'!$O232,'Balance Sheet'!L$217+1)</f>
        <v>0</v>
      </c>
      <c r="M232" s="94">
        <f t="array" ref="M232">INDEX(Calc!$B$404:$BJ$440,'Balance Sheet'!$O232,'Balance Sheet'!M$217+1)</f>
        <v>0</v>
      </c>
      <c r="N232" s="94">
        <f t="array" ref="N232">INDEX(Calc!$B$404:$BJ$440,'Balance Sheet'!$O232,'Balance Sheet'!N$217+1)</f>
        <v>0</v>
      </c>
      <c r="O232" s="152">
        <v>11</v>
      </c>
    </row>
    <row r="233" spans="1:15" ht="14.25" hidden="1" customHeight="1">
      <c r="A233" s="181">
        <f>IF(SUM(B233:N233)=0,0,Calc!$A$415)</f>
        <v>0</v>
      </c>
      <c r="B233" s="94"/>
      <c r="C233" s="94">
        <f t="array" ref="C233">INDEX(Calc!$B$404:$BJ$440,'Balance Sheet'!$O233,'Balance Sheet'!C$217+1)</f>
        <v>0</v>
      </c>
      <c r="D233" s="94">
        <f t="array" ref="D233">INDEX(Calc!$B$404:$BJ$440,'Balance Sheet'!$O233,'Balance Sheet'!D$217+1)</f>
        <v>0</v>
      </c>
      <c r="E233" s="94">
        <f t="array" ref="E233">INDEX(Calc!$B$404:$BJ$440,'Balance Sheet'!$O233,'Balance Sheet'!E$217+1)</f>
        <v>0</v>
      </c>
      <c r="F233" s="94">
        <f t="array" ref="F233">INDEX(Calc!$B$404:$BJ$440,'Balance Sheet'!$O233,'Balance Sheet'!F$217+1)</f>
        <v>0</v>
      </c>
      <c r="G233" s="94">
        <f t="array" ref="G233">INDEX(Calc!$B$404:$BJ$440,'Balance Sheet'!$O233,'Balance Sheet'!G$217+1)</f>
        <v>0</v>
      </c>
      <c r="H233" s="94">
        <f t="array" ref="H233">INDEX(Calc!$B$404:$BJ$440,'Balance Sheet'!$O233,'Balance Sheet'!H$217+1)</f>
        <v>0</v>
      </c>
      <c r="I233" s="94">
        <f t="array" ref="I233">INDEX(Calc!$B$404:$BJ$440,'Balance Sheet'!$O233,'Balance Sheet'!I$217+1)</f>
        <v>0</v>
      </c>
      <c r="J233" s="94">
        <f t="array" ref="J233">INDEX(Calc!$B$404:$BJ$440,'Balance Sheet'!$O233,'Balance Sheet'!J$217+1)</f>
        <v>0</v>
      </c>
      <c r="K233" s="94">
        <f t="array" ref="K233">INDEX(Calc!$B$404:$BJ$440,'Balance Sheet'!$O233,'Balance Sheet'!K$217+1)</f>
        <v>0</v>
      </c>
      <c r="L233" s="94">
        <f t="array" ref="L233">INDEX(Calc!$B$404:$BJ$440,'Balance Sheet'!$O233,'Balance Sheet'!L$217+1)</f>
        <v>0</v>
      </c>
      <c r="M233" s="94">
        <f t="array" ref="M233">INDEX(Calc!$B$404:$BJ$440,'Balance Sheet'!$O233,'Balance Sheet'!M$217+1)</f>
        <v>0</v>
      </c>
      <c r="N233" s="94">
        <f t="array" ref="N233">INDEX(Calc!$B$404:$BJ$440,'Balance Sheet'!$O233,'Balance Sheet'!N$217+1)</f>
        <v>0</v>
      </c>
      <c r="O233" s="152">
        <v>12</v>
      </c>
    </row>
    <row r="234" spans="1:15" ht="14.25" customHeight="1">
      <c r="A234" s="181" t="str">
        <f>IF(SUM(B234:N234)=0,0,Calc!$A$416)</f>
        <v>Accumulated Depreciation</v>
      </c>
      <c r="B234" s="94"/>
      <c r="C234" s="94">
        <f t="array" ref="C234">INDEX(Calc!$B$404:$BJ$440,'Balance Sheet'!$O234,'Balance Sheet'!C$217+1)</f>
        <v>-20800</v>
      </c>
      <c r="D234" s="94">
        <f t="array" ref="D234">INDEX(Calc!$B$404:$BJ$440,'Balance Sheet'!$O234,'Balance Sheet'!D$217+1)</f>
        <v>-21250</v>
      </c>
      <c r="E234" s="94">
        <f t="array" ref="E234">INDEX(Calc!$B$404:$BJ$440,'Balance Sheet'!$O234,'Balance Sheet'!E$217+1)</f>
        <v>-21700</v>
      </c>
      <c r="F234" s="94">
        <f t="array" ref="F234">INDEX(Calc!$B$404:$BJ$440,'Balance Sheet'!$O234,'Balance Sheet'!F$217+1)</f>
        <v>-22150</v>
      </c>
      <c r="G234" s="94">
        <f t="array" ref="G234">INDEX(Calc!$B$404:$BJ$440,'Balance Sheet'!$O234,'Balance Sheet'!G$217+1)</f>
        <v>-22600</v>
      </c>
      <c r="H234" s="94">
        <f t="array" ref="H234">INDEX(Calc!$B$404:$BJ$440,'Balance Sheet'!$O234,'Balance Sheet'!H$217+1)</f>
        <v>-23050</v>
      </c>
      <c r="I234" s="94">
        <f t="array" ref="I234">INDEX(Calc!$B$404:$BJ$440,'Balance Sheet'!$O234,'Balance Sheet'!I$217+1)</f>
        <v>-23500</v>
      </c>
      <c r="J234" s="94">
        <f t="array" ref="J234">INDEX(Calc!$B$404:$BJ$440,'Balance Sheet'!$O234,'Balance Sheet'!J$217+1)</f>
        <v>-23950</v>
      </c>
      <c r="K234" s="94">
        <f t="array" ref="K234">INDEX(Calc!$B$404:$BJ$440,'Balance Sheet'!$O234,'Balance Sheet'!K$217+1)</f>
        <v>-24400</v>
      </c>
      <c r="L234" s="94">
        <f t="array" ref="L234">INDEX(Calc!$B$404:$BJ$440,'Balance Sheet'!$O234,'Balance Sheet'!L$217+1)</f>
        <v>-24850</v>
      </c>
      <c r="M234" s="94">
        <f t="array" ref="M234">INDEX(Calc!$B$404:$BJ$440,'Balance Sheet'!$O234,'Balance Sheet'!M$217+1)</f>
        <v>-25300</v>
      </c>
      <c r="N234" s="94">
        <f t="array" ref="N234">INDEX(Calc!$B$404:$BJ$440,'Balance Sheet'!$O234,'Balance Sheet'!N$217+1)</f>
        <v>-25750</v>
      </c>
      <c r="O234" s="152">
        <v>13</v>
      </c>
    </row>
    <row r="235" spans="1:15" ht="14.25" customHeight="1">
      <c r="A235" s="2" t="str">
        <f>IF(COUNTIF(A228:A233,"&lt;&gt;0")=0,0,"Total Fixed Assets Net")</f>
        <v>Total Fixed Assets Net</v>
      </c>
      <c r="B235" s="25"/>
      <c r="C235" s="230">
        <f t="shared" ref="C235:N235" si="46">SUM(C228:C234)</f>
        <v>34200</v>
      </c>
      <c r="D235" s="230">
        <f t="shared" si="46"/>
        <v>33750</v>
      </c>
      <c r="E235" s="230">
        <f t="shared" si="46"/>
        <v>33300</v>
      </c>
      <c r="F235" s="230">
        <f t="shared" si="46"/>
        <v>32850</v>
      </c>
      <c r="G235" s="230">
        <f t="shared" si="46"/>
        <v>32400</v>
      </c>
      <c r="H235" s="230">
        <f t="shared" si="46"/>
        <v>31950</v>
      </c>
      <c r="I235" s="230">
        <f t="shared" si="46"/>
        <v>31500</v>
      </c>
      <c r="J235" s="230">
        <f t="shared" si="46"/>
        <v>31050</v>
      </c>
      <c r="K235" s="230">
        <f t="shared" si="46"/>
        <v>30600</v>
      </c>
      <c r="L235" s="230">
        <f t="shared" si="46"/>
        <v>30150</v>
      </c>
      <c r="M235" s="230">
        <f t="shared" si="46"/>
        <v>29700</v>
      </c>
      <c r="N235" s="230">
        <f t="shared" si="46"/>
        <v>29250</v>
      </c>
      <c r="O235" s="152">
        <v>14</v>
      </c>
    </row>
    <row r="236" spans="1:15" ht="14.25" customHeight="1">
      <c r="A236" s="152" t="str">
        <f>IF(COUNTIF(A228:A233,"&lt;&gt;0")=0,0,"")</f>
        <v/>
      </c>
      <c r="C236" s="300"/>
      <c r="D236" s="300"/>
      <c r="E236" s="300"/>
      <c r="F236" s="300"/>
      <c r="G236" s="300"/>
      <c r="H236" s="300"/>
      <c r="I236" s="300"/>
      <c r="J236" s="300"/>
      <c r="K236" s="300"/>
      <c r="L236" s="300"/>
      <c r="M236" s="300"/>
      <c r="N236" s="300"/>
      <c r="O236" s="152">
        <v>15</v>
      </c>
    </row>
    <row r="237" spans="1:15" ht="14.25" customHeight="1">
      <c r="A237" s="17" t="s">
        <v>248</v>
      </c>
      <c r="B237" s="105"/>
      <c r="C237" s="103">
        <f t="shared" ref="C237:N237" ca="1" si="47">C225+C235</f>
        <v>-10186112.799620764</v>
      </c>
      <c r="D237" s="103">
        <f t="shared" ca="1" si="47"/>
        <v>-9818371.342997266</v>
      </c>
      <c r="E237" s="103">
        <f t="shared" ca="1" si="47"/>
        <v>-9329668.5712715834</v>
      </c>
      <c r="F237" s="103">
        <f t="shared" ca="1" si="47"/>
        <v>-8700131.0498804301</v>
      </c>
      <c r="G237" s="103">
        <f t="shared" ca="1" si="47"/>
        <v>-7901992.8183822343</v>
      </c>
      <c r="H237" s="103">
        <f t="shared" ca="1" si="47"/>
        <v>-6911520.1252191467</v>
      </c>
      <c r="I237" s="103">
        <f t="shared" ca="1" si="47"/>
        <v>-5701807.3726072181</v>
      </c>
      <c r="J237" s="103">
        <f t="shared" ca="1" si="47"/>
        <v>-4242353.051246888</v>
      </c>
      <c r="K237" s="103">
        <f t="shared" ca="1" si="47"/>
        <v>-2498578.9959939634</v>
      </c>
      <c r="L237" s="103">
        <f t="shared" ca="1" si="47"/>
        <v>-436263.58589015435</v>
      </c>
      <c r="M237" s="103">
        <f t="shared" ca="1" si="47"/>
        <v>1990691.886125511</v>
      </c>
      <c r="N237" s="103">
        <f t="shared" ca="1" si="47"/>
        <v>4831007.2266131975</v>
      </c>
      <c r="O237" s="152">
        <v>16</v>
      </c>
    </row>
    <row r="238" spans="1:15" ht="14.25" customHeight="1">
      <c r="O238" s="152">
        <v>17</v>
      </c>
    </row>
    <row r="239" spans="1:15" ht="14.25" customHeight="1">
      <c r="A239" s="17" t="s">
        <v>249</v>
      </c>
      <c r="O239" s="152">
        <v>18</v>
      </c>
    </row>
    <row r="240" spans="1:15" ht="14.25" customHeight="1">
      <c r="A240" s="2" t="str">
        <f ca="1">IF(COUNTIF(A241:A242,"&lt;&gt;0")=0,0,"Current Liabilities")</f>
        <v>Current Liabilities</v>
      </c>
      <c r="O240" s="152">
        <v>19</v>
      </c>
    </row>
    <row r="241" spans="1:15" ht="14.25" customHeight="1">
      <c r="A241" s="181" t="str">
        <f ca="1">IF(SUM(B241:N241)=0,0,Calc!$A$423)</f>
        <v>Accounts Payable</v>
      </c>
      <c r="B241" s="94"/>
      <c r="C241" s="94">
        <f t="array" aca="1" ref="C241" ca="1">INDEX(Calc!$B$404:$BJ$440,'Balance Sheet'!$O241,'Balance Sheet'!C$217+1)</f>
        <v>547502.49329806445</v>
      </c>
      <c r="D241" s="94">
        <f t="array" aca="1" ref="D241" ca="1">INDEX(Calc!$B$404:$BJ$440,'Balance Sheet'!$O241,'Balance Sheet'!D$217+1)</f>
        <v>570991.7139049992</v>
      </c>
      <c r="E241" s="94">
        <f t="array" aca="1" ref="E241" ca="1">INDEX(Calc!$B$404:$BJ$440,'Balance Sheet'!$O241,'Balance Sheet'!E$217+1)</f>
        <v>606345.0979654711</v>
      </c>
      <c r="F241" s="94">
        <f t="array" aca="1" ref="F241" ca="1">INDEX(Calc!$B$404:$BJ$440,'Balance Sheet'!$O241,'Balance Sheet'!F$217+1)</f>
        <v>638302.19749231962</v>
      </c>
      <c r="G241" s="94">
        <f t="array" aca="1" ref="G241" ca="1">INDEX(Calc!$B$404:$BJ$440,'Balance Sheet'!$O241,'Balance Sheet'!G$217+1)</f>
        <v>674157.69558092742</v>
      </c>
      <c r="H241" s="94">
        <f t="array" aca="1" ref="H241" ca="1">INDEX(Calc!$B$404:$BJ$440,'Balance Sheet'!$O241,'Balance Sheet'!H$217+1)</f>
        <v>714439.25265083602</v>
      </c>
      <c r="I241" s="94">
        <f t="array" aca="1" ref="I241" ca="1">INDEX(Calc!$B$404:$BJ$440,'Balance Sheet'!$O241,'Balance Sheet'!I$217+1)</f>
        <v>759746.0258301578</v>
      </c>
      <c r="J241" s="94">
        <f t="array" aca="1" ref="J241" ca="1">INDEX(Calc!$B$404:$BJ$440,'Balance Sheet'!$O241,'Balance Sheet'!J$217+1)</f>
        <v>810758.35718272161</v>
      </c>
      <c r="K241" s="94">
        <f t="array" aca="1" ref="K241" ca="1">INDEX(Calc!$B$404:$BJ$440,'Balance Sheet'!$O241,'Balance Sheet'!K$217+1)</f>
        <v>868248.77502963226</v>
      </c>
      <c r="L241" s="94">
        <f t="array" aca="1" ref="L241" ca="1">INDEX(Calc!$B$404:$BJ$440,'Balance Sheet'!$O241,'Balance Sheet'!L$217+1)</f>
        <v>936413.2846441397</v>
      </c>
      <c r="M241" s="94">
        <f t="array" aca="1" ref="M241" ca="1">INDEX(Calc!$B$404:$BJ$440,'Balance Sheet'!$O241,'Balance Sheet'!M$217+1)</f>
        <v>1009610.3608161021</v>
      </c>
      <c r="N241" s="94">
        <f t="array" aca="1" ref="N241" ca="1">INDEX(Calc!$B$404:$BJ$440,'Balance Sheet'!$O241,'Balance Sheet'!N$217+1)</f>
        <v>1095608.64421889</v>
      </c>
      <c r="O241" s="152">
        <v>20</v>
      </c>
    </row>
    <row r="242" spans="1:15" ht="14.25" customHeight="1">
      <c r="A242" s="181" t="str">
        <f ca="1">IF(SUM(B242:N242)=0,0,Calc!$A$424)</f>
        <v>Deferred Revenue</v>
      </c>
      <c r="B242" s="94"/>
      <c r="C242" s="94">
        <f t="array" aca="1" ref="C242" ca="1">INDEX(Calc!$B$404:$BJ$440,'Balance Sheet'!$O242,'Balance Sheet'!C$217+1)</f>
        <v>2186812.5748287318</v>
      </c>
      <c r="D242" s="94">
        <f t="array" aca="1" ref="D242" ca="1">INDEX(Calc!$B$404:$BJ$440,'Balance Sheet'!$O242,'Balance Sheet'!D$217+1)</f>
        <v>2467032.8287060056</v>
      </c>
      <c r="E242" s="94">
        <f t="array" aca="1" ref="E242" ca="1">INDEX(Calc!$B$404:$BJ$440,'Balance Sheet'!$O242,'Balance Sheet'!E$217+1)</f>
        <v>2785199.4808755731</v>
      </c>
      <c r="F242" s="94">
        <f t="array" aca="1" ref="F242" ca="1">INDEX(Calc!$B$404:$BJ$440,'Balance Sheet'!$O242,'Balance Sheet'!F$217+1)</f>
        <v>3146406.324742951</v>
      </c>
      <c r="G242" s="94">
        <f t="array" aca="1" ref="G242" ca="1">INDEX(Calc!$B$404:$BJ$440,'Balance Sheet'!$O242,'Balance Sheet'!G$217+1)</f>
        <v>3556431.8572111111</v>
      </c>
      <c r="H242" s="94">
        <f t="array" aca="1" ref="H242" ca="1">INDEX(Calc!$B$404:$BJ$440,'Balance Sheet'!$O242,'Balance Sheet'!H$217+1)</f>
        <v>4021831.2964579631</v>
      </c>
      <c r="I242" s="94">
        <f t="array" aca="1" ref="I242" ca="1">INDEX(Calc!$B$404:$BJ$440,'Balance Sheet'!$O242,'Balance Sheet'!I$217+1)</f>
        <v>4550040.9664549744</v>
      </c>
      <c r="J242" s="94">
        <f t="array" aca="1" ref="J242" ca="1">INDEX(Calc!$B$404:$BJ$440,'Balance Sheet'!$O242,'Balance Sheet'!J$217+1)</f>
        <v>5149496.7102480847</v>
      </c>
      <c r="K242" s="94">
        <f t="array" aca="1" ref="K242" ca="1">INDEX(Calc!$B$404:$BJ$440,'Balance Sheet'!$O242,'Balance Sheet'!K$217+1)</f>
        <v>5829768.2173887482</v>
      </c>
      <c r="L242" s="94">
        <f t="array" aca="1" ref="L242" ca="1">INDEX(Calc!$B$404:$BJ$440,'Balance Sheet'!$O242,'Balance Sheet'!L$217+1)</f>
        <v>6601711.4042887632</v>
      </c>
      <c r="M242" s="94">
        <f t="array" aca="1" ref="M242" ca="1">INDEX(Calc!$B$404:$BJ$440,'Balance Sheet'!$O242,'Balance Sheet'!M$217+1)</f>
        <v>7477641.2737120064</v>
      </c>
      <c r="N242" s="94">
        <f t="array" aca="1" ref="N242" ca="1">INDEX(Calc!$B$404:$BJ$440,'Balance Sheet'!$O242,'Balance Sheet'!N$217+1)</f>
        <v>8471528.0056860242</v>
      </c>
      <c r="O242" s="152">
        <v>21</v>
      </c>
    </row>
    <row r="243" spans="1:15" ht="14.25" customHeight="1">
      <c r="A243" s="2" t="str">
        <f ca="1">IF(COUNTIF(A241:A242,"&lt;&gt;0")=0,0,"Total Current Liabilities")</f>
        <v>Total Current Liabilities</v>
      </c>
      <c r="B243" s="25"/>
      <c r="C243" s="230">
        <f t="shared" ref="C243:N243" ca="1" si="48">SUM(C241:C242)</f>
        <v>2734315.0681267963</v>
      </c>
      <c r="D243" s="230">
        <f t="shared" ca="1" si="48"/>
        <v>3038024.5426110048</v>
      </c>
      <c r="E243" s="230">
        <f t="shared" ca="1" si="48"/>
        <v>3391544.5788410441</v>
      </c>
      <c r="F243" s="230">
        <f t="shared" ca="1" si="48"/>
        <v>3784708.5222352706</v>
      </c>
      <c r="G243" s="230">
        <f t="shared" ca="1" si="48"/>
        <v>4230589.5527920388</v>
      </c>
      <c r="H243" s="230">
        <f t="shared" ca="1" si="48"/>
        <v>4736270.5491087995</v>
      </c>
      <c r="I243" s="230">
        <f t="shared" ca="1" si="48"/>
        <v>5309786.9922851324</v>
      </c>
      <c r="J243" s="230">
        <f t="shared" ca="1" si="48"/>
        <v>5960255.0674308063</v>
      </c>
      <c r="K243" s="230">
        <f t="shared" ca="1" si="48"/>
        <v>6698016.9924183805</v>
      </c>
      <c r="L243" s="230">
        <f t="shared" ca="1" si="48"/>
        <v>7538124.6889329031</v>
      </c>
      <c r="M243" s="230">
        <f t="shared" ca="1" si="48"/>
        <v>8487251.6345281079</v>
      </c>
      <c r="N243" s="230">
        <f t="shared" ca="1" si="48"/>
        <v>9567136.6499049142</v>
      </c>
      <c r="O243" s="152">
        <v>22</v>
      </c>
    </row>
    <row r="244" spans="1:15" ht="14.25" customHeight="1">
      <c r="A244" s="152" t="str">
        <f ca="1">IF(COUNTIF(A241:A242,"&lt;&gt;0")=0,0,"")</f>
        <v/>
      </c>
      <c r="O244" s="152">
        <v>23</v>
      </c>
    </row>
    <row r="245" spans="1:15" ht="14.25" customHeight="1">
      <c r="A245" s="2">
        <f>IF(COUNTIF(A246,"&lt;&gt;0")=0,0,"Long-Term Liabilities")</f>
        <v>0</v>
      </c>
      <c r="O245" s="152">
        <v>24</v>
      </c>
    </row>
    <row r="246" spans="1:15" ht="14.25" customHeight="1">
      <c r="A246" s="181">
        <f>IF(SUM(B246:N246)=0,0,Calc!$A$428)</f>
        <v>0</v>
      </c>
      <c r="B246" s="94"/>
      <c r="C246" s="94">
        <f t="array" ref="C246">INDEX(Calc!$B$404:$BJ$440,'Balance Sheet'!$O246,'Balance Sheet'!C$217+1)</f>
        <v>0</v>
      </c>
      <c r="D246" s="94">
        <f t="array" ref="D246">INDEX(Calc!$B$404:$BJ$440,'Balance Sheet'!$O246,'Balance Sheet'!D$217+1)</f>
        <v>0</v>
      </c>
      <c r="E246" s="94">
        <f t="array" ref="E246">INDEX(Calc!$B$404:$BJ$440,'Balance Sheet'!$O246,'Balance Sheet'!E$217+1)</f>
        <v>0</v>
      </c>
      <c r="F246" s="94">
        <f t="array" ref="F246">INDEX(Calc!$B$404:$BJ$440,'Balance Sheet'!$O246,'Balance Sheet'!F$217+1)</f>
        <v>0</v>
      </c>
      <c r="G246" s="94">
        <f t="array" ref="G246">INDEX(Calc!$B$404:$BJ$440,'Balance Sheet'!$O246,'Balance Sheet'!G$217+1)</f>
        <v>0</v>
      </c>
      <c r="H246" s="94">
        <f t="array" ref="H246">INDEX(Calc!$B$404:$BJ$440,'Balance Sheet'!$O246,'Balance Sheet'!H$217+1)</f>
        <v>0</v>
      </c>
      <c r="I246" s="94">
        <f t="array" ref="I246">INDEX(Calc!$B$404:$BJ$440,'Balance Sheet'!$O246,'Balance Sheet'!I$217+1)</f>
        <v>0</v>
      </c>
      <c r="J246" s="94">
        <f t="array" ref="J246">INDEX(Calc!$B$404:$BJ$440,'Balance Sheet'!$O246,'Balance Sheet'!J$217+1)</f>
        <v>0</v>
      </c>
      <c r="K246" s="94">
        <f t="array" ref="K246">INDEX(Calc!$B$404:$BJ$440,'Balance Sheet'!$O246,'Balance Sheet'!K$217+1)</f>
        <v>0</v>
      </c>
      <c r="L246" s="94">
        <f t="array" ref="L246">INDEX(Calc!$B$404:$BJ$440,'Balance Sheet'!$O246,'Balance Sheet'!L$217+1)</f>
        <v>0</v>
      </c>
      <c r="M246" s="94">
        <f t="array" ref="M246">INDEX(Calc!$B$404:$BJ$440,'Balance Sheet'!$O246,'Balance Sheet'!M$217+1)</f>
        <v>0</v>
      </c>
      <c r="N246" s="94">
        <f t="array" ref="N246">INDEX(Calc!$B$404:$BJ$440,'Balance Sheet'!$O246,'Balance Sheet'!N$217+1)</f>
        <v>0</v>
      </c>
      <c r="O246" s="152">
        <v>25</v>
      </c>
    </row>
    <row r="247" spans="1:15" ht="14.25" customHeight="1">
      <c r="A247" s="2">
        <f>IF(COUNTIF(A246,"&lt;&gt;0")=0,0,"Total Long-Term Liabilities")</f>
        <v>0</v>
      </c>
      <c r="B247" s="25"/>
      <c r="C247" s="230">
        <f t="shared" ref="C247:N247" si="49">SUM(C246)</f>
        <v>0</v>
      </c>
      <c r="D247" s="230">
        <f t="shared" si="49"/>
        <v>0</v>
      </c>
      <c r="E247" s="230">
        <f t="shared" si="49"/>
        <v>0</v>
      </c>
      <c r="F247" s="230">
        <f t="shared" si="49"/>
        <v>0</v>
      </c>
      <c r="G247" s="230">
        <f t="shared" si="49"/>
        <v>0</v>
      </c>
      <c r="H247" s="230">
        <f t="shared" si="49"/>
        <v>0</v>
      </c>
      <c r="I247" s="230">
        <f t="shared" si="49"/>
        <v>0</v>
      </c>
      <c r="J247" s="230">
        <f t="shared" si="49"/>
        <v>0</v>
      </c>
      <c r="K247" s="230">
        <f t="shared" si="49"/>
        <v>0</v>
      </c>
      <c r="L247" s="230">
        <f t="shared" si="49"/>
        <v>0</v>
      </c>
      <c r="M247" s="230">
        <f t="shared" si="49"/>
        <v>0</v>
      </c>
      <c r="N247" s="230">
        <f t="shared" si="49"/>
        <v>0</v>
      </c>
      <c r="O247" s="152">
        <v>26</v>
      </c>
    </row>
    <row r="248" spans="1:15" ht="14.25" customHeight="1">
      <c r="A248" s="2">
        <f>IF(COUNTIF(A246,"&lt;&gt;0")=0,0,"")</f>
        <v>0</v>
      </c>
      <c r="B248" s="25"/>
      <c r="C248" s="25"/>
      <c r="D248" s="25"/>
      <c r="E248" s="25"/>
      <c r="F248" s="25"/>
      <c r="G248" s="25"/>
      <c r="H248" s="25"/>
      <c r="I248" s="25"/>
      <c r="J248" s="25"/>
      <c r="K248" s="25"/>
      <c r="L248" s="25"/>
      <c r="M248" s="25"/>
      <c r="N248" s="25"/>
      <c r="O248" s="152">
        <v>27</v>
      </c>
    </row>
    <row r="249" spans="1:15" ht="14.25" customHeight="1">
      <c r="A249" s="2" t="s">
        <v>250</v>
      </c>
      <c r="B249" s="25"/>
      <c r="C249" s="292">
        <f t="shared" ref="C249:N249" ca="1" si="50">C243+C247</f>
        <v>2734315.0681267963</v>
      </c>
      <c r="D249" s="292">
        <f t="shared" ca="1" si="50"/>
        <v>3038024.5426110048</v>
      </c>
      <c r="E249" s="292">
        <f t="shared" ca="1" si="50"/>
        <v>3391544.5788410441</v>
      </c>
      <c r="F249" s="292">
        <f t="shared" ca="1" si="50"/>
        <v>3784708.5222352706</v>
      </c>
      <c r="G249" s="292">
        <f t="shared" ca="1" si="50"/>
        <v>4230589.5527920388</v>
      </c>
      <c r="H249" s="292">
        <f t="shared" ca="1" si="50"/>
        <v>4736270.5491087995</v>
      </c>
      <c r="I249" s="292">
        <f t="shared" ca="1" si="50"/>
        <v>5309786.9922851324</v>
      </c>
      <c r="J249" s="292">
        <f t="shared" ca="1" si="50"/>
        <v>5960255.0674308063</v>
      </c>
      <c r="K249" s="292">
        <f t="shared" ca="1" si="50"/>
        <v>6698016.9924183805</v>
      </c>
      <c r="L249" s="292">
        <f t="shared" ca="1" si="50"/>
        <v>7538124.6889329031</v>
      </c>
      <c r="M249" s="292">
        <f t="shared" ca="1" si="50"/>
        <v>8487251.6345281079</v>
      </c>
      <c r="N249" s="292">
        <f t="shared" ca="1" si="50"/>
        <v>9567136.6499049142</v>
      </c>
      <c r="O249" s="152">
        <v>28</v>
      </c>
    </row>
    <row r="250" spans="1:15" ht="14.25" customHeight="1">
      <c r="O250" s="152">
        <v>29</v>
      </c>
    </row>
    <row r="251" spans="1:15" ht="14.25" customHeight="1">
      <c r="A251" s="2" t="s">
        <v>251</v>
      </c>
      <c r="O251" s="152">
        <v>30</v>
      </c>
    </row>
    <row r="252" spans="1:15" ht="14.25" customHeight="1">
      <c r="A252" s="181" t="str">
        <f>IF(SUM(B252:N252)=0,0,Calc!$A$434)</f>
        <v xml:space="preserve">Paid In Capital </v>
      </c>
      <c r="B252" s="94"/>
      <c r="C252" s="94">
        <f t="array" ref="C252">INDEX(Calc!$B$404:$BJ$440,'Balance Sheet'!$O252,'Balance Sheet'!C$217+1)</f>
        <v>2678000</v>
      </c>
      <c r="D252" s="94">
        <f t="array" ref="D252">INDEX(Calc!$B$404:$BJ$440,'Balance Sheet'!$O252,'Balance Sheet'!D$217+1)</f>
        <v>2678000</v>
      </c>
      <c r="E252" s="94">
        <f t="array" ref="E252">INDEX(Calc!$B$404:$BJ$440,'Balance Sheet'!$O252,'Balance Sheet'!E$217+1)</f>
        <v>2678000</v>
      </c>
      <c r="F252" s="94">
        <f t="array" ref="F252">INDEX(Calc!$B$404:$BJ$440,'Balance Sheet'!$O252,'Balance Sheet'!F$217+1)</f>
        <v>2678000</v>
      </c>
      <c r="G252" s="94">
        <f t="array" ref="G252">INDEX(Calc!$B$404:$BJ$440,'Balance Sheet'!$O252,'Balance Sheet'!G$217+1)</f>
        <v>2678000</v>
      </c>
      <c r="H252" s="94">
        <f t="array" ref="H252">INDEX(Calc!$B$404:$BJ$440,'Balance Sheet'!$O252,'Balance Sheet'!H$217+1)</f>
        <v>2678000</v>
      </c>
      <c r="I252" s="94">
        <f t="array" ref="I252">INDEX(Calc!$B$404:$BJ$440,'Balance Sheet'!$O252,'Balance Sheet'!I$217+1)</f>
        <v>2678000</v>
      </c>
      <c r="J252" s="94">
        <f t="array" ref="J252">INDEX(Calc!$B$404:$BJ$440,'Balance Sheet'!$O252,'Balance Sheet'!J$217+1)</f>
        <v>2678000</v>
      </c>
      <c r="K252" s="94">
        <f t="array" ref="K252">INDEX(Calc!$B$404:$BJ$440,'Balance Sheet'!$O252,'Balance Sheet'!K$217+1)</f>
        <v>2678000</v>
      </c>
      <c r="L252" s="94">
        <f t="array" ref="L252">INDEX(Calc!$B$404:$BJ$440,'Balance Sheet'!$O252,'Balance Sheet'!L$217+1)</f>
        <v>2678000</v>
      </c>
      <c r="M252" s="94">
        <f t="array" ref="M252">INDEX(Calc!$B$404:$BJ$440,'Balance Sheet'!$O252,'Balance Sheet'!M$217+1)</f>
        <v>2678000</v>
      </c>
      <c r="N252" s="94">
        <f t="array" ref="N252">INDEX(Calc!$B$404:$BJ$440,'Balance Sheet'!$O252,'Balance Sheet'!N$217+1)</f>
        <v>2678000</v>
      </c>
      <c r="O252" s="152">
        <v>31</v>
      </c>
    </row>
    <row r="253" spans="1:15" ht="14.25" hidden="1" customHeight="1">
      <c r="A253" s="181">
        <f>IF(SUM(B253:N253)=0,0,Calc!$A$435)</f>
        <v>0</v>
      </c>
      <c r="B253" s="94"/>
      <c r="C253" s="94">
        <f t="array" ref="C253">INDEX(Calc!$B$404:$BJ$440,'Balance Sheet'!$O253,'Balance Sheet'!C$217+1)</f>
        <v>0</v>
      </c>
      <c r="D253" s="94">
        <f t="array" ref="D253">INDEX(Calc!$B$404:$BJ$440,'Balance Sheet'!$O253,'Balance Sheet'!D$217+1)</f>
        <v>0</v>
      </c>
      <c r="E253" s="94">
        <f t="array" ref="E253">INDEX(Calc!$B$404:$BJ$440,'Balance Sheet'!$O253,'Balance Sheet'!E$217+1)</f>
        <v>0</v>
      </c>
      <c r="F253" s="94">
        <f t="array" ref="F253">INDEX(Calc!$B$404:$BJ$440,'Balance Sheet'!$O253,'Balance Sheet'!F$217+1)</f>
        <v>0</v>
      </c>
      <c r="G253" s="94">
        <f t="array" ref="G253">INDEX(Calc!$B$404:$BJ$440,'Balance Sheet'!$O253,'Balance Sheet'!G$217+1)</f>
        <v>0</v>
      </c>
      <c r="H253" s="94">
        <f t="array" ref="H253">INDEX(Calc!$B$404:$BJ$440,'Balance Sheet'!$O253,'Balance Sheet'!H$217+1)</f>
        <v>0</v>
      </c>
      <c r="I253" s="94">
        <f t="array" ref="I253">INDEX(Calc!$B$404:$BJ$440,'Balance Sheet'!$O253,'Balance Sheet'!I$217+1)</f>
        <v>0</v>
      </c>
      <c r="J253" s="94">
        <f t="array" ref="J253">INDEX(Calc!$B$404:$BJ$440,'Balance Sheet'!$O253,'Balance Sheet'!J$217+1)</f>
        <v>0</v>
      </c>
      <c r="K253" s="94">
        <f t="array" ref="K253">INDEX(Calc!$B$404:$BJ$440,'Balance Sheet'!$O253,'Balance Sheet'!K$217+1)</f>
        <v>0</v>
      </c>
      <c r="L253" s="94">
        <f t="array" ref="L253">INDEX(Calc!$B$404:$BJ$440,'Balance Sheet'!$O253,'Balance Sheet'!L$217+1)</f>
        <v>0</v>
      </c>
      <c r="M253" s="94">
        <f t="array" ref="M253">INDEX(Calc!$B$404:$BJ$440,'Balance Sheet'!$O253,'Balance Sheet'!M$217+1)</f>
        <v>0</v>
      </c>
      <c r="N253" s="94">
        <f t="array" ref="N253">INDEX(Calc!$B$404:$BJ$440,'Balance Sheet'!$O253,'Balance Sheet'!N$217+1)</f>
        <v>0</v>
      </c>
      <c r="O253" s="152">
        <v>32</v>
      </c>
    </row>
    <row r="254" spans="1:15" ht="14.25" hidden="1" customHeight="1">
      <c r="A254" s="181">
        <f>IF(SUM(B254:N254)=0,0,Calc!$A$436)</f>
        <v>0</v>
      </c>
      <c r="B254" s="94"/>
      <c r="C254" s="94">
        <f t="array" ref="C254">INDEX(Calc!$B$404:$BJ$440,'Balance Sheet'!$O254,'Balance Sheet'!C$217+1)</f>
        <v>0</v>
      </c>
      <c r="D254" s="94">
        <f t="array" ref="D254">INDEX(Calc!$B$404:$BJ$440,'Balance Sheet'!$O254,'Balance Sheet'!D$217+1)</f>
        <v>0</v>
      </c>
      <c r="E254" s="94">
        <f t="array" ref="E254">INDEX(Calc!$B$404:$BJ$440,'Balance Sheet'!$O254,'Balance Sheet'!E$217+1)</f>
        <v>0</v>
      </c>
      <c r="F254" s="94">
        <f t="array" ref="F254">INDEX(Calc!$B$404:$BJ$440,'Balance Sheet'!$O254,'Balance Sheet'!F$217+1)</f>
        <v>0</v>
      </c>
      <c r="G254" s="94">
        <f t="array" ref="G254">INDEX(Calc!$B$404:$BJ$440,'Balance Sheet'!$O254,'Balance Sheet'!G$217+1)</f>
        <v>0</v>
      </c>
      <c r="H254" s="94">
        <f t="array" ref="H254">INDEX(Calc!$B$404:$BJ$440,'Balance Sheet'!$O254,'Balance Sheet'!H$217+1)</f>
        <v>0</v>
      </c>
      <c r="I254" s="94">
        <f t="array" ref="I254">INDEX(Calc!$B$404:$BJ$440,'Balance Sheet'!$O254,'Balance Sheet'!I$217+1)</f>
        <v>0</v>
      </c>
      <c r="J254" s="94">
        <f t="array" ref="J254">INDEX(Calc!$B$404:$BJ$440,'Balance Sheet'!$O254,'Balance Sheet'!J$217+1)</f>
        <v>0</v>
      </c>
      <c r="K254" s="94">
        <f t="array" ref="K254">INDEX(Calc!$B$404:$BJ$440,'Balance Sheet'!$O254,'Balance Sheet'!K$217+1)</f>
        <v>0</v>
      </c>
      <c r="L254" s="94">
        <f t="array" ref="L254">INDEX(Calc!$B$404:$BJ$440,'Balance Sheet'!$O254,'Balance Sheet'!L$217+1)</f>
        <v>0</v>
      </c>
      <c r="M254" s="94">
        <f t="array" ref="M254">INDEX(Calc!$B$404:$BJ$440,'Balance Sheet'!$O254,'Balance Sheet'!M$217+1)</f>
        <v>0</v>
      </c>
      <c r="N254" s="94">
        <f t="array" ref="N254">INDEX(Calc!$B$404:$BJ$440,'Balance Sheet'!$O254,'Balance Sheet'!N$217+1)</f>
        <v>0</v>
      </c>
      <c r="O254" s="152">
        <v>33</v>
      </c>
    </row>
    <row r="255" spans="1:15" ht="14.25" customHeight="1">
      <c r="A255" s="181" t="str">
        <f ca="1">IF(SUM(B255:N255)=0,0,Calc!$A$437)</f>
        <v>Retained Earnings</v>
      </c>
      <c r="B255" s="94"/>
      <c r="C255" s="94">
        <f t="array" aca="1" ref="C255" ca="1">INDEX(Calc!$B$404:$BJ$440,'Balance Sheet'!$O255,'Balance Sheet'!C$217+1)</f>
        <v>-15598427.867747556</v>
      </c>
      <c r="D255" s="94">
        <f t="array" aca="1" ref="D255" ca="1">INDEX(Calc!$B$404:$BJ$440,'Balance Sheet'!$O255,'Balance Sheet'!D$217+1)</f>
        <v>-15534395.885608267</v>
      </c>
      <c r="E255" s="94">
        <f t="array" aca="1" ref="E255" ca="1">INDEX(Calc!$B$404:$BJ$440,'Balance Sheet'!$O255,'Balance Sheet'!E$217+1)</f>
        <v>-15399213.150112625</v>
      </c>
      <c r="F255" s="94">
        <f t="array" aca="1" ref="F255" ca="1">INDEX(Calc!$B$404:$BJ$440,'Balance Sheet'!$O255,'Balance Sheet'!F$217+1)</f>
        <v>-15162839.572115699</v>
      </c>
      <c r="G255" s="94">
        <f t="array" aca="1" ref="G255" ca="1">INDEX(Calc!$B$404:$BJ$440,'Balance Sheet'!$O255,'Balance Sheet'!G$217+1)</f>
        <v>-14810582.37117427</v>
      </c>
      <c r="H255" s="94">
        <f t="array" aca="1" ref="H255" ca="1">INDEX(Calc!$B$404:$BJ$440,'Balance Sheet'!$O255,'Balance Sheet'!H$217+1)</f>
        <v>-14325790.674327943</v>
      </c>
      <c r="I255" s="94">
        <f t="array" aca="1" ref="I255" ca="1">INDEX(Calc!$B$404:$BJ$440,'Balance Sheet'!$O255,'Balance Sheet'!I$217+1)</f>
        <v>-13689594.364892347</v>
      </c>
      <c r="J255" s="94">
        <f t="array" aca="1" ref="J255" ca="1">INDEX(Calc!$B$404:$BJ$440,'Balance Sheet'!$O255,'Balance Sheet'!J$217+1)</f>
        <v>-12880608.118677691</v>
      </c>
      <c r="K255" s="94">
        <f t="array" aca="1" ref="K255" ca="1">INDEX(Calc!$B$404:$BJ$440,'Balance Sheet'!$O255,'Balance Sheet'!K$217+1)</f>
        <v>-11874595.988412339</v>
      </c>
      <c r="L255" s="94">
        <f t="array" aca="1" ref="L255" ca="1">INDEX(Calc!$B$404:$BJ$440,'Balance Sheet'!$O255,'Balance Sheet'!L$217+1)</f>
        <v>-10652388.274823053</v>
      </c>
      <c r="M255" s="94">
        <f t="array" aca="1" ref="M255" ca="1">INDEX(Calc!$B$404:$BJ$440,'Balance Sheet'!$O255,'Balance Sheet'!M$217+1)</f>
        <v>-9174559.7484025937</v>
      </c>
      <c r="N255" s="94">
        <f t="array" aca="1" ref="N255" ca="1">INDEX(Calc!$B$404:$BJ$440,'Balance Sheet'!$O255,'Balance Sheet'!N$217+1)</f>
        <v>-7414129.423291713</v>
      </c>
      <c r="O255" s="152">
        <v>34</v>
      </c>
    </row>
    <row r="256" spans="1:15" ht="14.25" customHeight="1">
      <c r="A256" s="2" t="s">
        <v>252</v>
      </c>
      <c r="B256" s="25"/>
      <c r="C256" s="292">
        <f t="shared" ref="C256:N256" ca="1" si="51">SUM(C252:C255)</f>
        <v>-12920427.867747556</v>
      </c>
      <c r="D256" s="292">
        <f t="shared" ca="1" si="51"/>
        <v>-12856395.885608267</v>
      </c>
      <c r="E256" s="292">
        <f t="shared" ca="1" si="51"/>
        <v>-12721213.150112625</v>
      </c>
      <c r="F256" s="292">
        <f t="shared" ca="1" si="51"/>
        <v>-12484839.572115699</v>
      </c>
      <c r="G256" s="292">
        <f t="shared" ca="1" si="51"/>
        <v>-12132582.37117427</v>
      </c>
      <c r="H256" s="292">
        <f t="shared" ca="1" si="51"/>
        <v>-11647790.674327943</v>
      </c>
      <c r="I256" s="292">
        <f t="shared" ca="1" si="51"/>
        <v>-11011594.364892347</v>
      </c>
      <c r="J256" s="292">
        <f t="shared" ca="1" si="51"/>
        <v>-10202608.118677691</v>
      </c>
      <c r="K256" s="292">
        <f t="shared" ca="1" si="51"/>
        <v>-9196595.9884123392</v>
      </c>
      <c r="L256" s="292">
        <f t="shared" ca="1" si="51"/>
        <v>-7974388.2748230528</v>
      </c>
      <c r="M256" s="292">
        <f t="shared" ca="1" si="51"/>
        <v>-6496559.7484025937</v>
      </c>
      <c r="N256" s="292">
        <f t="shared" ca="1" si="51"/>
        <v>-4736129.423291713</v>
      </c>
      <c r="O256" s="152">
        <v>35</v>
      </c>
    </row>
    <row r="257" spans="1:15" ht="14.25" customHeight="1">
      <c r="O257" s="152">
        <v>36</v>
      </c>
    </row>
    <row r="258" spans="1:15" ht="14.25" customHeight="1">
      <c r="A258" s="17" t="s">
        <v>253</v>
      </c>
      <c r="B258" s="105"/>
      <c r="C258" s="103">
        <f t="shared" ref="C258:N258" ca="1" si="52">C256+C249</f>
        <v>-10186112.799620761</v>
      </c>
      <c r="D258" s="103">
        <f t="shared" ca="1" si="52"/>
        <v>-9818371.3429972623</v>
      </c>
      <c r="E258" s="103">
        <f t="shared" ca="1" si="52"/>
        <v>-9329668.5712715816</v>
      </c>
      <c r="F258" s="103">
        <f t="shared" ca="1" si="52"/>
        <v>-8700131.0498804282</v>
      </c>
      <c r="G258" s="103">
        <f t="shared" ca="1" si="52"/>
        <v>-7901992.8183822315</v>
      </c>
      <c r="H258" s="103">
        <f t="shared" ca="1" si="52"/>
        <v>-6911520.1252191439</v>
      </c>
      <c r="I258" s="103">
        <f t="shared" ca="1" si="52"/>
        <v>-5701807.3726072144</v>
      </c>
      <c r="J258" s="103">
        <f t="shared" ca="1" si="52"/>
        <v>-4242353.0512468843</v>
      </c>
      <c r="K258" s="103">
        <f t="shared" ca="1" si="52"/>
        <v>-2498578.9959939588</v>
      </c>
      <c r="L258" s="103">
        <f t="shared" ca="1" si="52"/>
        <v>-436263.5858901497</v>
      </c>
      <c r="M258" s="103">
        <f t="shared" ca="1" si="52"/>
        <v>1990691.8861255143</v>
      </c>
      <c r="N258" s="103">
        <f t="shared" ca="1" si="52"/>
        <v>4831007.2266132012</v>
      </c>
      <c r="O258" s="152">
        <v>37</v>
      </c>
    </row>
    <row r="259" spans="1:15" ht="14.25" hidden="1" customHeight="1">
      <c r="A259" s="181">
        <v>0</v>
      </c>
      <c r="B259" s="173"/>
      <c r="C259" s="173">
        <f t="shared" ref="C259:N259" ca="1" si="53">C237-C258</f>
        <v>0</v>
      </c>
      <c r="D259" s="173">
        <f t="shared" ca="1" si="53"/>
        <v>0</v>
      </c>
      <c r="E259" s="173">
        <f t="shared" ca="1" si="53"/>
        <v>0</v>
      </c>
      <c r="F259" s="173">
        <f t="shared" ca="1" si="53"/>
        <v>0</v>
      </c>
      <c r="G259" s="173">
        <f t="shared" ca="1" si="53"/>
        <v>0</v>
      </c>
      <c r="H259" s="173">
        <f t="shared" ca="1" si="53"/>
        <v>0</v>
      </c>
      <c r="I259" s="173">
        <f t="shared" ca="1" si="53"/>
        <v>0</v>
      </c>
      <c r="J259" s="173">
        <f t="shared" ca="1" si="53"/>
        <v>0</v>
      </c>
      <c r="K259" s="173">
        <f t="shared" ca="1" si="53"/>
        <v>-4.6566128730773926E-9</v>
      </c>
      <c r="L259" s="173">
        <f t="shared" ca="1" si="53"/>
        <v>-4.6566128730773926E-9</v>
      </c>
      <c r="M259" s="173">
        <f t="shared" ca="1" si="53"/>
        <v>-3.2596290111541748E-9</v>
      </c>
      <c r="N259" s="173">
        <f t="shared" ca="1" si="53"/>
        <v>0</v>
      </c>
    </row>
    <row r="260" spans="1:15" ht="14.25" hidden="1" customHeight="1">
      <c r="A260" s="181">
        <v>0</v>
      </c>
      <c r="E260" s="173">
        <f t="shared" ref="E260:N260" ca="1" si="54">E259-D259</f>
        <v>0</v>
      </c>
      <c r="F260" s="173">
        <f t="shared" ca="1" si="54"/>
        <v>0</v>
      </c>
      <c r="G260" s="173">
        <f t="shared" ca="1" si="54"/>
        <v>0</v>
      </c>
      <c r="H260" s="173">
        <f t="shared" ca="1" si="54"/>
        <v>0</v>
      </c>
      <c r="I260" s="173">
        <f t="shared" ca="1" si="54"/>
        <v>0</v>
      </c>
      <c r="J260" s="173">
        <f t="shared" ca="1" si="54"/>
        <v>0</v>
      </c>
      <c r="K260" s="173">
        <f t="shared" ca="1" si="54"/>
        <v>-4.6566128730773926E-9</v>
      </c>
      <c r="L260" s="173">
        <f t="shared" ca="1" si="54"/>
        <v>0</v>
      </c>
      <c r="M260" s="173">
        <f t="shared" ca="1" si="54"/>
        <v>1.3969838619232178E-9</v>
      </c>
      <c r="N260" s="173">
        <f t="shared" ca="1" si="54"/>
        <v>3.2596290111541748E-9</v>
      </c>
    </row>
    <row r="261" spans="1:15" ht="14.25" customHeight="1">
      <c r="B261" s="173"/>
      <c r="C261" s="173"/>
      <c r="D261" s="173"/>
      <c r="E261" s="173"/>
      <c r="F261" s="173"/>
      <c r="G261" s="173"/>
      <c r="H261" s="173"/>
      <c r="I261" s="173"/>
      <c r="J261" s="173"/>
      <c r="K261" s="173"/>
      <c r="L261" s="173"/>
      <c r="M261" s="173"/>
      <c r="N261" s="173"/>
    </row>
    <row r="262" spans="1:15" ht="14.25" customHeight="1">
      <c r="A262" s="17"/>
      <c r="B262" s="17"/>
      <c r="C262" s="17"/>
      <c r="D262" s="17"/>
      <c r="E262" s="17"/>
      <c r="F262" s="17"/>
      <c r="G262" s="17"/>
      <c r="H262" s="17"/>
      <c r="I262" s="17"/>
      <c r="J262" s="17"/>
      <c r="K262" s="17"/>
      <c r="L262" s="17"/>
      <c r="M262" s="17"/>
      <c r="N262" s="17"/>
    </row>
    <row r="263" spans="1:15" ht="14.25" customHeight="1"/>
    <row r="264" spans="1:15" ht="14.25" customHeight="1"/>
    <row r="265" spans="1:15" ht="14.25" customHeight="1"/>
    <row r="266" spans="1:15" ht="14.25" customHeight="1"/>
    <row r="267" spans="1:15" ht="14.25" customHeight="1"/>
    <row r="268" spans="1:15" ht="14.25" customHeight="1"/>
    <row r="269" spans="1:15" ht="14.25" customHeight="1"/>
    <row r="270" spans="1:15" ht="14.25" customHeight="1"/>
    <row r="271" spans="1:15" ht="14.25" customHeight="1"/>
    <row r="272" spans="1:15"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5">
    <mergeCell ref="A213:N213"/>
    <mergeCell ref="A214:N214"/>
    <mergeCell ref="A215:N215"/>
    <mergeCell ref="A1:N1"/>
    <mergeCell ref="A2:N2"/>
    <mergeCell ref="A3:N3"/>
    <mergeCell ref="A54:N54"/>
    <mergeCell ref="A55:N55"/>
    <mergeCell ref="A56:N56"/>
    <mergeCell ref="A107:N107"/>
    <mergeCell ref="A108:N108"/>
    <mergeCell ref="A109:N109"/>
    <mergeCell ref="A160:N160"/>
    <mergeCell ref="A161:N161"/>
    <mergeCell ref="A162:N162"/>
  </mergeCells>
  <printOptions horizontalCentered="1" verticalCentered="1"/>
  <pageMargins left="0.7" right="0.7" top="0.75" bottom="0.75" header="0" footer="0"/>
  <pageSetup scale="30" orientation="landscape"/>
  <rowBreaks count="4" manualBreakCount="4">
    <brk id="52" max="16383" man="1"/>
    <brk id="104" max="16383" man="1"/>
    <brk id="157" max="16383" man="1"/>
    <brk id="210" max="16383" man="1"/>
  </rowBreaks>
  <colBreaks count="2" manualBreakCount="2">
    <brk id="20" max="1048575" man="1"/>
    <brk id="29"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A1:Z1000"/>
  <sheetViews>
    <sheetView showGridLines="0" workbookViewId="0"/>
  </sheetViews>
  <sheetFormatPr defaultColWidth="14.453125" defaultRowHeight="15" customHeight="1"/>
  <cols>
    <col min="1" max="1" width="6" customWidth="1"/>
    <col min="2" max="2" width="33.1796875" customWidth="1"/>
    <col min="3" max="8" width="15" customWidth="1"/>
    <col min="9" max="9" width="30.453125" customWidth="1"/>
    <col min="10" max="14" width="16" customWidth="1"/>
    <col min="15" max="26" width="8.81640625" customWidth="1"/>
  </cols>
  <sheetData>
    <row r="1" spans="1:26" ht="14.25" customHeight="1">
      <c r="A1" s="301"/>
      <c r="B1" s="301"/>
      <c r="C1" s="301"/>
      <c r="D1" s="301"/>
      <c r="E1" s="301"/>
      <c r="F1" s="301"/>
      <c r="G1" s="301"/>
      <c r="H1" s="301"/>
      <c r="I1" s="301"/>
      <c r="J1" s="301"/>
      <c r="K1" s="301"/>
      <c r="L1" s="301"/>
      <c r="M1" s="301"/>
      <c r="N1" s="301"/>
      <c r="O1" s="301"/>
      <c r="P1" s="301"/>
      <c r="Q1" s="301"/>
      <c r="R1" s="301"/>
      <c r="S1" s="301"/>
      <c r="T1" s="301"/>
      <c r="U1" s="301"/>
      <c r="V1" s="301"/>
      <c r="W1" s="301"/>
      <c r="X1" s="301"/>
      <c r="Y1" s="301"/>
      <c r="Z1" s="301"/>
    </row>
    <row r="2" spans="1:26" ht="14.25" customHeight="1">
      <c r="A2" s="301"/>
      <c r="B2" s="302" t="s">
        <v>332</v>
      </c>
      <c r="C2" s="301"/>
      <c r="D2" s="301"/>
      <c r="E2" s="301"/>
      <c r="F2" s="301"/>
      <c r="G2" s="301"/>
      <c r="H2" s="301"/>
      <c r="I2" s="301"/>
      <c r="J2" s="301"/>
      <c r="K2" s="301"/>
      <c r="L2" s="301"/>
      <c r="M2" s="301"/>
      <c r="N2" s="301"/>
      <c r="O2" s="301"/>
      <c r="P2" s="301"/>
      <c r="Q2" s="301"/>
      <c r="R2" s="301"/>
      <c r="S2" s="301"/>
      <c r="T2" s="301"/>
      <c r="U2" s="301"/>
      <c r="V2" s="301"/>
      <c r="W2" s="301"/>
      <c r="X2" s="301"/>
      <c r="Y2" s="301"/>
      <c r="Z2" s="301"/>
    </row>
    <row r="3" spans="1:26" ht="14.25" customHeight="1">
      <c r="A3" s="301"/>
      <c r="B3" s="488" t="s">
        <v>333</v>
      </c>
      <c r="C3" s="482"/>
      <c r="D3" s="482"/>
      <c r="E3" s="482"/>
      <c r="F3" s="482"/>
      <c r="G3" s="482"/>
      <c r="H3" s="482"/>
      <c r="I3" s="482"/>
      <c r="J3" s="482"/>
      <c r="K3" s="482"/>
      <c r="L3" s="482"/>
      <c r="M3" s="301"/>
      <c r="N3" s="301"/>
      <c r="O3" s="301"/>
      <c r="P3" s="301"/>
      <c r="Q3" s="301"/>
      <c r="R3" s="301"/>
      <c r="S3" s="301"/>
      <c r="T3" s="301"/>
      <c r="U3" s="301"/>
      <c r="V3" s="301"/>
      <c r="W3" s="301"/>
      <c r="X3" s="301"/>
      <c r="Y3" s="301"/>
      <c r="Z3" s="301"/>
    </row>
    <row r="4" spans="1:26" ht="14.25" customHeight="1">
      <c r="A4" s="301"/>
      <c r="B4" s="483"/>
      <c r="C4" s="446"/>
      <c r="D4" s="446"/>
      <c r="E4" s="446"/>
      <c r="F4" s="446"/>
      <c r="G4" s="446"/>
      <c r="H4" s="446"/>
      <c r="I4" s="446"/>
      <c r="J4" s="446"/>
      <c r="K4" s="446"/>
      <c r="L4" s="446"/>
      <c r="M4" s="301"/>
      <c r="N4" s="301"/>
      <c r="O4" s="301"/>
      <c r="P4" s="301"/>
      <c r="Q4" s="301"/>
      <c r="R4" s="301"/>
      <c r="S4" s="301"/>
      <c r="T4" s="301"/>
      <c r="U4" s="301"/>
      <c r="V4" s="301"/>
      <c r="W4" s="301"/>
      <c r="X4" s="301"/>
      <c r="Y4" s="301"/>
      <c r="Z4" s="301"/>
    </row>
    <row r="5" spans="1:26" ht="14.25" customHeight="1">
      <c r="A5" s="301"/>
      <c r="B5" s="483"/>
      <c r="C5" s="446"/>
      <c r="D5" s="446"/>
      <c r="E5" s="446"/>
      <c r="F5" s="446"/>
      <c r="G5" s="446"/>
      <c r="H5" s="446"/>
      <c r="I5" s="446"/>
      <c r="J5" s="446"/>
      <c r="K5" s="446"/>
      <c r="L5" s="446"/>
      <c r="M5" s="301"/>
      <c r="N5" s="301"/>
      <c r="O5" s="301"/>
      <c r="P5" s="301"/>
      <c r="Q5" s="301"/>
      <c r="R5" s="301"/>
      <c r="S5" s="301"/>
      <c r="T5" s="301"/>
      <c r="U5" s="301"/>
      <c r="V5" s="301"/>
      <c r="W5" s="301"/>
      <c r="X5" s="301"/>
      <c r="Y5" s="301"/>
      <c r="Z5" s="301"/>
    </row>
    <row r="6" spans="1:26" ht="14.25" customHeight="1">
      <c r="A6" s="301"/>
      <c r="B6" s="301"/>
      <c r="C6" s="301"/>
      <c r="D6" s="301"/>
      <c r="E6" s="301"/>
      <c r="F6" s="301"/>
      <c r="G6" s="301"/>
      <c r="H6" s="301"/>
      <c r="I6" s="301"/>
      <c r="J6" s="301"/>
      <c r="K6" s="301"/>
      <c r="L6" s="301"/>
      <c r="M6" s="301"/>
      <c r="N6" s="301"/>
      <c r="O6" s="301"/>
      <c r="P6" s="301"/>
      <c r="Q6" s="301"/>
      <c r="R6" s="301"/>
      <c r="S6" s="301"/>
      <c r="T6" s="301"/>
      <c r="U6" s="301"/>
      <c r="V6" s="301"/>
      <c r="W6" s="301"/>
      <c r="X6" s="301"/>
      <c r="Y6" s="301"/>
      <c r="Z6" s="301"/>
    </row>
    <row r="7" spans="1:26" ht="14.25" customHeight="1">
      <c r="B7" s="303" t="s">
        <v>334</v>
      </c>
    </row>
    <row r="8" spans="1:26" ht="14.25" customHeight="1">
      <c r="B8" s="489" t="s">
        <v>335</v>
      </c>
      <c r="C8" s="446"/>
      <c r="D8" s="446"/>
      <c r="E8" s="446"/>
      <c r="F8" s="446"/>
      <c r="G8" s="446"/>
    </row>
    <row r="9" spans="1:26" ht="14.25" customHeight="1">
      <c r="B9" s="446"/>
      <c r="C9" s="446"/>
      <c r="D9" s="446"/>
      <c r="E9" s="446"/>
      <c r="F9" s="446"/>
      <c r="G9" s="446"/>
    </row>
    <row r="10" spans="1:26" ht="14.25" customHeight="1">
      <c r="B10" s="446"/>
      <c r="C10" s="446"/>
      <c r="D10" s="446"/>
      <c r="E10" s="446"/>
      <c r="F10" s="446"/>
      <c r="G10" s="446"/>
    </row>
    <row r="11" spans="1:26" ht="14.25" customHeight="1">
      <c r="C11" s="236">
        <v>1</v>
      </c>
      <c r="D11" s="236">
        <v>2</v>
      </c>
      <c r="E11" s="236">
        <v>3</v>
      </c>
      <c r="F11" s="236">
        <v>4</v>
      </c>
      <c r="G11" s="236">
        <v>5</v>
      </c>
    </row>
    <row r="12" spans="1:26" ht="14.25" customHeight="1">
      <c r="B12" s="486" t="s">
        <v>52</v>
      </c>
      <c r="C12" s="457"/>
      <c r="D12" s="236">
        <v>24</v>
      </c>
      <c r="E12" s="236">
        <v>36</v>
      </c>
      <c r="F12" s="236">
        <v>48</v>
      </c>
      <c r="G12" s="236">
        <v>60</v>
      </c>
    </row>
    <row r="13" spans="1:26" ht="14.25" customHeight="1">
      <c r="B13" s="304" t="s">
        <v>336</v>
      </c>
      <c r="C13" s="305">
        <f>'IS Summary'!B3</f>
        <v>46538</v>
      </c>
      <c r="D13" s="305">
        <f>'IS Summary'!C3</f>
        <v>46904</v>
      </c>
      <c r="E13" s="305">
        <f>'IS Summary'!D3</f>
        <v>47269</v>
      </c>
      <c r="F13" s="305">
        <f>'IS Summary'!E3</f>
        <v>47634</v>
      </c>
      <c r="G13" s="306">
        <f>'IS Summary'!F3</f>
        <v>47999</v>
      </c>
      <c r="J13" s="25"/>
      <c r="K13" s="25"/>
      <c r="L13" s="25"/>
      <c r="M13" s="25"/>
      <c r="N13" s="25"/>
    </row>
    <row r="14" spans="1:26" ht="14.25" customHeight="1">
      <c r="B14" s="123" t="s">
        <v>337</v>
      </c>
      <c r="C14" s="94">
        <f>SUMIF('Input - Revenue'!$B$149:$BI$149,C$11,'Input - Revenue'!$B$33:$BI$33)/(13-'Input - Revenue'!$B$8)</f>
        <v>11365.395190323599</v>
      </c>
      <c r="D14" s="94">
        <f>SUMIF('Input - Revenue'!$B$149:$BI$149,D$11,'Input - Revenue'!$B$33:$BI$33)/(12)</f>
        <v>18549.292589107146</v>
      </c>
      <c r="E14" s="94">
        <f>SUMIF('Input - Revenue'!$B$149:$BI$149,E$11,'Input - Revenue'!$B$33:$BI$33)/(12)</f>
        <v>30413.840306702041</v>
      </c>
      <c r="F14" s="94">
        <f>SUMIF('Input - Revenue'!$B$149:$BI$149,F$11,'Input - Revenue'!$B$33:$BI$33)/(12)</f>
        <v>94697.857797198929</v>
      </c>
      <c r="G14" s="307">
        <f>SUMIF('Input - Revenue'!$B$149:$BI$149,G$11,'Input - Revenue'!$B$33:$BI$33)/(12)</f>
        <v>382029.23138101702</v>
      </c>
      <c r="J14" s="25"/>
      <c r="K14" s="25"/>
      <c r="L14" s="25"/>
      <c r="M14" s="25"/>
      <c r="N14" s="25"/>
    </row>
    <row r="15" spans="1:26" ht="14.25" customHeight="1">
      <c r="B15" s="308" t="s">
        <v>338</v>
      </c>
      <c r="C15" s="49">
        <v>1532.1452416339687</v>
      </c>
      <c r="D15" s="49">
        <v>7089.0084097036279</v>
      </c>
      <c r="E15" s="49">
        <v>24614.958688929317</v>
      </c>
      <c r="F15" s="49">
        <v>93213.110603915629</v>
      </c>
      <c r="G15" s="309">
        <v>383871.29644203233</v>
      </c>
      <c r="J15" s="25"/>
      <c r="K15" s="25"/>
      <c r="L15" s="25"/>
      <c r="M15" s="25"/>
      <c r="N15" s="25"/>
    </row>
    <row r="16" spans="1:26" ht="14.25" customHeight="1"/>
    <row r="17" spans="2:14" ht="14.25" customHeight="1">
      <c r="B17" s="486" t="s">
        <v>298</v>
      </c>
      <c r="C17" s="457"/>
      <c r="D17" s="236">
        <v>24</v>
      </c>
      <c r="E17" s="236">
        <v>36</v>
      </c>
      <c r="F17" s="236">
        <v>48</v>
      </c>
      <c r="G17" s="236">
        <v>60</v>
      </c>
      <c r="J17" s="25"/>
      <c r="K17" s="25"/>
      <c r="L17" s="25"/>
      <c r="M17" s="25"/>
      <c r="N17" s="25"/>
    </row>
    <row r="18" spans="2:14" ht="14.25" customHeight="1">
      <c r="B18" s="304" t="s">
        <v>336</v>
      </c>
      <c r="C18" s="305">
        <f t="shared" ref="C18:G18" si="0">C$13</f>
        <v>46538</v>
      </c>
      <c r="D18" s="305">
        <f t="shared" si="0"/>
        <v>46904</v>
      </c>
      <c r="E18" s="305">
        <f t="shared" si="0"/>
        <v>47269</v>
      </c>
      <c r="F18" s="305">
        <f t="shared" si="0"/>
        <v>47634</v>
      </c>
      <c r="G18" s="306">
        <f t="shared" si="0"/>
        <v>47999</v>
      </c>
      <c r="J18" s="25"/>
      <c r="K18" s="25"/>
      <c r="L18" s="25"/>
      <c r="M18" s="25"/>
      <c r="N18" s="25"/>
    </row>
    <row r="19" spans="2:14" ht="14.25" customHeight="1">
      <c r="B19" s="123" t="s">
        <v>337</v>
      </c>
      <c r="C19" s="113">
        <f ca="1">(SUMIF('Input - Revenue'!$B$149:$BI$149,C$11,'Input - Revenue'!$B$79:$BI$79)+SUMIF('Input - Revenue'!$B$149:$BI$149,C$11,'Input - Revenue'!$B$80:$BI$80))/(13-'Input - Revenue'!$B$8)/C14</f>
        <v>0.19820164086511266</v>
      </c>
      <c r="D19" s="113">
        <f ca="1">(SUMIF('Input - Revenue'!$B$149:$BI$149,D$11,'Input - Revenue'!$B$79:$BI$79)+SUMIF('Input - Revenue'!$B$149:$BI$149,D$11,'Input - Revenue'!$B$80:$BI$80))/(12)/D14</f>
        <v>0.32514099120807649</v>
      </c>
      <c r="E19" s="113">
        <f ca="1">(SUMIF('Input - Revenue'!$B$149:$BI$149,E$11,'Input - Revenue'!$B$79:$BI$79)+SUMIF('Input - Revenue'!$B$149:$BI$149,E$11,'Input - Revenue'!$B$80:$BI$80))/(12)/E14</f>
        <v>0.36691931149265894</v>
      </c>
      <c r="F19" s="113">
        <f ca="1">(SUMIF('Input - Revenue'!$B$149:$BI$149,F$11,'Input - Revenue'!$B$79:$BI$79)+SUMIF('Input - Revenue'!$B$149:$BI$149,F$11,'Input - Revenue'!$B$80:$BI$80))/(12)/F14</f>
        <v>0.38639233109968518</v>
      </c>
      <c r="G19" s="310">
        <f ca="1">(SUMIF('Input - Revenue'!$B$149:$BI$149,G$11,'Input - Revenue'!$B$79:$BI$79)+SUMIF('Input - Revenue'!$B$149:$BI$149,G$11,'Input - Revenue'!$B$80:$BI$80))/(12)/G14</f>
        <v>0.40634785709248117</v>
      </c>
    </row>
    <row r="20" spans="2:14" ht="14.25" customHeight="1">
      <c r="B20" s="308" t="s">
        <v>338</v>
      </c>
      <c r="C20" s="50">
        <v>0.40748541144494144</v>
      </c>
      <c r="D20" s="50">
        <v>0.42375845624911679</v>
      </c>
      <c r="E20" s="50">
        <v>0.44289596685589283</v>
      </c>
      <c r="F20" s="50">
        <v>0.46263665712187141</v>
      </c>
      <c r="G20" s="311">
        <v>0.48333188627593304</v>
      </c>
      <c r="J20" s="25"/>
      <c r="K20" s="25"/>
      <c r="L20" s="25"/>
      <c r="M20" s="25"/>
      <c r="N20" s="25"/>
    </row>
    <row r="21" spans="2:14" ht="14.25" customHeight="1">
      <c r="B21" s="312"/>
      <c r="J21" s="25"/>
      <c r="K21" s="25"/>
      <c r="L21" s="25"/>
      <c r="M21" s="25"/>
      <c r="N21" s="25"/>
    </row>
    <row r="22" spans="2:14" ht="14.25" customHeight="1">
      <c r="B22" s="486" t="s">
        <v>339</v>
      </c>
      <c r="C22" s="457"/>
      <c r="D22" s="236">
        <v>24</v>
      </c>
      <c r="E22" s="236">
        <v>36</v>
      </c>
      <c r="F22" s="236">
        <v>48</v>
      </c>
      <c r="G22" s="236">
        <v>60</v>
      </c>
      <c r="J22" s="25"/>
      <c r="K22" s="25"/>
      <c r="L22" s="25"/>
      <c r="M22" s="25"/>
      <c r="N22" s="25"/>
    </row>
    <row r="23" spans="2:14" ht="14.25" customHeight="1">
      <c r="B23" s="304" t="s">
        <v>336</v>
      </c>
      <c r="C23" s="305">
        <f t="shared" ref="C23:G23" si="1">C$13</f>
        <v>46538</v>
      </c>
      <c r="D23" s="305">
        <f t="shared" si="1"/>
        <v>46904</v>
      </c>
      <c r="E23" s="305">
        <f t="shared" si="1"/>
        <v>47269</v>
      </c>
      <c r="F23" s="305">
        <f t="shared" si="1"/>
        <v>47634</v>
      </c>
      <c r="G23" s="306">
        <f t="shared" si="1"/>
        <v>47999</v>
      </c>
    </row>
    <row r="24" spans="2:14" ht="14.25" customHeight="1">
      <c r="B24" s="123" t="s">
        <v>337</v>
      </c>
      <c r="C24" s="25">
        <f ca="1">'Investor Dashboard'!J76/('Investor Dashboard'!C14*'Investor Dashboard'!C19)</f>
        <v>51.397425506291327</v>
      </c>
      <c r="D24" s="25">
        <f ca="1">'Investor Dashboard'!K76/('Investor Dashboard'!D14*'Investor Dashboard'!D19)</f>
        <v>114.33454205477047</v>
      </c>
      <c r="E24" s="25">
        <f ca="1">'Investor Dashboard'!L76/('Investor Dashboard'!E14*'Investor Dashboard'!E19)</f>
        <v>127.64447129078438</v>
      </c>
      <c r="F24" s="25">
        <f ca="1">'Investor Dashboard'!M76/('Investor Dashboard'!F14*'Investor Dashboard'!F19)</f>
        <v>128.8596617388269</v>
      </c>
      <c r="G24" s="313">
        <f ca="1">'Investor Dashboard'!N76/('Investor Dashboard'!G14*'Investor Dashboard'!G19)</f>
        <v>133.92869050049077</v>
      </c>
    </row>
    <row r="25" spans="2:14" ht="14.25" customHeight="1">
      <c r="B25" s="308" t="s">
        <v>338</v>
      </c>
      <c r="C25" s="36">
        <v>105.45357645741194</v>
      </c>
      <c r="D25" s="36">
        <v>169.57520034985839</v>
      </c>
      <c r="E25" s="36">
        <v>179.64647725540433</v>
      </c>
      <c r="F25" s="36">
        <v>188.42035476632498</v>
      </c>
      <c r="G25" s="314">
        <v>198.43075610854413</v>
      </c>
    </row>
    <row r="26" spans="2:14" ht="14.25" customHeight="1">
      <c r="B26" s="17"/>
      <c r="C26" s="113"/>
      <c r="D26" s="113"/>
      <c r="E26" s="113"/>
      <c r="F26" s="113"/>
      <c r="G26" s="113"/>
    </row>
    <row r="27" spans="2:14" ht="14.25" customHeight="1">
      <c r="B27" s="486" t="s">
        <v>340</v>
      </c>
      <c r="C27" s="457"/>
      <c r="D27" s="236">
        <v>24</v>
      </c>
      <c r="E27" s="236">
        <v>36</v>
      </c>
      <c r="F27" s="236">
        <v>48</v>
      </c>
      <c r="G27" s="236">
        <v>60</v>
      </c>
    </row>
    <row r="28" spans="2:14" ht="14.25" customHeight="1">
      <c r="B28" s="304" t="s">
        <v>336</v>
      </c>
      <c r="C28" s="305">
        <f t="shared" ref="C28:G28" si="2">C$13</f>
        <v>46538</v>
      </c>
      <c r="D28" s="305">
        <f t="shared" si="2"/>
        <v>46904</v>
      </c>
      <c r="E28" s="305">
        <f t="shared" si="2"/>
        <v>47269</v>
      </c>
      <c r="F28" s="305">
        <f t="shared" si="2"/>
        <v>47634</v>
      </c>
      <c r="G28" s="306">
        <f t="shared" si="2"/>
        <v>47999</v>
      </c>
    </row>
    <row r="29" spans="2:14" ht="14.25" customHeight="1">
      <c r="B29" s="123" t="s">
        <v>337</v>
      </c>
      <c r="C29" s="48">
        <f t="shared" ref="C29:G29" ca="1" si="3">J77/C14</f>
        <v>3.4487523414732602</v>
      </c>
      <c r="D29" s="48">
        <f t="shared" ca="1" si="3"/>
        <v>4.4789953637680195</v>
      </c>
      <c r="E29" s="48">
        <f t="shared" ca="1" si="3"/>
        <v>4.4872994968046562</v>
      </c>
      <c r="F29" s="48">
        <f t="shared" ca="1" si="3"/>
        <v>4.6131245952267648</v>
      </c>
      <c r="G29" s="315">
        <f t="shared" ca="1" si="3"/>
        <v>4.7232567443655231</v>
      </c>
    </row>
    <row r="30" spans="2:14" ht="14.25" customHeight="1">
      <c r="B30" s="308" t="s">
        <v>338</v>
      </c>
      <c r="C30" s="111">
        <v>2.7910423384983924</v>
      </c>
      <c r="D30" s="111">
        <v>3.9616442383692605</v>
      </c>
      <c r="E30" s="111">
        <v>4.048427130053061</v>
      </c>
      <c r="F30" s="111">
        <v>4.1349213770850426</v>
      </c>
      <c r="G30" s="112">
        <v>4.2110639044930744</v>
      </c>
    </row>
    <row r="31" spans="2:14" ht="14.25" customHeight="1">
      <c r="B31" s="312"/>
    </row>
    <row r="32" spans="2:14" ht="14.25" customHeight="1">
      <c r="B32" s="486" t="s">
        <v>341</v>
      </c>
      <c r="C32" s="457"/>
      <c r="D32" s="236">
        <v>24</v>
      </c>
      <c r="E32" s="236">
        <v>36</v>
      </c>
      <c r="F32" s="236">
        <v>48</v>
      </c>
      <c r="G32" s="236">
        <v>60</v>
      </c>
    </row>
    <row r="33" spans="2:7" ht="14.25" customHeight="1">
      <c r="B33" s="304" t="s">
        <v>336</v>
      </c>
      <c r="C33" s="305">
        <f t="shared" ref="C33:G33" si="4">C$13</f>
        <v>46538</v>
      </c>
      <c r="D33" s="305">
        <f t="shared" si="4"/>
        <v>46904</v>
      </c>
      <c r="E33" s="305">
        <f t="shared" si="4"/>
        <v>47269</v>
      </c>
      <c r="F33" s="305">
        <f t="shared" si="4"/>
        <v>47634</v>
      </c>
      <c r="G33" s="306">
        <f t="shared" si="4"/>
        <v>47999</v>
      </c>
    </row>
    <row r="34" spans="2:7" ht="14.25" customHeight="1">
      <c r="B34" s="123" t="s">
        <v>337</v>
      </c>
      <c r="C34" s="48">
        <f t="shared" ref="C34:G34" si="5">J78/C14</f>
        <v>6.7325105493657738</v>
      </c>
      <c r="D34" s="48">
        <f t="shared" si="5"/>
        <v>12.543493078635212</v>
      </c>
      <c r="E34" s="48">
        <f t="shared" si="5"/>
        <v>13.223711994448525</v>
      </c>
      <c r="F34" s="48">
        <f t="shared" si="5"/>
        <v>13.92551643722372</v>
      </c>
      <c r="G34" s="315">
        <f t="shared" si="5"/>
        <v>14.644710331251687</v>
      </c>
    </row>
    <row r="35" spans="2:7" ht="14.25" customHeight="1">
      <c r="B35" s="308" t="s">
        <v>338</v>
      </c>
      <c r="C35" s="111">
        <v>7.3750085158723211</v>
      </c>
      <c r="D35" s="111">
        <v>12.601577162325929</v>
      </c>
      <c r="E35" s="111">
        <v>13.24528567945044</v>
      </c>
      <c r="F35" s="111">
        <v>13.92898973545789</v>
      </c>
      <c r="G35" s="112">
        <v>14.644767311723365</v>
      </c>
    </row>
    <row r="36" spans="2:7" ht="14.25" customHeight="1">
      <c r="B36" s="312"/>
    </row>
    <row r="37" spans="2:7" ht="14.25" hidden="1" customHeight="1">
      <c r="B37" s="486" t="s">
        <v>342</v>
      </c>
      <c r="C37" s="457"/>
      <c r="D37" s="236">
        <v>24</v>
      </c>
      <c r="E37" s="236">
        <v>36</v>
      </c>
      <c r="F37" s="236">
        <v>48</v>
      </c>
      <c r="G37" s="236">
        <v>60</v>
      </c>
    </row>
    <row r="38" spans="2:7" ht="14.25" hidden="1" customHeight="1">
      <c r="B38" s="304" t="s">
        <v>336</v>
      </c>
      <c r="C38" s="305">
        <f t="shared" ref="C38:G38" si="6">C$13</f>
        <v>46538</v>
      </c>
      <c r="D38" s="305">
        <f t="shared" si="6"/>
        <v>46904</v>
      </c>
      <c r="E38" s="305">
        <f t="shared" si="6"/>
        <v>47269</v>
      </c>
      <c r="F38" s="305">
        <f t="shared" si="6"/>
        <v>47634</v>
      </c>
      <c r="G38" s="306">
        <f t="shared" si="6"/>
        <v>47999</v>
      </c>
    </row>
    <row r="39" spans="2:7" ht="14.25" hidden="1" customHeight="1">
      <c r="B39" s="123" t="s">
        <v>337</v>
      </c>
      <c r="C39" s="48">
        <f t="shared" ref="C39:G39" ca="1" si="7">J79/C14</f>
        <v>0</v>
      </c>
      <c r="D39" s="48">
        <f t="shared" ca="1" si="7"/>
        <v>0</v>
      </c>
      <c r="E39" s="48">
        <f t="shared" ca="1" si="7"/>
        <v>0</v>
      </c>
      <c r="F39" s="48">
        <f t="shared" ca="1" si="7"/>
        <v>0</v>
      </c>
      <c r="G39" s="315">
        <f t="shared" ca="1" si="7"/>
        <v>0</v>
      </c>
    </row>
    <row r="40" spans="2:7" ht="14.25" hidden="1" customHeight="1">
      <c r="B40" s="308" t="s">
        <v>338</v>
      </c>
      <c r="C40" s="111">
        <v>0</v>
      </c>
      <c r="D40" s="111">
        <v>0</v>
      </c>
      <c r="E40" s="111">
        <v>0</v>
      </c>
      <c r="F40" s="111">
        <v>0</v>
      </c>
      <c r="G40" s="112">
        <v>0</v>
      </c>
    </row>
    <row r="41" spans="2:7" ht="14.25" hidden="1" customHeight="1">
      <c r="B41" s="312"/>
    </row>
    <row r="42" spans="2:7" ht="14.25" customHeight="1">
      <c r="B42" s="486" t="s">
        <v>343</v>
      </c>
      <c r="C42" s="457"/>
    </row>
    <row r="43" spans="2:7" ht="14.25" customHeight="1">
      <c r="B43" s="316" t="s">
        <v>204</v>
      </c>
      <c r="C43" s="305">
        <f t="shared" ref="C43:G43" si="8">C$13</f>
        <v>46538</v>
      </c>
      <c r="D43" s="305">
        <f t="shared" si="8"/>
        <v>46904</v>
      </c>
      <c r="E43" s="305">
        <f t="shared" si="8"/>
        <v>47269</v>
      </c>
      <c r="F43" s="305">
        <f t="shared" si="8"/>
        <v>47634</v>
      </c>
      <c r="G43" s="306">
        <f t="shared" si="8"/>
        <v>47999</v>
      </c>
    </row>
    <row r="44" spans="2:7" ht="14.25" customHeight="1">
      <c r="B44" s="4" t="s">
        <v>112</v>
      </c>
      <c r="C44" s="317">
        <f t="shared" ref="C44:G44" ca="1" si="9">J83/J$80</f>
        <v>8.9634127395959495E-2</v>
      </c>
      <c r="D44" s="317">
        <f t="shared" ca="1" si="9"/>
        <v>8.835884435930523E-2</v>
      </c>
      <c r="E44" s="317">
        <f t="shared" ca="1" si="9"/>
        <v>9.1984185498422757E-2</v>
      </c>
      <c r="F44" s="317">
        <f t="shared" ca="1" si="9"/>
        <v>9.6689456073559402E-2</v>
      </c>
      <c r="G44" s="318">
        <f t="shared" ca="1" si="9"/>
        <v>0.10119471843070432</v>
      </c>
    </row>
    <row r="45" spans="2:7" ht="14.25" customHeight="1">
      <c r="B45" s="319" t="str">
        <f t="shared" ref="B45:B50" ca="1" si="10">I93</f>
        <v>Sales and Marketing</v>
      </c>
      <c r="C45" s="320">
        <f t="shared" ref="C45:G45" ca="1" si="11">J93/J$80</f>
        <v>2.9792089617277773</v>
      </c>
      <c r="D45" s="320">
        <f t="shared" ca="1" si="11"/>
        <v>0.21613641403331577</v>
      </c>
      <c r="E45" s="320">
        <f t="shared" ca="1" si="11"/>
        <v>0.20717463261069419</v>
      </c>
      <c r="F45" s="320">
        <f t="shared" ca="1" si="11"/>
        <v>0.20175712080819153</v>
      </c>
      <c r="G45" s="321">
        <f t="shared" ca="1" si="11"/>
        <v>0.20378936945485671</v>
      </c>
    </row>
    <row r="46" spans="2:7" ht="14.25" customHeight="1">
      <c r="B46" s="319" t="str">
        <f t="shared" ca="1" si="10"/>
        <v>General and Administrative</v>
      </c>
      <c r="C46" s="320">
        <f t="shared" ref="C46:G46" ca="1" si="12">J94/J$80</f>
        <v>2.2550026423301479</v>
      </c>
      <c r="D46" s="320">
        <f t="shared" ca="1" si="12"/>
        <v>0.67253914943966253</v>
      </c>
      <c r="E46" s="320">
        <f t="shared" ca="1" si="12"/>
        <v>0.3961545461253278</v>
      </c>
      <c r="F46" s="320">
        <f t="shared" ca="1" si="12"/>
        <v>0.1880678747227377</v>
      </c>
      <c r="G46" s="321">
        <f t="shared" ca="1" si="12"/>
        <v>0.11731024600890332</v>
      </c>
    </row>
    <row r="47" spans="2:7" ht="14.25" customHeight="1">
      <c r="B47" s="319" t="str">
        <f t="shared" ca="1" si="10"/>
        <v>Development &amp; Maintenance</v>
      </c>
      <c r="C47" s="320">
        <f t="shared" ref="C47:G47" ca="1" si="13">J95/J$80</f>
        <v>0.69332259005757446</v>
      </c>
      <c r="D47" s="320">
        <f t="shared" ca="1" si="13"/>
        <v>1.2294565613326303E-2</v>
      </c>
      <c r="E47" s="320">
        <f t="shared" ca="1" si="13"/>
        <v>6.4850530442776607E-3</v>
      </c>
      <c r="F47" s="320">
        <f t="shared" ca="1" si="13"/>
        <v>2.0265043232765984E-3</v>
      </c>
      <c r="G47" s="321">
        <f t="shared" ca="1" si="13"/>
        <v>4.79113461942664E-4</v>
      </c>
    </row>
    <row r="48" spans="2:7" ht="14.25" hidden="1" customHeight="1">
      <c r="B48" s="319">
        <f t="shared" ca="1" si="10"/>
        <v>0</v>
      </c>
      <c r="C48" s="320">
        <f t="shared" ref="C48:G48" ca="1" si="14">J96/J$80</f>
        <v>0</v>
      </c>
      <c r="D48" s="320">
        <f t="shared" ca="1" si="14"/>
        <v>0</v>
      </c>
      <c r="E48" s="320">
        <f t="shared" ca="1" si="14"/>
        <v>0</v>
      </c>
      <c r="F48" s="320">
        <f t="shared" ca="1" si="14"/>
        <v>0</v>
      </c>
      <c r="G48" s="321">
        <f t="shared" ca="1" si="14"/>
        <v>0</v>
      </c>
    </row>
    <row r="49" spans="2:7" ht="14.25" hidden="1" customHeight="1">
      <c r="B49" s="319">
        <f t="shared" ca="1" si="10"/>
        <v>0</v>
      </c>
      <c r="C49" s="320">
        <f t="shared" ref="C49:G49" ca="1" si="15">J97/J$80</f>
        <v>0</v>
      </c>
      <c r="D49" s="320">
        <f t="shared" ca="1" si="15"/>
        <v>0</v>
      </c>
      <c r="E49" s="320">
        <f t="shared" ca="1" si="15"/>
        <v>0</v>
      </c>
      <c r="F49" s="320">
        <f t="shared" ca="1" si="15"/>
        <v>0</v>
      </c>
      <c r="G49" s="321">
        <f t="shared" ca="1" si="15"/>
        <v>0</v>
      </c>
    </row>
    <row r="50" spans="2:7" ht="14.25" hidden="1" customHeight="1">
      <c r="B50" s="319">
        <f t="shared" ca="1" si="10"/>
        <v>0</v>
      </c>
      <c r="C50" s="320">
        <f t="shared" ref="C50:G50" ca="1" si="16">J98/J$80</f>
        <v>0</v>
      </c>
      <c r="D50" s="320">
        <f t="shared" ca="1" si="16"/>
        <v>0</v>
      </c>
      <c r="E50" s="320">
        <f t="shared" ca="1" si="16"/>
        <v>0</v>
      </c>
      <c r="F50" s="320">
        <f t="shared" ca="1" si="16"/>
        <v>0</v>
      </c>
      <c r="G50" s="321">
        <f t="shared" ca="1" si="16"/>
        <v>0</v>
      </c>
    </row>
    <row r="51" spans="2:7" ht="14.25" customHeight="1">
      <c r="B51" s="123" t="s">
        <v>190</v>
      </c>
      <c r="C51" s="320">
        <f t="shared" ref="C51:G51" ca="1" si="17">J113/J$80</f>
        <v>0</v>
      </c>
      <c r="D51" s="320">
        <f t="shared" ca="1" si="17"/>
        <v>0</v>
      </c>
      <c r="E51" s="320">
        <f t="shared" ca="1" si="17"/>
        <v>0</v>
      </c>
      <c r="F51" s="320">
        <f t="shared" ca="1" si="17"/>
        <v>0</v>
      </c>
      <c r="G51" s="321">
        <f t="shared" ca="1" si="17"/>
        <v>0</v>
      </c>
    </row>
    <row r="52" spans="2:7" ht="14.25" customHeight="1">
      <c r="B52" s="123" t="s">
        <v>191</v>
      </c>
      <c r="C52" s="320">
        <f t="shared" ref="C52:G52" ca="1" si="18">J114/J$80</f>
        <v>0</v>
      </c>
      <c r="D52" s="320">
        <f t="shared" ca="1" si="18"/>
        <v>0</v>
      </c>
      <c r="E52" s="320">
        <f t="shared" ca="1" si="18"/>
        <v>0</v>
      </c>
      <c r="F52" s="320">
        <f t="shared" ca="1" si="18"/>
        <v>0</v>
      </c>
      <c r="G52" s="321">
        <f t="shared" ca="1" si="18"/>
        <v>0</v>
      </c>
    </row>
    <row r="53" spans="2:7" ht="14.25" customHeight="1">
      <c r="B53" s="123" t="s">
        <v>192</v>
      </c>
      <c r="C53" s="320">
        <f t="shared" ref="C53:G53" ca="1" si="19">J115/J$80</f>
        <v>1.7927032702423264E-2</v>
      </c>
      <c r="D53" s="320">
        <f t="shared" ca="1" si="19"/>
        <v>5.3714121611619769E-3</v>
      </c>
      <c r="E53" s="320">
        <f t="shared" ca="1" si="19"/>
        <v>2.7507530115231859E-3</v>
      </c>
      <c r="F53" s="320">
        <f t="shared" ca="1" si="19"/>
        <v>8.3454233809036383E-4</v>
      </c>
      <c r="G53" s="321">
        <f t="shared" ca="1" si="19"/>
        <v>1.9155874743814652E-4</v>
      </c>
    </row>
    <row r="54" spans="2:7" ht="14.25" customHeight="1">
      <c r="B54" s="322" t="s">
        <v>344</v>
      </c>
      <c r="C54" s="323">
        <f t="shared" ref="C54:G54" ca="1" si="20">J119/J118</f>
        <v>0</v>
      </c>
      <c r="D54" s="323">
        <f t="shared" ca="1" si="20"/>
        <v>0</v>
      </c>
      <c r="E54" s="323">
        <f t="shared" ca="1" si="20"/>
        <v>0</v>
      </c>
      <c r="F54" s="323">
        <f t="shared" ca="1" si="20"/>
        <v>0</v>
      </c>
      <c r="G54" s="324">
        <f t="shared" ca="1" si="20"/>
        <v>0.2</v>
      </c>
    </row>
    <row r="55" spans="2:7" ht="14.25" customHeight="1"/>
    <row r="56" spans="2:7" ht="14.25" customHeight="1">
      <c r="B56" s="486" t="s">
        <v>345</v>
      </c>
      <c r="C56" s="457"/>
    </row>
    <row r="57" spans="2:7" ht="14.25" customHeight="1">
      <c r="B57" s="304" t="s">
        <v>204</v>
      </c>
      <c r="C57" s="305">
        <f t="shared" ref="C57:G57" si="21">C$13</f>
        <v>46538</v>
      </c>
      <c r="D57" s="305">
        <f t="shared" si="21"/>
        <v>46904</v>
      </c>
      <c r="E57" s="305">
        <f t="shared" si="21"/>
        <v>47269</v>
      </c>
      <c r="F57" s="305">
        <f t="shared" si="21"/>
        <v>47634</v>
      </c>
      <c r="G57" s="306">
        <f t="shared" si="21"/>
        <v>47999</v>
      </c>
    </row>
    <row r="58" spans="2:7" ht="14.25" customHeight="1">
      <c r="B58" s="4" t="str">
        <f t="shared" ref="B58:B64" si="22">B44</f>
        <v>Direct Expenses</v>
      </c>
      <c r="C58" s="325">
        <v>8.4085012676308968E-2</v>
      </c>
      <c r="D58" s="325">
        <v>8.5435826998145253E-2</v>
      </c>
      <c r="E58" s="325">
        <v>8.9213502484366616E-2</v>
      </c>
      <c r="F58" s="325">
        <v>9.3327722902810051E-2</v>
      </c>
      <c r="G58" s="326">
        <v>9.7594535060888041E-2</v>
      </c>
    </row>
    <row r="59" spans="2:7" ht="14.25" customHeight="1">
      <c r="B59" s="319" t="str">
        <f t="shared" ca="1" si="22"/>
        <v>Sales and Marketing</v>
      </c>
      <c r="C59" s="327">
        <v>1.1668845917854531</v>
      </c>
      <c r="D59" s="327">
        <v>0.16731950289453373</v>
      </c>
      <c r="E59" s="327">
        <v>4.5966629181103655E-2</v>
      </c>
      <c r="F59" s="327">
        <v>1.1675318991450538E-2</v>
      </c>
      <c r="G59" s="328">
        <v>2.7168866472513562E-3</v>
      </c>
    </row>
    <row r="60" spans="2:7" ht="14.25" customHeight="1">
      <c r="B60" s="319" t="str">
        <f t="shared" ca="1" si="22"/>
        <v>General and Administrative</v>
      </c>
      <c r="C60" s="327">
        <v>0.66958379374422894</v>
      </c>
      <c r="D60" s="327">
        <v>0.18756486134842662</v>
      </c>
      <c r="E60" s="327">
        <v>0.1351544502389973</v>
      </c>
      <c r="F60" s="327">
        <v>0.10780403600096296</v>
      </c>
      <c r="G60" s="328">
        <v>9.5099227997426025E-2</v>
      </c>
    </row>
    <row r="61" spans="2:7" ht="14.25" customHeight="1">
      <c r="B61" s="319" t="str">
        <f t="shared" ca="1" si="22"/>
        <v>Development &amp; Maintenance</v>
      </c>
      <c r="C61" s="327">
        <v>1.9714208103322657</v>
      </c>
      <c r="D61" s="327">
        <v>1.9718411502829984E-2</v>
      </c>
      <c r="E61" s="327">
        <v>5.3397292289200657E-3</v>
      </c>
      <c r="F61" s="327">
        <v>1.3367787541615041E-3</v>
      </c>
      <c r="G61" s="328">
        <v>3.0657716348036302E-4</v>
      </c>
    </row>
    <row r="62" spans="2:7" ht="14.25" hidden="1" customHeight="1">
      <c r="B62" s="319">
        <f t="shared" ca="1" si="22"/>
        <v>0</v>
      </c>
      <c r="C62" s="327">
        <v>0</v>
      </c>
      <c r="D62" s="327">
        <v>0</v>
      </c>
      <c r="E62" s="327">
        <v>0</v>
      </c>
      <c r="F62" s="327">
        <v>0</v>
      </c>
      <c r="G62" s="328">
        <v>0</v>
      </c>
    </row>
    <row r="63" spans="2:7" ht="14.25" hidden="1" customHeight="1">
      <c r="B63" s="319">
        <f t="shared" ca="1" si="22"/>
        <v>0</v>
      </c>
      <c r="C63" s="327">
        <v>0</v>
      </c>
      <c r="D63" s="327">
        <v>0</v>
      </c>
      <c r="E63" s="327">
        <v>0</v>
      </c>
      <c r="F63" s="327">
        <v>0</v>
      </c>
      <c r="G63" s="328">
        <v>0</v>
      </c>
    </row>
    <row r="64" spans="2:7" ht="14.25" hidden="1" customHeight="1">
      <c r="B64" s="319">
        <f t="shared" ca="1" si="22"/>
        <v>0</v>
      </c>
      <c r="C64" s="327">
        <v>0</v>
      </c>
      <c r="D64" s="327">
        <v>0</v>
      </c>
      <c r="E64" s="327">
        <v>0</v>
      </c>
      <c r="F64" s="327">
        <v>0</v>
      </c>
      <c r="G64" s="328">
        <v>0</v>
      </c>
    </row>
    <row r="65" spans="1:26" ht="14.25" customHeight="1">
      <c r="B65" s="123" t="s">
        <v>190</v>
      </c>
      <c r="C65" s="327">
        <v>3.4682266667004269</v>
      </c>
      <c r="D65" s="327">
        <v>0.74826479274981283</v>
      </c>
      <c r="E65" s="327">
        <v>0.49277314621323892</v>
      </c>
      <c r="F65" s="327">
        <v>0.23770167864718447</v>
      </c>
      <c r="G65" s="328">
        <v>6.0914206509439489E-2</v>
      </c>
    </row>
    <row r="66" spans="1:26" ht="14.25" customHeight="1">
      <c r="B66" s="123" t="s">
        <v>191</v>
      </c>
      <c r="C66" s="327">
        <v>9.4552571161674991E-3</v>
      </c>
      <c r="D66" s="327">
        <v>1.1201673708854938E-3</v>
      </c>
      <c r="E66" s="327">
        <v>2.6498104037259927E-4</v>
      </c>
      <c r="F66" s="327">
        <v>5.6936410341224987E-5</v>
      </c>
      <c r="G66" s="328">
        <v>1.0946833393695888E-5</v>
      </c>
    </row>
    <row r="67" spans="1:26" ht="14.25" customHeight="1">
      <c r="B67" s="123" t="s">
        <v>192</v>
      </c>
      <c r="C67" s="327">
        <v>9.2122467772535778E-3</v>
      </c>
      <c r="D67" s="327">
        <v>2.1935935126530122E-3</v>
      </c>
      <c r="E67" s="327">
        <v>6.2915086588274884E-4</v>
      </c>
      <c r="F67" s="327">
        <v>1.5291774090892598E-4</v>
      </c>
      <c r="G67" s="328">
        <v>3.4048729867379164E-5</v>
      </c>
    </row>
    <row r="68" spans="1:26" ht="14.25" customHeight="1">
      <c r="B68" s="322" t="s">
        <v>344</v>
      </c>
      <c r="C68" s="329">
        <v>0</v>
      </c>
      <c r="D68" s="329">
        <v>0</v>
      </c>
      <c r="E68" s="329">
        <v>0.2</v>
      </c>
      <c r="F68" s="329">
        <v>0.19999999999999998</v>
      </c>
      <c r="G68" s="330">
        <v>0.2</v>
      </c>
    </row>
    <row r="69" spans="1:26" ht="14.25" customHeight="1"/>
    <row r="70" spans="1:26" ht="27.75" customHeight="1">
      <c r="A70" s="331"/>
      <c r="B70" s="331"/>
      <c r="C70" s="331"/>
      <c r="D70" s="331"/>
      <c r="E70" s="331"/>
      <c r="F70" s="331"/>
      <c r="G70" s="331"/>
      <c r="H70" s="331"/>
      <c r="I70" s="331"/>
      <c r="J70" s="331"/>
      <c r="K70" s="331"/>
      <c r="L70" s="331"/>
      <c r="M70" s="331"/>
      <c r="N70" s="331"/>
      <c r="O70" s="331"/>
      <c r="P70" s="331"/>
      <c r="Q70" s="331"/>
      <c r="R70" s="331"/>
      <c r="S70" s="331"/>
      <c r="T70" s="331"/>
      <c r="U70" s="331"/>
      <c r="V70" s="331"/>
      <c r="W70" s="331"/>
      <c r="X70" s="331"/>
      <c r="Y70" s="331"/>
      <c r="Z70" s="331"/>
    </row>
    <row r="71" spans="1:26" ht="14.25" customHeight="1">
      <c r="B71" s="332" t="s">
        <v>346</v>
      </c>
      <c r="I71" s="332" t="s">
        <v>347</v>
      </c>
    </row>
    <row r="72" spans="1:26" ht="14.25" customHeight="1">
      <c r="B72" s="333" t="s">
        <v>348</v>
      </c>
      <c r="I72" s="333" t="s">
        <v>349</v>
      </c>
    </row>
    <row r="73" spans="1:26" ht="14.25" customHeight="1">
      <c r="B73" s="487" t="s">
        <v>203</v>
      </c>
      <c r="C73" s="485"/>
      <c r="D73" s="485"/>
      <c r="E73" s="485"/>
      <c r="F73" s="485"/>
      <c r="G73" s="485"/>
      <c r="I73" s="487" t="s">
        <v>203</v>
      </c>
      <c r="J73" s="485"/>
      <c r="K73" s="485"/>
      <c r="L73" s="485"/>
      <c r="M73" s="485"/>
      <c r="N73" s="485"/>
    </row>
    <row r="74" spans="1:26" ht="14.25" customHeight="1">
      <c r="B74" s="17" t="str">
        <f>CONCATENATE("For the Year Ended ",TEXT('Income Stmt'!$N$6,"MMMM dd"),",")</f>
        <v>For the Year Ended May 31,</v>
      </c>
      <c r="C74" s="282">
        <f>'Income Stmt'!$N$6</f>
        <v>46538</v>
      </c>
      <c r="D74" s="282">
        <f t="shared" ref="D74:G74" si="23">EOMONTH(C74,12)</f>
        <v>46904</v>
      </c>
      <c r="E74" s="282">
        <f t="shared" si="23"/>
        <v>47269</v>
      </c>
      <c r="F74" s="282">
        <f t="shared" si="23"/>
        <v>47634</v>
      </c>
      <c r="G74" s="282">
        <f t="shared" si="23"/>
        <v>47999</v>
      </c>
      <c r="I74" s="17" t="str">
        <f>CONCATENATE("For the Year Ended ",TEXT('Income Stmt'!$N$6,"MMMM dd"),",")</f>
        <v>For the Year Ended May 31,</v>
      </c>
      <c r="J74" s="282">
        <f>'Income Stmt'!$N$6</f>
        <v>46538</v>
      </c>
      <c r="K74" s="282">
        <f t="shared" ref="K74:N74" si="24">EOMONTH(J74,12)</f>
        <v>46904</v>
      </c>
      <c r="L74" s="282">
        <f t="shared" si="24"/>
        <v>47269</v>
      </c>
      <c r="M74" s="282">
        <f t="shared" si="24"/>
        <v>47634</v>
      </c>
      <c r="N74" s="282">
        <f t="shared" si="24"/>
        <v>47999</v>
      </c>
    </row>
    <row r="75" spans="1:26" ht="14.25" customHeight="1">
      <c r="B75" s="162" t="s">
        <v>317</v>
      </c>
      <c r="I75" s="162" t="s">
        <v>317</v>
      </c>
    </row>
    <row r="76" spans="1:26" ht="14.25" customHeight="1">
      <c r="B76" s="294" t="str">
        <f t="shared" ref="B76:B79" si="25">I76</f>
        <v>Subscription Revenue</v>
      </c>
      <c r="C76" s="294">
        <f t="shared" ref="C76:G76" si="26">C15*C20*C25</f>
        <v>65837.497542680692</v>
      </c>
      <c r="D76" s="294">
        <f t="shared" si="26"/>
        <v>509408.5244765348</v>
      </c>
      <c r="E76" s="294">
        <f t="shared" si="26"/>
        <v>1958481.8094132605</v>
      </c>
      <c r="F76" s="294">
        <f t="shared" si="26"/>
        <v>8125402.0509350374</v>
      </c>
      <c r="G76" s="294">
        <f t="shared" si="26"/>
        <v>36816294.382253289</v>
      </c>
      <c r="I76" s="294" t="str">
        <f>'IS Summary'!A5</f>
        <v>Subscription Revenue</v>
      </c>
      <c r="J76" s="294">
        <f ca="1">'IS Summary'!B5</f>
        <v>115779.89534880787</v>
      </c>
      <c r="K76" s="294">
        <f ca="1">'IS Summary'!C5</f>
        <v>689567.10158609156</v>
      </c>
      <c r="L76" s="294">
        <f ca="1">'IS Summary'!D5</f>
        <v>1424438.9480948364</v>
      </c>
      <c r="M76" s="294">
        <f ca="1">'IS Summary'!E5</f>
        <v>4715042.8063507248</v>
      </c>
      <c r="N76" s="294">
        <f ca="1">'IS Summary'!F5</f>
        <v>20790655.919834077</v>
      </c>
    </row>
    <row r="77" spans="1:26" ht="14.25" customHeight="1">
      <c r="B77" s="294" t="str">
        <f t="shared" si="25"/>
        <v>Ad Revenue</v>
      </c>
      <c r="C77" s="294">
        <f t="shared" ref="C77:G77" si="27">C15*C30</f>
        <v>4276.2822381292563</v>
      </c>
      <c r="D77" s="294">
        <f t="shared" si="27"/>
        <v>28084.12932205361</v>
      </c>
      <c r="E77" s="294">
        <f t="shared" si="27"/>
        <v>99651.866561396775</v>
      </c>
      <c r="F77" s="294">
        <f t="shared" si="27"/>
        <v>385428.88366072322</v>
      </c>
      <c r="G77" s="294">
        <f t="shared" si="27"/>
        <v>1616506.560418003</v>
      </c>
      <c r="I77" s="294" t="str">
        <f>'IS Summary'!A6</f>
        <v>Ad Revenue</v>
      </c>
      <c r="J77" s="294">
        <f ca="1">'IS Summary'!B6</f>
        <v>39196.433274397445</v>
      </c>
      <c r="K77" s="294">
        <f ca="1">'IS Summary'!C6</f>
        <v>83082.195507787386</v>
      </c>
      <c r="L77" s="294">
        <f ca="1">'IS Summary'!D6</f>
        <v>136476.01030416123</v>
      </c>
      <c r="M77" s="294">
        <f ca="1">'IS Summary'!E6</f>
        <v>436853.01691954501</v>
      </c>
      <c r="N77" s="294">
        <f ca="1">'IS Summary'!F6</f>
        <v>1804422.1436651654</v>
      </c>
    </row>
    <row r="78" spans="1:26" ht="14.25" customHeight="1">
      <c r="B78" s="294" t="str">
        <f t="shared" si="25"/>
        <v>In-App Purchases Revenue</v>
      </c>
      <c r="C78" s="294">
        <f t="shared" ref="C78:G78" si="28">C35*C15</f>
        <v>11299.584204603774</v>
      </c>
      <c r="D78" s="294">
        <f t="shared" si="28"/>
        <v>89332.686479257696</v>
      </c>
      <c r="E78" s="294">
        <f t="shared" si="28"/>
        <v>326032.15982273966</v>
      </c>
      <c r="F78" s="294">
        <f t="shared" si="28"/>
        <v>1298364.4608120418</v>
      </c>
      <c r="G78" s="294">
        <f t="shared" si="28"/>
        <v>5621705.8140431447</v>
      </c>
      <c r="I78" s="294" t="str">
        <f>'IS Summary'!A7</f>
        <v>In-App Purchases Revenue</v>
      </c>
      <c r="J78" s="294">
        <f>'IS Summary'!B7</f>
        <v>76517.64301656466</v>
      </c>
      <c r="K78" s="294">
        <f>'IS Summary'!C7</f>
        <v>232672.92320504491</v>
      </c>
      <c r="L78" s="294">
        <f>'IS Summary'!D7</f>
        <v>402183.8648609778</v>
      </c>
      <c r="M78" s="294">
        <f>'IS Summary'!E7</f>
        <v>1318716.5753247682</v>
      </c>
      <c r="N78" s="294">
        <f>'IS Summary'!F7</f>
        <v>5594707.4316457212</v>
      </c>
    </row>
    <row r="79" spans="1:26" ht="14.25" hidden="1" customHeight="1">
      <c r="B79" s="294">
        <f t="shared" ca="1" si="25"/>
        <v>0</v>
      </c>
      <c r="C79" s="294">
        <f t="shared" ref="C79:G79" si="29">C40*C15</f>
        <v>0</v>
      </c>
      <c r="D79" s="294">
        <f t="shared" si="29"/>
        <v>0</v>
      </c>
      <c r="E79" s="294">
        <f t="shared" si="29"/>
        <v>0</v>
      </c>
      <c r="F79" s="294">
        <f t="shared" si="29"/>
        <v>0</v>
      </c>
      <c r="G79" s="294">
        <f t="shared" si="29"/>
        <v>0</v>
      </c>
      <c r="I79" s="294">
        <f ca="1">'IS Summary'!A8</f>
        <v>0</v>
      </c>
      <c r="J79" s="294">
        <f ca="1">'IS Summary'!B8</f>
        <v>0</v>
      </c>
      <c r="K79" s="294">
        <f ca="1">'IS Summary'!C8</f>
        <v>0</v>
      </c>
      <c r="L79" s="294">
        <f ca="1">'IS Summary'!D8</f>
        <v>0</v>
      </c>
      <c r="M79" s="294">
        <f ca="1">'IS Summary'!E8</f>
        <v>0</v>
      </c>
      <c r="N79" s="294">
        <f ca="1">'IS Summary'!F8</f>
        <v>0</v>
      </c>
    </row>
    <row r="80" spans="1:26" ht="14.25" customHeight="1">
      <c r="B80" s="162" t="s">
        <v>180</v>
      </c>
      <c r="C80" s="230">
        <f t="shared" ref="C80:G80" si="30">SUM(C76:C79)</f>
        <v>81413.363985413715</v>
      </c>
      <c r="D80" s="230">
        <f t="shared" si="30"/>
        <v>626825.34027784609</v>
      </c>
      <c r="E80" s="230">
        <f t="shared" si="30"/>
        <v>2384165.835797397</v>
      </c>
      <c r="F80" s="230">
        <f t="shared" si="30"/>
        <v>9809195.3954078015</v>
      </c>
      <c r="G80" s="230">
        <f t="shared" si="30"/>
        <v>44054506.756714433</v>
      </c>
      <c r="I80" s="162" t="s">
        <v>180</v>
      </c>
      <c r="J80" s="230">
        <f t="shared" ref="J80:N80" ca="1" si="31">SUM(J76:J79)</f>
        <v>231493.97163976997</v>
      </c>
      <c r="K80" s="230">
        <f t="shared" ca="1" si="31"/>
        <v>1005322.2202989239</v>
      </c>
      <c r="L80" s="230">
        <f t="shared" ca="1" si="31"/>
        <v>1963098.8232599755</v>
      </c>
      <c r="M80" s="230">
        <f t="shared" ca="1" si="31"/>
        <v>6470612.3985950379</v>
      </c>
      <c r="N80" s="230">
        <f t="shared" ca="1" si="31"/>
        <v>28189785.495144963</v>
      </c>
    </row>
    <row r="81" spans="2:14" ht="14.25" customHeight="1">
      <c r="B81" s="162"/>
      <c r="C81" s="25"/>
      <c r="D81" s="25"/>
      <c r="E81" s="25"/>
      <c r="F81" s="25"/>
      <c r="G81" s="25"/>
      <c r="I81" s="162"/>
      <c r="J81" s="25"/>
      <c r="K81" s="25"/>
      <c r="L81" s="25"/>
      <c r="M81" s="25"/>
      <c r="N81" s="25"/>
    </row>
    <row r="82" spans="2:14" ht="14.25" customHeight="1">
      <c r="B82" s="17" t="str">
        <f>IF(COUNTIF(B83:B86,"&lt;&gt;0")=0,0,"Cost of Goods Sold")</f>
        <v>Cost of Goods Sold</v>
      </c>
      <c r="C82" s="25"/>
      <c r="D82" s="25"/>
      <c r="E82" s="25"/>
      <c r="F82" s="25"/>
      <c r="G82" s="25"/>
      <c r="I82" s="17" t="str">
        <f>IF(COUNTIF(I83:I86,"&lt;&gt;0")=0,0,"Cost of Goods Sold")</f>
        <v>Cost of Goods Sold</v>
      </c>
      <c r="J82" s="25"/>
      <c r="K82" s="25"/>
      <c r="L82" s="25"/>
      <c r="M82" s="25"/>
      <c r="N82" s="25"/>
    </row>
    <row r="83" spans="2:14" ht="14.25" customHeight="1">
      <c r="B83" s="294" t="str">
        <f t="shared" ref="B83:B86" si="32">I83</f>
        <v>Direct Expenses</v>
      </c>
      <c r="C83" s="294">
        <f t="shared" ref="C83:G83" si="33">C58*C80</f>
        <v>6845.6437427344681</v>
      </c>
      <c r="D83" s="294">
        <f t="shared" si="33"/>
        <v>53553.341330031588</v>
      </c>
      <c r="E83" s="294">
        <f t="shared" si="33"/>
        <v>212699.78471505307</v>
      </c>
      <c r="F83" s="294">
        <f t="shared" si="33"/>
        <v>915469.86976213951</v>
      </c>
      <c r="G83" s="294">
        <f t="shared" si="33"/>
        <v>4299479.1042582961</v>
      </c>
      <c r="I83" s="294" t="str">
        <f>'IS Summary'!A12</f>
        <v>Direct Expenses</v>
      </c>
      <c r="J83" s="294">
        <f ca="1">'IS Summary'!B12</f>
        <v>20749.760145355776</v>
      </c>
      <c r="K83" s="294">
        <f ca="1">'IS Summary'!C12</f>
        <v>88829.109594343783</v>
      </c>
      <c r="L83" s="294">
        <f ca="1">'IS Summary'!D12</f>
        <v>180574.04631048103</v>
      </c>
      <c r="M83" s="294">
        <f ca="1">'IS Summary'!E12</f>
        <v>625639.99328298378</v>
      </c>
      <c r="N83" s="294">
        <f ca="1">'IS Summary'!F12</f>
        <v>2852657.4058031472</v>
      </c>
    </row>
    <row r="84" spans="2:14" ht="14.25" hidden="1" customHeight="1">
      <c r="B84" s="294" t="e">
        <f t="shared" si="32"/>
        <v>#REF!</v>
      </c>
      <c r="C84" s="294"/>
      <c r="D84" s="294"/>
      <c r="E84" s="294"/>
      <c r="F84" s="294"/>
      <c r="G84" s="294"/>
      <c r="I84" s="294" t="e">
        <f>'IS Summary'!A13</f>
        <v>#REF!</v>
      </c>
      <c r="J84" s="294">
        <f>'IS Summary'!B13</f>
        <v>0</v>
      </c>
      <c r="K84" s="294">
        <f>'IS Summary'!C13</f>
        <v>0</v>
      </c>
      <c r="L84" s="294">
        <f>'IS Summary'!D13</f>
        <v>0</v>
      </c>
      <c r="M84" s="294">
        <f>'IS Summary'!E13</f>
        <v>0</v>
      </c>
      <c r="N84" s="294">
        <f>'IS Summary'!F13</f>
        <v>0</v>
      </c>
    </row>
    <row r="85" spans="2:14" ht="14.25" hidden="1" customHeight="1">
      <c r="B85" s="294" t="e">
        <f t="shared" si="32"/>
        <v>#REF!</v>
      </c>
      <c r="C85" s="294"/>
      <c r="D85" s="294"/>
      <c r="E85" s="294"/>
      <c r="F85" s="294"/>
      <c r="G85" s="294"/>
      <c r="I85" s="294" t="e">
        <f>'IS Summary'!A14</f>
        <v>#REF!</v>
      </c>
      <c r="J85" s="294">
        <f>'IS Summary'!B14</f>
        <v>0</v>
      </c>
      <c r="K85" s="294">
        <f>'IS Summary'!C14</f>
        <v>0</v>
      </c>
      <c r="L85" s="294">
        <f>'IS Summary'!D14</f>
        <v>0</v>
      </c>
      <c r="M85" s="294">
        <f>'IS Summary'!E14</f>
        <v>0</v>
      </c>
      <c r="N85" s="294">
        <f>'IS Summary'!F14</f>
        <v>0</v>
      </c>
    </row>
    <row r="86" spans="2:14" ht="14.25" hidden="1" customHeight="1">
      <c r="B86" s="294" t="e">
        <f t="shared" si="32"/>
        <v>#REF!</v>
      </c>
      <c r="C86" s="294"/>
      <c r="D86" s="294"/>
      <c r="E86" s="294"/>
      <c r="F86" s="294"/>
      <c r="G86" s="294"/>
      <c r="I86" s="294" t="e">
        <f>'IS Summary'!A15</f>
        <v>#REF!</v>
      </c>
      <c r="J86" s="294">
        <f>'IS Summary'!B15</f>
        <v>0</v>
      </c>
      <c r="K86" s="294">
        <f>'IS Summary'!C15</f>
        <v>0</v>
      </c>
      <c r="L86" s="294">
        <f>'IS Summary'!D15</f>
        <v>0</v>
      </c>
      <c r="M86" s="294">
        <f>'IS Summary'!E15</f>
        <v>0</v>
      </c>
      <c r="N86" s="294">
        <f>'IS Summary'!F15</f>
        <v>0</v>
      </c>
    </row>
    <row r="87" spans="2:14" ht="14.25" customHeight="1">
      <c r="B87" s="162" t="str">
        <f>IF(COUNTIF(B83:B86,"&lt;&gt;0")=0,0,"Total Cost of Goods Sold")</f>
        <v>Total Cost of Goods Sold</v>
      </c>
      <c r="C87" s="230">
        <f t="shared" ref="C87:G87" si="34">SUM(C83:C86)</f>
        <v>6845.6437427344681</v>
      </c>
      <c r="D87" s="230">
        <f t="shared" si="34"/>
        <v>53553.341330031588</v>
      </c>
      <c r="E87" s="230">
        <f t="shared" si="34"/>
        <v>212699.78471505307</v>
      </c>
      <c r="F87" s="230">
        <f t="shared" si="34"/>
        <v>915469.86976213951</v>
      </c>
      <c r="G87" s="230">
        <f t="shared" si="34"/>
        <v>4299479.1042582961</v>
      </c>
      <c r="I87" s="162" t="str">
        <f>IF(COUNTIF(I83:I86,"&lt;&gt;0")=0,0,"Total Cost of Goods Sold")</f>
        <v>Total Cost of Goods Sold</v>
      </c>
      <c r="J87" s="230">
        <f t="shared" ref="J87:N87" ca="1" si="35">SUM(J83:J86)</f>
        <v>20749.760145355776</v>
      </c>
      <c r="K87" s="230">
        <f t="shared" ca="1" si="35"/>
        <v>88829.109594343783</v>
      </c>
      <c r="L87" s="230">
        <f t="shared" ca="1" si="35"/>
        <v>180574.04631048103</v>
      </c>
      <c r="M87" s="230">
        <f t="shared" ca="1" si="35"/>
        <v>625639.99328298378</v>
      </c>
      <c r="N87" s="230">
        <f t="shared" ca="1" si="35"/>
        <v>2852657.4058031472</v>
      </c>
    </row>
    <row r="88" spans="2:14" ht="14.25" customHeight="1">
      <c r="B88" s="181" t="str">
        <f>IF(B87=0,0,"")</f>
        <v/>
      </c>
      <c r="C88" s="25"/>
      <c r="D88" s="25"/>
      <c r="E88" s="25"/>
      <c r="F88" s="25"/>
      <c r="G88" s="25"/>
      <c r="I88" s="181" t="str">
        <f>IF(I87=0,0,"")</f>
        <v/>
      </c>
      <c r="J88" s="25"/>
      <c r="K88" s="25"/>
      <c r="L88" s="25"/>
      <c r="M88" s="25"/>
      <c r="N88" s="25"/>
    </row>
    <row r="89" spans="2:14" ht="14.25" customHeight="1">
      <c r="B89" s="162" t="str">
        <f>IF(B87=0,0,"Gross Margin")</f>
        <v>Gross Margin</v>
      </c>
      <c r="C89" s="230">
        <f t="shared" ref="C89:G89" si="36">C80-C87</f>
        <v>74567.72024267925</v>
      </c>
      <c r="D89" s="230">
        <f t="shared" si="36"/>
        <v>573271.99894781446</v>
      </c>
      <c r="E89" s="230">
        <f t="shared" si="36"/>
        <v>2171466.0510823438</v>
      </c>
      <c r="F89" s="230">
        <f t="shared" si="36"/>
        <v>8893725.5256456621</v>
      </c>
      <c r="G89" s="230">
        <f t="shared" si="36"/>
        <v>39755027.652456135</v>
      </c>
      <c r="I89" s="162" t="str">
        <f>IF(I87=0,0,"Gross Margin")</f>
        <v>Gross Margin</v>
      </c>
      <c r="J89" s="230">
        <f t="shared" ref="J89:N89" ca="1" si="37">J80-J87</f>
        <v>210744.21149441419</v>
      </c>
      <c r="K89" s="230">
        <f t="shared" ca="1" si="37"/>
        <v>916493.11070458009</v>
      </c>
      <c r="L89" s="230">
        <f t="shared" ca="1" si="37"/>
        <v>1782524.7769494946</v>
      </c>
      <c r="M89" s="230">
        <f t="shared" ca="1" si="37"/>
        <v>5844972.4053120539</v>
      </c>
      <c r="N89" s="230">
        <f t="shared" ca="1" si="37"/>
        <v>25337128.089341816</v>
      </c>
    </row>
    <row r="90" spans="2:14" ht="14.25" customHeight="1">
      <c r="B90" s="181" t="str">
        <f>IF(B87=0,0,"Percent")</f>
        <v>Percent</v>
      </c>
      <c r="C90" s="21">
        <f t="shared" ref="C90:G90" si="38">C89/C80</f>
        <v>0.91591498732369103</v>
      </c>
      <c r="D90" s="21">
        <f t="shared" si="38"/>
        <v>0.91456417300185466</v>
      </c>
      <c r="E90" s="21">
        <f t="shared" si="38"/>
        <v>0.91078649751563334</v>
      </c>
      <c r="F90" s="21">
        <f t="shared" si="38"/>
        <v>0.90667227709719</v>
      </c>
      <c r="G90" s="21">
        <f t="shared" si="38"/>
        <v>0.90240546493911189</v>
      </c>
      <c r="I90" s="181" t="str">
        <f>IF(I87=0,0,"Percent")</f>
        <v>Percent</v>
      </c>
      <c r="J90" s="21">
        <f t="shared" ref="J90:N90" ca="1" si="39">J89/J80</f>
        <v>0.91036587260404056</v>
      </c>
      <c r="K90" s="21">
        <f t="shared" ca="1" si="39"/>
        <v>0.9116411556406947</v>
      </c>
      <c r="L90" s="21">
        <f t="shared" ca="1" si="39"/>
        <v>0.90801581450157731</v>
      </c>
      <c r="M90" s="21">
        <f t="shared" ca="1" si="39"/>
        <v>0.90331054392644061</v>
      </c>
      <c r="N90" s="21">
        <f t="shared" ca="1" si="39"/>
        <v>0.89880528156929562</v>
      </c>
    </row>
    <row r="91" spans="2:14" ht="14.25" customHeight="1">
      <c r="B91" s="181" t="str">
        <f>IF(B90=0,0,"")</f>
        <v/>
      </c>
      <c r="C91" s="21"/>
      <c r="D91" s="21"/>
      <c r="E91" s="21"/>
      <c r="F91" s="21"/>
      <c r="G91" s="21"/>
      <c r="I91" s="181" t="str">
        <f>IF(I90=0,0,"")</f>
        <v/>
      </c>
      <c r="J91" s="21"/>
      <c r="K91" s="21"/>
      <c r="L91" s="21"/>
      <c r="M91" s="21"/>
      <c r="N91" s="21"/>
    </row>
    <row r="92" spans="2:14" ht="14.25" customHeight="1">
      <c r="B92" s="162" t="s">
        <v>116</v>
      </c>
      <c r="C92" s="25"/>
      <c r="D92" s="25"/>
      <c r="E92" s="25"/>
      <c r="F92" s="25"/>
      <c r="G92" s="25"/>
      <c r="I92" s="162" t="s">
        <v>116</v>
      </c>
      <c r="J92" s="25"/>
      <c r="K92" s="25"/>
      <c r="L92" s="25"/>
      <c r="M92" s="25"/>
      <c r="N92" s="25"/>
    </row>
    <row r="93" spans="2:14" ht="14.25" customHeight="1">
      <c r="B93" s="294" t="str">
        <f t="shared" ref="B93:B115" ca="1" si="40">I93</f>
        <v>Sales and Marketing</v>
      </c>
      <c r="C93" s="294">
        <f t="shared" ref="C93:G93" si="41">C59*C$80</f>
        <v>95000</v>
      </c>
      <c r="D93" s="294">
        <f t="shared" si="41"/>
        <v>104880.10433698616</v>
      </c>
      <c r="E93" s="294">
        <f t="shared" si="41"/>
        <v>109592.06688035501</v>
      </c>
      <c r="F93" s="294">
        <f t="shared" si="41"/>
        <v>114525.48529085387</v>
      </c>
      <c r="G93" s="294">
        <f t="shared" si="41"/>
        <v>119691.1011585621</v>
      </c>
      <c r="I93" s="294" t="str">
        <f ca="1">'IS Summary'!A22</f>
        <v>Sales and Marketing</v>
      </c>
      <c r="J93" s="294">
        <f ca="1">'IS Summary'!B22</f>
        <v>689668.91489515861</v>
      </c>
      <c r="K93" s="294">
        <f ca="1">'IS Summary'!C22</f>
        <v>217286.7396434205</v>
      </c>
      <c r="L93" s="294">
        <f ca="1">'IS Summary'!D22</f>
        <v>406704.27748737152</v>
      </c>
      <c r="M93" s="294">
        <f ca="1">'IS Summary'!E22</f>
        <v>1305492.127406321</v>
      </c>
      <c r="N93" s="294">
        <f ca="1">'IS Summary'!F22</f>
        <v>5744778.6111232573</v>
      </c>
    </row>
    <row r="94" spans="2:14" ht="14.25" customHeight="1">
      <c r="B94" s="294" t="str">
        <f t="shared" ca="1" si="40"/>
        <v>General and Administrative</v>
      </c>
      <c r="C94" s="294">
        <f t="shared" ref="C94:G94" si="42">C60*C$80</f>
        <v>54513.069118833097</v>
      </c>
      <c r="D94" s="294">
        <f t="shared" si="42"/>
        <v>117570.40803889454</v>
      </c>
      <c r="E94" s="294">
        <f t="shared" si="42"/>
        <v>322230.6228157967</v>
      </c>
      <c r="F94" s="294">
        <f t="shared" si="42"/>
        <v>1057470.8535470227</v>
      </c>
      <c r="G94" s="294">
        <f t="shared" si="42"/>
        <v>4189549.5823709313</v>
      </c>
      <c r="I94" s="294" t="str">
        <f ca="1">'IS Summary'!A23</f>
        <v>General and Administrative</v>
      </c>
      <c r="J94" s="294">
        <f ca="1">'IS Summary'!B23</f>
        <v>522019.51773118164</v>
      </c>
      <c r="K94" s="294">
        <f ca="1">'IS Summary'!C23</f>
        <v>676118.55095263128</v>
      </c>
      <c r="L94" s="294">
        <f ca="1">'IS Summary'!D23</f>
        <v>777690.5233277207</v>
      </c>
      <c r="M94" s="294">
        <f ca="1">'IS Summary'!E23</f>
        <v>1216914.3219583649</v>
      </c>
      <c r="N94" s="294">
        <f ca="1">'IS Summary'!F23</f>
        <v>3306950.67137367</v>
      </c>
    </row>
    <row r="95" spans="2:14" ht="14.25" customHeight="1">
      <c r="B95" s="294" t="str">
        <f t="shared" ca="1" si="40"/>
        <v>Development &amp; Maintenance</v>
      </c>
      <c r="C95" s="294">
        <f t="shared" ref="C95:G95" si="43">C61*C$80</f>
        <v>160500</v>
      </c>
      <c r="D95" s="294">
        <f t="shared" si="43"/>
        <v>12360</v>
      </c>
      <c r="E95" s="294">
        <f t="shared" si="43"/>
        <v>12730.8</v>
      </c>
      <c r="F95" s="294">
        <f t="shared" si="43"/>
        <v>13112.724000000004</v>
      </c>
      <c r="G95" s="294">
        <f t="shared" si="43"/>
        <v>13506.105719999998</v>
      </c>
      <c r="I95" s="294" t="str">
        <f ca="1">'IS Summary'!A24</f>
        <v>Development &amp; Maintenance</v>
      </c>
      <c r="J95" s="294">
        <f ca="1">'IS Summary'!B24</f>
        <v>160500</v>
      </c>
      <c r="K95" s="294">
        <f ca="1">'IS Summary'!C24</f>
        <v>12360</v>
      </c>
      <c r="L95" s="294">
        <f ca="1">'IS Summary'!D24</f>
        <v>12730.799999999997</v>
      </c>
      <c r="M95" s="294">
        <f ca="1">'IS Summary'!E24</f>
        <v>13112.724000000004</v>
      </c>
      <c r="N95" s="294">
        <f ca="1">'IS Summary'!F24</f>
        <v>13506.105719999998</v>
      </c>
    </row>
    <row r="96" spans="2:14" ht="14.25" hidden="1" customHeight="1">
      <c r="B96" s="294">
        <f t="shared" ca="1" si="40"/>
        <v>0</v>
      </c>
      <c r="C96" s="294">
        <f t="shared" ref="C96:G96" si="44">C62*C$80</f>
        <v>0</v>
      </c>
      <c r="D96" s="294">
        <f t="shared" si="44"/>
        <v>0</v>
      </c>
      <c r="E96" s="294">
        <f t="shared" si="44"/>
        <v>0</v>
      </c>
      <c r="F96" s="294">
        <f t="shared" si="44"/>
        <v>0</v>
      </c>
      <c r="G96" s="294">
        <f t="shared" si="44"/>
        <v>0</v>
      </c>
      <c r="I96" s="294">
        <f ca="1">'IS Summary'!A25</f>
        <v>0</v>
      </c>
      <c r="J96" s="294">
        <f ca="1">'IS Summary'!B25</f>
        <v>0</v>
      </c>
      <c r="K96" s="294">
        <f ca="1">'IS Summary'!C25</f>
        <v>0</v>
      </c>
      <c r="L96" s="294">
        <f ca="1">'IS Summary'!D25</f>
        <v>0</v>
      </c>
      <c r="M96" s="294">
        <f ca="1">'IS Summary'!E25</f>
        <v>0</v>
      </c>
      <c r="N96" s="294">
        <f ca="1">'IS Summary'!F25</f>
        <v>0</v>
      </c>
    </row>
    <row r="97" spans="2:14" ht="14.25" hidden="1" customHeight="1">
      <c r="B97" s="294">
        <f t="shared" ca="1" si="40"/>
        <v>0</v>
      </c>
      <c r="C97" s="294">
        <f t="shared" ref="C97:G97" si="45">C63*C$80</f>
        <v>0</v>
      </c>
      <c r="D97" s="294">
        <f t="shared" si="45"/>
        <v>0</v>
      </c>
      <c r="E97" s="294">
        <f t="shared" si="45"/>
        <v>0</v>
      </c>
      <c r="F97" s="294">
        <f t="shared" si="45"/>
        <v>0</v>
      </c>
      <c r="G97" s="294">
        <f t="shared" si="45"/>
        <v>0</v>
      </c>
      <c r="I97" s="294">
        <f ca="1">'IS Summary'!A26</f>
        <v>0</v>
      </c>
      <c r="J97" s="294">
        <f ca="1">'IS Summary'!B26</f>
        <v>0</v>
      </c>
      <c r="K97" s="294">
        <f ca="1">'IS Summary'!C26</f>
        <v>0</v>
      </c>
      <c r="L97" s="294">
        <f ca="1">'IS Summary'!D26</f>
        <v>0</v>
      </c>
      <c r="M97" s="294">
        <f ca="1">'IS Summary'!E26</f>
        <v>0</v>
      </c>
      <c r="N97" s="294">
        <f ca="1">'IS Summary'!F26</f>
        <v>0</v>
      </c>
    </row>
    <row r="98" spans="2:14" ht="14.25" hidden="1" customHeight="1">
      <c r="B98" s="294">
        <f t="shared" ca="1" si="40"/>
        <v>0</v>
      </c>
      <c r="C98" s="294">
        <f t="shared" ref="C98:G98" si="46">C64*C$80</f>
        <v>0</v>
      </c>
      <c r="D98" s="294">
        <f t="shared" si="46"/>
        <v>0</v>
      </c>
      <c r="E98" s="294">
        <f t="shared" si="46"/>
        <v>0</v>
      </c>
      <c r="F98" s="294">
        <f t="shared" si="46"/>
        <v>0</v>
      </c>
      <c r="G98" s="294">
        <f t="shared" si="46"/>
        <v>0</v>
      </c>
      <c r="I98" s="294">
        <f ca="1">'IS Summary'!A27</f>
        <v>0</v>
      </c>
      <c r="J98" s="294">
        <f ca="1">'IS Summary'!B27</f>
        <v>0</v>
      </c>
      <c r="K98" s="294">
        <f ca="1">'IS Summary'!C27</f>
        <v>0</v>
      </c>
      <c r="L98" s="294">
        <f ca="1">'IS Summary'!D27</f>
        <v>0</v>
      </c>
      <c r="M98" s="294">
        <f ca="1">'IS Summary'!E27</f>
        <v>0</v>
      </c>
      <c r="N98" s="294">
        <f ca="1">'IS Summary'!F27</f>
        <v>0</v>
      </c>
    </row>
    <row r="99" spans="2:14" ht="14.25" hidden="1" customHeight="1">
      <c r="B99" s="294">
        <f t="shared" ca="1" si="40"/>
        <v>0</v>
      </c>
      <c r="C99" s="294"/>
      <c r="D99" s="294"/>
      <c r="E99" s="294"/>
      <c r="F99" s="294"/>
      <c r="G99" s="294"/>
      <c r="I99" s="294">
        <f ca="1">'IS Summary'!A28</f>
        <v>0</v>
      </c>
      <c r="J99" s="294">
        <f ca="1">'IS Summary'!B28</f>
        <v>0</v>
      </c>
      <c r="K99" s="294">
        <f ca="1">'IS Summary'!C28</f>
        <v>0</v>
      </c>
      <c r="L99" s="294">
        <f ca="1">'IS Summary'!D28</f>
        <v>0</v>
      </c>
      <c r="M99" s="294">
        <f ca="1">'IS Summary'!E28</f>
        <v>0</v>
      </c>
      <c r="N99" s="294">
        <f ca="1">'IS Summary'!F28</f>
        <v>0</v>
      </c>
    </row>
    <row r="100" spans="2:14" ht="14.25" hidden="1" customHeight="1">
      <c r="B100" s="294">
        <f t="shared" ca="1" si="40"/>
        <v>0</v>
      </c>
      <c r="C100" s="294"/>
      <c r="D100" s="294"/>
      <c r="E100" s="294"/>
      <c r="F100" s="294"/>
      <c r="G100" s="294"/>
      <c r="I100" s="294">
        <f ca="1">'IS Summary'!A29</f>
        <v>0</v>
      </c>
      <c r="J100" s="294">
        <f ca="1">'IS Summary'!B29</f>
        <v>0</v>
      </c>
      <c r="K100" s="294">
        <f ca="1">'IS Summary'!C29</f>
        <v>0</v>
      </c>
      <c r="L100" s="294">
        <f ca="1">'IS Summary'!D29</f>
        <v>0</v>
      </c>
      <c r="M100" s="294">
        <f ca="1">'IS Summary'!E29</f>
        <v>0</v>
      </c>
      <c r="N100" s="294">
        <f ca="1">'IS Summary'!F29</f>
        <v>0</v>
      </c>
    </row>
    <row r="101" spans="2:14" ht="14.25" hidden="1" customHeight="1">
      <c r="B101" s="294">
        <f t="shared" ca="1" si="40"/>
        <v>0</v>
      </c>
      <c r="C101" s="294"/>
      <c r="D101" s="294"/>
      <c r="E101" s="294"/>
      <c r="F101" s="294"/>
      <c r="G101" s="294"/>
      <c r="I101" s="294">
        <f ca="1">'IS Summary'!A30</f>
        <v>0</v>
      </c>
      <c r="J101" s="294">
        <f ca="1">'IS Summary'!B30</f>
        <v>0</v>
      </c>
      <c r="K101" s="294">
        <f ca="1">'IS Summary'!C30</f>
        <v>0</v>
      </c>
      <c r="L101" s="294">
        <f ca="1">'IS Summary'!D30</f>
        <v>0</v>
      </c>
      <c r="M101" s="294">
        <f ca="1">'IS Summary'!E30</f>
        <v>0</v>
      </c>
      <c r="N101" s="294">
        <f ca="1">'IS Summary'!F30</f>
        <v>0</v>
      </c>
    </row>
    <row r="102" spans="2:14" ht="14.25" hidden="1" customHeight="1">
      <c r="B102" s="294">
        <f t="shared" ca="1" si="40"/>
        <v>0</v>
      </c>
      <c r="C102" s="294"/>
      <c r="D102" s="294"/>
      <c r="E102" s="294"/>
      <c r="F102" s="294"/>
      <c r="G102" s="294"/>
      <c r="I102" s="294">
        <f ca="1">'IS Summary'!A31</f>
        <v>0</v>
      </c>
      <c r="J102" s="294">
        <f ca="1">'IS Summary'!B31</f>
        <v>0</v>
      </c>
      <c r="K102" s="294">
        <f ca="1">'IS Summary'!C31</f>
        <v>0</v>
      </c>
      <c r="L102" s="294">
        <f ca="1">'IS Summary'!D31</f>
        <v>0</v>
      </c>
      <c r="M102" s="294">
        <f ca="1">'IS Summary'!E31</f>
        <v>0</v>
      </c>
      <c r="N102" s="294">
        <f ca="1">'IS Summary'!F31</f>
        <v>0</v>
      </c>
    </row>
    <row r="103" spans="2:14" ht="14.25" hidden="1" customHeight="1">
      <c r="B103" s="294">
        <f t="shared" si="40"/>
        <v>0</v>
      </c>
      <c r="C103" s="294"/>
      <c r="D103" s="294"/>
      <c r="E103" s="294"/>
      <c r="F103" s="294"/>
      <c r="G103" s="294"/>
      <c r="I103" s="294">
        <f>'IS Summary'!A32</f>
        <v>0</v>
      </c>
      <c r="J103" s="294">
        <f>'IS Summary'!B32</f>
        <v>0</v>
      </c>
      <c r="K103" s="294">
        <f>'IS Summary'!C32</f>
        <v>0</v>
      </c>
      <c r="L103" s="294">
        <f>'IS Summary'!D32</f>
        <v>0</v>
      </c>
      <c r="M103" s="294">
        <f>'IS Summary'!E32</f>
        <v>0</v>
      </c>
      <c r="N103" s="294">
        <f>'IS Summary'!F32</f>
        <v>0</v>
      </c>
    </row>
    <row r="104" spans="2:14" ht="14.25" hidden="1" customHeight="1">
      <c r="B104" s="294">
        <f t="shared" si="40"/>
        <v>0</v>
      </c>
      <c r="C104" s="294"/>
      <c r="D104" s="294"/>
      <c r="E104" s="294"/>
      <c r="F104" s="294"/>
      <c r="G104" s="294"/>
      <c r="I104" s="294">
        <f>'IS Summary'!A33</f>
        <v>0</v>
      </c>
      <c r="J104" s="294">
        <f>'IS Summary'!B33</f>
        <v>0</v>
      </c>
      <c r="K104" s="294">
        <f>'IS Summary'!C33</f>
        <v>0</v>
      </c>
      <c r="L104" s="294">
        <f>'IS Summary'!D33</f>
        <v>0</v>
      </c>
      <c r="M104" s="294">
        <f>'IS Summary'!E33</f>
        <v>0</v>
      </c>
      <c r="N104" s="294">
        <f>'IS Summary'!F33</f>
        <v>0</v>
      </c>
    </row>
    <row r="105" spans="2:14" ht="14.25" hidden="1" customHeight="1">
      <c r="B105" s="294">
        <f t="shared" si="40"/>
        <v>0</v>
      </c>
      <c r="C105" s="294"/>
      <c r="D105" s="294"/>
      <c r="E105" s="294"/>
      <c r="F105" s="294"/>
      <c r="G105" s="294"/>
      <c r="I105" s="294">
        <f>'IS Summary'!A34</f>
        <v>0</v>
      </c>
      <c r="J105" s="294">
        <f>'IS Summary'!B34</f>
        <v>0</v>
      </c>
      <c r="K105" s="294">
        <f>'IS Summary'!C34</f>
        <v>0</v>
      </c>
      <c r="L105" s="294">
        <f>'IS Summary'!D34</f>
        <v>0</v>
      </c>
      <c r="M105" s="294">
        <f>'IS Summary'!E34</f>
        <v>0</v>
      </c>
      <c r="N105" s="294">
        <f>'IS Summary'!F34</f>
        <v>0</v>
      </c>
    </row>
    <row r="106" spans="2:14" ht="14.25" hidden="1" customHeight="1">
      <c r="B106" s="294">
        <f t="shared" si="40"/>
        <v>0</v>
      </c>
      <c r="C106" s="294"/>
      <c r="D106" s="294"/>
      <c r="E106" s="294"/>
      <c r="F106" s="294"/>
      <c r="G106" s="294"/>
      <c r="I106" s="294">
        <f>'IS Summary'!A35</f>
        <v>0</v>
      </c>
      <c r="J106" s="294">
        <f>'IS Summary'!B35</f>
        <v>0</v>
      </c>
      <c r="K106" s="294">
        <f>'IS Summary'!C35</f>
        <v>0</v>
      </c>
      <c r="L106" s="294">
        <f>'IS Summary'!D35</f>
        <v>0</v>
      </c>
      <c r="M106" s="294">
        <f>'IS Summary'!E35</f>
        <v>0</v>
      </c>
      <c r="N106" s="294">
        <f>'IS Summary'!F35</f>
        <v>0</v>
      </c>
    </row>
    <row r="107" spans="2:14" ht="14.25" hidden="1" customHeight="1">
      <c r="B107" s="294">
        <f t="shared" si="40"/>
        <v>0</v>
      </c>
      <c r="C107" s="294"/>
      <c r="D107" s="294"/>
      <c r="E107" s="294"/>
      <c r="F107" s="294"/>
      <c r="G107" s="294"/>
      <c r="I107" s="294">
        <f>'IS Summary'!A36</f>
        <v>0</v>
      </c>
      <c r="J107" s="294">
        <f>'IS Summary'!B36</f>
        <v>0</v>
      </c>
      <c r="K107" s="294">
        <f>'IS Summary'!C36</f>
        <v>0</v>
      </c>
      <c r="L107" s="294">
        <f>'IS Summary'!D36</f>
        <v>0</v>
      </c>
      <c r="M107" s="294">
        <f>'IS Summary'!E36</f>
        <v>0</v>
      </c>
      <c r="N107" s="294">
        <f>'IS Summary'!F36</f>
        <v>0</v>
      </c>
    </row>
    <row r="108" spans="2:14" ht="14.25" hidden="1" customHeight="1">
      <c r="B108" s="294">
        <f t="shared" si="40"/>
        <v>0</v>
      </c>
      <c r="C108" s="294"/>
      <c r="D108" s="294"/>
      <c r="E108" s="294"/>
      <c r="F108" s="294"/>
      <c r="G108" s="294"/>
      <c r="I108" s="294">
        <f>'IS Summary'!A37</f>
        <v>0</v>
      </c>
      <c r="J108" s="294">
        <f>'IS Summary'!B37</f>
        <v>0</v>
      </c>
      <c r="K108" s="294">
        <f>'IS Summary'!C37</f>
        <v>0</v>
      </c>
      <c r="L108" s="294">
        <f>'IS Summary'!D37</f>
        <v>0</v>
      </c>
      <c r="M108" s="294">
        <f>'IS Summary'!E37</f>
        <v>0</v>
      </c>
      <c r="N108" s="294">
        <f>'IS Summary'!F37</f>
        <v>0</v>
      </c>
    </row>
    <row r="109" spans="2:14" ht="14.25" hidden="1" customHeight="1">
      <c r="B109" s="294" t="str">
        <f t="shared" ca="1" si="40"/>
        <v>General and Administrative Salaries</v>
      </c>
      <c r="C109" s="294"/>
      <c r="D109" s="294"/>
      <c r="E109" s="294"/>
      <c r="F109" s="294"/>
      <c r="G109" s="294"/>
      <c r="I109" s="294" t="str">
        <f ca="1">'IS Summary'!A38</f>
        <v>General and Administrative Salaries</v>
      </c>
      <c r="J109" s="294">
        <f ca="1">'IS Summary'!B38</f>
        <v>1901766.6666666667</v>
      </c>
      <c r="K109" s="294">
        <f ca="1">'IS Summary'!C38</f>
        <v>2325288.3333333335</v>
      </c>
      <c r="L109" s="294">
        <f ca="1">'IS Summary'!D38</f>
        <v>2441552.75</v>
      </c>
      <c r="M109" s="294">
        <f ca="1">'IS Summary'!E38</f>
        <v>2631930.2625000002</v>
      </c>
      <c r="N109" s="294">
        <f ca="1">'IS Summary'!F38</f>
        <v>3075486.4546874999</v>
      </c>
    </row>
    <row r="110" spans="2:14" ht="14.25" hidden="1" customHeight="1">
      <c r="B110" s="294" t="str">
        <f t="shared" ca="1" si="40"/>
        <v>Sales and Marketing Salaries</v>
      </c>
      <c r="C110" s="294"/>
      <c r="D110" s="294"/>
      <c r="E110" s="294"/>
      <c r="F110" s="294"/>
      <c r="G110" s="294"/>
      <c r="I110" s="294" t="str">
        <f ca="1">'IS Summary'!A39</f>
        <v>Sales and Marketing Salaries</v>
      </c>
      <c r="J110" s="294">
        <f ca="1">'IS Summary'!B39</f>
        <v>1858991.666666666</v>
      </c>
      <c r="K110" s="294">
        <f ca="1">'IS Summary'!C39</f>
        <v>2246449.5833333335</v>
      </c>
      <c r="L110" s="294">
        <f ca="1">'IS Summary'!D39</f>
        <v>2358772.0625</v>
      </c>
      <c r="M110" s="294">
        <f ca="1">'IS Summary'!E39</f>
        <v>2544685.3031250006</v>
      </c>
      <c r="N110" s="294">
        <f ca="1">'IS Summary'!F39</f>
        <v>2982854.7492187507</v>
      </c>
    </row>
    <row r="111" spans="2:14" ht="14.25" hidden="1" customHeight="1">
      <c r="B111" s="294">
        <f t="shared" ca="1" si="40"/>
        <v>0</v>
      </c>
      <c r="C111" s="294"/>
      <c r="D111" s="294"/>
      <c r="E111" s="294"/>
      <c r="F111" s="294"/>
      <c r="G111" s="294"/>
      <c r="I111" s="294">
        <f ca="1">'IS Summary'!A40</f>
        <v>0</v>
      </c>
      <c r="J111" s="294">
        <f ca="1">'IS Summary'!B40</f>
        <v>0</v>
      </c>
      <c r="K111" s="294">
        <f ca="1">'IS Summary'!C40</f>
        <v>0</v>
      </c>
      <c r="L111" s="294">
        <f ca="1">'IS Summary'!D40</f>
        <v>0</v>
      </c>
      <c r="M111" s="294">
        <f ca="1">'IS Summary'!E40</f>
        <v>0</v>
      </c>
      <c r="N111" s="294">
        <f ca="1">'IS Summary'!F40</f>
        <v>0</v>
      </c>
    </row>
    <row r="112" spans="2:14" ht="14.25" hidden="1" customHeight="1">
      <c r="B112" s="294">
        <f t="shared" ca="1" si="40"/>
        <v>0</v>
      </c>
      <c r="C112" s="294"/>
      <c r="D112" s="294"/>
      <c r="E112" s="294"/>
      <c r="F112" s="294"/>
      <c r="G112" s="294"/>
      <c r="I112" s="294">
        <f ca="1">'IS Summary'!A41</f>
        <v>0</v>
      </c>
      <c r="J112" s="294">
        <f ca="1">'IS Summary'!B41</f>
        <v>0</v>
      </c>
      <c r="K112" s="294">
        <f ca="1">'IS Summary'!C41</f>
        <v>0</v>
      </c>
      <c r="L112" s="294">
        <f ca="1">'IS Summary'!D41</f>
        <v>0</v>
      </c>
      <c r="M112" s="294">
        <f ca="1">'IS Summary'!E41</f>
        <v>0</v>
      </c>
      <c r="N112" s="294">
        <f ca="1">'IS Summary'!F41</f>
        <v>0</v>
      </c>
    </row>
    <row r="113" spans="2:14" ht="14.25" customHeight="1">
      <c r="B113" s="294">
        <f t="shared" ca="1" si="40"/>
        <v>0</v>
      </c>
      <c r="C113" s="294">
        <f t="shared" ref="C113:G113" si="47">C65*C$80</f>
        <v>282360</v>
      </c>
      <c r="D113" s="294">
        <f t="shared" si="47"/>
        <v>469031.33333333343</v>
      </c>
      <c r="E113" s="294">
        <f t="shared" si="47"/>
        <v>1174852.8999999997</v>
      </c>
      <c r="F113" s="294">
        <f t="shared" si="47"/>
        <v>2331662.2116666669</v>
      </c>
      <c r="G113" s="294">
        <f t="shared" si="47"/>
        <v>2683545.3222500002</v>
      </c>
      <c r="I113" s="294">
        <f ca="1">'IS Summary'!A42</f>
        <v>0</v>
      </c>
      <c r="J113" s="294">
        <f ca="1">'IS Summary'!B42</f>
        <v>0</v>
      </c>
      <c r="K113" s="294">
        <f ca="1">'IS Summary'!C42</f>
        <v>0</v>
      </c>
      <c r="L113" s="294">
        <f ca="1">'IS Summary'!D42</f>
        <v>0</v>
      </c>
      <c r="M113" s="294">
        <f ca="1">'IS Summary'!E42</f>
        <v>0</v>
      </c>
      <c r="N113" s="294">
        <f ca="1">'IS Summary'!F42</f>
        <v>0</v>
      </c>
    </row>
    <row r="114" spans="2:14" ht="14.25" customHeight="1">
      <c r="B114" s="294">
        <f t="shared" si="40"/>
        <v>0</v>
      </c>
      <c r="C114" s="294">
        <f t="shared" ref="C114:G114" si="48">C66*C$80</f>
        <v>769.78428917421786</v>
      </c>
      <c r="D114" s="294">
        <f t="shared" si="48"/>
        <v>702.14929342343987</v>
      </c>
      <c r="E114" s="294">
        <f t="shared" si="48"/>
        <v>631.75874359040188</v>
      </c>
      <c r="F114" s="294">
        <f t="shared" si="48"/>
        <v>558.50037415019324</v>
      </c>
      <c r="G114" s="294">
        <f t="shared" si="48"/>
        <v>482.25734570720266</v>
      </c>
      <c r="I114" s="294">
        <f>'IS Summary'!A43</f>
        <v>0</v>
      </c>
      <c r="J114" s="294">
        <f>'IS Summary'!B43</f>
        <v>0</v>
      </c>
      <c r="K114" s="294">
        <f>'IS Summary'!C43</f>
        <v>0</v>
      </c>
      <c r="L114" s="294">
        <f>'IS Summary'!D43</f>
        <v>0</v>
      </c>
      <c r="M114" s="294">
        <f>'IS Summary'!E43</f>
        <v>0</v>
      </c>
      <c r="N114" s="294">
        <f>'IS Summary'!F43</f>
        <v>0</v>
      </c>
    </row>
    <row r="115" spans="2:14" ht="14.25" customHeight="1">
      <c r="B115" s="294" t="str">
        <f t="shared" si="40"/>
        <v>Depreciation and Amortization</v>
      </c>
      <c r="C115" s="294">
        <f t="shared" ref="C115:G115" si="49">C67*C$80</f>
        <v>750</v>
      </c>
      <c r="D115" s="294">
        <f t="shared" si="49"/>
        <v>1375</v>
      </c>
      <c r="E115" s="294">
        <f t="shared" si="49"/>
        <v>1499.9999999999998</v>
      </c>
      <c r="F115" s="294">
        <f t="shared" si="49"/>
        <v>1500</v>
      </c>
      <c r="G115" s="294">
        <f t="shared" si="49"/>
        <v>1500</v>
      </c>
      <c r="I115" s="294" t="str">
        <f>'IS Summary'!A44</f>
        <v>Depreciation and Amortization</v>
      </c>
      <c r="J115" s="294">
        <f>'IS Summary'!B44</f>
        <v>4150</v>
      </c>
      <c r="K115" s="294">
        <f>'IS Summary'!C44</f>
        <v>5400</v>
      </c>
      <c r="L115" s="294">
        <f>'IS Summary'!D44</f>
        <v>5400</v>
      </c>
      <c r="M115" s="294">
        <f>'IS Summary'!E44</f>
        <v>5400</v>
      </c>
      <c r="N115" s="294">
        <f>'IS Summary'!F44</f>
        <v>5400</v>
      </c>
    </row>
    <row r="116" spans="2:14" ht="14.25" customHeight="1">
      <c r="B116" s="162" t="s">
        <v>207</v>
      </c>
      <c r="C116" s="286">
        <f t="shared" ref="C116:G116" si="50">SUM(C93:C115)</f>
        <v>593892.85340800742</v>
      </c>
      <c r="D116" s="286">
        <f t="shared" si="50"/>
        <v>705918.9950026375</v>
      </c>
      <c r="E116" s="286">
        <f t="shared" si="50"/>
        <v>1621538.1484397419</v>
      </c>
      <c r="F116" s="286">
        <f t="shared" si="50"/>
        <v>3518829.7748786933</v>
      </c>
      <c r="G116" s="286">
        <f t="shared" si="50"/>
        <v>7008274.3688452011</v>
      </c>
      <c r="I116" s="162" t="s">
        <v>207</v>
      </c>
      <c r="J116" s="286">
        <f t="shared" ref="J116:N116" ca="1" si="51">SUM(J93:J115)</f>
        <v>5137096.7659596726</v>
      </c>
      <c r="K116" s="286">
        <f t="shared" ca="1" si="51"/>
        <v>5482903.2072627191</v>
      </c>
      <c r="L116" s="286">
        <f t="shared" ca="1" si="51"/>
        <v>6002850.4133150922</v>
      </c>
      <c r="M116" s="286">
        <f t="shared" ca="1" si="51"/>
        <v>7717534.7389896866</v>
      </c>
      <c r="N116" s="286">
        <f t="shared" ca="1" si="51"/>
        <v>15128976.592123179</v>
      </c>
    </row>
    <row r="117" spans="2:14" ht="14.25" customHeight="1">
      <c r="B117" s="181"/>
      <c r="C117" s="25"/>
      <c r="D117" s="25"/>
      <c r="E117" s="25"/>
      <c r="F117" s="25"/>
      <c r="G117" s="25"/>
      <c r="I117" s="181"/>
      <c r="J117" s="25"/>
      <c r="K117" s="25"/>
      <c r="L117" s="25"/>
      <c r="M117" s="25"/>
      <c r="N117" s="25"/>
    </row>
    <row r="118" spans="2:14" ht="14.25" customHeight="1">
      <c r="B118" s="162" t="str">
        <f ca="1">IF(B119=0,0,"Pre-Tax Income")</f>
        <v>Pre-Tax Income</v>
      </c>
      <c r="C118" s="177">
        <f t="shared" ref="C118:G118" si="52">C89-C116</f>
        <v>-519325.13316532818</v>
      </c>
      <c r="D118" s="177">
        <f t="shared" si="52"/>
        <v>-132646.99605482304</v>
      </c>
      <c r="E118" s="177">
        <f t="shared" si="52"/>
        <v>549927.90264260187</v>
      </c>
      <c r="F118" s="177">
        <f t="shared" si="52"/>
        <v>5374895.7507669684</v>
      </c>
      <c r="G118" s="177">
        <f t="shared" si="52"/>
        <v>32746753.283610933</v>
      </c>
      <c r="I118" s="162" t="str">
        <f ca="1">IF(I119=0,0,"Pre-Tax Income")</f>
        <v>Pre-Tax Income</v>
      </c>
      <c r="J118" s="177">
        <f t="shared" ref="J118:N118" ca="1" si="53">J89-J116</f>
        <v>-4926352.5544652585</v>
      </c>
      <c r="K118" s="177">
        <f t="shared" ca="1" si="53"/>
        <v>-4566410.0965581387</v>
      </c>
      <c r="L118" s="177">
        <f t="shared" ca="1" si="53"/>
        <v>-4220325.6363655981</v>
      </c>
      <c r="M118" s="177">
        <f t="shared" ca="1" si="53"/>
        <v>-1872562.3336776327</v>
      </c>
      <c r="N118" s="177">
        <f t="shared" ca="1" si="53"/>
        <v>10208151.497218637</v>
      </c>
    </row>
    <row r="119" spans="2:14" ht="14.25" customHeight="1">
      <c r="B119" s="294" t="str">
        <f ca="1">I119</f>
        <v>Income Tax</v>
      </c>
      <c r="C119" s="294">
        <f t="shared" ref="C119:G119" si="54">C$68*C118</f>
        <v>0</v>
      </c>
      <c r="D119" s="294">
        <f t="shared" si="54"/>
        <v>0</v>
      </c>
      <c r="E119" s="294">
        <f t="shared" si="54"/>
        <v>109985.58052852038</v>
      </c>
      <c r="F119" s="294">
        <f t="shared" si="54"/>
        <v>1074979.1501533936</v>
      </c>
      <c r="G119" s="294">
        <f t="shared" si="54"/>
        <v>6549350.6567221871</v>
      </c>
      <c r="I119" s="181" t="str">
        <f ca="1">IF(SUM(J119:U119)=0,0,"Income Tax")</f>
        <v>Income Tax</v>
      </c>
      <c r="J119" s="294">
        <f ca="1">'IS Summary'!B48</f>
        <v>0</v>
      </c>
      <c r="K119" s="294">
        <f ca="1">'IS Summary'!C48</f>
        <v>0</v>
      </c>
      <c r="L119" s="294">
        <f ca="1">'IS Summary'!D48</f>
        <v>0</v>
      </c>
      <c r="M119" s="294">
        <f ca="1">'IS Summary'!E48</f>
        <v>0</v>
      </c>
      <c r="N119" s="294">
        <f ca="1">'IS Summary'!F48</f>
        <v>2041630.2994437274</v>
      </c>
    </row>
    <row r="120" spans="2:14" ht="14.25" customHeight="1">
      <c r="B120" s="162" t="s">
        <v>209</v>
      </c>
      <c r="C120" s="103">
        <f t="shared" ref="C120:G120" si="55">C118-C119</f>
        <v>-519325.13316532818</v>
      </c>
      <c r="D120" s="103">
        <f t="shared" si="55"/>
        <v>-132646.99605482304</v>
      </c>
      <c r="E120" s="103">
        <f t="shared" si="55"/>
        <v>439942.32211408147</v>
      </c>
      <c r="F120" s="103">
        <f t="shared" si="55"/>
        <v>4299916.6006135745</v>
      </c>
      <c r="G120" s="103">
        <f t="shared" si="55"/>
        <v>26197402.626888745</v>
      </c>
      <c r="I120" s="162" t="s">
        <v>209</v>
      </c>
      <c r="J120" s="103">
        <f t="shared" ref="J120:N120" ca="1" si="56">J118-J119</f>
        <v>-4926352.5544652585</v>
      </c>
      <c r="K120" s="103">
        <f t="shared" ca="1" si="56"/>
        <v>-4566410.0965581387</v>
      </c>
      <c r="L120" s="103">
        <f t="shared" ca="1" si="56"/>
        <v>-4220325.6363655981</v>
      </c>
      <c r="M120" s="103">
        <f t="shared" ca="1" si="56"/>
        <v>-1872562.3336776327</v>
      </c>
      <c r="N120" s="103">
        <f t="shared" ca="1" si="56"/>
        <v>8166521.1977749094</v>
      </c>
    </row>
    <row r="121" spans="2:14" ht="14.25" customHeight="1">
      <c r="C121" s="287"/>
      <c r="D121" s="287"/>
      <c r="E121" s="287"/>
      <c r="F121" s="287"/>
      <c r="G121" s="287"/>
      <c r="J121" s="287"/>
      <c r="K121" s="287"/>
      <c r="L121" s="287"/>
      <c r="M121" s="287"/>
      <c r="N121" s="287"/>
    </row>
    <row r="122" spans="2:14" ht="14.25" customHeight="1">
      <c r="B122" s="288" t="s">
        <v>318</v>
      </c>
      <c r="C122" s="289">
        <f t="shared" ref="C122:G122" si="57">C120+C115+C114+C119</f>
        <v>-517805.34887615399</v>
      </c>
      <c r="D122" s="289">
        <f t="shared" si="57"/>
        <v>-130569.8467613996</v>
      </c>
      <c r="E122" s="289">
        <f t="shared" si="57"/>
        <v>552059.66138619219</v>
      </c>
      <c r="F122" s="289">
        <f t="shared" si="57"/>
        <v>5376954.2511411188</v>
      </c>
      <c r="G122" s="289">
        <f t="shared" si="57"/>
        <v>32748735.540956639</v>
      </c>
      <c r="I122" s="288" t="s">
        <v>318</v>
      </c>
      <c r="J122" s="289">
        <f t="shared" ref="J122:N122" ca="1" si="58">J120+J115+J114+J119</f>
        <v>-4922202.5544652585</v>
      </c>
      <c r="K122" s="289">
        <f t="shared" ca="1" si="58"/>
        <v>-4561010.0965581387</v>
      </c>
      <c r="L122" s="289">
        <f t="shared" ca="1" si="58"/>
        <v>-4214925.6363655981</v>
      </c>
      <c r="M122" s="289">
        <f t="shared" ca="1" si="58"/>
        <v>-1867162.3336776327</v>
      </c>
      <c r="N122" s="289">
        <f t="shared" ca="1" si="58"/>
        <v>10213551.497218637</v>
      </c>
    </row>
    <row r="123" spans="2:14" ht="14.25" customHeight="1"/>
    <row r="124" spans="2:14" ht="14.25" customHeight="1"/>
    <row r="125" spans="2:14" ht="14.25" customHeight="1"/>
    <row r="126" spans="2:14" ht="14.25" customHeight="1"/>
    <row r="127" spans="2:14" ht="14.25" customHeight="1"/>
    <row r="128" spans="2:14"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2">
    <mergeCell ref="B27:C27"/>
    <mergeCell ref="B32:C32"/>
    <mergeCell ref="B3:L5"/>
    <mergeCell ref="B8:G10"/>
    <mergeCell ref="B12:C12"/>
    <mergeCell ref="B17:C17"/>
    <mergeCell ref="B22:C22"/>
    <mergeCell ref="B37:C37"/>
    <mergeCell ref="B42:C42"/>
    <mergeCell ref="B56:C56"/>
    <mergeCell ref="B73:G73"/>
    <mergeCell ref="I73:N73"/>
  </mergeCells>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AE4F4"/>
  </sheetPr>
  <dimension ref="A1:Z996"/>
  <sheetViews>
    <sheetView showGridLines="0" topLeftCell="A37" zoomScale="70" zoomScaleNormal="70" workbookViewId="0">
      <selection activeCell="J49" sqref="J49"/>
    </sheetView>
  </sheetViews>
  <sheetFormatPr defaultColWidth="14.453125" defaultRowHeight="15" customHeight="1"/>
  <cols>
    <col min="1" max="1" width="8.81640625" customWidth="1"/>
    <col min="2" max="2" width="3.453125" customWidth="1"/>
    <col min="3" max="3" width="41.81640625" customWidth="1"/>
    <col min="4" max="4" width="24.1796875" customWidth="1"/>
    <col min="5" max="5" width="14" customWidth="1"/>
    <col min="6" max="6" width="29.453125" customWidth="1"/>
    <col min="7" max="7" width="24.453125" customWidth="1"/>
    <col min="8" max="8" width="21.1796875" customWidth="1"/>
    <col min="9" max="9" width="9.1796875" customWidth="1"/>
    <col min="10" max="10" width="26.453125" customWidth="1"/>
    <col min="11" max="26" width="8.81640625" customWidth="1"/>
  </cols>
  <sheetData>
    <row r="1" spans="1:26" ht="91"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2"/>
      <c r="D2" s="3"/>
      <c r="E2" s="2"/>
      <c r="F2" s="2"/>
      <c r="G2" s="2"/>
      <c r="H2" s="2"/>
      <c r="I2" s="2"/>
      <c r="J2" s="2"/>
      <c r="K2" s="2"/>
      <c r="L2" s="2"/>
      <c r="M2" s="2"/>
      <c r="N2" s="2"/>
      <c r="O2" s="2"/>
      <c r="P2" s="2"/>
      <c r="Q2" s="2"/>
      <c r="R2" s="2"/>
      <c r="S2" s="2"/>
      <c r="T2" s="2"/>
      <c r="U2" s="2"/>
      <c r="V2" s="2"/>
      <c r="W2" s="2"/>
      <c r="X2" s="2"/>
      <c r="Y2" s="2"/>
      <c r="Z2" s="2"/>
    </row>
    <row r="3" spans="1:26" ht="14.25" hidden="1" customHeight="1">
      <c r="A3" s="2"/>
      <c r="D3" s="3"/>
      <c r="E3" s="2"/>
      <c r="F3" s="2"/>
      <c r="G3" s="2"/>
      <c r="H3" s="2"/>
      <c r="I3" s="2"/>
      <c r="J3" s="2"/>
      <c r="K3" s="2"/>
      <c r="L3" s="2"/>
      <c r="M3" s="2"/>
      <c r="N3" s="2"/>
      <c r="O3" s="2"/>
      <c r="P3" s="2"/>
      <c r="Q3" s="2"/>
      <c r="R3" s="2"/>
      <c r="S3" s="2"/>
      <c r="T3" s="2"/>
      <c r="U3" s="2"/>
      <c r="V3" s="2"/>
      <c r="W3" s="2"/>
      <c r="X3" s="2"/>
      <c r="Y3" s="2"/>
      <c r="Z3" s="2"/>
    </row>
    <row r="4" spans="1:26" ht="14.25" hidden="1" customHeight="1">
      <c r="A4" s="2"/>
      <c r="D4" s="3"/>
      <c r="E4" s="2"/>
      <c r="F4" s="2"/>
      <c r="G4" s="2"/>
      <c r="H4" s="2"/>
      <c r="I4" s="2"/>
      <c r="J4" s="2"/>
      <c r="K4" s="2"/>
      <c r="L4" s="2"/>
      <c r="M4" s="2"/>
      <c r="N4" s="2"/>
      <c r="O4" s="2"/>
      <c r="P4" s="2"/>
      <c r="Q4" s="2"/>
      <c r="R4" s="2"/>
      <c r="S4" s="2"/>
      <c r="T4" s="2"/>
      <c r="U4" s="2"/>
      <c r="V4" s="2"/>
      <c r="W4" s="2"/>
      <c r="X4" s="2"/>
      <c r="Y4" s="2"/>
      <c r="Z4" s="2"/>
    </row>
    <row r="5" spans="1:26" ht="14.25" hidden="1" customHeight="1">
      <c r="A5" s="2"/>
      <c r="D5" s="3"/>
      <c r="E5" s="2"/>
      <c r="F5" s="2"/>
      <c r="G5" s="2"/>
      <c r="H5" s="2"/>
      <c r="I5" s="2"/>
      <c r="J5" s="2"/>
      <c r="K5" s="2"/>
      <c r="L5" s="2"/>
      <c r="M5" s="2"/>
      <c r="N5" s="2"/>
      <c r="O5" s="2"/>
      <c r="P5" s="2"/>
      <c r="Q5" s="2"/>
      <c r="R5" s="2"/>
      <c r="S5" s="2"/>
      <c r="T5" s="2"/>
      <c r="U5" s="2"/>
      <c r="V5" s="2"/>
      <c r="W5" s="2"/>
      <c r="X5" s="2"/>
      <c r="Y5" s="2"/>
      <c r="Z5" s="2"/>
    </row>
    <row r="6" spans="1:26" ht="14.25" customHeight="1" thickBot="1"/>
    <row r="7" spans="1:26" ht="14.25" customHeight="1">
      <c r="C7" s="392" t="s">
        <v>0</v>
      </c>
      <c r="D7" s="393"/>
      <c r="F7" s="4" t="s">
        <v>1</v>
      </c>
      <c r="G7" s="6"/>
      <c r="H7" s="447" t="s">
        <v>385</v>
      </c>
    </row>
    <row r="8" spans="1:26" ht="14.25" customHeight="1">
      <c r="C8" s="394" t="s">
        <v>2</v>
      </c>
      <c r="D8" s="395" t="s">
        <v>410</v>
      </c>
      <c r="F8" s="7" t="s">
        <v>3</v>
      </c>
      <c r="G8" s="133" t="s">
        <v>4</v>
      </c>
      <c r="H8" s="448"/>
    </row>
    <row r="9" spans="1:26" ht="14.25" customHeight="1">
      <c r="C9" s="394" t="s">
        <v>5</v>
      </c>
      <c r="D9" s="396">
        <v>46174</v>
      </c>
      <c r="F9" s="9" t="s">
        <v>6</v>
      </c>
      <c r="G9" s="10">
        <v>2600000</v>
      </c>
      <c r="H9" s="11">
        <v>12</v>
      </c>
      <c r="I9" s="2"/>
    </row>
    <row r="10" spans="1:26" ht="14.25" customHeight="1" thickBot="1">
      <c r="C10" s="397" t="s">
        <v>384</v>
      </c>
      <c r="D10" s="398">
        <v>5000</v>
      </c>
      <c r="F10" s="9" t="s">
        <v>390</v>
      </c>
      <c r="G10" s="390">
        <v>78000</v>
      </c>
      <c r="H10" s="391">
        <v>1</v>
      </c>
      <c r="I10" s="2"/>
    </row>
    <row r="11" spans="1:26" ht="14.25" customHeight="1" thickBot="1">
      <c r="F11" s="9"/>
      <c r="G11" s="10"/>
      <c r="H11" s="11"/>
    </row>
    <row r="12" spans="1:26" ht="14.25" customHeight="1">
      <c r="C12" s="4" t="s">
        <v>7</v>
      </c>
      <c r="D12" s="5"/>
      <c r="F12" s="9"/>
      <c r="G12" s="10"/>
      <c r="H12" s="11"/>
    </row>
    <row r="13" spans="1:26" ht="14.25" customHeight="1">
      <c r="C13" s="7" t="s">
        <v>8</v>
      </c>
      <c r="D13" s="12">
        <v>0.6</v>
      </c>
      <c r="F13" s="9"/>
      <c r="G13" s="10"/>
      <c r="H13" s="11"/>
    </row>
    <row r="14" spans="1:26" ht="14.25" customHeight="1">
      <c r="C14" s="8" t="s">
        <v>9</v>
      </c>
      <c r="D14" s="13">
        <v>0.4</v>
      </c>
      <c r="F14" s="14"/>
      <c r="G14" s="15"/>
      <c r="H14" s="16"/>
    </row>
    <row r="15" spans="1:26" ht="14.25" customHeight="1" thickBot="1"/>
    <row r="16" spans="1:26" ht="14.25" hidden="1" customHeight="1">
      <c r="C16" s="17"/>
      <c r="D16" s="2"/>
      <c r="F16" s="4" t="s">
        <v>10</v>
      </c>
      <c r="G16" s="18"/>
      <c r="H16" s="19"/>
    </row>
    <row r="17" spans="3:13" ht="14.25" hidden="1" customHeight="1">
      <c r="C17" s="20"/>
      <c r="D17" s="21"/>
      <c r="F17" s="7" t="s">
        <v>11</v>
      </c>
      <c r="H17" s="22">
        <v>0</v>
      </c>
    </row>
    <row r="18" spans="3:13" ht="14.25" hidden="1" customHeight="1">
      <c r="C18" s="2"/>
      <c r="D18" s="21"/>
      <c r="F18" s="8" t="s">
        <v>12</v>
      </c>
      <c r="G18" s="23"/>
      <c r="H18" s="24">
        <v>0</v>
      </c>
    </row>
    <row r="19" spans="3:13" ht="14.25" hidden="1" customHeight="1">
      <c r="F19" s="2"/>
      <c r="G19" s="25"/>
      <c r="H19" s="26"/>
    </row>
    <row r="20" spans="3:13" ht="21.75" customHeight="1">
      <c r="C20" s="4" t="s">
        <v>13</v>
      </c>
      <c r="D20" s="27"/>
      <c r="E20" s="449" t="s">
        <v>4</v>
      </c>
      <c r="F20" s="451" t="s">
        <v>14</v>
      </c>
      <c r="G20" s="452" t="s">
        <v>15</v>
      </c>
      <c r="H20" s="453" t="s">
        <v>386</v>
      </c>
      <c r="J20" s="28" t="s">
        <v>16</v>
      </c>
      <c r="L20" s="17"/>
    </row>
    <row r="21" spans="3:13" ht="18.75" customHeight="1">
      <c r="C21" s="7" t="s">
        <v>3</v>
      </c>
      <c r="D21" s="2" t="s">
        <v>17</v>
      </c>
      <c r="E21" s="450"/>
      <c r="F21" s="446"/>
      <c r="G21" s="450"/>
      <c r="H21" s="454"/>
      <c r="J21" s="29" t="s">
        <v>18</v>
      </c>
    </row>
    <row r="22" spans="3:13" ht="14.25" customHeight="1">
      <c r="C22" s="9" t="s">
        <v>19</v>
      </c>
      <c r="D22" s="30" t="s">
        <v>20</v>
      </c>
      <c r="E22" s="10">
        <v>25000</v>
      </c>
      <c r="F22" s="31">
        <v>10</v>
      </c>
      <c r="G22" s="10">
        <v>1000</v>
      </c>
      <c r="H22" s="32">
        <v>1</v>
      </c>
      <c r="J22" s="33" t="s">
        <v>20</v>
      </c>
      <c r="L22" s="2"/>
    </row>
    <row r="23" spans="3:13" ht="14.25" customHeight="1">
      <c r="C23" s="9" t="s">
        <v>21</v>
      </c>
      <c r="D23" s="30" t="s">
        <v>22</v>
      </c>
      <c r="E23" s="10">
        <v>15000</v>
      </c>
      <c r="F23" s="31">
        <v>10</v>
      </c>
      <c r="G23" s="10">
        <v>0</v>
      </c>
      <c r="H23" s="32">
        <v>6</v>
      </c>
      <c r="J23" s="34" t="s">
        <v>22</v>
      </c>
      <c r="L23" s="2"/>
    </row>
    <row r="24" spans="3:13" ht="14.25" customHeight="1">
      <c r="C24" s="9" t="s">
        <v>21</v>
      </c>
      <c r="D24" s="30" t="s">
        <v>22</v>
      </c>
      <c r="E24" s="10">
        <v>15000</v>
      </c>
      <c r="F24" s="31">
        <v>10</v>
      </c>
      <c r="G24" s="10">
        <v>0</v>
      </c>
      <c r="H24" s="32">
        <v>6</v>
      </c>
      <c r="J24" s="34"/>
      <c r="L24" s="2"/>
    </row>
    <row r="25" spans="3:13" ht="14.25" customHeight="1">
      <c r="C25" s="9"/>
      <c r="D25" s="30"/>
      <c r="E25" s="10"/>
      <c r="F25" s="31"/>
      <c r="G25" s="10"/>
      <c r="H25" s="32"/>
      <c r="J25" s="34"/>
      <c r="L25" s="2"/>
    </row>
    <row r="26" spans="3:13" ht="14.25" customHeight="1">
      <c r="C26" s="9"/>
      <c r="D26" s="30"/>
      <c r="E26" s="10"/>
      <c r="F26" s="31"/>
      <c r="G26" s="10"/>
      <c r="H26" s="32"/>
      <c r="J26" s="34"/>
      <c r="L26" s="2"/>
    </row>
    <row r="27" spans="3:13" ht="14.25" customHeight="1" thickBot="1">
      <c r="C27" s="9"/>
      <c r="D27" s="30"/>
      <c r="E27" s="10"/>
      <c r="F27" s="31"/>
      <c r="G27" s="10"/>
      <c r="H27" s="32"/>
      <c r="J27" s="35"/>
      <c r="L27" s="2"/>
    </row>
    <row r="28" spans="3:13" ht="14.25" customHeight="1">
      <c r="C28" s="9"/>
      <c r="D28" s="30"/>
      <c r="E28" s="10"/>
      <c r="F28" s="31"/>
      <c r="G28" s="10"/>
      <c r="H28" s="32"/>
      <c r="J28" s="2"/>
      <c r="L28" s="2"/>
    </row>
    <row r="29" spans="3:13" ht="14.25" customHeight="1">
      <c r="C29" s="9"/>
      <c r="D29" s="30"/>
      <c r="E29" s="10"/>
      <c r="F29" s="31"/>
      <c r="G29" s="10"/>
      <c r="H29" s="32"/>
      <c r="J29" s="2"/>
      <c r="L29" s="2"/>
    </row>
    <row r="30" spans="3:13" ht="14.25" customHeight="1" thickBot="1">
      <c r="C30" s="406" t="s">
        <v>397</v>
      </c>
      <c r="D30" s="15"/>
      <c r="E30" s="36"/>
      <c r="F30" s="37"/>
      <c r="G30" s="36"/>
      <c r="H30" s="16"/>
      <c r="I30" s="2"/>
      <c r="M30" s="2"/>
    </row>
    <row r="31" spans="3:13" ht="14.25" customHeight="1">
      <c r="C31" s="439" t="s">
        <v>394</v>
      </c>
      <c r="D31" s="440"/>
      <c r="E31" s="441"/>
      <c r="F31" s="38"/>
      <c r="H31" s="39"/>
      <c r="I31" s="39"/>
      <c r="L31" s="2"/>
    </row>
    <row r="32" spans="3:13" ht="14.25" customHeight="1">
      <c r="C32" s="442"/>
      <c r="D32" s="443"/>
      <c r="E32" s="444"/>
      <c r="F32" s="38"/>
      <c r="H32" s="39"/>
      <c r="I32" s="39"/>
      <c r="L32" s="2"/>
    </row>
    <row r="33" spans="3:12" ht="14.25" customHeight="1">
      <c r="L33" s="2"/>
    </row>
    <row r="34" spans="3:12" ht="14.25" customHeight="1">
      <c r="C34" s="40" t="s">
        <v>23</v>
      </c>
      <c r="D34" s="445" t="s">
        <v>24</v>
      </c>
      <c r="E34" s="445" t="s">
        <v>387</v>
      </c>
      <c r="F34" s="6"/>
      <c r="G34" s="5"/>
      <c r="K34" s="2"/>
    </row>
    <row r="35" spans="3:12" ht="30.5" customHeight="1">
      <c r="C35" s="41" t="s">
        <v>3</v>
      </c>
      <c r="D35" s="446"/>
      <c r="E35" s="446"/>
      <c r="F35" s="42" t="s">
        <v>25</v>
      </c>
      <c r="G35" s="43" t="s">
        <v>26</v>
      </c>
      <c r="H35" s="42"/>
      <c r="I35" s="44"/>
    </row>
    <row r="36" spans="3:12" ht="14.25" customHeight="1">
      <c r="C36" s="9" t="s">
        <v>27</v>
      </c>
      <c r="D36" s="10"/>
      <c r="E36" s="30">
        <v>0</v>
      </c>
      <c r="F36" s="46"/>
      <c r="G36" s="32"/>
      <c r="H36" s="47"/>
      <c r="I36" s="48"/>
    </row>
    <row r="37" spans="3:12" ht="14.25" customHeight="1">
      <c r="C37" s="9" t="s">
        <v>388</v>
      </c>
      <c r="D37" s="10"/>
      <c r="E37" s="30"/>
      <c r="F37" s="46"/>
      <c r="G37" s="32"/>
      <c r="H37" s="47"/>
      <c r="I37" s="48"/>
    </row>
    <row r="38" spans="3:12" ht="14.25" customHeight="1">
      <c r="C38" s="9"/>
      <c r="D38" s="10"/>
      <c r="E38" s="30"/>
      <c r="F38" s="46"/>
      <c r="G38" s="32"/>
      <c r="H38" s="47"/>
      <c r="I38" s="48"/>
    </row>
    <row r="39" spans="3:12" ht="14.25" hidden="1" customHeight="1">
      <c r="C39" s="9"/>
      <c r="D39" s="10"/>
      <c r="E39" s="30"/>
      <c r="F39" s="46"/>
      <c r="G39" s="32"/>
      <c r="H39" s="47"/>
      <c r="I39" s="48"/>
    </row>
    <row r="40" spans="3:12" ht="14.25" hidden="1" customHeight="1">
      <c r="C40" s="9"/>
      <c r="D40" s="10"/>
      <c r="E40" s="30"/>
      <c r="F40" s="46"/>
      <c r="G40" s="32"/>
      <c r="H40" s="47"/>
      <c r="I40" s="48"/>
    </row>
    <row r="41" spans="3:12" ht="14.25" hidden="1" customHeight="1">
      <c r="C41" s="9"/>
      <c r="D41" s="10"/>
      <c r="E41" s="30"/>
      <c r="F41" s="46"/>
      <c r="G41" s="32"/>
      <c r="H41" s="47"/>
      <c r="I41" s="48"/>
    </row>
    <row r="42" spans="3:12" ht="14.25" hidden="1" customHeight="1">
      <c r="C42" s="9"/>
      <c r="D42" s="10"/>
      <c r="E42" s="30"/>
      <c r="F42" s="46"/>
      <c r="G42" s="32"/>
      <c r="H42" s="47"/>
      <c r="I42" s="48"/>
    </row>
    <row r="43" spans="3:12" ht="14.25" hidden="1" customHeight="1">
      <c r="C43" s="9"/>
      <c r="D43" s="10"/>
      <c r="E43" s="30"/>
      <c r="F43" s="46"/>
      <c r="G43" s="32"/>
      <c r="H43" s="47"/>
      <c r="I43" s="48"/>
    </row>
    <row r="44" spans="3:12" ht="14.25" hidden="1" customHeight="1">
      <c r="C44" s="9"/>
      <c r="D44" s="10"/>
      <c r="E44" s="30"/>
      <c r="F44" s="46"/>
      <c r="G44" s="32"/>
      <c r="H44" s="47"/>
      <c r="I44" s="48"/>
    </row>
    <row r="45" spans="3:12" ht="14.25" customHeight="1" thickBot="1">
      <c r="C45" s="406"/>
      <c r="D45" s="36"/>
      <c r="E45" s="15"/>
      <c r="F45" s="50"/>
      <c r="G45" s="16"/>
      <c r="H45" s="47"/>
      <c r="I45" s="48"/>
    </row>
    <row r="46" spans="3:12" ht="14.25" customHeight="1"/>
    <row r="47" spans="3:12" ht="14.25" customHeight="1">
      <c r="C47" s="17"/>
    </row>
    <row r="48" spans="3:12" ht="14.25" customHeight="1">
      <c r="C48" s="51" t="s">
        <v>28</v>
      </c>
    </row>
    <row r="49" spans="3:8" ht="14.25" customHeight="1">
      <c r="C49" s="52"/>
      <c r="D49" s="53"/>
      <c r="E49" s="53"/>
      <c r="F49" s="53"/>
      <c r="G49" s="54"/>
      <c r="H49" s="55"/>
    </row>
    <row r="50" spans="3:8" ht="14.25" customHeight="1">
      <c r="C50" s="56" t="s">
        <v>29</v>
      </c>
      <c r="D50" s="57">
        <v>1950000</v>
      </c>
      <c r="E50" s="58" t="s">
        <v>30</v>
      </c>
      <c r="F50" s="59"/>
      <c r="G50" s="60"/>
      <c r="H50" s="61"/>
    </row>
    <row r="51" spans="3:8" ht="14.25" customHeight="1">
      <c r="C51" s="56" t="s">
        <v>31</v>
      </c>
      <c r="D51" s="57">
        <v>12</v>
      </c>
      <c r="E51" s="58" t="s">
        <v>32</v>
      </c>
      <c r="F51" s="59"/>
      <c r="G51" s="60"/>
      <c r="H51" s="61"/>
    </row>
    <row r="52" spans="3:8" ht="14.25" customHeight="1">
      <c r="C52" s="56"/>
      <c r="D52" s="57"/>
      <c r="E52" s="58"/>
      <c r="F52" s="59"/>
      <c r="G52" s="60"/>
      <c r="H52" s="61"/>
    </row>
    <row r="53" spans="3:8" ht="14.25" customHeight="1">
      <c r="C53" s="56" t="s">
        <v>33</v>
      </c>
      <c r="D53" s="62">
        <v>195000</v>
      </c>
      <c r="E53" s="58"/>
      <c r="F53" s="59"/>
      <c r="G53" s="60"/>
      <c r="H53" s="61"/>
    </row>
    <row r="54" spans="3:8" ht="14.25" customHeight="1">
      <c r="C54" s="56"/>
      <c r="D54" s="62"/>
      <c r="E54" s="58"/>
      <c r="F54" s="59"/>
      <c r="G54" s="60"/>
      <c r="H54" s="61"/>
    </row>
    <row r="55" spans="3:8" ht="14.25" customHeight="1">
      <c r="C55" s="56" t="s">
        <v>395</v>
      </c>
      <c r="D55" s="62">
        <v>325000</v>
      </c>
      <c r="E55" s="58" t="s">
        <v>396</v>
      </c>
      <c r="F55" s="59"/>
      <c r="G55" s="60"/>
      <c r="H55" s="61"/>
    </row>
    <row r="56" spans="3:8" ht="14.25" customHeight="1">
      <c r="C56" s="56" t="s">
        <v>34</v>
      </c>
      <c r="D56" s="63">
        <f>D55+D53+D50</f>
        <v>2470000</v>
      </c>
      <c r="E56" s="58" t="s">
        <v>35</v>
      </c>
      <c r="F56" s="59"/>
      <c r="G56" s="60"/>
      <c r="H56" s="61"/>
    </row>
    <row r="57" spans="3:8" ht="14.25" customHeight="1" thickTop="1">
      <c r="C57" s="56"/>
      <c r="D57" s="62"/>
      <c r="E57" s="58"/>
      <c r="F57" s="59"/>
      <c r="G57" s="60"/>
      <c r="H57" s="61"/>
    </row>
    <row r="58" spans="3:8" ht="14.25" customHeight="1">
      <c r="C58" s="56" t="s">
        <v>389</v>
      </c>
      <c r="D58" s="399">
        <f>D10</f>
        <v>5000</v>
      </c>
      <c r="E58" s="400"/>
      <c r="F58" s="401"/>
      <c r="G58" s="402"/>
      <c r="H58" s="403"/>
    </row>
    <row r="59" spans="3:8" ht="14.25" customHeight="1">
      <c r="C59" s="56" t="s">
        <v>391</v>
      </c>
      <c r="D59" s="62">
        <f>SUMIFS($G$9:$G$14,$H$9:$H$14,"&gt;0",$H$9:$H$14,"&lt;="&amp;$D$51)</f>
        <v>2678000</v>
      </c>
      <c r="E59" s="58"/>
      <c r="F59" s="59"/>
      <c r="G59" s="60"/>
      <c r="H59" s="61"/>
    </row>
    <row r="60" spans="3:8" ht="14.25" customHeight="1">
      <c r="C60" s="56" t="s">
        <v>392</v>
      </c>
      <c r="D60" s="62">
        <f>SUMIFS($D$36:$D$45,$E$36:$E$45,"&gt;0",$E$36:$E$45,"&lt;="&amp;$D$51)</f>
        <v>0</v>
      </c>
      <c r="E60" s="58"/>
      <c r="F60" s="59"/>
      <c r="G60" s="60"/>
      <c r="H60" s="61"/>
    </row>
    <row r="61" spans="3:8" ht="14.25" customHeight="1">
      <c r="C61" s="56"/>
      <c r="D61" s="62"/>
      <c r="E61" s="58"/>
      <c r="F61" s="59"/>
      <c r="G61" s="60"/>
      <c r="H61" s="61"/>
    </row>
    <row r="62" spans="3:8" ht="14.25" customHeight="1">
      <c r="C62" s="56" t="s">
        <v>36</v>
      </c>
      <c r="D62" s="63">
        <f>SUM(D58:D60)</f>
        <v>2683000</v>
      </c>
      <c r="E62" s="58" t="s">
        <v>37</v>
      </c>
      <c r="F62" s="58" t="str">
        <f>IF(D62&gt;=D56,"Starting Cash is Sufficient","Starting Cash is Not Sufficient")</f>
        <v>Starting Cash is Sufficient</v>
      </c>
      <c r="G62" s="60"/>
      <c r="H62" s="61"/>
    </row>
    <row r="63" spans="3:8" ht="14.25" customHeight="1">
      <c r="C63" s="64"/>
      <c r="D63" s="65"/>
      <c r="E63" s="65"/>
      <c r="F63" s="65"/>
      <c r="G63" s="66"/>
      <c r="H63" s="67"/>
    </row>
    <row r="64" spans="3:8"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sheetData>
  <mergeCells count="8">
    <mergeCell ref="C31:E32"/>
    <mergeCell ref="D34:D35"/>
    <mergeCell ref="E34:E35"/>
    <mergeCell ref="H7:H8"/>
    <mergeCell ref="E20:E21"/>
    <mergeCell ref="F20:F21"/>
    <mergeCell ref="G20:G21"/>
    <mergeCell ref="H20:H21"/>
  </mergeCells>
  <dataValidations count="1">
    <dataValidation type="list" allowBlank="1" showErrorMessage="1" sqref="D22:D30" xr:uid="{00000000-0002-0000-0100-000000000000}">
      <formula1>$J$22:$J$27</formula1>
    </dataValidation>
  </dataValidations>
  <pageMargins left="0.7" right="0.7" top="0.75" bottom="0.75" header="0" footer="0"/>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AE4F4"/>
  </sheetPr>
  <dimension ref="A1:CA1000"/>
  <sheetViews>
    <sheetView showGridLines="0" topLeftCell="A128" zoomScale="70" zoomScaleNormal="70" workbookViewId="0">
      <pane xSplit="1" topLeftCell="B1" activePane="topRight" state="frozen"/>
      <selection pane="topRight" activeCell="I54" sqref="I54"/>
    </sheetView>
  </sheetViews>
  <sheetFormatPr defaultColWidth="14.453125" defaultRowHeight="14.5"/>
  <cols>
    <col min="1" max="1" width="66.81640625" customWidth="1"/>
    <col min="2" max="4" width="17" customWidth="1"/>
    <col min="5" max="5" width="14.81640625" customWidth="1"/>
    <col min="6" max="6" width="13.81640625" customWidth="1"/>
    <col min="7" max="7" width="16.81640625" customWidth="1"/>
    <col min="8" max="25" width="13.81640625" customWidth="1"/>
    <col min="26" max="26" width="12.453125" customWidth="1"/>
    <col min="27" max="61" width="13.81640625" customWidth="1"/>
    <col min="62" max="79" width="8.81640625" customWidth="1"/>
  </cols>
  <sheetData>
    <row r="1" spans="1:79" ht="14.2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row>
    <row r="2" spans="1:79" ht="14.25" customHeight="1">
      <c r="A2" s="1"/>
      <c r="B2" s="68"/>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row>
    <row r="3" spans="1:79" ht="14.25" customHeight="1">
      <c r="A3" s="1"/>
      <c r="B3" s="68"/>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row>
    <row r="4" spans="1:79" ht="14.25" customHeight="1">
      <c r="A4" s="1"/>
      <c r="B4" s="68"/>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row>
    <row r="5" spans="1:79" ht="14.25" customHeight="1">
      <c r="A5" s="1"/>
      <c r="B5" s="68"/>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row>
    <row r="6" spans="1:79" ht="14.25" customHeight="1">
      <c r="A6" s="1"/>
      <c r="B6" s="68"/>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row>
    <row r="7" spans="1:79" ht="14.25" customHeight="1">
      <c r="A7" s="69"/>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row>
    <row r="8" spans="1:79" ht="18.5">
      <c r="A8" s="70" t="s">
        <v>38</v>
      </c>
      <c r="B8" s="71">
        <v>4</v>
      </c>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row>
    <row r="9" spans="1:79">
      <c r="A9" s="17"/>
      <c r="B9" s="72"/>
      <c r="C9" s="72"/>
      <c r="D9" s="72"/>
      <c r="E9" s="72"/>
      <c r="F9" s="72"/>
      <c r="G9" s="72"/>
      <c r="H9" s="72"/>
      <c r="I9" s="72"/>
      <c r="J9" s="72"/>
      <c r="K9" s="72"/>
      <c r="L9" s="72"/>
      <c r="M9" s="72"/>
      <c r="N9" s="72"/>
      <c r="O9" s="72"/>
      <c r="P9" s="72"/>
      <c r="Q9" s="72"/>
      <c r="R9" s="72"/>
      <c r="S9" s="72"/>
      <c r="T9" s="72"/>
      <c r="U9" s="72"/>
      <c r="V9" s="72"/>
      <c r="W9" s="72"/>
      <c r="X9" s="72"/>
      <c r="Y9" s="72"/>
      <c r="Z9" s="72"/>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2"/>
      <c r="BK9" s="2"/>
      <c r="BL9" s="2"/>
      <c r="BM9" s="2"/>
      <c r="BN9" s="2"/>
      <c r="BO9" s="2"/>
      <c r="BP9" s="2"/>
      <c r="BQ9" s="2"/>
      <c r="BR9" s="2"/>
      <c r="BS9" s="2"/>
      <c r="BT9" s="2"/>
      <c r="BU9" s="2"/>
      <c r="BV9" s="2"/>
      <c r="BW9" s="2"/>
      <c r="BX9" s="2"/>
      <c r="BY9" s="2"/>
      <c r="BZ9" s="2"/>
      <c r="CA9" s="2"/>
    </row>
    <row r="10" spans="1:79" ht="21">
      <c r="A10" s="73" t="s">
        <v>39</v>
      </c>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row>
    <row r="11" spans="1:79">
      <c r="A11" s="75" t="s">
        <v>40</v>
      </c>
      <c r="B11" s="76">
        <f>Calc!C$4</f>
        <v>46203</v>
      </c>
      <c r="C11" s="76">
        <f>Calc!D$4</f>
        <v>46234</v>
      </c>
      <c r="D11" s="76">
        <f>Calc!E$4</f>
        <v>46265</v>
      </c>
      <c r="E11" s="76">
        <f>Calc!F$4</f>
        <v>46295</v>
      </c>
      <c r="F11" s="76">
        <f>Calc!G$4</f>
        <v>46326</v>
      </c>
      <c r="G11" s="76">
        <f>Calc!H$4</f>
        <v>46356</v>
      </c>
      <c r="H11" s="76">
        <f>Calc!I$4</f>
        <v>46387</v>
      </c>
      <c r="I11" s="76">
        <f>Calc!J$4</f>
        <v>46418</v>
      </c>
      <c r="J11" s="76">
        <f>Calc!K$4</f>
        <v>46446</v>
      </c>
      <c r="K11" s="76">
        <f>Calc!L$4</f>
        <v>46477</v>
      </c>
      <c r="L11" s="76">
        <f>Calc!M$4</f>
        <v>46507</v>
      </c>
      <c r="M11" s="76">
        <f>Calc!N$4</f>
        <v>46538</v>
      </c>
      <c r="N11" s="76">
        <f>Calc!O$4</f>
        <v>46568</v>
      </c>
      <c r="O11" s="76">
        <f>Calc!P$4</f>
        <v>46599</v>
      </c>
      <c r="P11" s="76">
        <f>Calc!Q$4</f>
        <v>46630</v>
      </c>
      <c r="Q11" s="76">
        <f>Calc!R$4</f>
        <v>46660</v>
      </c>
      <c r="R11" s="76">
        <f>Calc!S$4</f>
        <v>46691</v>
      </c>
      <c r="S11" s="76">
        <f>Calc!T$4</f>
        <v>46721</v>
      </c>
      <c r="T11" s="76">
        <f>Calc!U$4</f>
        <v>46752</v>
      </c>
      <c r="U11" s="76">
        <f>Calc!V$4</f>
        <v>46783</v>
      </c>
      <c r="V11" s="76">
        <f>Calc!W$4</f>
        <v>46812</v>
      </c>
      <c r="W11" s="76">
        <f>Calc!X$4</f>
        <v>46843</v>
      </c>
      <c r="X11" s="76">
        <f>Calc!Y$4</f>
        <v>46873</v>
      </c>
      <c r="Y11" s="76">
        <f>Calc!Z$4</f>
        <v>46904</v>
      </c>
      <c r="Z11" s="76">
        <f>Calc!AA$4</f>
        <v>46934</v>
      </c>
      <c r="AA11" s="76">
        <f>Calc!AB$4</f>
        <v>46965</v>
      </c>
      <c r="AB11" s="76">
        <f>Calc!AC$4</f>
        <v>46996</v>
      </c>
      <c r="AC11" s="76">
        <f>Calc!AD$4</f>
        <v>47026</v>
      </c>
      <c r="AD11" s="76">
        <f>Calc!AE$4</f>
        <v>47057</v>
      </c>
      <c r="AE11" s="76">
        <f>Calc!AF$4</f>
        <v>47087</v>
      </c>
      <c r="AF11" s="76">
        <f>Calc!AG$4</f>
        <v>47118</v>
      </c>
      <c r="AG11" s="76">
        <f>Calc!AH$4</f>
        <v>47149</v>
      </c>
      <c r="AH11" s="76">
        <f>Calc!AI$4</f>
        <v>47177</v>
      </c>
      <c r="AI11" s="76">
        <f>Calc!AJ$4</f>
        <v>47208</v>
      </c>
      <c r="AJ11" s="76">
        <f>Calc!AK$4</f>
        <v>47238</v>
      </c>
      <c r="AK11" s="76">
        <f>Calc!AL$4</f>
        <v>47269</v>
      </c>
      <c r="AL11" s="76">
        <f>Calc!AM$4</f>
        <v>47299</v>
      </c>
      <c r="AM11" s="76">
        <f>Calc!AN$4</f>
        <v>47330</v>
      </c>
      <c r="AN11" s="76">
        <f>Calc!AO$4</f>
        <v>47361</v>
      </c>
      <c r="AO11" s="76">
        <f>Calc!AP$4</f>
        <v>47391</v>
      </c>
      <c r="AP11" s="76">
        <f>Calc!AQ$4</f>
        <v>47422</v>
      </c>
      <c r="AQ11" s="76">
        <f>Calc!AR$4</f>
        <v>47452</v>
      </c>
      <c r="AR11" s="76">
        <f>Calc!AS$4</f>
        <v>47483</v>
      </c>
      <c r="AS11" s="76">
        <f>Calc!AT$4</f>
        <v>47514</v>
      </c>
      <c r="AT11" s="76">
        <f>Calc!AU$4</f>
        <v>47542</v>
      </c>
      <c r="AU11" s="76">
        <f>Calc!AV$4</f>
        <v>47573</v>
      </c>
      <c r="AV11" s="76">
        <f>Calc!AW$4</f>
        <v>47603</v>
      </c>
      <c r="AW11" s="76">
        <f>Calc!AX$4</f>
        <v>47634</v>
      </c>
      <c r="AX11" s="76">
        <f>Calc!AY$4</f>
        <v>47664</v>
      </c>
      <c r="AY11" s="76">
        <f>Calc!AZ$4</f>
        <v>47695</v>
      </c>
      <c r="AZ11" s="76">
        <f>Calc!BA$4</f>
        <v>47726</v>
      </c>
      <c r="BA11" s="76">
        <f>Calc!BB$4</f>
        <v>47756</v>
      </c>
      <c r="BB11" s="76">
        <f>Calc!BC$4</f>
        <v>47787</v>
      </c>
      <c r="BC11" s="76">
        <f>Calc!BD$4</f>
        <v>47817</v>
      </c>
      <c r="BD11" s="76">
        <f>Calc!BE$4</f>
        <v>47848</v>
      </c>
      <c r="BE11" s="76">
        <f>Calc!BF$4</f>
        <v>47879</v>
      </c>
      <c r="BF11" s="76">
        <f>Calc!BG$4</f>
        <v>47907</v>
      </c>
      <c r="BG11" s="76">
        <f>Calc!BH$4</f>
        <v>47938</v>
      </c>
      <c r="BH11" s="76">
        <f>Calc!BI$4</f>
        <v>47968</v>
      </c>
      <c r="BI11" s="76">
        <f>Calc!BJ$4</f>
        <v>47999</v>
      </c>
      <c r="BJ11" s="17"/>
      <c r="BK11" s="17"/>
      <c r="BL11" s="17"/>
      <c r="BM11" s="17"/>
      <c r="BN11" s="17"/>
      <c r="BO11" s="17"/>
      <c r="BP11" s="17"/>
      <c r="BQ11" s="17"/>
      <c r="BR11" s="17"/>
      <c r="BS11" s="17"/>
      <c r="BT11" s="17"/>
      <c r="BU11" s="17"/>
      <c r="BV11" s="17"/>
      <c r="BW11" s="17"/>
      <c r="BX11" s="17"/>
      <c r="BY11" s="17"/>
      <c r="BZ11" s="17"/>
      <c r="CA11" s="17"/>
    </row>
    <row r="12" spans="1:79">
      <c r="A12" s="75" t="s">
        <v>41</v>
      </c>
      <c r="B12" s="75">
        <v>1</v>
      </c>
      <c r="C12" s="75">
        <v>2</v>
      </c>
      <c r="D12" s="75">
        <v>3</v>
      </c>
      <c r="E12" s="75">
        <v>4</v>
      </c>
      <c r="F12" s="75">
        <v>5</v>
      </c>
      <c r="G12" s="75">
        <v>6</v>
      </c>
      <c r="H12" s="75">
        <v>7</v>
      </c>
      <c r="I12" s="75">
        <v>8</v>
      </c>
      <c r="J12" s="75">
        <v>9</v>
      </c>
      <c r="K12" s="75">
        <v>10</v>
      </c>
      <c r="L12" s="75">
        <v>11</v>
      </c>
      <c r="M12" s="75">
        <v>12</v>
      </c>
      <c r="N12" s="75">
        <v>13</v>
      </c>
      <c r="O12" s="75">
        <v>14</v>
      </c>
      <c r="P12" s="75">
        <v>15</v>
      </c>
      <c r="Q12" s="75">
        <v>16</v>
      </c>
      <c r="R12" s="75">
        <v>17</v>
      </c>
      <c r="S12" s="75">
        <v>18</v>
      </c>
      <c r="T12" s="75">
        <v>19</v>
      </c>
      <c r="U12" s="75">
        <v>20</v>
      </c>
      <c r="V12" s="75">
        <v>21</v>
      </c>
      <c r="W12" s="75">
        <v>22</v>
      </c>
      <c r="X12" s="75">
        <v>23</v>
      </c>
      <c r="Y12" s="75">
        <v>24</v>
      </c>
      <c r="Z12" s="75">
        <v>25</v>
      </c>
      <c r="AA12" s="75">
        <v>26</v>
      </c>
      <c r="AB12" s="75">
        <v>27</v>
      </c>
      <c r="AC12" s="75">
        <v>28</v>
      </c>
      <c r="AD12" s="75">
        <v>29</v>
      </c>
      <c r="AE12" s="75">
        <v>30</v>
      </c>
      <c r="AF12" s="75">
        <v>31</v>
      </c>
      <c r="AG12" s="75">
        <v>32</v>
      </c>
      <c r="AH12" s="75">
        <v>33</v>
      </c>
      <c r="AI12" s="75">
        <v>34</v>
      </c>
      <c r="AJ12" s="75">
        <v>35</v>
      </c>
      <c r="AK12" s="75">
        <v>36</v>
      </c>
      <c r="AL12" s="75">
        <v>37</v>
      </c>
      <c r="AM12" s="75">
        <v>38</v>
      </c>
      <c r="AN12" s="75">
        <v>39</v>
      </c>
      <c r="AO12" s="75">
        <v>40</v>
      </c>
      <c r="AP12" s="75">
        <v>41</v>
      </c>
      <c r="AQ12" s="75">
        <v>42</v>
      </c>
      <c r="AR12" s="75">
        <v>43</v>
      </c>
      <c r="AS12" s="75">
        <v>44</v>
      </c>
      <c r="AT12" s="75">
        <v>45</v>
      </c>
      <c r="AU12" s="75">
        <v>46</v>
      </c>
      <c r="AV12" s="75">
        <v>47</v>
      </c>
      <c r="AW12" s="75">
        <v>48</v>
      </c>
      <c r="AX12" s="75">
        <v>49</v>
      </c>
      <c r="AY12" s="75">
        <v>50</v>
      </c>
      <c r="AZ12" s="75">
        <v>51</v>
      </c>
      <c r="BA12" s="75">
        <v>52</v>
      </c>
      <c r="BB12" s="75">
        <v>53</v>
      </c>
      <c r="BC12" s="75">
        <v>54</v>
      </c>
      <c r="BD12" s="75">
        <v>55</v>
      </c>
      <c r="BE12" s="75">
        <v>56</v>
      </c>
      <c r="BF12" s="75">
        <v>57</v>
      </c>
      <c r="BG12" s="75">
        <v>58</v>
      </c>
      <c r="BH12" s="75">
        <v>59</v>
      </c>
      <c r="BI12" s="75">
        <v>60</v>
      </c>
      <c r="BJ12" s="17"/>
      <c r="BK12" s="17"/>
      <c r="BL12" s="17"/>
      <c r="BM12" s="17"/>
      <c r="BN12" s="17"/>
      <c r="BO12" s="17"/>
      <c r="BP12" s="17"/>
      <c r="BQ12" s="17"/>
      <c r="BR12" s="17"/>
      <c r="BS12" s="17"/>
      <c r="BT12" s="17"/>
      <c r="BU12" s="17"/>
      <c r="BV12" s="17"/>
      <c r="BW12" s="17"/>
      <c r="BX12" s="17"/>
      <c r="BY12" s="17"/>
      <c r="BZ12" s="17"/>
      <c r="CA12" s="17"/>
    </row>
    <row r="13" spans="1:79">
      <c r="A13" s="75"/>
      <c r="B13" s="75"/>
      <c r="C13" s="75"/>
      <c r="D13" s="75"/>
      <c r="E13" s="75"/>
      <c r="F13" s="75"/>
      <c r="G13" s="75"/>
      <c r="H13" s="75"/>
      <c r="I13" s="75"/>
      <c r="J13" s="75"/>
      <c r="K13" s="75"/>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17"/>
      <c r="BK13" s="17"/>
      <c r="BL13" s="17"/>
      <c r="BM13" s="17"/>
      <c r="BN13" s="17"/>
      <c r="BO13" s="17"/>
      <c r="BP13" s="17"/>
      <c r="BQ13" s="17"/>
      <c r="BR13" s="17"/>
      <c r="BS13" s="17"/>
      <c r="BT13" s="17"/>
      <c r="BU13" s="17"/>
      <c r="BV13" s="17"/>
      <c r="BW13" s="17"/>
      <c r="BX13" s="17"/>
      <c r="BY13" s="17"/>
      <c r="BZ13" s="17"/>
      <c r="CA13" s="17"/>
    </row>
    <row r="14" spans="1:79">
      <c r="A14" s="2" t="s">
        <v>42</v>
      </c>
      <c r="B14" s="77"/>
      <c r="C14" s="77">
        <v>65000</v>
      </c>
      <c r="D14" s="77">
        <v>65000</v>
      </c>
      <c r="E14" s="77">
        <v>65000</v>
      </c>
      <c r="F14" s="77">
        <v>65000</v>
      </c>
      <c r="G14" s="77">
        <v>65000</v>
      </c>
      <c r="H14" s="77">
        <v>65000</v>
      </c>
      <c r="I14" s="77">
        <v>42000</v>
      </c>
      <c r="J14" s="77">
        <v>42000</v>
      </c>
      <c r="K14" s="77">
        <v>42000</v>
      </c>
      <c r="L14" s="77">
        <v>42000</v>
      </c>
      <c r="M14" s="77">
        <v>42000</v>
      </c>
      <c r="N14" s="78"/>
      <c r="O14" s="78">
        <f t="shared" ref="N14:BI14" si="0">N14*(1+$B15/12)</f>
        <v>0</v>
      </c>
      <c r="P14" s="78">
        <f t="shared" si="0"/>
        <v>0</v>
      </c>
      <c r="Q14" s="78">
        <f t="shared" si="0"/>
        <v>0</v>
      </c>
      <c r="R14" s="78">
        <f t="shared" si="0"/>
        <v>0</v>
      </c>
      <c r="S14" s="78">
        <f t="shared" si="0"/>
        <v>0</v>
      </c>
      <c r="T14" s="78">
        <f t="shared" si="0"/>
        <v>0</v>
      </c>
      <c r="U14" s="78">
        <f t="shared" si="0"/>
        <v>0</v>
      </c>
      <c r="V14" s="78">
        <f t="shared" si="0"/>
        <v>0</v>
      </c>
      <c r="W14" s="78">
        <f t="shared" si="0"/>
        <v>0</v>
      </c>
      <c r="X14" s="78">
        <f t="shared" si="0"/>
        <v>0</v>
      </c>
      <c r="Y14" s="78">
        <f t="shared" si="0"/>
        <v>0</v>
      </c>
      <c r="Z14" s="78">
        <f t="shared" si="0"/>
        <v>0</v>
      </c>
      <c r="AA14" s="78">
        <f t="shared" si="0"/>
        <v>0</v>
      </c>
      <c r="AB14" s="78">
        <f t="shared" si="0"/>
        <v>0</v>
      </c>
      <c r="AC14" s="78">
        <f t="shared" si="0"/>
        <v>0</v>
      </c>
      <c r="AD14" s="78">
        <f t="shared" si="0"/>
        <v>0</v>
      </c>
      <c r="AE14" s="78">
        <f t="shared" si="0"/>
        <v>0</v>
      </c>
      <c r="AF14" s="78">
        <f t="shared" si="0"/>
        <v>0</v>
      </c>
      <c r="AG14" s="78">
        <f t="shared" si="0"/>
        <v>0</v>
      </c>
      <c r="AH14" s="78">
        <f t="shared" si="0"/>
        <v>0</v>
      </c>
      <c r="AI14" s="78">
        <f t="shared" si="0"/>
        <v>0</v>
      </c>
      <c r="AJ14" s="78">
        <f t="shared" si="0"/>
        <v>0</v>
      </c>
      <c r="AK14" s="78">
        <f t="shared" si="0"/>
        <v>0</v>
      </c>
      <c r="AL14" s="78">
        <f t="shared" si="0"/>
        <v>0</v>
      </c>
      <c r="AM14" s="78">
        <f t="shared" si="0"/>
        <v>0</v>
      </c>
      <c r="AN14" s="78">
        <f t="shared" si="0"/>
        <v>0</v>
      </c>
      <c r="AO14" s="78">
        <f t="shared" si="0"/>
        <v>0</v>
      </c>
      <c r="AP14" s="78">
        <f t="shared" si="0"/>
        <v>0</v>
      </c>
      <c r="AQ14" s="78">
        <f t="shared" si="0"/>
        <v>0</v>
      </c>
      <c r="AR14" s="78">
        <f t="shared" si="0"/>
        <v>0</v>
      </c>
      <c r="AS14" s="78">
        <f t="shared" si="0"/>
        <v>0</v>
      </c>
      <c r="AT14" s="78">
        <f t="shared" si="0"/>
        <v>0</v>
      </c>
      <c r="AU14" s="78">
        <f t="shared" si="0"/>
        <v>0</v>
      </c>
      <c r="AV14" s="78">
        <f t="shared" si="0"/>
        <v>0</v>
      </c>
      <c r="AW14" s="78">
        <f t="shared" si="0"/>
        <v>0</v>
      </c>
      <c r="AX14" s="78">
        <f t="shared" si="0"/>
        <v>0</v>
      </c>
      <c r="AY14" s="78">
        <f t="shared" si="0"/>
        <v>0</v>
      </c>
      <c r="AZ14" s="78">
        <f t="shared" si="0"/>
        <v>0</v>
      </c>
      <c r="BA14" s="78">
        <f t="shared" si="0"/>
        <v>0</v>
      </c>
      <c r="BB14" s="78">
        <f t="shared" si="0"/>
        <v>0</v>
      </c>
      <c r="BC14" s="78">
        <f t="shared" si="0"/>
        <v>0</v>
      </c>
      <c r="BD14" s="78">
        <f t="shared" si="0"/>
        <v>0</v>
      </c>
      <c r="BE14" s="78">
        <f t="shared" si="0"/>
        <v>0</v>
      </c>
      <c r="BF14" s="78">
        <f t="shared" si="0"/>
        <v>0</v>
      </c>
      <c r="BG14" s="78">
        <f t="shared" si="0"/>
        <v>0</v>
      </c>
      <c r="BH14" s="78">
        <f t="shared" si="0"/>
        <v>0</v>
      </c>
      <c r="BI14" s="78">
        <f t="shared" si="0"/>
        <v>0</v>
      </c>
      <c r="BJ14" s="2"/>
      <c r="BK14" s="2"/>
      <c r="BL14" s="2"/>
      <c r="BM14" s="2"/>
      <c r="BN14" s="2"/>
      <c r="BO14" s="2"/>
      <c r="BP14" s="2"/>
      <c r="BQ14" s="2"/>
      <c r="BR14" s="2"/>
      <c r="BS14" s="2"/>
      <c r="BT14" s="2"/>
      <c r="BU14" s="2"/>
      <c r="BV14" s="2"/>
      <c r="BW14" s="2"/>
      <c r="BX14" s="2"/>
      <c r="BY14" s="2"/>
      <c r="BZ14" s="2"/>
      <c r="CA14" s="2"/>
    </row>
    <row r="15" spans="1:79">
      <c r="A15" s="2" t="s">
        <v>43</v>
      </c>
      <c r="B15" s="79">
        <v>0.05</v>
      </c>
      <c r="C15" s="78"/>
      <c r="D15" s="78"/>
      <c r="E15" s="78"/>
      <c r="F15" s="77"/>
      <c r="G15" s="78"/>
      <c r="H15" s="78"/>
      <c r="I15" s="77"/>
      <c r="J15" s="78"/>
      <c r="K15" s="78"/>
      <c r="L15" s="78"/>
      <c r="M15" s="78"/>
      <c r="N15" s="78"/>
      <c r="O15" s="78"/>
      <c r="P15" s="78"/>
      <c r="Q15" s="78"/>
      <c r="R15" s="78"/>
      <c r="S15" s="78"/>
      <c r="T15" s="78"/>
      <c r="U15" s="78"/>
      <c r="V15" s="78"/>
      <c r="W15" s="78"/>
      <c r="X15" s="78"/>
      <c r="Y15" s="78"/>
      <c r="Z15" s="78"/>
      <c r="AA15" s="78"/>
      <c r="AB15" s="78"/>
      <c r="AC15" s="78"/>
      <c r="AD15" s="78"/>
      <c r="AE15" s="78"/>
      <c r="AF15" s="78"/>
      <c r="AG15" s="78"/>
      <c r="AH15" s="78"/>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c r="BH15" s="78"/>
      <c r="BI15" s="78"/>
      <c r="BJ15" s="2"/>
      <c r="BK15" s="2"/>
      <c r="BL15" s="2"/>
      <c r="BM15" s="2"/>
      <c r="BN15" s="2"/>
      <c r="BO15" s="2"/>
      <c r="BP15" s="2"/>
      <c r="BQ15" s="2"/>
      <c r="BR15" s="2"/>
      <c r="BS15" s="2"/>
      <c r="BT15" s="2"/>
      <c r="BU15" s="2"/>
      <c r="BV15" s="2"/>
      <c r="BW15" s="2"/>
      <c r="BX15" s="2"/>
      <c r="BY15" s="2"/>
      <c r="BZ15" s="2"/>
      <c r="CA15" s="2"/>
    </row>
    <row r="16" spans="1:79">
      <c r="A16" s="2"/>
      <c r="B16" s="80"/>
      <c r="C16" s="78"/>
      <c r="D16" s="78"/>
      <c r="E16" s="78"/>
      <c r="F16" s="78"/>
      <c r="G16" s="78"/>
      <c r="H16" s="78"/>
      <c r="I16" s="78"/>
      <c r="J16" s="78"/>
      <c r="K16" s="78"/>
      <c r="L16" s="78"/>
      <c r="M16" s="78"/>
      <c r="N16" s="78"/>
      <c r="O16" s="78"/>
      <c r="P16" s="78"/>
      <c r="Q16" s="78"/>
      <c r="R16" s="78"/>
      <c r="S16" s="78"/>
      <c r="T16" s="78"/>
      <c r="U16" s="78"/>
      <c r="V16" s="78"/>
      <c r="W16" s="78"/>
      <c r="X16" s="78"/>
      <c r="Y16" s="78"/>
      <c r="Z16" s="78"/>
      <c r="AA16" s="78"/>
      <c r="AB16" s="78"/>
      <c r="AC16" s="78"/>
      <c r="AD16" s="78"/>
      <c r="AE16" s="78"/>
      <c r="AF16" s="78"/>
      <c r="AG16" s="78"/>
      <c r="AH16" s="78"/>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c r="BH16" s="78"/>
      <c r="BI16" s="78"/>
      <c r="BJ16" s="2"/>
      <c r="BK16" s="2"/>
      <c r="BL16" s="2"/>
      <c r="BM16" s="2"/>
      <c r="BN16" s="2"/>
      <c r="BO16" s="2"/>
      <c r="BP16" s="2"/>
      <c r="BQ16" s="2"/>
      <c r="BR16" s="2"/>
      <c r="BS16" s="2"/>
      <c r="BT16" s="2"/>
      <c r="BU16" s="2"/>
      <c r="BV16" s="2"/>
      <c r="BW16" s="2"/>
      <c r="BX16" s="2"/>
      <c r="BY16" s="2"/>
      <c r="BZ16" s="2"/>
      <c r="CA16" s="2"/>
    </row>
    <row r="17" spans="1:79">
      <c r="A17" s="2" t="s">
        <v>44</v>
      </c>
      <c r="B17" s="81">
        <v>2.5</v>
      </c>
      <c r="C17" s="82">
        <f t="shared" ref="C17:BI17" si="1">IF(C$12=$B$8,$B17,IF(C$12&gt;$B$8,B17*(1+$B18/12),0))</f>
        <v>0</v>
      </c>
      <c r="D17" s="82">
        <f t="shared" si="1"/>
        <v>0</v>
      </c>
      <c r="E17" s="82">
        <f t="shared" si="1"/>
        <v>2.5</v>
      </c>
      <c r="F17" s="82">
        <f t="shared" si="1"/>
        <v>2.5104166666666665</v>
      </c>
      <c r="G17" s="82">
        <f t="shared" si="1"/>
        <v>2.5208767361111111</v>
      </c>
      <c r="H17" s="82">
        <f t="shared" si="1"/>
        <v>2.5313803891782407</v>
      </c>
      <c r="I17" s="82">
        <f t="shared" si="1"/>
        <v>2.5419278074664833</v>
      </c>
      <c r="J17" s="82">
        <f t="shared" si="1"/>
        <v>2.5525191733309267</v>
      </c>
      <c r="K17" s="82">
        <f t="shared" si="1"/>
        <v>2.563154669886472</v>
      </c>
      <c r="L17" s="82">
        <f t="shared" si="1"/>
        <v>2.5738344810109988</v>
      </c>
      <c r="M17" s="82">
        <f t="shared" si="1"/>
        <v>2.5845587913485444</v>
      </c>
      <c r="N17" s="82">
        <f t="shared" si="1"/>
        <v>2.5953277863124966</v>
      </c>
      <c r="O17" s="82">
        <f t="shared" si="1"/>
        <v>2.6061416520887986</v>
      </c>
      <c r="P17" s="82">
        <f t="shared" si="1"/>
        <v>2.6170005756391683</v>
      </c>
      <c r="Q17" s="82">
        <f t="shared" si="1"/>
        <v>2.6279047447043316</v>
      </c>
      <c r="R17" s="82">
        <f t="shared" si="1"/>
        <v>2.6388543478072664</v>
      </c>
      <c r="S17" s="82">
        <f t="shared" si="1"/>
        <v>2.6498495742564634</v>
      </c>
      <c r="T17" s="82">
        <f t="shared" si="1"/>
        <v>2.6608906141491988</v>
      </c>
      <c r="U17" s="82">
        <f t="shared" si="1"/>
        <v>2.6719776583748205</v>
      </c>
      <c r="V17" s="82">
        <f t="shared" si="1"/>
        <v>2.683110898618049</v>
      </c>
      <c r="W17" s="82">
        <f t="shared" si="1"/>
        <v>2.6942905273622908</v>
      </c>
      <c r="X17" s="82">
        <f t="shared" si="1"/>
        <v>2.705516737892967</v>
      </c>
      <c r="Y17" s="82">
        <f t="shared" si="1"/>
        <v>2.7167897243008543</v>
      </c>
      <c r="Z17" s="82">
        <f t="shared" si="1"/>
        <v>2.7281096814854413</v>
      </c>
      <c r="AA17" s="82">
        <f t="shared" si="1"/>
        <v>2.7394768051582972</v>
      </c>
      <c r="AB17" s="82">
        <f t="shared" si="1"/>
        <v>2.7508912918464565</v>
      </c>
      <c r="AC17" s="82">
        <f t="shared" si="1"/>
        <v>2.7623533388958168</v>
      </c>
      <c r="AD17" s="82">
        <f t="shared" si="1"/>
        <v>2.7738631444745492</v>
      </c>
      <c r="AE17" s="82">
        <f t="shared" si="1"/>
        <v>2.7854209075765266</v>
      </c>
      <c r="AF17" s="82">
        <f t="shared" si="1"/>
        <v>2.7970268280247619</v>
      </c>
      <c r="AG17" s="82">
        <f t="shared" si="1"/>
        <v>2.8086811064748649</v>
      </c>
      <c r="AH17" s="82">
        <f t="shared" si="1"/>
        <v>2.8203839444185101</v>
      </c>
      <c r="AI17" s="82">
        <f t="shared" si="1"/>
        <v>2.8321355441869205</v>
      </c>
      <c r="AJ17" s="82">
        <f t="shared" si="1"/>
        <v>2.8439361089543658</v>
      </c>
      <c r="AK17" s="82">
        <f t="shared" si="1"/>
        <v>2.8557858427416756</v>
      </c>
      <c r="AL17" s="82">
        <f t="shared" si="1"/>
        <v>2.8676849504197657</v>
      </c>
      <c r="AM17" s="82">
        <f t="shared" si="1"/>
        <v>2.8796336377131815</v>
      </c>
      <c r="AN17" s="82">
        <f t="shared" si="1"/>
        <v>2.8916321112036529</v>
      </c>
      <c r="AO17" s="82">
        <f t="shared" si="1"/>
        <v>2.9036805783336681</v>
      </c>
      <c r="AP17" s="82">
        <f t="shared" si="1"/>
        <v>2.9157792474100583</v>
      </c>
      <c r="AQ17" s="82">
        <f t="shared" si="1"/>
        <v>2.9279283276076002</v>
      </c>
      <c r="AR17" s="82">
        <f t="shared" si="1"/>
        <v>2.9401280289726319</v>
      </c>
      <c r="AS17" s="82">
        <f t="shared" si="1"/>
        <v>2.9523785624266847</v>
      </c>
      <c r="AT17" s="82">
        <f t="shared" si="1"/>
        <v>2.9646801397701292</v>
      </c>
      <c r="AU17" s="82">
        <f t="shared" si="1"/>
        <v>2.9770329736858381</v>
      </c>
      <c r="AV17" s="82">
        <f t="shared" si="1"/>
        <v>2.9894372777428622</v>
      </c>
      <c r="AW17" s="82">
        <f t="shared" si="1"/>
        <v>3.0018932664001241</v>
      </c>
      <c r="AX17" s="82">
        <f t="shared" si="1"/>
        <v>3.0144011550101246</v>
      </c>
      <c r="AY17" s="82">
        <f t="shared" si="1"/>
        <v>3.0269611598226667</v>
      </c>
      <c r="AZ17" s="82">
        <f t="shared" si="1"/>
        <v>3.0395734979885942</v>
      </c>
      <c r="BA17" s="82">
        <f t="shared" si="1"/>
        <v>3.0522383875635466</v>
      </c>
      <c r="BB17" s="82">
        <f t="shared" si="1"/>
        <v>3.0649560475117279</v>
      </c>
      <c r="BC17" s="82">
        <f t="shared" si="1"/>
        <v>3.0777266977096933</v>
      </c>
      <c r="BD17" s="82">
        <f t="shared" si="1"/>
        <v>3.0905505589501505</v>
      </c>
      <c r="BE17" s="82">
        <f t="shared" si="1"/>
        <v>3.1034278529457762</v>
      </c>
      <c r="BF17" s="82">
        <f t="shared" si="1"/>
        <v>3.1163588023330502</v>
      </c>
      <c r="BG17" s="82">
        <f t="shared" si="1"/>
        <v>3.1293436306761047</v>
      </c>
      <c r="BH17" s="82">
        <f t="shared" si="1"/>
        <v>3.1423825624705883</v>
      </c>
      <c r="BI17" s="82">
        <f t="shared" si="1"/>
        <v>3.1554758231475493</v>
      </c>
      <c r="BJ17" s="2"/>
      <c r="BK17" s="2"/>
      <c r="BL17" s="2"/>
      <c r="BM17" s="2"/>
      <c r="BN17" s="2"/>
      <c r="BO17" s="2"/>
      <c r="BP17" s="2"/>
      <c r="BQ17" s="2"/>
      <c r="BR17" s="2"/>
      <c r="BS17" s="2"/>
      <c r="BT17" s="2"/>
      <c r="BU17" s="2"/>
      <c r="BV17" s="2"/>
      <c r="BW17" s="2"/>
      <c r="BX17" s="2"/>
      <c r="BY17" s="2"/>
      <c r="BZ17" s="2"/>
      <c r="CA17" s="2"/>
    </row>
    <row r="18" spans="1:79">
      <c r="A18" s="2" t="s">
        <v>43</v>
      </c>
      <c r="B18" s="79">
        <v>0.05</v>
      </c>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2"/>
      <c r="BK18" s="2"/>
      <c r="BL18" s="2"/>
      <c r="BM18" s="2"/>
      <c r="BN18" s="2"/>
      <c r="BO18" s="2"/>
      <c r="BP18" s="2"/>
      <c r="BQ18" s="2"/>
      <c r="BR18" s="2"/>
      <c r="BS18" s="2"/>
      <c r="BT18" s="2"/>
      <c r="BU18" s="2"/>
      <c r="BV18" s="2"/>
      <c r="BW18" s="2"/>
      <c r="BX18" s="2"/>
      <c r="BY18" s="2"/>
      <c r="BZ18" s="2"/>
      <c r="CA18" s="2"/>
    </row>
    <row r="19" spans="1:79">
      <c r="A19" s="2"/>
      <c r="B19" s="72"/>
      <c r="C19" s="72"/>
      <c r="D19" s="7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c r="BH19" s="72"/>
      <c r="BI19" s="72"/>
      <c r="BJ19" s="2"/>
      <c r="BK19" s="2"/>
      <c r="BL19" s="2"/>
      <c r="BM19" s="2"/>
      <c r="BN19" s="2"/>
      <c r="BO19" s="2"/>
      <c r="BP19" s="2"/>
      <c r="BQ19" s="2"/>
      <c r="BR19" s="2"/>
      <c r="BS19" s="2"/>
      <c r="BT19" s="2"/>
      <c r="BU19" s="2"/>
      <c r="BV19" s="2"/>
      <c r="BW19" s="2"/>
      <c r="BX19" s="2"/>
      <c r="BY19" s="2"/>
      <c r="BZ19" s="2"/>
      <c r="CA19" s="2"/>
    </row>
    <row r="20" spans="1:79">
      <c r="A20" s="2" t="s">
        <v>45</v>
      </c>
      <c r="B20" s="84">
        <f t="shared" ref="B20:BI20" si="2">IF(B$12&gt;=$B$8,IFERROR(B14/B17,0),0)</f>
        <v>0</v>
      </c>
      <c r="C20" s="84">
        <f t="shared" si="2"/>
        <v>0</v>
      </c>
      <c r="D20" s="84">
        <f t="shared" si="2"/>
        <v>0</v>
      </c>
      <c r="E20" s="84">
        <f t="shared" si="2"/>
        <v>26000</v>
      </c>
      <c r="F20" s="84">
        <f t="shared" si="2"/>
        <v>25892.116182572616</v>
      </c>
      <c r="G20" s="84">
        <f t="shared" si="2"/>
        <v>25784.680015839949</v>
      </c>
      <c r="H20" s="84">
        <f t="shared" si="2"/>
        <v>25677.689642330239</v>
      </c>
      <c r="I20" s="84">
        <f t="shared" si="2"/>
        <v>16522.892537164942</v>
      </c>
      <c r="J20" s="84">
        <f t="shared" si="2"/>
        <v>16454.33281709372</v>
      </c>
      <c r="K20" s="84">
        <f t="shared" si="2"/>
        <v>16386.057577188767</v>
      </c>
      <c r="L20" s="84">
        <f t="shared" si="2"/>
        <v>16318.065637034459</v>
      </c>
      <c r="M20" s="84">
        <f t="shared" si="2"/>
        <v>16250.355821113155</v>
      </c>
      <c r="N20" s="84">
        <f t="shared" si="2"/>
        <v>0</v>
      </c>
      <c r="O20" s="84">
        <f t="shared" si="2"/>
        <v>0</v>
      </c>
      <c r="P20" s="84">
        <f t="shared" si="2"/>
        <v>0</v>
      </c>
      <c r="Q20" s="84">
        <f t="shared" si="2"/>
        <v>0</v>
      </c>
      <c r="R20" s="84">
        <f t="shared" si="2"/>
        <v>0</v>
      </c>
      <c r="S20" s="84">
        <f t="shared" si="2"/>
        <v>0</v>
      </c>
      <c r="T20" s="84">
        <f t="shared" si="2"/>
        <v>0</v>
      </c>
      <c r="U20" s="84">
        <f t="shared" si="2"/>
        <v>0</v>
      </c>
      <c r="V20" s="84">
        <f t="shared" si="2"/>
        <v>0</v>
      </c>
      <c r="W20" s="84">
        <f t="shared" si="2"/>
        <v>0</v>
      </c>
      <c r="X20" s="84">
        <f t="shared" si="2"/>
        <v>0</v>
      </c>
      <c r="Y20" s="84">
        <f t="shared" si="2"/>
        <v>0</v>
      </c>
      <c r="Z20" s="84">
        <f t="shared" si="2"/>
        <v>0</v>
      </c>
      <c r="AA20" s="84">
        <f t="shared" si="2"/>
        <v>0</v>
      </c>
      <c r="AB20" s="84">
        <f t="shared" si="2"/>
        <v>0</v>
      </c>
      <c r="AC20" s="84">
        <f t="shared" si="2"/>
        <v>0</v>
      </c>
      <c r="AD20" s="84">
        <f t="shared" si="2"/>
        <v>0</v>
      </c>
      <c r="AE20" s="84">
        <f t="shared" si="2"/>
        <v>0</v>
      </c>
      <c r="AF20" s="84">
        <f t="shared" si="2"/>
        <v>0</v>
      </c>
      <c r="AG20" s="84">
        <f t="shared" si="2"/>
        <v>0</v>
      </c>
      <c r="AH20" s="84">
        <f t="shared" si="2"/>
        <v>0</v>
      </c>
      <c r="AI20" s="84">
        <f t="shared" si="2"/>
        <v>0</v>
      </c>
      <c r="AJ20" s="84">
        <f t="shared" si="2"/>
        <v>0</v>
      </c>
      <c r="AK20" s="84">
        <f t="shared" si="2"/>
        <v>0</v>
      </c>
      <c r="AL20" s="84">
        <f t="shared" si="2"/>
        <v>0</v>
      </c>
      <c r="AM20" s="84">
        <f t="shared" si="2"/>
        <v>0</v>
      </c>
      <c r="AN20" s="84">
        <f t="shared" si="2"/>
        <v>0</v>
      </c>
      <c r="AO20" s="84">
        <f t="shared" si="2"/>
        <v>0</v>
      </c>
      <c r="AP20" s="84">
        <f t="shared" si="2"/>
        <v>0</v>
      </c>
      <c r="AQ20" s="84">
        <f t="shared" si="2"/>
        <v>0</v>
      </c>
      <c r="AR20" s="84">
        <f t="shared" si="2"/>
        <v>0</v>
      </c>
      <c r="AS20" s="84">
        <f t="shared" si="2"/>
        <v>0</v>
      </c>
      <c r="AT20" s="84">
        <f t="shared" si="2"/>
        <v>0</v>
      </c>
      <c r="AU20" s="84">
        <f t="shared" si="2"/>
        <v>0</v>
      </c>
      <c r="AV20" s="84">
        <f t="shared" si="2"/>
        <v>0</v>
      </c>
      <c r="AW20" s="84">
        <f t="shared" si="2"/>
        <v>0</v>
      </c>
      <c r="AX20" s="84">
        <f t="shared" si="2"/>
        <v>0</v>
      </c>
      <c r="AY20" s="84">
        <f t="shared" si="2"/>
        <v>0</v>
      </c>
      <c r="AZ20" s="84">
        <f t="shared" si="2"/>
        <v>0</v>
      </c>
      <c r="BA20" s="84">
        <f t="shared" si="2"/>
        <v>0</v>
      </c>
      <c r="BB20" s="84">
        <f t="shared" si="2"/>
        <v>0</v>
      </c>
      <c r="BC20" s="84">
        <f t="shared" si="2"/>
        <v>0</v>
      </c>
      <c r="BD20" s="84">
        <f t="shared" si="2"/>
        <v>0</v>
      </c>
      <c r="BE20" s="84">
        <f t="shared" si="2"/>
        <v>0</v>
      </c>
      <c r="BF20" s="84">
        <f t="shared" si="2"/>
        <v>0</v>
      </c>
      <c r="BG20" s="84">
        <f t="shared" si="2"/>
        <v>0</v>
      </c>
      <c r="BH20" s="84">
        <f t="shared" si="2"/>
        <v>0</v>
      </c>
      <c r="BI20" s="84">
        <f t="shared" si="2"/>
        <v>0</v>
      </c>
      <c r="BJ20" s="2"/>
      <c r="BK20" s="2"/>
      <c r="BL20" s="2"/>
      <c r="BM20" s="2"/>
      <c r="BN20" s="2"/>
      <c r="BO20" s="2"/>
      <c r="BP20" s="2"/>
      <c r="BQ20" s="2"/>
      <c r="BR20" s="2"/>
      <c r="BS20" s="2"/>
      <c r="BT20" s="2"/>
      <c r="BU20" s="2"/>
      <c r="BV20" s="2"/>
      <c r="BW20" s="2"/>
      <c r="BX20" s="2"/>
      <c r="BY20" s="2"/>
      <c r="BZ20" s="2"/>
      <c r="CA20" s="2"/>
    </row>
    <row r="21" spans="1:79">
      <c r="A21" s="2"/>
      <c r="B21" s="72"/>
      <c r="C21" s="72"/>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2"/>
      <c r="BK21" s="2"/>
      <c r="BL21" s="2"/>
      <c r="BM21" s="2"/>
      <c r="BN21" s="2"/>
      <c r="BO21" s="2"/>
      <c r="BP21" s="2"/>
      <c r="BQ21" s="2"/>
      <c r="BR21" s="2"/>
      <c r="BS21" s="2"/>
      <c r="BT21" s="2"/>
      <c r="BU21" s="2"/>
      <c r="BV21" s="2"/>
      <c r="BW21" s="2"/>
      <c r="BX21" s="2"/>
      <c r="BY21" s="2"/>
      <c r="BZ21" s="2"/>
      <c r="CA21" s="2"/>
    </row>
    <row r="22" spans="1:79">
      <c r="A22" s="2" t="s">
        <v>46</v>
      </c>
      <c r="B22" s="85">
        <v>1000</v>
      </c>
      <c r="C22" s="84">
        <f t="shared" ref="C22:BI22" si="3">IF(C$12=$B$8,$B22,IF(C$12&gt;$B$8,B22*(1+$B23/12),0))</f>
        <v>0</v>
      </c>
      <c r="D22" s="84">
        <f t="shared" si="3"/>
        <v>0</v>
      </c>
      <c r="E22" s="84">
        <f t="shared" si="3"/>
        <v>1000</v>
      </c>
      <c r="F22" s="84">
        <f t="shared" si="3"/>
        <v>1125</v>
      </c>
      <c r="G22" s="84">
        <f t="shared" si="3"/>
        <v>1265.625</v>
      </c>
      <c r="H22" s="84">
        <f t="shared" si="3"/>
        <v>1423.828125</v>
      </c>
      <c r="I22" s="84">
        <f t="shared" si="3"/>
        <v>1601.806640625</v>
      </c>
      <c r="J22" s="84">
        <f t="shared" si="3"/>
        <v>1802.032470703125</v>
      </c>
      <c r="K22" s="84">
        <f t="shared" si="3"/>
        <v>2027.2865295410156</v>
      </c>
      <c r="L22" s="84">
        <f t="shared" si="3"/>
        <v>2280.6973457336426</v>
      </c>
      <c r="M22" s="84">
        <f t="shared" si="3"/>
        <v>2565.7845139503479</v>
      </c>
      <c r="N22" s="84">
        <f t="shared" si="3"/>
        <v>2886.5075781941414</v>
      </c>
      <c r="O22" s="84">
        <f t="shared" si="3"/>
        <v>3247.3210254684091</v>
      </c>
      <c r="P22" s="84">
        <f t="shared" si="3"/>
        <v>3653.2361536519602</v>
      </c>
      <c r="Q22" s="84">
        <f t="shared" si="3"/>
        <v>4109.8906728584552</v>
      </c>
      <c r="R22" s="84">
        <f t="shared" si="3"/>
        <v>4623.6270069657621</v>
      </c>
      <c r="S22" s="84">
        <f t="shared" si="3"/>
        <v>5201.5803828364824</v>
      </c>
      <c r="T22" s="84">
        <f t="shared" si="3"/>
        <v>5851.7779306910425</v>
      </c>
      <c r="U22" s="84">
        <f t="shared" si="3"/>
        <v>6583.2501720274231</v>
      </c>
      <c r="V22" s="84">
        <f t="shared" si="3"/>
        <v>7406.156443530851</v>
      </c>
      <c r="W22" s="84">
        <f t="shared" si="3"/>
        <v>8331.9259989722068</v>
      </c>
      <c r="X22" s="84">
        <f t="shared" si="3"/>
        <v>9373.4167488437324</v>
      </c>
      <c r="Y22" s="84">
        <f t="shared" si="3"/>
        <v>10545.0938424492</v>
      </c>
      <c r="Z22" s="84">
        <f t="shared" si="3"/>
        <v>11863.23057275535</v>
      </c>
      <c r="AA22" s="84">
        <f t="shared" si="3"/>
        <v>13346.134394349769</v>
      </c>
      <c r="AB22" s="84">
        <f t="shared" si="3"/>
        <v>15014.401193643489</v>
      </c>
      <c r="AC22" s="84">
        <f t="shared" si="3"/>
        <v>16891.201342848926</v>
      </c>
      <c r="AD22" s="84">
        <f t="shared" si="3"/>
        <v>19002.601510705041</v>
      </c>
      <c r="AE22" s="84">
        <f t="shared" si="3"/>
        <v>21377.926699543172</v>
      </c>
      <c r="AF22" s="84">
        <f t="shared" si="3"/>
        <v>24050.167536986068</v>
      </c>
      <c r="AG22" s="84">
        <f t="shared" si="3"/>
        <v>27056.438479109325</v>
      </c>
      <c r="AH22" s="84">
        <f t="shared" si="3"/>
        <v>30438.49328899799</v>
      </c>
      <c r="AI22" s="84">
        <f t="shared" si="3"/>
        <v>34243.304950122736</v>
      </c>
      <c r="AJ22" s="84">
        <f t="shared" si="3"/>
        <v>38523.718068888076</v>
      </c>
      <c r="AK22" s="84">
        <f t="shared" si="3"/>
        <v>43339.182827499084</v>
      </c>
      <c r="AL22" s="84">
        <f t="shared" si="3"/>
        <v>48756.580680936473</v>
      </c>
      <c r="AM22" s="84">
        <f t="shared" si="3"/>
        <v>54851.15326605353</v>
      </c>
      <c r="AN22" s="84">
        <f t="shared" si="3"/>
        <v>61707.547424310222</v>
      </c>
      <c r="AO22" s="84">
        <f t="shared" si="3"/>
        <v>69420.990852349001</v>
      </c>
      <c r="AP22" s="84">
        <f t="shared" si="3"/>
        <v>78098.614708892623</v>
      </c>
      <c r="AQ22" s="84">
        <f t="shared" si="3"/>
        <v>87860.941547504204</v>
      </c>
      <c r="AR22" s="84">
        <f t="shared" si="3"/>
        <v>98843.559240942224</v>
      </c>
      <c r="AS22" s="84">
        <f t="shared" si="3"/>
        <v>111199.00414606</v>
      </c>
      <c r="AT22" s="84">
        <f t="shared" si="3"/>
        <v>125098.8796643175</v>
      </c>
      <c r="AU22" s="84">
        <f t="shared" si="3"/>
        <v>140736.23962235718</v>
      </c>
      <c r="AV22" s="84">
        <f t="shared" si="3"/>
        <v>158328.26957515185</v>
      </c>
      <c r="AW22" s="84">
        <f t="shared" si="3"/>
        <v>178119.30327204583</v>
      </c>
      <c r="AX22" s="84">
        <f t="shared" si="3"/>
        <v>200384.21618105157</v>
      </c>
      <c r="AY22" s="84">
        <f t="shared" si="3"/>
        <v>225432.243203683</v>
      </c>
      <c r="AZ22" s="84">
        <f t="shared" si="3"/>
        <v>253611.27360414338</v>
      </c>
      <c r="BA22" s="84">
        <f t="shared" si="3"/>
        <v>285312.68280466128</v>
      </c>
      <c r="BB22" s="84">
        <f t="shared" si="3"/>
        <v>320976.76815524395</v>
      </c>
      <c r="BC22" s="84">
        <f t="shared" si="3"/>
        <v>361098.86417464947</v>
      </c>
      <c r="BD22" s="84">
        <f t="shared" si="3"/>
        <v>406236.22219648067</v>
      </c>
      <c r="BE22" s="84">
        <f t="shared" si="3"/>
        <v>457015.74997104076</v>
      </c>
      <c r="BF22" s="84">
        <f t="shared" si="3"/>
        <v>514142.71871742082</v>
      </c>
      <c r="BG22" s="84">
        <f t="shared" si="3"/>
        <v>578410.55855709838</v>
      </c>
      <c r="BH22" s="84">
        <f t="shared" si="3"/>
        <v>650711.87837673572</v>
      </c>
      <c r="BI22" s="84">
        <f t="shared" si="3"/>
        <v>732050.86317382765</v>
      </c>
      <c r="BJ22" s="2"/>
      <c r="BK22" s="2"/>
      <c r="BL22" s="2"/>
      <c r="BM22" s="2"/>
      <c r="BN22" s="2"/>
      <c r="BO22" s="2"/>
      <c r="BP22" s="2"/>
      <c r="BQ22" s="2"/>
      <c r="BR22" s="2"/>
      <c r="BS22" s="2"/>
      <c r="BT22" s="2"/>
      <c r="BU22" s="2"/>
      <c r="BV22" s="2"/>
      <c r="BW22" s="2"/>
      <c r="BX22" s="2"/>
      <c r="BY22" s="2"/>
      <c r="BZ22" s="2"/>
      <c r="CA22" s="2"/>
    </row>
    <row r="23" spans="1:79">
      <c r="A23" s="2" t="s">
        <v>43</v>
      </c>
      <c r="B23" s="86">
        <v>1.5</v>
      </c>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2"/>
      <c r="BK23" s="2"/>
      <c r="BL23" s="2"/>
      <c r="BM23" s="2"/>
      <c r="BN23" s="2"/>
      <c r="BO23" s="2"/>
      <c r="BP23" s="2"/>
      <c r="BQ23" s="2"/>
      <c r="BR23" s="2"/>
      <c r="BS23" s="2"/>
      <c r="BT23" s="2"/>
      <c r="BU23" s="2"/>
      <c r="BV23" s="2"/>
      <c r="BW23" s="2"/>
      <c r="BX23" s="2"/>
      <c r="BY23" s="2"/>
      <c r="BZ23" s="2"/>
      <c r="CA23" s="2"/>
    </row>
    <row r="24" spans="1:79">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row>
    <row r="25" spans="1:79">
      <c r="A25" s="2" t="s">
        <v>47</v>
      </c>
      <c r="B25" s="87">
        <f t="shared" ref="B25:BI25" si="4">IF(B$12&gt;=$B$8,B22+B20,0)</f>
        <v>0</v>
      </c>
      <c r="C25" s="87">
        <f t="shared" si="4"/>
        <v>0</v>
      </c>
      <c r="D25" s="87">
        <f t="shared" si="4"/>
        <v>0</v>
      </c>
      <c r="E25" s="87">
        <f t="shared" si="4"/>
        <v>27000</v>
      </c>
      <c r="F25" s="87">
        <f t="shared" si="4"/>
        <v>27017.116182572616</v>
      </c>
      <c r="G25" s="87">
        <f t="shared" si="4"/>
        <v>27050.305015839949</v>
      </c>
      <c r="H25" s="87">
        <f t="shared" si="4"/>
        <v>27101.517767330239</v>
      </c>
      <c r="I25" s="87">
        <f t="shared" si="4"/>
        <v>18124.699177789942</v>
      </c>
      <c r="J25" s="87">
        <f t="shared" si="4"/>
        <v>18256.365287796845</v>
      </c>
      <c r="K25" s="87">
        <f t="shared" si="4"/>
        <v>18413.344106729783</v>
      </c>
      <c r="L25" s="87">
        <f t="shared" si="4"/>
        <v>18598.762982768101</v>
      </c>
      <c r="M25" s="87">
        <f t="shared" si="4"/>
        <v>18816.140335063501</v>
      </c>
      <c r="N25" s="87">
        <f t="shared" si="4"/>
        <v>2886.5075781941414</v>
      </c>
      <c r="O25" s="87">
        <f t="shared" si="4"/>
        <v>3247.3210254684091</v>
      </c>
      <c r="P25" s="87">
        <f t="shared" si="4"/>
        <v>3653.2361536519602</v>
      </c>
      <c r="Q25" s="87">
        <f t="shared" si="4"/>
        <v>4109.8906728584552</v>
      </c>
      <c r="R25" s="87">
        <f t="shared" si="4"/>
        <v>4623.6270069657621</v>
      </c>
      <c r="S25" s="87">
        <f t="shared" si="4"/>
        <v>5201.5803828364824</v>
      </c>
      <c r="T25" s="87">
        <f t="shared" si="4"/>
        <v>5851.7779306910425</v>
      </c>
      <c r="U25" s="87">
        <f t="shared" si="4"/>
        <v>6583.2501720274231</v>
      </c>
      <c r="V25" s="87">
        <f t="shared" si="4"/>
        <v>7406.156443530851</v>
      </c>
      <c r="W25" s="87">
        <f t="shared" si="4"/>
        <v>8331.9259989722068</v>
      </c>
      <c r="X25" s="87">
        <f t="shared" si="4"/>
        <v>9373.4167488437324</v>
      </c>
      <c r="Y25" s="87">
        <f t="shared" si="4"/>
        <v>10545.0938424492</v>
      </c>
      <c r="Z25" s="87">
        <f t="shared" si="4"/>
        <v>11863.23057275535</v>
      </c>
      <c r="AA25" s="87">
        <f t="shared" si="4"/>
        <v>13346.134394349769</v>
      </c>
      <c r="AB25" s="87">
        <f t="shared" si="4"/>
        <v>15014.401193643489</v>
      </c>
      <c r="AC25" s="87">
        <f t="shared" si="4"/>
        <v>16891.201342848926</v>
      </c>
      <c r="AD25" s="87">
        <f t="shared" si="4"/>
        <v>19002.601510705041</v>
      </c>
      <c r="AE25" s="87">
        <f t="shared" si="4"/>
        <v>21377.926699543172</v>
      </c>
      <c r="AF25" s="87">
        <f t="shared" si="4"/>
        <v>24050.167536986068</v>
      </c>
      <c r="AG25" s="87">
        <f t="shared" si="4"/>
        <v>27056.438479109325</v>
      </c>
      <c r="AH25" s="87">
        <f t="shared" si="4"/>
        <v>30438.49328899799</v>
      </c>
      <c r="AI25" s="87">
        <f t="shared" si="4"/>
        <v>34243.304950122736</v>
      </c>
      <c r="AJ25" s="87">
        <f t="shared" si="4"/>
        <v>38523.718068888076</v>
      </c>
      <c r="AK25" s="87">
        <f t="shared" si="4"/>
        <v>43339.182827499084</v>
      </c>
      <c r="AL25" s="87">
        <f t="shared" si="4"/>
        <v>48756.580680936473</v>
      </c>
      <c r="AM25" s="87">
        <f t="shared" si="4"/>
        <v>54851.15326605353</v>
      </c>
      <c r="AN25" s="87">
        <f t="shared" si="4"/>
        <v>61707.547424310222</v>
      </c>
      <c r="AO25" s="87">
        <f t="shared" si="4"/>
        <v>69420.990852349001</v>
      </c>
      <c r="AP25" s="87">
        <f t="shared" si="4"/>
        <v>78098.614708892623</v>
      </c>
      <c r="AQ25" s="87">
        <f t="shared" si="4"/>
        <v>87860.941547504204</v>
      </c>
      <c r="AR25" s="87">
        <f t="shared" si="4"/>
        <v>98843.559240942224</v>
      </c>
      <c r="AS25" s="87">
        <f t="shared" si="4"/>
        <v>111199.00414606</v>
      </c>
      <c r="AT25" s="87">
        <f t="shared" si="4"/>
        <v>125098.8796643175</v>
      </c>
      <c r="AU25" s="87">
        <f t="shared" si="4"/>
        <v>140736.23962235718</v>
      </c>
      <c r="AV25" s="87">
        <f t="shared" si="4"/>
        <v>158328.26957515185</v>
      </c>
      <c r="AW25" s="87">
        <f t="shared" si="4"/>
        <v>178119.30327204583</v>
      </c>
      <c r="AX25" s="87">
        <f t="shared" si="4"/>
        <v>200384.21618105157</v>
      </c>
      <c r="AY25" s="87">
        <f t="shared" si="4"/>
        <v>225432.243203683</v>
      </c>
      <c r="AZ25" s="87">
        <f t="shared" si="4"/>
        <v>253611.27360414338</v>
      </c>
      <c r="BA25" s="87">
        <f t="shared" si="4"/>
        <v>285312.68280466128</v>
      </c>
      <c r="BB25" s="87">
        <f t="shared" si="4"/>
        <v>320976.76815524395</v>
      </c>
      <c r="BC25" s="87">
        <f t="shared" si="4"/>
        <v>361098.86417464947</v>
      </c>
      <c r="BD25" s="87">
        <f t="shared" si="4"/>
        <v>406236.22219648067</v>
      </c>
      <c r="BE25" s="87">
        <f t="shared" si="4"/>
        <v>457015.74997104076</v>
      </c>
      <c r="BF25" s="87">
        <f t="shared" si="4"/>
        <v>514142.71871742082</v>
      </c>
      <c r="BG25" s="87">
        <f t="shared" si="4"/>
        <v>578410.55855709838</v>
      </c>
      <c r="BH25" s="87">
        <f t="shared" si="4"/>
        <v>650711.87837673572</v>
      </c>
      <c r="BI25" s="87">
        <f t="shared" si="4"/>
        <v>732050.86317382765</v>
      </c>
      <c r="BJ25" s="2"/>
      <c r="BK25" s="2"/>
      <c r="BL25" s="2"/>
      <c r="BM25" s="2"/>
      <c r="BN25" s="2"/>
      <c r="BO25" s="2"/>
      <c r="BP25" s="2"/>
      <c r="BQ25" s="2"/>
      <c r="BR25" s="2"/>
      <c r="BS25" s="2"/>
      <c r="BT25" s="2"/>
      <c r="BU25" s="2"/>
      <c r="BV25" s="2"/>
      <c r="BW25" s="2"/>
      <c r="BX25" s="2"/>
      <c r="BY25" s="2"/>
      <c r="BZ25" s="2"/>
      <c r="CA25" s="2"/>
    </row>
    <row r="26" spans="1:79">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row>
    <row r="27" spans="1:79">
      <c r="A27" s="2" t="s">
        <v>48</v>
      </c>
      <c r="B27" s="86">
        <v>0.1</v>
      </c>
      <c r="C27" s="83">
        <f t="shared" ref="C27:BI27" si="5">IF(C$12=$B$8,$B27,IF(C$12&gt;$B$8,B27*(1+$B28/12),0))</f>
        <v>0</v>
      </c>
      <c r="D27" s="83">
        <f t="shared" si="5"/>
        <v>0</v>
      </c>
      <c r="E27" s="83">
        <f t="shared" si="5"/>
        <v>0.1</v>
      </c>
      <c r="F27" s="83">
        <f t="shared" si="5"/>
        <v>0.10041666666666667</v>
      </c>
      <c r="G27" s="83">
        <f t="shared" si="5"/>
        <v>0.10083506944444444</v>
      </c>
      <c r="H27" s="83">
        <f t="shared" si="5"/>
        <v>0.10125521556712962</v>
      </c>
      <c r="I27" s="83">
        <f t="shared" si="5"/>
        <v>0.10167711229865932</v>
      </c>
      <c r="J27" s="83">
        <f t="shared" si="5"/>
        <v>0.10210076693323707</v>
      </c>
      <c r="K27" s="83">
        <f t="shared" si="5"/>
        <v>0.10252618679545888</v>
      </c>
      <c r="L27" s="83">
        <f t="shared" si="5"/>
        <v>0.10295337924043996</v>
      </c>
      <c r="M27" s="83">
        <f t="shared" si="5"/>
        <v>0.10338235165394179</v>
      </c>
      <c r="N27" s="83">
        <f t="shared" si="5"/>
        <v>0.10381311145249987</v>
      </c>
      <c r="O27" s="83">
        <f t="shared" si="5"/>
        <v>0.10424566608355196</v>
      </c>
      <c r="P27" s="83">
        <f t="shared" si="5"/>
        <v>0.10468002302556675</v>
      </c>
      <c r="Q27" s="83">
        <f t="shared" si="5"/>
        <v>0.10511618978817328</v>
      </c>
      <c r="R27" s="83">
        <f t="shared" si="5"/>
        <v>0.10555417391229066</v>
      </c>
      <c r="S27" s="83">
        <f t="shared" si="5"/>
        <v>0.10599398297025854</v>
      </c>
      <c r="T27" s="83">
        <f t="shared" si="5"/>
        <v>0.10643562456596795</v>
      </c>
      <c r="U27" s="83">
        <f t="shared" si="5"/>
        <v>0.10687910633499281</v>
      </c>
      <c r="V27" s="83">
        <f t="shared" si="5"/>
        <v>0.10732443594472195</v>
      </c>
      <c r="W27" s="83">
        <f t="shared" si="5"/>
        <v>0.10777162109449162</v>
      </c>
      <c r="X27" s="83">
        <f t="shared" si="5"/>
        <v>0.10822066951571867</v>
      </c>
      <c r="Y27" s="83">
        <f t="shared" si="5"/>
        <v>0.10867158897203416</v>
      </c>
      <c r="Z27" s="83">
        <f t="shared" si="5"/>
        <v>0.10912438725941763</v>
      </c>
      <c r="AA27" s="83">
        <f t="shared" si="5"/>
        <v>0.10957907220633187</v>
      </c>
      <c r="AB27" s="83">
        <f t="shared" si="5"/>
        <v>0.11003565167385825</v>
      </c>
      <c r="AC27" s="83">
        <f t="shared" si="5"/>
        <v>0.11049413355583265</v>
      </c>
      <c r="AD27" s="83">
        <f t="shared" si="5"/>
        <v>0.11095452577898195</v>
      </c>
      <c r="AE27" s="83">
        <f t="shared" si="5"/>
        <v>0.11141683630306104</v>
      </c>
      <c r="AF27" s="83">
        <f t="shared" si="5"/>
        <v>0.11188107312099047</v>
      </c>
      <c r="AG27" s="83">
        <f t="shared" si="5"/>
        <v>0.11234724425899459</v>
      </c>
      <c r="AH27" s="83">
        <f t="shared" si="5"/>
        <v>0.1128153577767404</v>
      </c>
      <c r="AI27" s="83">
        <f t="shared" si="5"/>
        <v>0.11328542176747682</v>
      </c>
      <c r="AJ27" s="83">
        <f t="shared" si="5"/>
        <v>0.11375744435817463</v>
      </c>
      <c r="AK27" s="83">
        <f t="shared" si="5"/>
        <v>0.11423143370966703</v>
      </c>
      <c r="AL27" s="83">
        <f t="shared" si="5"/>
        <v>0.11470739801679064</v>
      </c>
      <c r="AM27" s="83">
        <f t="shared" si="5"/>
        <v>0.11518534550852727</v>
      </c>
      <c r="AN27" s="83">
        <f t="shared" si="5"/>
        <v>0.11566528444814614</v>
      </c>
      <c r="AO27" s="83">
        <f t="shared" si="5"/>
        <v>0.11614722313334674</v>
      </c>
      <c r="AP27" s="83">
        <f t="shared" si="5"/>
        <v>0.11663116989640235</v>
      </c>
      <c r="AQ27" s="83">
        <f t="shared" si="5"/>
        <v>0.11711713310430402</v>
      </c>
      <c r="AR27" s="83">
        <f t="shared" si="5"/>
        <v>0.11760512115890528</v>
      </c>
      <c r="AS27" s="83">
        <f t="shared" si="5"/>
        <v>0.11809514249706739</v>
      </c>
      <c r="AT27" s="83">
        <f t="shared" si="5"/>
        <v>0.11858720559080517</v>
      </c>
      <c r="AU27" s="83">
        <f t="shared" si="5"/>
        <v>0.11908131894743353</v>
      </c>
      <c r="AV27" s="83">
        <f t="shared" si="5"/>
        <v>0.1195774911097145</v>
      </c>
      <c r="AW27" s="83">
        <f t="shared" si="5"/>
        <v>0.12007573065600496</v>
      </c>
      <c r="AX27" s="83">
        <f t="shared" si="5"/>
        <v>0.12057604620040498</v>
      </c>
      <c r="AY27" s="83">
        <f t="shared" si="5"/>
        <v>0.12107844639290666</v>
      </c>
      <c r="AZ27" s="83">
        <f t="shared" si="5"/>
        <v>0.12158293991954376</v>
      </c>
      <c r="BA27" s="83">
        <f t="shared" si="5"/>
        <v>0.12208953550254185</v>
      </c>
      <c r="BB27" s="83">
        <f t="shared" si="5"/>
        <v>0.12259824190046911</v>
      </c>
      <c r="BC27" s="83">
        <f t="shared" si="5"/>
        <v>0.12310906790838773</v>
      </c>
      <c r="BD27" s="83">
        <f t="shared" si="5"/>
        <v>0.12362202235800601</v>
      </c>
      <c r="BE27" s="83">
        <f t="shared" si="5"/>
        <v>0.12413711411783103</v>
      </c>
      <c r="BF27" s="83">
        <f t="shared" si="5"/>
        <v>0.12465435209332199</v>
      </c>
      <c r="BG27" s="83">
        <f t="shared" si="5"/>
        <v>0.12517374522704416</v>
      </c>
      <c r="BH27" s="83">
        <f t="shared" si="5"/>
        <v>0.12569530249882352</v>
      </c>
      <c r="BI27" s="83">
        <f t="shared" si="5"/>
        <v>0.12621903292590195</v>
      </c>
      <c r="BJ27" s="2"/>
      <c r="BK27" s="2"/>
      <c r="BL27" s="2"/>
      <c r="BM27" s="2"/>
      <c r="BN27" s="2"/>
      <c r="BO27" s="2"/>
      <c r="BP27" s="2"/>
      <c r="BQ27" s="2"/>
      <c r="BR27" s="2"/>
      <c r="BS27" s="2"/>
      <c r="BT27" s="2"/>
      <c r="BU27" s="2"/>
      <c r="BV27" s="2"/>
      <c r="BW27" s="2"/>
      <c r="BX27" s="2"/>
      <c r="BY27" s="2"/>
      <c r="BZ27" s="2"/>
      <c r="CA27" s="2"/>
    </row>
    <row r="28" spans="1:79">
      <c r="A28" s="2" t="s">
        <v>43</v>
      </c>
      <c r="B28" s="86">
        <v>0.05</v>
      </c>
      <c r="C28" s="80"/>
      <c r="D28" s="80"/>
      <c r="E28" s="80"/>
      <c r="F28" s="80"/>
      <c r="G28" s="80"/>
      <c r="H28" s="80"/>
      <c r="I28" s="80"/>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2"/>
      <c r="BK28" s="2"/>
      <c r="BL28" s="2"/>
      <c r="BM28" s="2"/>
      <c r="BN28" s="2"/>
      <c r="BO28" s="2"/>
      <c r="BP28" s="2"/>
      <c r="BQ28" s="2"/>
      <c r="BR28" s="2"/>
      <c r="BS28" s="2"/>
      <c r="BT28" s="2"/>
      <c r="BU28" s="2"/>
      <c r="BV28" s="2"/>
      <c r="BW28" s="2"/>
      <c r="BX28" s="2"/>
      <c r="BY28" s="2"/>
      <c r="BZ28" s="2"/>
      <c r="CA28" s="2"/>
    </row>
    <row r="29" spans="1:79">
      <c r="A29" s="2" t="s">
        <v>49</v>
      </c>
      <c r="B29" s="87">
        <f t="shared" ref="B29:BI29" si="6">B25*B27</f>
        <v>0</v>
      </c>
      <c r="C29" s="87">
        <f t="shared" si="6"/>
        <v>0</v>
      </c>
      <c r="D29" s="87">
        <f t="shared" si="6"/>
        <v>0</v>
      </c>
      <c r="E29" s="87">
        <f t="shared" si="6"/>
        <v>2700</v>
      </c>
      <c r="F29" s="87">
        <f t="shared" si="6"/>
        <v>2712.96875</v>
      </c>
      <c r="G29" s="87">
        <f t="shared" si="6"/>
        <v>2727.619384765625</v>
      </c>
      <c r="H29" s="87">
        <f t="shared" si="6"/>
        <v>2744.1700237274167</v>
      </c>
      <c r="I29" s="87">
        <f t="shared" si="6"/>
        <v>1842.8670736795661</v>
      </c>
      <c r="J29" s="87">
        <f t="shared" si="6"/>
        <v>1863.9888972973852</v>
      </c>
      <c r="K29" s="87">
        <f t="shared" si="6"/>
        <v>1887.8499574156397</v>
      </c>
      <c r="L29" s="87">
        <f t="shared" si="6"/>
        <v>1914.8054987679807</v>
      </c>
      <c r="M29" s="87">
        <f t="shared" si="6"/>
        <v>1945.2568368894529</v>
      </c>
      <c r="N29" s="87">
        <f t="shared" si="6"/>
        <v>299.65733292355389</v>
      </c>
      <c r="O29" s="87">
        <f t="shared" si="6"/>
        <v>338.51914328707727</v>
      </c>
      <c r="P29" s="87">
        <f t="shared" si="6"/>
        <v>382.42084468212011</v>
      </c>
      <c r="Q29" s="87">
        <f t="shared" si="6"/>
        <v>432.01604797683257</v>
      </c>
      <c r="R29" s="87">
        <f t="shared" si="6"/>
        <v>488.04312919882801</v>
      </c>
      <c r="S29" s="87">
        <f t="shared" si="6"/>
        <v>551.33622251680106</v>
      </c>
      <c r="T29" s="87">
        <f t="shared" si="6"/>
        <v>622.83763887444854</v>
      </c>
      <c r="U29" s="87">
        <f t="shared" si="6"/>
        <v>703.61189516597869</v>
      </c>
      <c r="V29" s="87">
        <f t="shared" si="6"/>
        <v>794.86156282031652</v>
      </c>
      <c r="W29" s="87">
        <f t="shared" si="6"/>
        <v>897.94517174857629</v>
      </c>
      <c r="X29" s="87">
        <f t="shared" si="6"/>
        <v>1014.3974362097197</v>
      </c>
      <c r="Y29" s="87">
        <f t="shared" si="6"/>
        <v>1145.9521037181678</v>
      </c>
      <c r="Z29" s="87">
        <f t="shared" si="6"/>
        <v>1294.5677671691176</v>
      </c>
      <c r="AA29" s="87">
        <f t="shared" si="6"/>
        <v>1462.4570244738625</v>
      </c>
      <c r="AB29" s="87">
        <f t="shared" si="6"/>
        <v>1652.1194198353164</v>
      </c>
      <c r="AC29" s="87">
        <f t="shared" si="6"/>
        <v>1866.3786570952091</v>
      </c>
      <c r="AD29" s="87">
        <f t="shared" si="6"/>
        <v>2108.4246391872439</v>
      </c>
      <c r="AE29" s="87">
        <f t="shared" si="6"/>
        <v>2381.8609595818393</v>
      </c>
      <c r="AF29" s="87">
        <f t="shared" si="6"/>
        <v>2690.7585527776096</v>
      </c>
      <c r="AG29" s="87">
        <f t="shared" si="6"/>
        <v>3039.7163025909554</v>
      </c>
      <c r="AH29" s="87">
        <f t="shared" si="6"/>
        <v>3433.9295105832198</v>
      </c>
      <c r="AI29" s="87">
        <f t="shared" si="6"/>
        <v>3879.2672439869807</v>
      </c>
      <c r="AJ29" s="87">
        <f t="shared" si="6"/>
        <v>4382.3597146915417</v>
      </c>
      <c r="AK29" s="87">
        <f t="shared" si="6"/>
        <v>4950.6969901906014</v>
      </c>
      <c r="AL29" s="87">
        <f t="shared" si="6"/>
        <v>5592.7405061059453</v>
      </c>
      <c r="AM29" s="87">
        <f t="shared" si="6"/>
        <v>6318.0490404915599</v>
      </c>
      <c r="AN29" s="87">
        <f t="shared" si="6"/>
        <v>7137.4210254303098</v>
      </c>
      <c r="AO29" s="87">
        <f t="shared" si="6"/>
        <v>8063.0553146658031</v>
      </c>
      <c r="AP29" s="87">
        <f t="shared" si="6"/>
        <v>9108.7328007865235</v>
      </c>
      <c r="AQ29" s="87">
        <f t="shared" si="6"/>
        <v>10290.021585888526</v>
      </c>
      <c r="AR29" s="87">
        <f t="shared" si="6"/>
        <v>11624.508760308443</v>
      </c>
      <c r="AS29" s="87">
        <f t="shared" si="6"/>
        <v>13132.062240160943</v>
      </c>
      <c r="AT29" s="87">
        <f t="shared" si="6"/>
        <v>14835.126561931815</v>
      </c>
      <c r="AU29" s="87">
        <f t="shared" si="6"/>
        <v>16759.057037932347</v>
      </c>
      <c r="AV29" s="87">
        <f t="shared" si="6"/>
        <v>18932.497247539199</v>
      </c>
      <c r="AW29" s="87">
        <f t="shared" si="6"/>
        <v>21387.805484329438</v>
      </c>
      <c r="AX29" s="87">
        <f t="shared" si="6"/>
        <v>24161.536508078414</v>
      </c>
      <c r="AY29" s="87">
        <f t="shared" si="6"/>
        <v>27294.985773969827</v>
      </c>
      <c r="AZ29" s="87">
        <f t="shared" si="6"/>
        <v>30834.804241531539</v>
      </c>
      <c r="BA29" s="87">
        <f t="shared" si="6"/>
        <v>34833.692916605156</v>
      </c>
      <c r="BB29" s="87">
        <f t="shared" si="6"/>
        <v>39351.187466727388</v>
      </c>
      <c r="BC29" s="87">
        <f t="shared" si="6"/>
        <v>44454.544591318598</v>
      </c>
      <c r="BD29" s="87">
        <f t="shared" si="6"/>
        <v>50219.743343005233</v>
      </c>
      <c r="BE29" s="87">
        <f t="shared" si="6"/>
        <v>56732.616307801218</v>
      </c>
      <c r="BF29" s="87">
        <f t="shared" si="6"/>
        <v>64090.127485219185</v>
      </c>
      <c r="BG29" s="87">
        <f t="shared" si="6"/>
        <v>72401.815893458537</v>
      </c>
      <c r="BH29" s="87">
        <f t="shared" si="6"/>
        <v>81791.426392141453</v>
      </c>
      <c r="BI29" s="87">
        <f t="shared" si="6"/>
        <v>92398.75200237229</v>
      </c>
      <c r="BJ29" s="2"/>
      <c r="BK29" s="2"/>
      <c r="BL29" s="2"/>
      <c r="BM29" s="2"/>
      <c r="BN29" s="2"/>
      <c r="BO29" s="2"/>
      <c r="BP29" s="2"/>
      <c r="BQ29" s="2"/>
      <c r="BR29" s="2"/>
      <c r="BS29" s="2"/>
      <c r="BT29" s="2"/>
      <c r="BU29" s="2"/>
      <c r="BV29" s="2"/>
      <c r="BW29" s="2"/>
      <c r="BX29" s="2"/>
      <c r="BY29" s="2"/>
      <c r="BZ29" s="2"/>
      <c r="CA29" s="2"/>
    </row>
    <row r="30" spans="1:79">
      <c r="A30" s="2"/>
      <c r="B30" s="88"/>
      <c r="C30" s="88"/>
      <c r="D30" s="88"/>
      <c r="E30" s="88"/>
      <c r="F30" s="88"/>
      <c r="G30" s="88"/>
      <c r="H30" s="88"/>
      <c r="I30" s="88"/>
      <c r="J30" s="88"/>
      <c r="K30" s="88"/>
      <c r="L30" s="88"/>
      <c r="M30" s="88"/>
      <c r="N30" s="88"/>
      <c r="O30" s="88"/>
      <c r="P30" s="88"/>
      <c r="Q30" s="88"/>
      <c r="R30" s="88"/>
      <c r="S30" s="88"/>
      <c r="T30" s="88"/>
      <c r="U30" s="88"/>
      <c r="V30" s="88"/>
      <c r="W30" s="88"/>
      <c r="X30" s="88"/>
      <c r="Y30" s="88"/>
      <c r="Z30" s="88"/>
      <c r="AA30" s="88"/>
      <c r="AB30" s="88"/>
      <c r="AC30" s="88"/>
      <c r="AD30" s="88"/>
      <c r="AE30" s="88"/>
      <c r="AF30" s="88"/>
      <c r="AG30" s="88"/>
      <c r="AH30" s="88"/>
      <c r="AI30" s="88"/>
      <c r="AJ30" s="88"/>
      <c r="AK30" s="88"/>
      <c r="AL30" s="88"/>
      <c r="AM30" s="88"/>
      <c r="AN30" s="88"/>
      <c r="AO30" s="88"/>
      <c r="AP30" s="88"/>
      <c r="AQ30" s="88"/>
      <c r="AR30" s="88"/>
      <c r="AS30" s="88"/>
      <c r="AT30" s="88"/>
      <c r="AU30" s="88"/>
      <c r="AV30" s="88"/>
      <c r="AW30" s="88"/>
      <c r="AX30" s="88"/>
      <c r="AY30" s="88"/>
      <c r="AZ30" s="88"/>
      <c r="BA30" s="88"/>
      <c r="BB30" s="88"/>
      <c r="BC30" s="88"/>
      <c r="BD30" s="88"/>
      <c r="BE30" s="88"/>
      <c r="BF30" s="88"/>
      <c r="BG30" s="88"/>
      <c r="BH30" s="88"/>
      <c r="BI30" s="88"/>
      <c r="BJ30" s="2"/>
      <c r="BK30" s="2"/>
      <c r="BL30" s="2"/>
      <c r="BM30" s="2"/>
      <c r="BN30" s="2"/>
      <c r="BO30" s="2"/>
      <c r="BP30" s="2"/>
      <c r="BQ30" s="2"/>
      <c r="BR30" s="2"/>
      <c r="BS30" s="2"/>
      <c r="BT30" s="2"/>
      <c r="BU30" s="2"/>
      <c r="BV30" s="2"/>
      <c r="BW30" s="2"/>
      <c r="BX30" s="2"/>
      <c r="BY30" s="2"/>
      <c r="BZ30" s="2"/>
      <c r="CA30" s="2"/>
    </row>
    <row r="31" spans="1:79">
      <c r="A31" s="2" t="s">
        <v>50</v>
      </c>
      <c r="B31" s="86">
        <v>0.3</v>
      </c>
      <c r="C31" s="83">
        <f t="shared" ref="C31:BI31" si="7">IF(C$12=$B$8,$B31,IF(C$12&gt;$B$8,B31*(1+$B32/12),0))</f>
        <v>0</v>
      </c>
      <c r="D31" s="83">
        <f t="shared" si="7"/>
        <v>0</v>
      </c>
      <c r="E31" s="83">
        <f t="shared" si="7"/>
        <v>0.3</v>
      </c>
      <c r="F31" s="83">
        <f t="shared" si="7"/>
        <v>0.3</v>
      </c>
      <c r="G31" s="83">
        <f t="shared" si="7"/>
        <v>0.3</v>
      </c>
      <c r="H31" s="83">
        <f t="shared" si="7"/>
        <v>0.3</v>
      </c>
      <c r="I31" s="83">
        <f t="shared" si="7"/>
        <v>0.3</v>
      </c>
      <c r="J31" s="83">
        <f t="shared" si="7"/>
        <v>0.3</v>
      </c>
      <c r="K31" s="83">
        <f t="shared" si="7"/>
        <v>0.3</v>
      </c>
      <c r="L31" s="83">
        <f t="shared" si="7"/>
        <v>0.3</v>
      </c>
      <c r="M31" s="83">
        <f t="shared" si="7"/>
        <v>0.3</v>
      </c>
      <c r="N31" s="83">
        <f t="shared" si="7"/>
        <v>0.3</v>
      </c>
      <c r="O31" s="83">
        <f t="shared" si="7"/>
        <v>0.3</v>
      </c>
      <c r="P31" s="83">
        <f t="shared" si="7"/>
        <v>0.3</v>
      </c>
      <c r="Q31" s="83">
        <f t="shared" si="7"/>
        <v>0.3</v>
      </c>
      <c r="R31" s="83">
        <f t="shared" si="7"/>
        <v>0.3</v>
      </c>
      <c r="S31" s="83">
        <f t="shared" si="7"/>
        <v>0.3</v>
      </c>
      <c r="T31" s="83">
        <f t="shared" si="7"/>
        <v>0.3</v>
      </c>
      <c r="U31" s="83">
        <f t="shared" si="7"/>
        <v>0.3</v>
      </c>
      <c r="V31" s="83">
        <f t="shared" si="7"/>
        <v>0.3</v>
      </c>
      <c r="W31" s="83">
        <f t="shared" si="7"/>
        <v>0.3</v>
      </c>
      <c r="X31" s="83">
        <f t="shared" si="7"/>
        <v>0.3</v>
      </c>
      <c r="Y31" s="83">
        <f t="shared" si="7"/>
        <v>0.3</v>
      </c>
      <c r="Z31" s="83">
        <f t="shared" si="7"/>
        <v>0.3</v>
      </c>
      <c r="AA31" s="83">
        <f t="shared" si="7"/>
        <v>0.3</v>
      </c>
      <c r="AB31" s="83">
        <f t="shared" si="7"/>
        <v>0.3</v>
      </c>
      <c r="AC31" s="83">
        <f t="shared" si="7"/>
        <v>0.3</v>
      </c>
      <c r="AD31" s="83">
        <f t="shared" si="7"/>
        <v>0.3</v>
      </c>
      <c r="AE31" s="83">
        <f t="shared" si="7"/>
        <v>0.3</v>
      </c>
      <c r="AF31" s="83">
        <f t="shared" si="7"/>
        <v>0.3</v>
      </c>
      <c r="AG31" s="83">
        <f t="shared" si="7"/>
        <v>0.3</v>
      </c>
      <c r="AH31" s="83">
        <f t="shared" si="7"/>
        <v>0.3</v>
      </c>
      <c r="AI31" s="83">
        <f t="shared" si="7"/>
        <v>0.3</v>
      </c>
      <c r="AJ31" s="83">
        <f t="shared" si="7"/>
        <v>0.3</v>
      </c>
      <c r="AK31" s="83">
        <f t="shared" si="7"/>
        <v>0.3</v>
      </c>
      <c r="AL31" s="83">
        <f t="shared" si="7"/>
        <v>0.3</v>
      </c>
      <c r="AM31" s="83">
        <f t="shared" si="7"/>
        <v>0.3</v>
      </c>
      <c r="AN31" s="83">
        <f t="shared" si="7"/>
        <v>0.3</v>
      </c>
      <c r="AO31" s="83">
        <f t="shared" si="7"/>
        <v>0.3</v>
      </c>
      <c r="AP31" s="83">
        <f t="shared" si="7"/>
        <v>0.3</v>
      </c>
      <c r="AQ31" s="83">
        <f t="shared" si="7"/>
        <v>0.3</v>
      </c>
      <c r="AR31" s="83">
        <f t="shared" si="7"/>
        <v>0.3</v>
      </c>
      <c r="AS31" s="83">
        <f t="shared" si="7"/>
        <v>0.3</v>
      </c>
      <c r="AT31" s="83">
        <f t="shared" si="7"/>
        <v>0.3</v>
      </c>
      <c r="AU31" s="83">
        <f t="shared" si="7"/>
        <v>0.3</v>
      </c>
      <c r="AV31" s="83">
        <f t="shared" si="7"/>
        <v>0.3</v>
      </c>
      <c r="AW31" s="83">
        <f t="shared" si="7"/>
        <v>0.3</v>
      </c>
      <c r="AX31" s="83">
        <f t="shared" si="7"/>
        <v>0.3</v>
      </c>
      <c r="AY31" s="83">
        <f t="shared" si="7"/>
        <v>0.3</v>
      </c>
      <c r="AZ31" s="83">
        <f t="shared" si="7"/>
        <v>0.3</v>
      </c>
      <c r="BA31" s="83">
        <f t="shared" si="7"/>
        <v>0.3</v>
      </c>
      <c r="BB31" s="83">
        <f t="shared" si="7"/>
        <v>0.3</v>
      </c>
      <c r="BC31" s="83">
        <f t="shared" si="7"/>
        <v>0.3</v>
      </c>
      <c r="BD31" s="83">
        <f t="shared" si="7"/>
        <v>0.3</v>
      </c>
      <c r="BE31" s="83">
        <f t="shared" si="7"/>
        <v>0.3</v>
      </c>
      <c r="BF31" s="83">
        <f t="shared" si="7"/>
        <v>0.3</v>
      </c>
      <c r="BG31" s="83">
        <f t="shared" si="7"/>
        <v>0.3</v>
      </c>
      <c r="BH31" s="83">
        <f t="shared" si="7"/>
        <v>0.3</v>
      </c>
      <c r="BI31" s="83">
        <f t="shared" si="7"/>
        <v>0.3</v>
      </c>
      <c r="BJ31" s="2"/>
      <c r="BK31" s="2"/>
      <c r="BL31" s="2"/>
      <c r="BM31" s="2"/>
      <c r="BN31" s="2"/>
      <c r="BO31" s="2"/>
      <c r="BP31" s="2"/>
      <c r="BQ31" s="2"/>
      <c r="BR31" s="2"/>
      <c r="BS31" s="2"/>
      <c r="BT31" s="2"/>
      <c r="BU31" s="2"/>
      <c r="BV31" s="2"/>
      <c r="BW31" s="2"/>
      <c r="BX31" s="2"/>
      <c r="BY31" s="2"/>
      <c r="BZ31" s="2"/>
      <c r="CA31" s="2"/>
    </row>
    <row r="32" spans="1:79">
      <c r="A32" s="2" t="s">
        <v>51</v>
      </c>
      <c r="B32" s="86">
        <v>0</v>
      </c>
      <c r="C32" s="80"/>
      <c r="D32" s="80"/>
      <c r="E32" s="80"/>
      <c r="F32" s="80"/>
      <c r="G32" s="80"/>
      <c r="H32" s="80"/>
      <c r="I32" s="80"/>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2"/>
      <c r="BK32" s="2"/>
      <c r="BL32" s="2"/>
      <c r="BM32" s="2"/>
      <c r="BN32" s="2"/>
      <c r="BO32" s="2"/>
      <c r="BP32" s="2"/>
      <c r="BQ32" s="2"/>
      <c r="BR32" s="2"/>
      <c r="BS32" s="2"/>
      <c r="BT32" s="2"/>
      <c r="BU32" s="2"/>
      <c r="BV32" s="2"/>
      <c r="BW32" s="2"/>
      <c r="BX32" s="2"/>
      <c r="BY32" s="2"/>
      <c r="BZ32" s="2"/>
      <c r="CA32" s="2"/>
    </row>
    <row r="33" spans="1:79">
      <c r="A33" s="17" t="s">
        <v>52</v>
      </c>
      <c r="B33" s="89">
        <f>B29</f>
        <v>0</v>
      </c>
      <c r="C33" s="89">
        <f t="shared" ref="C33:BI33" si="8">(B33*(1-(B31/12))+C29)</f>
        <v>0</v>
      </c>
      <c r="D33" s="89">
        <f t="shared" si="8"/>
        <v>0</v>
      </c>
      <c r="E33" s="89">
        <f t="shared" si="8"/>
        <v>2700</v>
      </c>
      <c r="F33" s="89">
        <f t="shared" si="8"/>
        <v>5345.46875</v>
      </c>
      <c r="G33" s="89">
        <f t="shared" si="8"/>
        <v>7939.451416015625</v>
      </c>
      <c r="H33" s="89">
        <f t="shared" si="8"/>
        <v>10485.135154342652</v>
      </c>
      <c r="I33" s="89">
        <f t="shared" si="8"/>
        <v>12065.873849163652</v>
      </c>
      <c r="J33" s="89">
        <f t="shared" si="8"/>
        <v>13628.215900231946</v>
      </c>
      <c r="K33" s="89">
        <f t="shared" si="8"/>
        <v>15175.360460141786</v>
      </c>
      <c r="L33" s="89">
        <f t="shared" si="8"/>
        <v>16710.78194740622</v>
      </c>
      <c r="M33" s="89">
        <f t="shared" si="8"/>
        <v>18238.269235610518</v>
      </c>
      <c r="N33" s="89">
        <f t="shared" si="8"/>
        <v>18081.96983764381</v>
      </c>
      <c r="O33" s="89">
        <f t="shared" si="8"/>
        <v>17968.439734989792</v>
      </c>
      <c r="P33" s="89">
        <f t="shared" si="8"/>
        <v>17901.649586297168</v>
      </c>
      <c r="Q33" s="89">
        <f t="shared" si="8"/>
        <v>17886.12439461657</v>
      </c>
      <c r="R33" s="89">
        <f t="shared" si="8"/>
        <v>17927.014413949983</v>
      </c>
      <c r="S33" s="89">
        <f t="shared" si="8"/>
        <v>18030.175276118036</v>
      </c>
      <c r="T33" s="89">
        <f t="shared" si="8"/>
        <v>18202.258533089531</v>
      </c>
      <c r="U33" s="89">
        <f t="shared" si="8"/>
        <v>18450.813964928271</v>
      </c>
      <c r="V33" s="89">
        <f t="shared" si="8"/>
        <v>18784.40517862538</v>
      </c>
      <c r="W33" s="89">
        <f t="shared" si="8"/>
        <v>19212.740220908319</v>
      </c>
      <c r="X33" s="89">
        <f t="shared" si="8"/>
        <v>19746.819151595329</v>
      </c>
      <c r="Y33" s="89">
        <f t="shared" si="8"/>
        <v>20399.100776523614</v>
      </c>
      <c r="Z33" s="89">
        <f t="shared" si="8"/>
        <v>21183.69102427964</v>
      </c>
      <c r="AA33" s="89">
        <f t="shared" si="8"/>
        <v>22116.555773146509</v>
      </c>
      <c r="AB33" s="89">
        <f t="shared" si="8"/>
        <v>23215.76129865316</v>
      </c>
      <c r="AC33" s="89">
        <f t="shared" si="8"/>
        <v>24501.74592328204</v>
      </c>
      <c r="AD33" s="89">
        <f t="shared" si="8"/>
        <v>25997.626914387234</v>
      </c>
      <c r="AE33" s="89">
        <f t="shared" si="8"/>
        <v>27729.547201109392</v>
      </c>
      <c r="AF33" s="89">
        <f t="shared" si="8"/>
        <v>29727.067073859267</v>
      </c>
      <c r="AG33" s="89">
        <f t="shared" si="8"/>
        <v>32023.606699603737</v>
      </c>
      <c r="AH33" s="89">
        <f t="shared" si="8"/>
        <v>34656.946042696865</v>
      </c>
      <c r="AI33" s="89">
        <f t="shared" si="8"/>
        <v>37669.78963561642</v>
      </c>
      <c r="AJ33" s="89">
        <f t="shared" si="8"/>
        <v>41110.40460941755</v>
      </c>
      <c r="AK33" s="89">
        <f t="shared" si="8"/>
        <v>45033.341484372708</v>
      </c>
      <c r="AL33" s="89">
        <f t="shared" si="8"/>
        <v>49500.248453369335</v>
      </c>
      <c r="AM33" s="89">
        <f t="shared" si="8"/>
        <v>54580.791282526661</v>
      </c>
      <c r="AN33" s="89">
        <f t="shared" si="8"/>
        <v>60353.692525893806</v>
      </c>
      <c r="AO33" s="89">
        <f t="shared" si="8"/>
        <v>66907.905527412266</v>
      </c>
      <c r="AP33" s="89">
        <f t="shared" si="8"/>
        <v>74343.940690013478</v>
      </c>
      <c r="AQ33" s="89">
        <f t="shared" si="8"/>
        <v>82775.363758651656</v>
      </c>
      <c r="AR33" s="89">
        <f t="shared" si="8"/>
        <v>92330.488424993804</v>
      </c>
      <c r="AS33" s="89">
        <f t="shared" si="8"/>
        <v>103154.2884545299</v>
      </c>
      <c r="AT33" s="89">
        <f t="shared" si="8"/>
        <v>115410.55780509846</v>
      </c>
      <c r="AU33" s="89">
        <f t="shared" si="8"/>
        <v>129284.35089790335</v>
      </c>
      <c r="AV33" s="89">
        <f t="shared" si="8"/>
        <v>144984.73937299498</v>
      </c>
      <c r="AW33" s="89">
        <f t="shared" si="8"/>
        <v>162747.92637299953</v>
      </c>
      <c r="AX33" s="89">
        <f t="shared" si="8"/>
        <v>182840.76472175296</v>
      </c>
      <c r="AY33" s="89">
        <f t="shared" si="8"/>
        <v>205564.73137767895</v>
      </c>
      <c r="AZ33" s="89">
        <f t="shared" si="8"/>
        <v>231260.41733476851</v>
      </c>
      <c r="BA33" s="89">
        <f t="shared" si="8"/>
        <v>260312.59981800444</v>
      </c>
      <c r="BB33" s="89">
        <f t="shared" si="8"/>
        <v>293155.97228928172</v>
      </c>
      <c r="BC33" s="89">
        <f t="shared" si="8"/>
        <v>330281.61757336825</v>
      </c>
      <c r="BD33" s="89">
        <f t="shared" si="8"/>
        <v>372244.32047703926</v>
      </c>
      <c r="BE33" s="89">
        <f t="shared" si="8"/>
        <v>419670.82877291448</v>
      </c>
      <c r="BF33" s="89">
        <f t="shared" si="8"/>
        <v>473269.18553881079</v>
      </c>
      <c r="BG33" s="89">
        <f t="shared" si="8"/>
        <v>533839.27179379901</v>
      </c>
      <c r="BH33" s="89">
        <f t="shared" si="8"/>
        <v>602284.71639109554</v>
      </c>
      <c r="BI33" s="89">
        <f t="shared" si="8"/>
        <v>679626.35048369039</v>
      </c>
      <c r="BJ33" s="2"/>
      <c r="BK33" s="2"/>
      <c r="BL33" s="2"/>
      <c r="BM33" s="2"/>
      <c r="BN33" s="2"/>
      <c r="BO33" s="2"/>
      <c r="BP33" s="2"/>
      <c r="BQ33" s="2"/>
      <c r="BR33" s="2"/>
      <c r="BS33" s="2"/>
      <c r="BT33" s="2"/>
      <c r="BU33" s="2"/>
      <c r="BV33" s="2"/>
      <c r="BW33" s="2"/>
      <c r="BX33" s="2"/>
      <c r="BY33" s="2"/>
      <c r="BZ33" s="2"/>
      <c r="CA33" s="2"/>
    </row>
    <row r="34" spans="1:79">
      <c r="A34" s="17"/>
      <c r="B34" s="90"/>
      <c r="C34" s="90"/>
      <c r="D34" s="90"/>
      <c r="E34" s="90"/>
      <c r="F34" s="90"/>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c r="AF34" s="90"/>
      <c r="AG34" s="90"/>
      <c r="AH34" s="90"/>
      <c r="AI34" s="90"/>
      <c r="AJ34" s="90"/>
      <c r="AK34" s="90"/>
      <c r="AL34" s="90"/>
      <c r="AM34" s="90"/>
      <c r="AN34" s="90"/>
      <c r="AO34" s="90"/>
      <c r="AP34" s="90"/>
      <c r="AQ34" s="90"/>
      <c r="AR34" s="90"/>
      <c r="AS34" s="90"/>
      <c r="AT34" s="90"/>
      <c r="AU34" s="90"/>
      <c r="AV34" s="90"/>
      <c r="AW34" s="90"/>
      <c r="AX34" s="90"/>
      <c r="AY34" s="90"/>
      <c r="AZ34" s="90"/>
      <c r="BA34" s="90"/>
      <c r="BB34" s="90"/>
      <c r="BC34" s="90"/>
      <c r="BD34" s="90"/>
      <c r="BE34" s="90"/>
      <c r="BF34" s="90"/>
      <c r="BG34" s="90"/>
      <c r="BH34" s="90"/>
      <c r="BI34" s="90"/>
      <c r="BJ34" s="2"/>
      <c r="BK34" s="2"/>
      <c r="BL34" s="2"/>
      <c r="BM34" s="2"/>
      <c r="BN34" s="2"/>
      <c r="BO34" s="2"/>
      <c r="BP34" s="2"/>
      <c r="BQ34" s="2"/>
      <c r="BR34" s="2"/>
      <c r="BS34" s="2"/>
      <c r="BT34" s="2"/>
      <c r="BU34" s="2"/>
      <c r="BV34" s="2"/>
      <c r="BW34" s="2"/>
      <c r="BX34" s="2"/>
      <c r="BY34" s="2"/>
      <c r="BZ34" s="2"/>
      <c r="CA34" s="2"/>
    </row>
    <row r="35" spans="1:79">
      <c r="A35" s="17"/>
      <c r="B35" s="90"/>
      <c r="C35" s="90"/>
      <c r="D35" s="90"/>
      <c r="E35" s="90"/>
      <c r="F35" s="90"/>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90"/>
      <c r="AH35" s="90"/>
      <c r="AI35" s="90"/>
      <c r="AJ35" s="90"/>
      <c r="AK35" s="90"/>
      <c r="AL35" s="90"/>
      <c r="AM35" s="90"/>
      <c r="AN35" s="90"/>
      <c r="AO35" s="90"/>
      <c r="AP35" s="90"/>
      <c r="AQ35" s="90"/>
      <c r="AR35" s="90"/>
      <c r="AS35" s="90"/>
      <c r="AT35" s="90"/>
      <c r="AU35" s="90"/>
      <c r="AV35" s="90"/>
      <c r="AW35" s="90"/>
      <c r="AX35" s="90"/>
      <c r="AY35" s="90"/>
      <c r="AZ35" s="90"/>
      <c r="BA35" s="90"/>
      <c r="BB35" s="90"/>
      <c r="BC35" s="90"/>
      <c r="BD35" s="90"/>
      <c r="BE35" s="90"/>
      <c r="BF35" s="90"/>
      <c r="BG35" s="90"/>
      <c r="BH35" s="90"/>
      <c r="BI35" s="90"/>
      <c r="BJ35" s="2"/>
      <c r="BK35" s="2"/>
      <c r="BL35" s="2"/>
      <c r="BM35" s="2"/>
      <c r="BN35" s="2"/>
      <c r="BO35" s="2"/>
      <c r="BP35" s="2"/>
      <c r="BQ35" s="2"/>
      <c r="BR35" s="2"/>
      <c r="BS35" s="2"/>
      <c r="BT35" s="2"/>
      <c r="BU35" s="2"/>
      <c r="BV35" s="2"/>
      <c r="BW35" s="2"/>
      <c r="BX35" s="2"/>
      <c r="BY35" s="2"/>
      <c r="BZ35" s="2"/>
      <c r="CA35" s="2"/>
    </row>
    <row r="36" spans="1:79" ht="21">
      <c r="A36" s="73" t="s">
        <v>53</v>
      </c>
      <c r="B36" s="91"/>
      <c r="C36" s="91"/>
      <c r="D36" s="91"/>
      <c r="E36" s="91"/>
      <c r="F36" s="91"/>
      <c r="G36" s="91"/>
      <c r="H36" s="91"/>
      <c r="I36" s="91"/>
      <c r="J36" s="91"/>
      <c r="K36" s="91"/>
      <c r="L36" s="91"/>
      <c r="M36" s="91"/>
      <c r="N36" s="91"/>
      <c r="O36" s="91"/>
      <c r="P36" s="91"/>
      <c r="Q36" s="91"/>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c r="AX36" s="91"/>
      <c r="AY36" s="91"/>
      <c r="AZ36" s="91"/>
      <c r="BA36" s="91"/>
      <c r="BB36" s="91"/>
      <c r="BC36" s="91"/>
      <c r="BD36" s="91"/>
      <c r="BE36" s="91"/>
      <c r="BF36" s="91"/>
      <c r="BG36" s="91"/>
      <c r="BH36" s="91"/>
      <c r="BI36" s="91"/>
      <c r="BJ36" s="2"/>
      <c r="BK36" s="2"/>
      <c r="BL36" s="2"/>
      <c r="BM36" s="2"/>
      <c r="BN36" s="2"/>
      <c r="BO36" s="2"/>
      <c r="BP36" s="2"/>
      <c r="BQ36" s="2"/>
      <c r="BR36" s="2"/>
      <c r="BS36" s="2"/>
      <c r="BT36" s="2"/>
      <c r="BU36" s="2"/>
      <c r="BV36" s="2"/>
      <c r="BW36" s="2"/>
      <c r="BX36" s="2"/>
      <c r="BY36" s="2"/>
      <c r="BZ36" s="2"/>
      <c r="CA36" s="2"/>
    </row>
    <row r="37" spans="1:79">
      <c r="A37" s="75" t="s">
        <v>40</v>
      </c>
      <c r="B37" s="76">
        <f>Calc!C$4</f>
        <v>46203</v>
      </c>
      <c r="C37" s="76">
        <f>Calc!D$4</f>
        <v>46234</v>
      </c>
      <c r="D37" s="76">
        <f>Calc!E$4</f>
        <v>46265</v>
      </c>
      <c r="E37" s="76">
        <f>Calc!F$4</f>
        <v>46295</v>
      </c>
      <c r="F37" s="76">
        <f>Calc!G$4</f>
        <v>46326</v>
      </c>
      <c r="G37" s="76">
        <f>Calc!H$4</f>
        <v>46356</v>
      </c>
      <c r="H37" s="76">
        <f>Calc!I$4</f>
        <v>46387</v>
      </c>
      <c r="I37" s="76">
        <f>Calc!J$4</f>
        <v>46418</v>
      </c>
      <c r="J37" s="76">
        <f>Calc!K$4</f>
        <v>46446</v>
      </c>
      <c r="K37" s="76">
        <f>Calc!L$4</f>
        <v>46477</v>
      </c>
      <c r="L37" s="76">
        <f>Calc!M$4</f>
        <v>46507</v>
      </c>
      <c r="M37" s="76">
        <f>Calc!N$4</f>
        <v>46538</v>
      </c>
      <c r="N37" s="76">
        <f>Calc!O$4</f>
        <v>46568</v>
      </c>
      <c r="O37" s="76">
        <f>Calc!P$4</f>
        <v>46599</v>
      </c>
      <c r="P37" s="76">
        <f>Calc!Q$4</f>
        <v>46630</v>
      </c>
      <c r="Q37" s="76">
        <f>Calc!R$4</f>
        <v>46660</v>
      </c>
      <c r="R37" s="76">
        <f>Calc!S$4</f>
        <v>46691</v>
      </c>
      <c r="S37" s="76">
        <f>Calc!T$4</f>
        <v>46721</v>
      </c>
      <c r="T37" s="76">
        <f>Calc!U$4</f>
        <v>46752</v>
      </c>
      <c r="U37" s="76">
        <f>Calc!V$4</f>
        <v>46783</v>
      </c>
      <c r="V37" s="76">
        <f>Calc!W$4</f>
        <v>46812</v>
      </c>
      <c r="W37" s="76">
        <f>Calc!X$4</f>
        <v>46843</v>
      </c>
      <c r="X37" s="76">
        <f>Calc!Y$4</f>
        <v>46873</v>
      </c>
      <c r="Y37" s="76">
        <f>Calc!Z$4</f>
        <v>46904</v>
      </c>
      <c r="Z37" s="76">
        <f>Calc!AA$4</f>
        <v>46934</v>
      </c>
      <c r="AA37" s="76">
        <f>Calc!AB$4</f>
        <v>46965</v>
      </c>
      <c r="AB37" s="76">
        <f>Calc!AC$4</f>
        <v>46996</v>
      </c>
      <c r="AC37" s="76">
        <f>Calc!AD$4</f>
        <v>47026</v>
      </c>
      <c r="AD37" s="76">
        <f>Calc!AE$4</f>
        <v>47057</v>
      </c>
      <c r="AE37" s="76">
        <f>Calc!AF$4</f>
        <v>47087</v>
      </c>
      <c r="AF37" s="76">
        <f>Calc!AG$4</f>
        <v>47118</v>
      </c>
      <c r="AG37" s="76">
        <f>Calc!AH$4</f>
        <v>47149</v>
      </c>
      <c r="AH37" s="76">
        <f>Calc!AI$4</f>
        <v>47177</v>
      </c>
      <c r="AI37" s="76">
        <f>Calc!AJ$4</f>
        <v>47208</v>
      </c>
      <c r="AJ37" s="76">
        <f>Calc!AK$4</f>
        <v>47238</v>
      </c>
      <c r="AK37" s="76">
        <f>Calc!AL$4</f>
        <v>47269</v>
      </c>
      <c r="AL37" s="76">
        <f>Calc!AM$4</f>
        <v>47299</v>
      </c>
      <c r="AM37" s="76">
        <f>Calc!AN$4</f>
        <v>47330</v>
      </c>
      <c r="AN37" s="76">
        <f>Calc!AO$4</f>
        <v>47361</v>
      </c>
      <c r="AO37" s="76">
        <f>Calc!AP$4</f>
        <v>47391</v>
      </c>
      <c r="AP37" s="76">
        <f>Calc!AQ$4</f>
        <v>47422</v>
      </c>
      <c r="AQ37" s="76">
        <f>Calc!AR$4</f>
        <v>47452</v>
      </c>
      <c r="AR37" s="76">
        <f>Calc!AS$4</f>
        <v>47483</v>
      </c>
      <c r="AS37" s="76">
        <f>Calc!AT$4</f>
        <v>47514</v>
      </c>
      <c r="AT37" s="76">
        <f>Calc!AU$4</f>
        <v>47542</v>
      </c>
      <c r="AU37" s="76">
        <f>Calc!AV$4</f>
        <v>47573</v>
      </c>
      <c r="AV37" s="76">
        <f>Calc!AW$4</f>
        <v>47603</v>
      </c>
      <c r="AW37" s="76">
        <f>Calc!AX$4</f>
        <v>47634</v>
      </c>
      <c r="AX37" s="76">
        <f>Calc!AY$4</f>
        <v>47664</v>
      </c>
      <c r="AY37" s="76">
        <f>Calc!AZ$4</f>
        <v>47695</v>
      </c>
      <c r="AZ37" s="76">
        <f>Calc!BA$4</f>
        <v>47726</v>
      </c>
      <c r="BA37" s="76">
        <f>Calc!BB$4</f>
        <v>47756</v>
      </c>
      <c r="BB37" s="76">
        <f>Calc!BC$4</f>
        <v>47787</v>
      </c>
      <c r="BC37" s="76">
        <f>Calc!BD$4</f>
        <v>47817</v>
      </c>
      <c r="BD37" s="76">
        <f>Calc!BE$4</f>
        <v>47848</v>
      </c>
      <c r="BE37" s="76">
        <f>Calc!BF$4</f>
        <v>47879</v>
      </c>
      <c r="BF37" s="76">
        <f>Calc!BG$4</f>
        <v>47907</v>
      </c>
      <c r="BG37" s="76">
        <f>Calc!BH$4</f>
        <v>47938</v>
      </c>
      <c r="BH37" s="76">
        <f>Calc!BI$4</f>
        <v>47968</v>
      </c>
      <c r="BI37" s="76">
        <f>Calc!BJ$4</f>
        <v>47999</v>
      </c>
      <c r="BJ37" s="17"/>
      <c r="BK37" s="17"/>
      <c r="BL37" s="17"/>
      <c r="BM37" s="17"/>
      <c r="BN37" s="17"/>
      <c r="BO37" s="17"/>
      <c r="BP37" s="17"/>
      <c r="BQ37" s="17"/>
      <c r="BR37" s="17"/>
      <c r="BS37" s="17"/>
      <c r="BT37" s="17"/>
      <c r="BU37" s="17"/>
      <c r="BV37" s="17"/>
      <c r="BW37" s="17"/>
      <c r="BX37" s="17"/>
      <c r="BY37" s="17"/>
      <c r="BZ37" s="17"/>
      <c r="CA37" s="17"/>
    </row>
    <row r="38" spans="1:79">
      <c r="A38" s="75" t="s">
        <v>41</v>
      </c>
      <c r="B38" s="75">
        <v>1</v>
      </c>
      <c r="C38" s="75">
        <v>2</v>
      </c>
      <c r="D38" s="75">
        <v>3</v>
      </c>
      <c r="E38" s="75">
        <v>4</v>
      </c>
      <c r="F38" s="75">
        <v>5</v>
      </c>
      <c r="G38" s="75">
        <v>6</v>
      </c>
      <c r="H38" s="75">
        <v>7</v>
      </c>
      <c r="I38" s="75">
        <v>8</v>
      </c>
      <c r="J38" s="75">
        <v>9</v>
      </c>
      <c r="K38" s="75">
        <v>10</v>
      </c>
      <c r="L38" s="75">
        <v>11</v>
      </c>
      <c r="M38" s="75">
        <v>12</v>
      </c>
      <c r="N38" s="75">
        <v>13</v>
      </c>
      <c r="O38" s="75">
        <v>14</v>
      </c>
      <c r="P38" s="75">
        <v>15</v>
      </c>
      <c r="Q38" s="75">
        <v>16</v>
      </c>
      <c r="R38" s="75">
        <v>17</v>
      </c>
      <c r="S38" s="75">
        <v>18</v>
      </c>
      <c r="T38" s="75">
        <v>19</v>
      </c>
      <c r="U38" s="75">
        <v>20</v>
      </c>
      <c r="V38" s="75">
        <v>21</v>
      </c>
      <c r="W38" s="75">
        <v>22</v>
      </c>
      <c r="X38" s="75">
        <v>23</v>
      </c>
      <c r="Y38" s="75">
        <v>24</v>
      </c>
      <c r="Z38" s="75">
        <v>25</v>
      </c>
      <c r="AA38" s="75">
        <v>26</v>
      </c>
      <c r="AB38" s="75">
        <v>27</v>
      </c>
      <c r="AC38" s="75">
        <v>28</v>
      </c>
      <c r="AD38" s="75">
        <v>29</v>
      </c>
      <c r="AE38" s="75">
        <v>30</v>
      </c>
      <c r="AF38" s="75">
        <v>31</v>
      </c>
      <c r="AG38" s="75">
        <v>32</v>
      </c>
      <c r="AH38" s="75">
        <v>33</v>
      </c>
      <c r="AI38" s="75">
        <v>34</v>
      </c>
      <c r="AJ38" s="75">
        <v>35</v>
      </c>
      <c r="AK38" s="75">
        <v>36</v>
      </c>
      <c r="AL38" s="75">
        <v>37</v>
      </c>
      <c r="AM38" s="75">
        <v>38</v>
      </c>
      <c r="AN38" s="75">
        <v>39</v>
      </c>
      <c r="AO38" s="75">
        <v>40</v>
      </c>
      <c r="AP38" s="75">
        <v>41</v>
      </c>
      <c r="AQ38" s="75">
        <v>42</v>
      </c>
      <c r="AR38" s="75">
        <v>43</v>
      </c>
      <c r="AS38" s="75">
        <v>44</v>
      </c>
      <c r="AT38" s="75">
        <v>45</v>
      </c>
      <c r="AU38" s="75">
        <v>46</v>
      </c>
      <c r="AV38" s="75">
        <v>47</v>
      </c>
      <c r="AW38" s="75">
        <v>48</v>
      </c>
      <c r="AX38" s="75">
        <v>49</v>
      </c>
      <c r="AY38" s="75">
        <v>50</v>
      </c>
      <c r="AZ38" s="75">
        <v>51</v>
      </c>
      <c r="BA38" s="75">
        <v>52</v>
      </c>
      <c r="BB38" s="75">
        <v>53</v>
      </c>
      <c r="BC38" s="75">
        <v>54</v>
      </c>
      <c r="BD38" s="75">
        <v>55</v>
      </c>
      <c r="BE38" s="75">
        <v>56</v>
      </c>
      <c r="BF38" s="75">
        <v>57</v>
      </c>
      <c r="BG38" s="75">
        <v>58</v>
      </c>
      <c r="BH38" s="75">
        <v>59</v>
      </c>
      <c r="BI38" s="75">
        <v>60</v>
      </c>
      <c r="BJ38" s="17"/>
      <c r="BK38" s="17"/>
      <c r="BL38" s="17"/>
      <c r="BM38" s="17"/>
      <c r="BN38" s="17"/>
      <c r="BO38" s="17"/>
      <c r="BP38" s="17"/>
      <c r="BQ38" s="17"/>
      <c r="BR38" s="17"/>
      <c r="BS38" s="17"/>
      <c r="BT38" s="17"/>
      <c r="BU38" s="17"/>
      <c r="BV38" s="17"/>
      <c r="BW38" s="17"/>
      <c r="BX38" s="17"/>
      <c r="BY38" s="17"/>
      <c r="BZ38" s="17"/>
      <c r="CA38" s="17"/>
    </row>
    <row r="39" spans="1:79">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row>
    <row r="40" spans="1:79">
      <c r="A40" s="92" t="s">
        <v>54</v>
      </c>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row>
    <row r="41" spans="1:79">
      <c r="A41" s="2" t="s">
        <v>55</v>
      </c>
      <c r="B41" s="30">
        <v>1</v>
      </c>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row>
    <row r="42" spans="1:79">
      <c r="A42" s="93" t="s">
        <v>56</v>
      </c>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row>
    <row r="43" spans="1:79">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row>
    <row r="44" spans="1:79">
      <c r="A44" s="2" t="s">
        <v>57</v>
      </c>
      <c r="B44" s="94">
        <f t="shared" ref="B44:BI44" ca="1" si="9">IF($B$41=0,0,IF($B$41&lt;1,B29*$B$41,MIN(SUM(OFFSET(B29,0,-MIN(B$38-1,ROUNDUP($B$41,0)-1),1,MIN(B$38,ROUNDUP($B$41,0)))),B33)))</f>
        <v>0</v>
      </c>
      <c r="C44" s="94">
        <f t="shared" ca="1" si="9"/>
        <v>0</v>
      </c>
      <c r="D44" s="94">
        <f t="shared" ca="1" si="9"/>
        <v>0</v>
      </c>
      <c r="E44" s="94">
        <f t="shared" ca="1" si="9"/>
        <v>2700</v>
      </c>
      <c r="F44" s="94">
        <f t="shared" ca="1" si="9"/>
        <v>2712.96875</v>
      </c>
      <c r="G44" s="94">
        <f t="shared" ca="1" si="9"/>
        <v>2727.619384765625</v>
      </c>
      <c r="H44" s="94">
        <f t="shared" ca="1" si="9"/>
        <v>2744.1700237274167</v>
      </c>
      <c r="I44" s="94">
        <f t="shared" ca="1" si="9"/>
        <v>1842.8670736795661</v>
      </c>
      <c r="J44" s="94">
        <f t="shared" ca="1" si="9"/>
        <v>1863.9888972973852</v>
      </c>
      <c r="K44" s="94">
        <f t="shared" ca="1" si="9"/>
        <v>1887.8499574156397</v>
      </c>
      <c r="L44" s="94">
        <f t="shared" ca="1" si="9"/>
        <v>1914.8054987679807</v>
      </c>
      <c r="M44" s="94">
        <f t="shared" ca="1" si="9"/>
        <v>1945.2568368894529</v>
      </c>
      <c r="N44" s="94">
        <f t="shared" ca="1" si="9"/>
        <v>299.65733292355389</v>
      </c>
      <c r="O44" s="94">
        <f t="shared" ca="1" si="9"/>
        <v>338.51914328707727</v>
      </c>
      <c r="P44" s="94">
        <f t="shared" ca="1" si="9"/>
        <v>382.42084468212011</v>
      </c>
      <c r="Q44" s="94">
        <f t="shared" ca="1" si="9"/>
        <v>432.01604797683257</v>
      </c>
      <c r="R44" s="94">
        <f t="shared" ca="1" si="9"/>
        <v>488.04312919882801</v>
      </c>
      <c r="S44" s="94">
        <f t="shared" ca="1" si="9"/>
        <v>551.33622251680106</v>
      </c>
      <c r="T44" s="94">
        <f t="shared" ca="1" si="9"/>
        <v>622.83763887444854</v>
      </c>
      <c r="U44" s="94">
        <f t="shared" ca="1" si="9"/>
        <v>703.61189516597869</v>
      </c>
      <c r="V44" s="94">
        <f t="shared" ca="1" si="9"/>
        <v>794.86156282031652</v>
      </c>
      <c r="W44" s="94">
        <f t="shared" ca="1" si="9"/>
        <v>897.94517174857629</v>
      </c>
      <c r="X44" s="94">
        <f t="shared" ca="1" si="9"/>
        <v>1014.3974362097197</v>
      </c>
      <c r="Y44" s="94">
        <f t="shared" ca="1" si="9"/>
        <v>1145.9521037181678</v>
      </c>
      <c r="Z44" s="94">
        <f t="shared" ca="1" si="9"/>
        <v>1294.5677671691176</v>
      </c>
      <c r="AA44" s="94">
        <f t="shared" ca="1" si="9"/>
        <v>1462.4570244738625</v>
      </c>
      <c r="AB44" s="94">
        <f t="shared" ca="1" si="9"/>
        <v>1652.1194198353164</v>
      </c>
      <c r="AC44" s="94">
        <f t="shared" ca="1" si="9"/>
        <v>1866.3786570952091</v>
      </c>
      <c r="AD44" s="94">
        <f t="shared" ca="1" si="9"/>
        <v>2108.4246391872439</v>
      </c>
      <c r="AE44" s="94">
        <f t="shared" ca="1" si="9"/>
        <v>2381.8609595818393</v>
      </c>
      <c r="AF44" s="94">
        <f t="shared" ca="1" si="9"/>
        <v>2690.7585527776096</v>
      </c>
      <c r="AG44" s="94">
        <f t="shared" ca="1" si="9"/>
        <v>3039.7163025909554</v>
      </c>
      <c r="AH44" s="94">
        <f t="shared" ca="1" si="9"/>
        <v>3433.9295105832198</v>
      </c>
      <c r="AI44" s="94">
        <f t="shared" ca="1" si="9"/>
        <v>3879.2672439869807</v>
      </c>
      <c r="AJ44" s="94">
        <f t="shared" ca="1" si="9"/>
        <v>4382.3597146915417</v>
      </c>
      <c r="AK44" s="94">
        <f t="shared" ca="1" si="9"/>
        <v>4950.6969901906014</v>
      </c>
      <c r="AL44" s="94">
        <f t="shared" ca="1" si="9"/>
        <v>5592.7405061059453</v>
      </c>
      <c r="AM44" s="94">
        <f t="shared" ca="1" si="9"/>
        <v>6318.0490404915599</v>
      </c>
      <c r="AN44" s="94">
        <f t="shared" ca="1" si="9"/>
        <v>7137.4210254303098</v>
      </c>
      <c r="AO44" s="94">
        <f t="shared" ca="1" si="9"/>
        <v>8063.0553146658031</v>
      </c>
      <c r="AP44" s="94">
        <f t="shared" ca="1" si="9"/>
        <v>9108.7328007865235</v>
      </c>
      <c r="AQ44" s="94">
        <f t="shared" ca="1" si="9"/>
        <v>10290.021585888526</v>
      </c>
      <c r="AR44" s="94">
        <f t="shared" ca="1" si="9"/>
        <v>11624.508760308443</v>
      </c>
      <c r="AS44" s="94">
        <f t="shared" ca="1" si="9"/>
        <v>13132.062240160943</v>
      </c>
      <c r="AT44" s="94">
        <f t="shared" ca="1" si="9"/>
        <v>14835.126561931815</v>
      </c>
      <c r="AU44" s="94">
        <f t="shared" ca="1" si="9"/>
        <v>16759.057037932347</v>
      </c>
      <c r="AV44" s="94">
        <f t="shared" ca="1" si="9"/>
        <v>18932.497247539199</v>
      </c>
      <c r="AW44" s="94">
        <f t="shared" ca="1" si="9"/>
        <v>21387.805484329438</v>
      </c>
      <c r="AX44" s="94">
        <f t="shared" ca="1" si="9"/>
        <v>24161.536508078414</v>
      </c>
      <c r="AY44" s="94">
        <f t="shared" ca="1" si="9"/>
        <v>27294.985773969827</v>
      </c>
      <c r="AZ44" s="94">
        <f t="shared" ca="1" si="9"/>
        <v>30834.804241531539</v>
      </c>
      <c r="BA44" s="94">
        <f t="shared" ca="1" si="9"/>
        <v>34833.692916605156</v>
      </c>
      <c r="BB44" s="94">
        <f t="shared" ca="1" si="9"/>
        <v>39351.187466727388</v>
      </c>
      <c r="BC44" s="94">
        <f t="shared" ca="1" si="9"/>
        <v>44454.544591318598</v>
      </c>
      <c r="BD44" s="94">
        <f t="shared" ca="1" si="9"/>
        <v>50219.743343005233</v>
      </c>
      <c r="BE44" s="94">
        <f t="shared" ca="1" si="9"/>
        <v>56732.616307801218</v>
      </c>
      <c r="BF44" s="94">
        <f t="shared" ca="1" si="9"/>
        <v>64090.127485219185</v>
      </c>
      <c r="BG44" s="94">
        <f t="shared" ca="1" si="9"/>
        <v>72401.815893458537</v>
      </c>
      <c r="BH44" s="94">
        <f t="shared" ca="1" si="9"/>
        <v>81791.426392141453</v>
      </c>
      <c r="BI44" s="94">
        <f t="shared" ca="1" si="9"/>
        <v>92398.75200237229</v>
      </c>
      <c r="BJ44" s="2"/>
      <c r="BK44" s="2"/>
      <c r="BL44" s="2"/>
      <c r="BM44" s="2"/>
      <c r="BN44" s="2"/>
      <c r="BO44" s="2"/>
      <c r="BP44" s="2"/>
      <c r="BQ44" s="2"/>
      <c r="BR44" s="2"/>
      <c r="BS44" s="2"/>
      <c r="BT44" s="2"/>
      <c r="BU44" s="2"/>
      <c r="BV44" s="2"/>
      <c r="BW44" s="2"/>
      <c r="BX44" s="2"/>
      <c r="BY44" s="2"/>
      <c r="BZ44" s="2"/>
      <c r="CA44" s="2"/>
    </row>
    <row r="45" spans="1:79">
      <c r="A45" s="2" t="s">
        <v>58</v>
      </c>
      <c r="B45" s="94">
        <f t="shared" ref="B45:BI45" ca="1" si="10">B33-B44</f>
        <v>0</v>
      </c>
      <c r="C45" s="94">
        <f t="shared" ca="1" si="10"/>
        <v>0</v>
      </c>
      <c r="D45" s="94">
        <f t="shared" ca="1" si="10"/>
        <v>0</v>
      </c>
      <c r="E45" s="94">
        <f t="shared" ca="1" si="10"/>
        <v>0</v>
      </c>
      <c r="F45" s="94">
        <f t="shared" ca="1" si="10"/>
        <v>2632.5</v>
      </c>
      <c r="G45" s="94">
        <f t="shared" ca="1" si="10"/>
        <v>5211.83203125</v>
      </c>
      <c r="H45" s="94">
        <f t="shared" ca="1" si="10"/>
        <v>7740.9651306152355</v>
      </c>
      <c r="I45" s="94">
        <f t="shared" ca="1" si="10"/>
        <v>10223.006775484086</v>
      </c>
      <c r="J45" s="94">
        <f t="shared" ca="1" si="10"/>
        <v>11764.22700293456</v>
      </c>
      <c r="K45" s="94">
        <f t="shared" ca="1" si="10"/>
        <v>13287.510502726147</v>
      </c>
      <c r="L45" s="94">
        <f t="shared" ca="1" si="10"/>
        <v>14795.976448638239</v>
      </c>
      <c r="M45" s="94">
        <f t="shared" ca="1" si="10"/>
        <v>16293.012398721065</v>
      </c>
      <c r="N45" s="94">
        <f t="shared" ca="1" si="10"/>
        <v>17782.312504720256</v>
      </c>
      <c r="O45" s="94">
        <f t="shared" ca="1" si="10"/>
        <v>17629.920591702714</v>
      </c>
      <c r="P45" s="94">
        <f t="shared" ca="1" si="10"/>
        <v>17519.228741615047</v>
      </c>
      <c r="Q45" s="94">
        <f t="shared" ca="1" si="10"/>
        <v>17454.108346639739</v>
      </c>
      <c r="R45" s="94">
        <f t="shared" ca="1" si="10"/>
        <v>17438.971284751155</v>
      </c>
      <c r="S45" s="94">
        <f t="shared" ca="1" si="10"/>
        <v>17478.839053601234</v>
      </c>
      <c r="T45" s="94">
        <f t="shared" ca="1" si="10"/>
        <v>17579.420894215084</v>
      </c>
      <c r="U45" s="94">
        <f t="shared" ca="1" si="10"/>
        <v>17747.202069762294</v>
      </c>
      <c r="V45" s="94">
        <f t="shared" ca="1" si="10"/>
        <v>17989.543615805065</v>
      </c>
      <c r="W45" s="94">
        <f t="shared" ca="1" si="10"/>
        <v>18314.795049159744</v>
      </c>
      <c r="X45" s="94">
        <f t="shared" ca="1" si="10"/>
        <v>18732.421715385608</v>
      </c>
      <c r="Y45" s="94">
        <f t="shared" ca="1" si="10"/>
        <v>19253.148672805444</v>
      </c>
      <c r="Z45" s="94">
        <f t="shared" ca="1" si="10"/>
        <v>19889.123257110521</v>
      </c>
      <c r="AA45" s="94">
        <f t="shared" ca="1" si="10"/>
        <v>20654.098748672644</v>
      </c>
      <c r="AB45" s="94">
        <f t="shared" ca="1" si="10"/>
        <v>21563.641878817845</v>
      </c>
      <c r="AC45" s="94">
        <f t="shared" ca="1" si="10"/>
        <v>22635.36726618683</v>
      </c>
      <c r="AD45" s="94">
        <f t="shared" ca="1" si="10"/>
        <v>23889.20227519999</v>
      </c>
      <c r="AE45" s="94">
        <f t="shared" ca="1" si="10"/>
        <v>25347.686241527554</v>
      </c>
      <c r="AF45" s="94">
        <f t="shared" ca="1" si="10"/>
        <v>27036.308521081657</v>
      </c>
      <c r="AG45" s="94">
        <f t="shared" ca="1" si="10"/>
        <v>28983.890397012783</v>
      </c>
      <c r="AH45" s="94">
        <f t="shared" ca="1" si="10"/>
        <v>31223.016532113645</v>
      </c>
      <c r="AI45" s="94">
        <f t="shared" ca="1" si="10"/>
        <v>33790.522391629442</v>
      </c>
      <c r="AJ45" s="94">
        <f t="shared" ca="1" si="10"/>
        <v>36728.044894726008</v>
      </c>
      <c r="AK45" s="94">
        <f t="shared" ca="1" si="10"/>
        <v>40082.64449418211</v>
      </c>
      <c r="AL45" s="94">
        <f t="shared" ca="1" si="10"/>
        <v>43907.507947263388</v>
      </c>
      <c r="AM45" s="94">
        <f t="shared" ca="1" si="10"/>
        <v>48262.742242035099</v>
      </c>
      <c r="AN45" s="94">
        <f t="shared" ca="1" si="10"/>
        <v>53216.271500463496</v>
      </c>
      <c r="AO45" s="94">
        <f t="shared" ca="1" si="10"/>
        <v>58844.85021274646</v>
      </c>
      <c r="AP45" s="94">
        <f t="shared" ca="1" si="10"/>
        <v>65235.207889226956</v>
      </c>
      <c r="AQ45" s="94">
        <f t="shared" ca="1" si="10"/>
        <v>72485.342172763136</v>
      </c>
      <c r="AR45" s="94">
        <f t="shared" ca="1" si="10"/>
        <v>80705.979664685365</v>
      </c>
      <c r="AS45" s="94">
        <f t="shared" ca="1" si="10"/>
        <v>90022.226214368959</v>
      </c>
      <c r="AT45" s="94">
        <f t="shared" ca="1" si="10"/>
        <v>100575.43124316665</v>
      </c>
      <c r="AU45" s="94">
        <f t="shared" ca="1" si="10"/>
        <v>112525.293859971</v>
      </c>
      <c r="AV45" s="94">
        <f t="shared" ca="1" si="10"/>
        <v>126052.24212545578</v>
      </c>
      <c r="AW45" s="94">
        <f t="shared" ca="1" si="10"/>
        <v>141360.12088867009</v>
      </c>
      <c r="AX45" s="94">
        <f t="shared" ca="1" si="10"/>
        <v>158679.22821367453</v>
      </c>
      <c r="AY45" s="94">
        <f t="shared" ca="1" si="10"/>
        <v>178269.74560370913</v>
      </c>
      <c r="AZ45" s="94">
        <f t="shared" ca="1" si="10"/>
        <v>200425.61309323699</v>
      </c>
      <c r="BA45" s="94">
        <f t="shared" ca="1" si="10"/>
        <v>225478.90690139928</v>
      </c>
      <c r="BB45" s="94">
        <f t="shared" ca="1" si="10"/>
        <v>253804.78482255433</v>
      </c>
      <c r="BC45" s="94">
        <f t="shared" ca="1" si="10"/>
        <v>285827.07298204966</v>
      </c>
      <c r="BD45" s="94">
        <f t="shared" ca="1" si="10"/>
        <v>322024.57713403401</v>
      </c>
      <c r="BE45" s="94">
        <f t="shared" ca="1" si="10"/>
        <v>362938.21246511326</v>
      </c>
      <c r="BF45" s="94">
        <f t="shared" ca="1" si="10"/>
        <v>409179.05805359164</v>
      </c>
      <c r="BG45" s="94">
        <f t="shared" ca="1" si="10"/>
        <v>461437.45590034046</v>
      </c>
      <c r="BH45" s="94">
        <f t="shared" ca="1" si="10"/>
        <v>520493.2899989541</v>
      </c>
      <c r="BI45" s="94">
        <f t="shared" ca="1" si="10"/>
        <v>587227.5984813181</v>
      </c>
      <c r="BJ45" s="2"/>
      <c r="BK45" s="2"/>
      <c r="BL45" s="2"/>
      <c r="BM45" s="2"/>
      <c r="BN45" s="2"/>
      <c r="BO45" s="2"/>
      <c r="BP45" s="2"/>
      <c r="BQ45" s="2"/>
      <c r="BR45" s="2"/>
      <c r="BS45" s="2"/>
      <c r="BT45" s="2"/>
      <c r="BU45" s="2"/>
      <c r="BV45" s="2"/>
      <c r="BW45" s="2"/>
      <c r="BX45" s="2"/>
      <c r="BY45" s="2"/>
      <c r="BZ45" s="2"/>
      <c r="CA45" s="2"/>
    </row>
    <row r="46" spans="1:79">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row>
    <row r="47" spans="1:79">
      <c r="A47" s="92" t="s">
        <v>59</v>
      </c>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row>
    <row r="48" spans="1:79">
      <c r="A48" s="2" t="str">
        <f>CONCATENATE(A36," Start Month")</f>
        <v>Subscription Revenue Start Month</v>
      </c>
      <c r="B48" s="30">
        <v>4</v>
      </c>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row>
    <row r="49" spans="1:79">
      <c r="A49" s="2" t="s">
        <v>60</v>
      </c>
      <c r="B49" s="95">
        <v>0.05</v>
      </c>
      <c r="C49" s="93" t="s">
        <v>61</v>
      </c>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row>
    <row r="50" spans="1:79">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row>
    <row r="51" spans="1:79">
      <c r="A51" s="2" t="s">
        <v>62</v>
      </c>
      <c r="B51" s="95">
        <v>0.05</v>
      </c>
      <c r="C51" s="93" t="s">
        <v>63</v>
      </c>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row>
    <row r="52" spans="1:79">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row>
    <row r="53" spans="1:79">
      <c r="A53" s="2"/>
      <c r="B53" s="2"/>
      <c r="C53" s="2"/>
      <c r="D53" s="455" t="s">
        <v>64</v>
      </c>
      <c r="E53" s="456"/>
      <c r="F53" s="456"/>
      <c r="G53" s="457"/>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row>
    <row r="54" spans="1:79" ht="43.5">
      <c r="A54" s="4" t="s">
        <v>65</v>
      </c>
      <c r="B54" s="96" t="s">
        <v>66</v>
      </c>
      <c r="C54" s="96" t="s">
        <v>67</v>
      </c>
      <c r="D54" s="97" t="s">
        <v>68</v>
      </c>
      <c r="E54" s="96" t="s">
        <v>69</v>
      </c>
      <c r="F54" s="96" t="s">
        <v>70</v>
      </c>
      <c r="G54" s="98" t="s">
        <v>71</v>
      </c>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row>
    <row r="55" spans="1:79">
      <c r="A55" s="9" t="s">
        <v>72</v>
      </c>
      <c r="B55" s="30">
        <v>5</v>
      </c>
      <c r="C55" s="95">
        <v>0.2</v>
      </c>
      <c r="D55" s="99">
        <v>8</v>
      </c>
      <c r="E55" s="95">
        <v>0.2</v>
      </c>
      <c r="F55" s="10">
        <v>80</v>
      </c>
      <c r="G55" s="100">
        <f t="shared" ref="G55:G58" si="11">IF(E55&lt;&gt;"",1-E55,"")</f>
        <v>0.8</v>
      </c>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row>
    <row r="56" spans="1:79">
      <c r="A56" s="9" t="s">
        <v>73</v>
      </c>
      <c r="B56" s="30">
        <v>13</v>
      </c>
      <c r="C56" s="95">
        <v>0.1</v>
      </c>
      <c r="D56" s="99">
        <v>12</v>
      </c>
      <c r="E56" s="95">
        <v>0.6</v>
      </c>
      <c r="F56" s="10">
        <v>120</v>
      </c>
      <c r="G56" s="100">
        <f t="shared" si="11"/>
        <v>0.4</v>
      </c>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row>
    <row r="57" spans="1:79">
      <c r="A57" s="9" t="s">
        <v>74</v>
      </c>
      <c r="B57" s="30">
        <v>20</v>
      </c>
      <c r="C57" s="95">
        <v>0.05</v>
      </c>
      <c r="D57" s="99">
        <v>25</v>
      </c>
      <c r="E57" s="95">
        <v>0.8</v>
      </c>
      <c r="F57" s="10">
        <v>250</v>
      </c>
      <c r="G57" s="100">
        <f t="shared" si="11"/>
        <v>0.19999999999999996</v>
      </c>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row>
    <row r="58" spans="1:79">
      <c r="A58" s="9"/>
      <c r="B58" s="30"/>
      <c r="C58" s="95"/>
      <c r="D58" s="99"/>
      <c r="E58" s="95"/>
      <c r="F58" s="10"/>
      <c r="G58" s="100" t="str">
        <f t="shared" si="11"/>
        <v/>
      </c>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row>
    <row r="59" spans="1:79">
      <c r="A59" s="9"/>
      <c r="B59" s="30"/>
      <c r="C59" s="95"/>
      <c r="D59" s="99"/>
      <c r="E59" s="95"/>
      <c r="F59" s="10"/>
      <c r="G59" s="100"/>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row>
    <row r="60" spans="1:79">
      <c r="A60" s="14"/>
      <c r="B60" s="15"/>
      <c r="C60" s="101"/>
      <c r="D60" s="102"/>
      <c r="E60" s="101"/>
      <c r="F60" s="36"/>
      <c r="G60" s="13" t="str">
        <f>IF(E60&lt;&gt;"",1-E60,"")</f>
        <v/>
      </c>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row>
    <row r="61" spans="1:79">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row>
    <row r="62" spans="1:79">
      <c r="A62" s="2" t="s">
        <v>75</v>
      </c>
      <c r="B62" s="21">
        <f t="array" ref="B62">MAX(IFERROR(A62*(1+$B$51/12),0),(SUMPRODUCT(--($B$55:$B$60&lt;=B$38),$C$55:$C$60)))</f>
        <v>0</v>
      </c>
      <c r="C62" s="21">
        <f t="array" ref="C62">MAX(IFERROR(B62*(1+$B$51/12),0),(SUMPRODUCT(--($B$55:$B$60&lt;=C$38),$C$55:$C$60)))</f>
        <v>0</v>
      </c>
      <c r="D62" s="21">
        <f t="array" ref="D62">MAX(IFERROR(C62*(1+$B$51/12),0),(SUMPRODUCT(--($B$55:$B$60&lt;=D$38),$C$55:$C$60)))</f>
        <v>0</v>
      </c>
      <c r="E62" s="21">
        <f t="array" ref="E62">MAX(IFERROR(D62*(1+$B$51/12),0),(SUMPRODUCT(--($B$55:$B$60&lt;=E$38),$C$55:$C$60)))</f>
        <v>0</v>
      </c>
      <c r="F62" s="21">
        <f t="array" ref="F62">MAX(IFERROR(E62*(1+$B$51/12),0),(SUMPRODUCT(--($B$55:$B$60&lt;=F$38),$C$55:$C$60)))</f>
        <v>0.2</v>
      </c>
      <c r="G62" s="21">
        <f t="array" ref="G62">MAX(IFERROR(F62*(1+$B$51/12),0),(SUMPRODUCT(--($B$55:$B$60&lt;=G$38),$C$55:$C$60)))</f>
        <v>0.20083333333333334</v>
      </c>
      <c r="H62" s="21">
        <f t="array" ref="H62">MAX(IFERROR(G62*(1+$B$51/12),0),(SUMPRODUCT(--($B$55:$B$60&lt;=H$38),$C$55:$C$60)))</f>
        <v>0.20167013888888888</v>
      </c>
      <c r="I62" s="21">
        <f t="array" ref="I62">MAX(IFERROR(H62*(1+$B$51/12),0),(SUMPRODUCT(--($B$55:$B$60&lt;=I$38),$C$55:$C$60)))</f>
        <v>0.20251043113425923</v>
      </c>
      <c r="J62" s="21">
        <f t="array" ref="J62">MAX(IFERROR(I62*(1+$B$51/12),0),(SUMPRODUCT(--($B$55:$B$60&lt;=J$38),$C$55:$C$60)))</f>
        <v>0.20335422459731864</v>
      </c>
      <c r="K62" s="21">
        <f t="array" ref="K62">MAX(IFERROR(J62*(1+$B$51/12),0),(SUMPRODUCT(--($B$55:$B$60&lt;=K$38),$C$55:$C$60)))</f>
        <v>0.20420153386647413</v>
      </c>
      <c r="L62" s="21">
        <f t="array" ref="L62">MAX(IFERROR(K62*(1+$B$51/12),0),(SUMPRODUCT(--($B$55:$B$60&lt;=L$38),$C$55:$C$60)))</f>
        <v>0.20505237359091777</v>
      </c>
      <c r="M62" s="21">
        <f t="array" ref="M62">MAX(IFERROR(L62*(1+$B$51/12),0),(SUMPRODUCT(--($B$55:$B$60&lt;=M$38),$C$55:$C$60)))</f>
        <v>0.20590675848087991</v>
      </c>
      <c r="N62" s="21">
        <f t="array" ref="N62">MAX(IFERROR(M62*(1+$B$51/12),0),(SUMPRODUCT(--($B$55:$B$60&lt;=N$38),$C$55:$C$60)))</f>
        <v>0.30000000000000004</v>
      </c>
      <c r="O62" s="21">
        <f t="array" ref="O62">MAX(IFERROR(N62*(1+$B$51/12),0),(SUMPRODUCT(--($B$55:$B$60&lt;=O$38),$C$55:$C$60)))</f>
        <v>0.30125000000000002</v>
      </c>
      <c r="P62" s="21">
        <f t="array" ref="P62">MAX(IFERROR(O62*(1+$B$51/12),0),(SUMPRODUCT(--($B$55:$B$60&lt;=P$38),$C$55:$C$60)))</f>
        <v>0.30250520833333333</v>
      </c>
      <c r="Q62" s="21">
        <f t="array" ref="Q62">MAX(IFERROR(P62*(1+$B$51/12),0),(SUMPRODUCT(--($B$55:$B$60&lt;=Q$38),$C$55:$C$60)))</f>
        <v>0.30376564670138889</v>
      </c>
      <c r="R62" s="21">
        <f t="array" ref="R62">MAX(IFERROR(Q62*(1+$B$51/12),0),(SUMPRODUCT(--($B$55:$B$60&lt;=R$38),$C$55:$C$60)))</f>
        <v>0.305031336895978</v>
      </c>
      <c r="S62" s="21">
        <f t="array" ref="S62">MAX(IFERROR(R62*(1+$B$51/12),0),(SUMPRODUCT(--($B$55:$B$60&lt;=S$38),$C$55:$C$60)))</f>
        <v>0.30630230079971121</v>
      </c>
      <c r="T62" s="21">
        <f t="array" ref="T62">MAX(IFERROR(S62*(1+$B$51/12),0),(SUMPRODUCT(--($B$55:$B$60&lt;=T$38),$C$55:$C$60)))</f>
        <v>0.30757856038637665</v>
      </c>
      <c r="U62" s="21">
        <f t="array" ref="U62">MAX(IFERROR(T62*(1+$B$51/12),0),(SUMPRODUCT(--($B$55:$B$60&lt;=U$38),$C$55:$C$60)))</f>
        <v>0.35000000000000003</v>
      </c>
      <c r="V62" s="21">
        <f t="array" ref="V62">MAX(IFERROR(U62*(1+$B$51/12),0),(SUMPRODUCT(--($B$55:$B$60&lt;=V$38),$C$55:$C$60)))</f>
        <v>0.35145833333333337</v>
      </c>
      <c r="W62" s="21">
        <f t="array" ref="W62">MAX(IFERROR(V62*(1+$B$51/12),0),(SUMPRODUCT(--($B$55:$B$60&lt;=W$38),$C$55:$C$60)))</f>
        <v>0.3529227430555556</v>
      </c>
      <c r="X62" s="21">
        <f t="array" ref="X62">MAX(IFERROR(W62*(1+$B$51/12),0),(SUMPRODUCT(--($B$55:$B$60&lt;=X$38),$C$55:$C$60)))</f>
        <v>0.35439325448495373</v>
      </c>
      <c r="Y62" s="21">
        <f t="array" ref="Y62">MAX(IFERROR(X62*(1+$B$51/12),0),(SUMPRODUCT(--($B$55:$B$60&lt;=Y$38),$C$55:$C$60)))</f>
        <v>0.35586989304530769</v>
      </c>
      <c r="Z62" s="21">
        <f t="array" ref="Z62">MAX(IFERROR(Y62*(1+$B$51/12),0),(SUMPRODUCT(--($B$55:$B$60&lt;=Z$38),$C$55:$C$60)))</f>
        <v>0.35735268426632982</v>
      </c>
      <c r="AA62" s="21">
        <f t="array" ref="AA62">MAX(IFERROR(Z62*(1+$B$51/12),0),(SUMPRODUCT(--($B$55:$B$60&lt;=AA$38),$C$55:$C$60)))</f>
        <v>0.35884165378410621</v>
      </c>
      <c r="AB62" s="21">
        <f t="array" ref="AB62">MAX(IFERROR(AA62*(1+$B$51/12),0),(SUMPRODUCT(--($B$55:$B$60&lt;=AB$38),$C$55:$C$60)))</f>
        <v>0.36033682734153999</v>
      </c>
      <c r="AC62" s="21">
        <f t="array" ref="AC62">MAX(IFERROR(AB62*(1+$B$51/12),0),(SUMPRODUCT(--($B$55:$B$60&lt;=AC$38),$C$55:$C$60)))</f>
        <v>0.3618382307887964</v>
      </c>
      <c r="AD62" s="21">
        <f t="array" ref="AD62">MAX(IFERROR(AC62*(1+$B$51/12),0),(SUMPRODUCT(--($B$55:$B$60&lt;=AD$38),$C$55:$C$60)))</f>
        <v>0.36334589008374973</v>
      </c>
      <c r="AE62" s="21">
        <f t="array" ref="AE62">MAX(IFERROR(AD62*(1+$B$51/12),0),(SUMPRODUCT(--($B$55:$B$60&lt;=AE$38),$C$55:$C$60)))</f>
        <v>0.36485983129243205</v>
      </c>
      <c r="AF62" s="21">
        <f t="array" ref="AF62">MAX(IFERROR(AE62*(1+$B$51/12),0),(SUMPRODUCT(--($B$55:$B$60&lt;=AF$38),$C$55:$C$60)))</f>
        <v>0.36638008058948385</v>
      </c>
      <c r="AG62" s="21">
        <f t="array" ref="AG62">MAX(IFERROR(AF62*(1+$B$51/12),0),(SUMPRODUCT(--($B$55:$B$60&lt;=AG$38),$C$55:$C$60)))</f>
        <v>0.36790666425860669</v>
      </c>
      <c r="AH62" s="21">
        <f t="array" ref="AH62">MAX(IFERROR(AG62*(1+$B$51/12),0),(SUMPRODUCT(--($B$55:$B$60&lt;=AH$38),$C$55:$C$60)))</f>
        <v>0.36943960869301756</v>
      </c>
      <c r="AI62" s="21">
        <f t="array" ref="AI62">MAX(IFERROR(AH62*(1+$B$51/12),0),(SUMPRODUCT(--($B$55:$B$60&lt;=AI$38),$C$55:$C$60)))</f>
        <v>0.37097894039590512</v>
      </c>
      <c r="AJ62" s="21">
        <f t="array" ref="AJ62">MAX(IFERROR(AI62*(1+$B$51/12),0),(SUMPRODUCT(--($B$55:$B$60&lt;=AJ$38),$C$55:$C$60)))</f>
        <v>0.37252468598088806</v>
      </c>
      <c r="AK62" s="21">
        <f t="array" ref="AK62">MAX(IFERROR(AJ62*(1+$B$51/12),0),(SUMPRODUCT(--($B$55:$B$60&lt;=AK$38),$C$55:$C$60)))</f>
        <v>0.37407687217247509</v>
      </c>
      <c r="AL62" s="21">
        <f t="array" ref="AL62">MAX(IFERROR(AK62*(1+$B$51/12),0),(SUMPRODUCT(--($B$55:$B$60&lt;=AL$38),$C$55:$C$60)))</f>
        <v>0.37563552580652709</v>
      </c>
      <c r="AM62" s="21">
        <f t="array" ref="AM62">MAX(IFERROR(AL62*(1+$B$51/12),0),(SUMPRODUCT(--($B$55:$B$60&lt;=AM$38),$C$55:$C$60)))</f>
        <v>0.37720067383072092</v>
      </c>
      <c r="AN62" s="21">
        <f t="array" ref="AN62">MAX(IFERROR(AM62*(1+$B$51/12),0),(SUMPRODUCT(--($B$55:$B$60&lt;=AN$38),$C$55:$C$60)))</f>
        <v>0.37877234330501558</v>
      </c>
      <c r="AO62" s="21">
        <f t="array" ref="AO62">MAX(IFERROR(AN62*(1+$B$51/12),0),(SUMPRODUCT(--($B$55:$B$60&lt;=AO$38),$C$55:$C$60)))</f>
        <v>0.38035056140211981</v>
      </c>
      <c r="AP62" s="21">
        <f t="array" ref="AP62">MAX(IFERROR(AO62*(1+$B$51/12),0),(SUMPRODUCT(--($B$55:$B$60&lt;=AP$38),$C$55:$C$60)))</f>
        <v>0.38193535540796197</v>
      </c>
      <c r="AQ62" s="21">
        <f t="array" ref="AQ62">MAX(IFERROR(AP62*(1+$B$51/12),0),(SUMPRODUCT(--($B$55:$B$60&lt;=AQ$38),$C$55:$C$60)))</f>
        <v>0.3835267527221618</v>
      </c>
      <c r="AR62" s="21">
        <f t="array" ref="AR62">MAX(IFERROR(AQ62*(1+$B$51/12),0),(SUMPRODUCT(--($B$55:$B$60&lt;=AR$38),$C$55:$C$60)))</f>
        <v>0.38512478085850416</v>
      </c>
      <c r="AS62" s="21">
        <f t="array" ref="AS62">MAX(IFERROR(AR62*(1+$B$51/12),0),(SUMPRODUCT(--($B$55:$B$60&lt;=AS$38),$C$55:$C$60)))</f>
        <v>0.38672946744541459</v>
      </c>
      <c r="AT62" s="21">
        <f t="array" ref="AT62">MAX(IFERROR(AS62*(1+$B$51/12),0),(SUMPRODUCT(--($B$55:$B$60&lt;=AT$38),$C$55:$C$60)))</f>
        <v>0.38834084022643717</v>
      </c>
      <c r="AU62" s="21">
        <f t="array" ref="AU62">MAX(IFERROR(AT62*(1+$B$51/12),0),(SUMPRODUCT(--($B$55:$B$60&lt;=AU$38),$C$55:$C$60)))</f>
        <v>0.389958927060714</v>
      </c>
      <c r="AV62" s="21">
        <f t="array" ref="AV62">MAX(IFERROR(AU62*(1+$B$51/12),0),(SUMPRODUCT(--($B$55:$B$60&lt;=AV$38),$C$55:$C$60)))</f>
        <v>0.39158375592346695</v>
      </c>
      <c r="AW62" s="21">
        <f t="array" ref="AW62">MAX(IFERROR(AV62*(1+$B$51/12),0),(SUMPRODUCT(--($B$55:$B$60&lt;=AW$38),$C$55:$C$60)))</f>
        <v>0.39321535490648141</v>
      </c>
      <c r="AX62" s="21">
        <f t="array" ref="AX62">MAX(IFERROR(AW62*(1+$B$51/12),0),(SUMPRODUCT(--($B$55:$B$60&lt;=AX$38),$C$55:$C$60)))</f>
        <v>0.39485375221859176</v>
      </c>
      <c r="AY62" s="21">
        <f t="array" ref="AY62">MAX(IFERROR(AX62*(1+$B$51/12),0),(SUMPRODUCT(--($B$55:$B$60&lt;=AY$38),$C$55:$C$60)))</f>
        <v>0.39649897618616919</v>
      </c>
      <c r="AZ62" s="21">
        <f t="array" ref="AZ62">MAX(IFERROR(AY62*(1+$B$51/12),0),(SUMPRODUCT(--($B$55:$B$60&lt;=AZ$38),$C$55:$C$60)))</f>
        <v>0.39815105525361155</v>
      </c>
      <c r="BA62" s="21">
        <f t="array" ref="BA62">MAX(IFERROR(AZ62*(1+$B$51/12),0),(SUMPRODUCT(--($B$55:$B$60&lt;=BA$38),$C$55:$C$60)))</f>
        <v>0.39981001798383492</v>
      </c>
      <c r="BB62" s="21">
        <f t="array" ref="BB62">MAX(IFERROR(BA62*(1+$B$51/12),0),(SUMPRODUCT(--($B$55:$B$60&lt;=BB$38),$C$55:$C$60)))</f>
        <v>0.40147589305876757</v>
      </c>
      <c r="BC62" s="21">
        <f t="array" ref="BC62">MAX(IFERROR(BB62*(1+$B$51/12),0),(SUMPRODUCT(--($B$55:$B$60&lt;=BC$38),$C$55:$C$60)))</f>
        <v>0.40314870927984575</v>
      </c>
      <c r="BD62" s="21">
        <f t="array" ref="BD62">MAX(IFERROR(BC62*(1+$B$51/12),0),(SUMPRODUCT(--($B$55:$B$60&lt;=BD$38),$C$55:$C$60)))</f>
        <v>0.40482849556851175</v>
      </c>
      <c r="BE62" s="21">
        <f t="array" ref="BE62">MAX(IFERROR(BD62*(1+$B$51/12),0),(SUMPRODUCT(--($B$55:$B$60&lt;=BE$38),$C$55:$C$60)))</f>
        <v>0.40651528096671385</v>
      </c>
      <c r="BF62" s="21">
        <f t="array" ref="BF62">MAX(IFERROR(BE62*(1+$B$51/12),0),(SUMPRODUCT(--($B$55:$B$60&lt;=BF$38),$C$55:$C$60)))</f>
        <v>0.40820909463740851</v>
      </c>
      <c r="BG62" s="21">
        <f t="array" ref="BG62">MAX(IFERROR(BF62*(1+$B$51/12),0),(SUMPRODUCT(--($B$55:$B$60&lt;=BG$38),$C$55:$C$60)))</f>
        <v>0.4099099658650644</v>
      </c>
      <c r="BH62" s="21">
        <f t="array" ref="BH62">MAX(IFERROR(BG62*(1+$B$51/12),0),(SUMPRODUCT(--($B$55:$B$60&lt;=BH$38),$C$55:$C$60)))</f>
        <v>0.41161792405616882</v>
      </c>
      <c r="BI62" s="21">
        <f t="array" ref="BI62">MAX(IFERROR(BH62*(1+$B$51/12),0),(SUMPRODUCT(--($B$55:$B$60&lt;=BI$38),$C$55:$C$60)))</f>
        <v>0.41333299873973617</v>
      </c>
      <c r="BJ62" s="2"/>
      <c r="BK62" s="2"/>
      <c r="BL62" s="2"/>
      <c r="BM62" s="2"/>
      <c r="BN62" s="2"/>
      <c r="BO62" s="2"/>
      <c r="BP62" s="2"/>
      <c r="BQ62" s="2"/>
      <c r="BR62" s="2"/>
      <c r="BS62" s="2"/>
      <c r="BT62" s="2"/>
      <c r="BU62" s="2"/>
      <c r="BV62" s="2"/>
      <c r="BW62" s="2"/>
      <c r="BX62" s="2"/>
      <c r="BY62" s="2"/>
      <c r="BZ62" s="2"/>
      <c r="CA62" s="2"/>
    </row>
    <row r="63" spans="1:79">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row>
    <row r="64" spans="1:79">
      <c r="A64" s="2" t="s">
        <v>76</v>
      </c>
      <c r="B64" s="48" cm="1">
        <f t="array" ref="B64">IFERROR((SUMPRODUCT(--($B$55:$B$60&lt;=B$38),$C$55:$C$60,$D$55:$D$60,$E$55:$E$60)+SUMPRODUCT(--($B$55:$B$60&lt;=B$38),$C$55:$C$60,$F$55:$F$60,(1-$E$55:$E$60))/12)/SUMPRODUCT(--($B$55:$B$60&lt;=B$38),$C$55:$C$60),0)*(1+$B$49)^(B$149-1)</f>
        <v>0</v>
      </c>
      <c r="C64" s="48">
        <f t="array" ref="C64">IFERROR((SUMPRODUCT(--($B$55:$B$60&lt;=C$38),$C$55:$C$60,$D$55:$D$60,$E$55:$E$60)+SUMPRODUCT(--($B$55:$B$60&lt;=C$38),$C$55:$C$60,$F$55:$F$60,(1-$E$55:$E$60))/12)/SUMPRODUCT(--($B$55:$B$60&lt;=C$38),$C$55:$C$60),0)*(1+$B$49)^(C$149-1)</f>
        <v>0</v>
      </c>
      <c r="D64" s="48">
        <f t="array" ref="D64">IFERROR((SUMPRODUCT(--($B$55:$B$60&lt;=D$38),$C$55:$C$60,$D$55:$D$60,$E$55:$E$60)+SUMPRODUCT(--($B$55:$B$60&lt;=D$38),$C$55:$C$60,$F$55:$F$60,(1-$E$55:$E$60))/12)/SUMPRODUCT(--($B$55:$B$60&lt;=D$38),$C$55:$C$60),0)*(1+$B$49)^(D$149-1)</f>
        <v>0</v>
      </c>
      <c r="E64" s="48">
        <f t="array" ref="E64">IFERROR((SUMPRODUCT(--($B$55:$B$60&lt;=E$38),$C$55:$C$60,$D$55:$D$60,$E$55:$E$60)+SUMPRODUCT(--($B$55:$B$60&lt;=E$38),$C$55:$C$60,$F$55:$F$60,(1-$E$55:$E$60))/12)/SUMPRODUCT(--($B$55:$B$60&lt;=E$38),$C$55:$C$60),0)*(1+$B$49)^(E$149-1)</f>
        <v>0</v>
      </c>
      <c r="F64" s="48">
        <f t="array" ref="F64">IFERROR((SUMPRODUCT(--($B$55:$B$60&lt;=F$38),$C$55:$C$60,$D$55:$D$60,$E$55:$E$60)+SUMPRODUCT(--($B$55:$B$60&lt;=F$38),$C$55:$C$60,$F$55:$F$60,(1-$E$55:$E$60))/12)/SUMPRODUCT(--($B$55:$B$60&lt;=F$38),$C$55:$C$60),0)*(1+$B$49)^(F$149-1)</f>
        <v>6.9333333333333336</v>
      </c>
      <c r="G64" s="48">
        <f t="array" ref="G64">IFERROR((SUMPRODUCT(--($B$55:$B$60&lt;=G$38),$C$55:$C$60,$D$55:$D$60,$E$55:$E$60)+SUMPRODUCT(--($B$55:$B$60&lt;=G$38),$C$55:$C$60,$F$55:$F$60,(1-$E$55:$E$60))/12)/SUMPRODUCT(--($B$55:$B$60&lt;=G$38),$C$55:$C$60),0)*(1+$B$49)^(G$149-1)</f>
        <v>6.9333333333333336</v>
      </c>
      <c r="H64" s="48">
        <f t="array" ref="H64">IFERROR((SUMPRODUCT(--($B$55:$B$60&lt;=H$38),$C$55:$C$60,$D$55:$D$60,$E$55:$E$60)+SUMPRODUCT(--($B$55:$B$60&lt;=H$38),$C$55:$C$60,$F$55:$F$60,(1-$E$55:$E$60))/12)/SUMPRODUCT(--($B$55:$B$60&lt;=H$38),$C$55:$C$60),0)*(1+$B$49)^(H$149-1)</f>
        <v>6.9333333333333336</v>
      </c>
      <c r="I64" s="48">
        <f t="array" ref="I64">IFERROR((SUMPRODUCT(--($B$55:$B$60&lt;=I$38),$C$55:$C$60,$D$55:$D$60,$E$55:$E$60)+SUMPRODUCT(--($B$55:$B$60&lt;=I$38),$C$55:$C$60,$F$55:$F$60,(1-$E$55:$E$60))/12)/SUMPRODUCT(--($B$55:$B$60&lt;=I$38),$C$55:$C$60),0)*(1+$B$49)^(I$149-1)</f>
        <v>6.9333333333333336</v>
      </c>
      <c r="J64" s="48">
        <f t="array" ref="J64">IFERROR((SUMPRODUCT(--($B$55:$B$60&lt;=J$38),$C$55:$C$60,$D$55:$D$60,$E$55:$E$60)+SUMPRODUCT(--($B$55:$B$60&lt;=J$38),$C$55:$C$60,$F$55:$F$60,(1-$E$55:$E$60))/12)/SUMPRODUCT(--($B$55:$B$60&lt;=J$38),$C$55:$C$60),0)*(1+$B$49)^(J$149-1)</f>
        <v>6.9333333333333336</v>
      </c>
      <c r="K64" s="48">
        <f t="array" ref="K64">IFERROR((SUMPRODUCT(--($B$55:$B$60&lt;=K$38),$C$55:$C$60,$D$55:$D$60,$E$55:$E$60)+SUMPRODUCT(--($B$55:$B$60&lt;=K$38),$C$55:$C$60,$F$55:$F$60,(1-$E$55:$E$60))/12)/SUMPRODUCT(--($B$55:$B$60&lt;=K$38),$C$55:$C$60),0)*(1+$B$49)^(K$149-1)</f>
        <v>6.9333333333333336</v>
      </c>
      <c r="L64" s="48">
        <f t="array" ref="L64">IFERROR((SUMPRODUCT(--($B$55:$B$60&lt;=L$38),$C$55:$C$60,$D$55:$D$60,$E$55:$E$60)+SUMPRODUCT(--($B$55:$B$60&lt;=L$38),$C$55:$C$60,$F$55:$F$60,(1-$E$55:$E$60))/12)/SUMPRODUCT(--($B$55:$B$60&lt;=L$38),$C$55:$C$60),0)*(1+$B$49)^(L$149-1)</f>
        <v>6.9333333333333336</v>
      </c>
      <c r="M64" s="48">
        <f t="array" ref="M64">IFERROR((SUMPRODUCT(--($B$55:$B$60&lt;=M$38),$C$55:$C$60,$D$55:$D$60,$E$55:$E$60)+SUMPRODUCT(--($B$55:$B$60&lt;=M$38),$C$55:$C$60,$F$55:$F$60,(1-$E$55:$E$60))/12)/SUMPRODUCT(--($B$55:$B$60&lt;=M$38),$C$55:$C$60),0)*(1+$B$49)^(M$149-1)</f>
        <v>6.9333333333333336</v>
      </c>
      <c r="N64" s="48">
        <f t="array" ref="N64">IFERROR((SUMPRODUCT(--($B$55:$B$60&lt;=N$38),$C$55:$C$60,$D$55:$D$60,$E$55:$E$60)+SUMPRODUCT(--($B$55:$B$60&lt;=N$38),$C$55:$C$60,$F$55:$F$60,(1-$E$55:$E$60))/12)/SUMPRODUCT(--($B$55:$B$60&lt;=N$38),$C$55:$C$60),0)*(1+$B$49)^(N$149-1)</f>
        <v>8.7733333333333317</v>
      </c>
      <c r="O64" s="48">
        <f t="array" ref="O64">IFERROR((SUMPRODUCT(--($B$55:$B$60&lt;=O$38),$C$55:$C$60,$D$55:$D$60,$E$55:$E$60)+SUMPRODUCT(--($B$55:$B$60&lt;=O$38),$C$55:$C$60,$F$55:$F$60,(1-$E$55:$E$60))/12)/SUMPRODUCT(--($B$55:$B$60&lt;=O$38),$C$55:$C$60),0)*(1+$B$49)^(O$149-1)</f>
        <v>8.7733333333333317</v>
      </c>
      <c r="P64" s="48">
        <f t="array" ref="P64">IFERROR((SUMPRODUCT(--($B$55:$B$60&lt;=P$38),$C$55:$C$60,$D$55:$D$60,$E$55:$E$60)+SUMPRODUCT(--($B$55:$B$60&lt;=P$38),$C$55:$C$60,$F$55:$F$60,(1-$E$55:$E$60))/12)/SUMPRODUCT(--($B$55:$B$60&lt;=P$38),$C$55:$C$60),0)*(1+$B$49)^(P$149-1)</f>
        <v>8.7733333333333317</v>
      </c>
      <c r="Q64" s="48">
        <f t="array" ref="Q64">IFERROR((SUMPRODUCT(--($B$55:$B$60&lt;=Q$38),$C$55:$C$60,$D$55:$D$60,$E$55:$E$60)+SUMPRODUCT(--($B$55:$B$60&lt;=Q$38),$C$55:$C$60,$F$55:$F$60,(1-$E$55:$E$60))/12)/SUMPRODUCT(--($B$55:$B$60&lt;=Q$38),$C$55:$C$60),0)*(1+$B$49)^(Q$149-1)</f>
        <v>8.7733333333333317</v>
      </c>
      <c r="R64" s="48">
        <f t="array" ref="R64">IFERROR((SUMPRODUCT(--($B$55:$B$60&lt;=R$38),$C$55:$C$60,$D$55:$D$60,$E$55:$E$60)+SUMPRODUCT(--($B$55:$B$60&lt;=R$38),$C$55:$C$60,$F$55:$F$60,(1-$E$55:$E$60))/12)/SUMPRODUCT(--($B$55:$B$60&lt;=R$38),$C$55:$C$60),0)*(1+$B$49)^(R$149-1)</f>
        <v>8.7733333333333317</v>
      </c>
      <c r="S64" s="48">
        <f t="array" ref="S64">IFERROR((SUMPRODUCT(--($B$55:$B$60&lt;=S$38),$C$55:$C$60,$D$55:$D$60,$E$55:$E$60)+SUMPRODUCT(--($B$55:$B$60&lt;=S$38),$C$55:$C$60,$F$55:$F$60,(1-$E$55:$E$60))/12)/SUMPRODUCT(--($B$55:$B$60&lt;=S$38),$C$55:$C$60),0)*(1+$B$49)^(S$149-1)</f>
        <v>8.7733333333333317</v>
      </c>
      <c r="T64" s="48">
        <f t="array" ref="T64">IFERROR((SUMPRODUCT(--($B$55:$B$60&lt;=T$38),$C$55:$C$60,$D$55:$D$60,$E$55:$E$60)+SUMPRODUCT(--($B$55:$B$60&lt;=T$38),$C$55:$C$60,$F$55:$F$60,(1-$E$55:$E$60))/12)/SUMPRODUCT(--($B$55:$B$60&lt;=T$38),$C$55:$C$60),0)*(1+$B$49)^(T$149-1)</f>
        <v>8.7733333333333317</v>
      </c>
      <c r="U64" s="48">
        <f t="array" ref="U64">IFERROR((SUMPRODUCT(--($B$55:$B$60&lt;=U$38),$C$55:$C$60,$D$55:$D$60,$E$55:$E$60)+SUMPRODUCT(--($B$55:$B$60&lt;=U$38),$C$55:$C$60,$F$55:$F$60,(1-$E$55:$E$60))/12)/SUMPRODUCT(--($B$55:$B$60&lt;=U$38),$C$55:$C$60),0)*(1+$B$49)^(U$149-1)</f>
        <v>11.144999999999998</v>
      </c>
      <c r="V64" s="48">
        <f t="array" ref="V64">IFERROR((SUMPRODUCT(--($B$55:$B$60&lt;=V$38),$C$55:$C$60,$D$55:$D$60,$E$55:$E$60)+SUMPRODUCT(--($B$55:$B$60&lt;=V$38),$C$55:$C$60,$F$55:$F$60,(1-$E$55:$E$60))/12)/SUMPRODUCT(--($B$55:$B$60&lt;=V$38),$C$55:$C$60),0)*(1+$B$49)^(V$149-1)</f>
        <v>11.144999999999998</v>
      </c>
      <c r="W64" s="48">
        <f t="array" ref="W64">IFERROR((SUMPRODUCT(--($B$55:$B$60&lt;=W$38),$C$55:$C$60,$D$55:$D$60,$E$55:$E$60)+SUMPRODUCT(--($B$55:$B$60&lt;=W$38),$C$55:$C$60,$F$55:$F$60,(1-$E$55:$E$60))/12)/SUMPRODUCT(--($B$55:$B$60&lt;=W$38),$C$55:$C$60),0)*(1+$B$49)^(W$149-1)</f>
        <v>11.144999999999998</v>
      </c>
      <c r="X64" s="48">
        <f t="array" ref="X64">IFERROR((SUMPRODUCT(--($B$55:$B$60&lt;=X$38),$C$55:$C$60,$D$55:$D$60,$E$55:$E$60)+SUMPRODUCT(--($B$55:$B$60&lt;=X$38),$C$55:$C$60,$F$55:$F$60,(1-$E$55:$E$60))/12)/SUMPRODUCT(--($B$55:$B$60&lt;=X$38),$C$55:$C$60),0)*(1+$B$49)^(X$149-1)</f>
        <v>11.144999999999998</v>
      </c>
      <c r="Y64" s="48">
        <f t="array" ref="Y64">IFERROR((SUMPRODUCT(--($B$55:$B$60&lt;=Y$38),$C$55:$C$60,$D$55:$D$60,$E$55:$E$60)+SUMPRODUCT(--($B$55:$B$60&lt;=Y$38),$C$55:$C$60,$F$55:$F$60,(1-$E$55:$E$60))/12)/SUMPRODUCT(--($B$55:$B$60&lt;=Y$38),$C$55:$C$60),0)*(1+$B$49)^(Y$149-1)</f>
        <v>11.144999999999998</v>
      </c>
      <c r="Z64" s="48">
        <f t="array" ref="Z64">IFERROR((SUMPRODUCT(--($B$55:$B$60&lt;=Z$38),$C$55:$C$60,$D$55:$D$60,$E$55:$E$60)+SUMPRODUCT(--($B$55:$B$60&lt;=Z$38),$C$55:$C$60,$F$55:$F$60,(1-$E$55:$E$60))/12)/SUMPRODUCT(--($B$55:$B$60&lt;=Z$38),$C$55:$C$60),0)*(1+$B$49)^(Z$149-1)</f>
        <v>11.702249999999998</v>
      </c>
      <c r="AA64" s="48">
        <f t="array" ref="AA64">IFERROR((SUMPRODUCT(--($B$55:$B$60&lt;=AA$38),$C$55:$C$60,$D$55:$D$60,$E$55:$E$60)+SUMPRODUCT(--($B$55:$B$60&lt;=AA$38),$C$55:$C$60,$F$55:$F$60,(1-$E$55:$E$60))/12)/SUMPRODUCT(--($B$55:$B$60&lt;=AA$38),$C$55:$C$60),0)*(1+$B$49)^(AA$149-1)</f>
        <v>11.702249999999998</v>
      </c>
      <c r="AB64" s="48">
        <f t="array" ref="AB64">IFERROR((SUMPRODUCT(--($B$55:$B$60&lt;=AB$38),$C$55:$C$60,$D$55:$D$60,$E$55:$E$60)+SUMPRODUCT(--($B$55:$B$60&lt;=AB$38),$C$55:$C$60,$F$55:$F$60,(1-$E$55:$E$60))/12)/SUMPRODUCT(--($B$55:$B$60&lt;=AB$38),$C$55:$C$60),0)*(1+$B$49)^(AB$149-1)</f>
        <v>11.702249999999998</v>
      </c>
      <c r="AC64" s="48">
        <f t="array" ref="AC64">IFERROR((SUMPRODUCT(--($B$55:$B$60&lt;=AC$38),$C$55:$C$60,$D$55:$D$60,$E$55:$E$60)+SUMPRODUCT(--($B$55:$B$60&lt;=AC$38),$C$55:$C$60,$F$55:$F$60,(1-$E$55:$E$60))/12)/SUMPRODUCT(--($B$55:$B$60&lt;=AC$38),$C$55:$C$60),0)*(1+$B$49)^(AC$149-1)</f>
        <v>11.702249999999998</v>
      </c>
      <c r="AD64" s="48">
        <f t="array" ref="AD64">IFERROR((SUMPRODUCT(--($B$55:$B$60&lt;=AD$38),$C$55:$C$60,$D$55:$D$60,$E$55:$E$60)+SUMPRODUCT(--($B$55:$B$60&lt;=AD$38),$C$55:$C$60,$F$55:$F$60,(1-$E$55:$E$60))/12)/SUMPRODUCT(--($B$55:$B$60&lt;=AD$38),$C$55:$C$60),0)*(1+$B$49)^(AD$149-1)</f>
        <v>11.702249999999998</v>
      </c>
      <c r="AE64" s="48">
        <f t="array" ref="AE64">IFERROR((SUMPRODUCT(--($B$55:$B$60&lt;=AE$38),$C$55:$C$60,$D$55:$D$60,$E$55:$E$60)+SUMPRODUCT(--($B$55:$B$60&lt;=AE$38),$C$55:$C$60,$F$55:$F$60,(1-$E$55:$E$60))/12)/SUMPRODUCT(--($B$55:$B$60&lt;=AE$38),$C$55:$C$60),0)*(1+$B$49)^(AE$149-1)</f>
        <v>11.702249999999998</v>
      </c>
      <c r="AF64" s="48">
        <f t="array" ref="AF64">IFERROR((SUMPRODUCT(--($B$55:$B$60&lt;=AF$38),$C$55:$C$60,$D$55:$D$60,$E$55:$E$60)+SUMPRODUCT(--($B$55:$B$60&lt;=AF$38),$C$55:$C$60,$F$55:$F$60,(1-$E$55:$E$60))/12)/SUMPRODUCT(--($B$55:$B$60&lt;=AF$38),$C$55:$C$60),0)*(1+$B$49)^(AF$149-1)</f>
        <v>11.702249999999998</v>
      </c>
      <c r="AG64" s="48">
        <f t="array" ref="AG64">IFERROR((SUMPRODUCT(--($B$55:$B$60&lt;=AG$38),$C$55:$C$60,$D$55:$D$60,$E$55:$E$60)+SUMPRODUCT(--($B$55:$B$60&lt;=AG$38),$C$55:$C$60,$F$55:$F$60,(1-$E$55:$E$60))/12)/SUMPRODUCT(--($B$55:$B$60&lt;=AG$38),$C$55:$C$60),0)*(1+$B$49)^(AG$149-1)</f>
        <v>11.702249999999998</v>
      </c>
      <c r="AH64" s="48">
        <f t="array" ref="AH64">IFERROR((SUMPRODUCT(--($B$55:$B$60&lt;=AH$38),$C$55:$C$60,$D$55:$D$60,$E$55:$E$60)+SUMPRODUCT(--($B$55:$B$60&lt;=AH$38),$C$55:$C$60,$F$55:$F$60,(1-$E$55:$E$60))/12)/SUMPRODUCT(--($B$55:$B$60&lt;=AH$38),$C$55:$C$60),0)*(1+$B$49)^(AH$149-1)</f>
        <v>11.702249999999998</v>
      </c>
      <c r="AI64" s="48">
        <f t="array" ref="AI64">IFERROR((SUMPRODUCT(--($B$55:$B$60&lt;=AI$38),$C$55:$C$60,$D$55:$D$60,$E$55:$E$60)+SUMPRODUCT(--($B$55:$B$60&lt;=AI$38),$C$55:$C$60,$F$55:$F$60,(1-$E$55:$E$60))/12)/SUMPRODUCT(--($B$55:$B$60&lt;=AI$38),$C$55:$C$60),0)*(1+$B$49)^(AI$149-1)</f>
        <v>11.702249999999998</v>
      </c>
      <c r="AJ64" s="48">
        <f t="array" ref="AJ64">IFERROR((SUMPRODUCT(--($B$55:$B$60&lt;=AJ$38),$C$55:$C$60,$D$55:$D$60,$E$55:$E$60)+SUMPRODUCT(--($B$55:$B$60&lt;=AJ$38),$C$55:$C$60,$F$55:$F$60,(1-$E$55:$E$60))/12)/SUMPRODUCT(--($B$55:$B$60&lt;=AJ$38),$C$55:$C$60),0)*(1+$B$49)^(AJ$149-1)</f>
        <v>11.702249999999998</v>
      </c>
      <c r="AK64" s="48">
        <f t="array" ref="AK64">IFERROR((SUMPRODUCT(--($B$55:$B$60&lt;=AK$38),$C$55:$C$60,$D$55:$D$60,$E$55:$E$60)+SUMPRODUCT(--($B$55:$B$60&lt;=AK$38),$C$55:$C$60,$F$55:$F$60,(1-$E$55:$E$60))/12)/SUMPRODUCT(--($B$55:$B$60&lt;=AK$38),$C$55:$C$60),0)*(1+$B$49)^(AK$149-1)</f>
        <v>11.702249999999998</v>
      </c>
      <c r="AL64" s="48">
        <f t="array" ref="AL64">IFERROR((SUMPRODUCT(--($B$55:$B$60&lt;=AL$38),$C$55:$C$60,$D$55:$D$60,$E$55:$E$60)+SUMPRODUCT(--($B$55:$B$60&lt;=AL$38),$C$55:$C$60,$F$55:$F$60,(1-$E$55:$E$60))/12)/SUMPRODUCT(--($B$55:$B$60&lt;=AL$38),$C$55:$C$60),0)*(1+$B$49)^(AL$149-1)</f>
        <v>12.287362499999999</v>
      </c>
      <c r="AM64" s="48">
        <f t="array" ref="AM64">IFERROR((SUMPRODUCT(--($B$55:$B$60&lt;=AM$38),$C$55:$C$60,$D$55:$D$60,$E$55:$E$60)+SUMPRODUCT(--($B$55:$B$60&lt;=AM$38),$C$55:$C$60,$F$55:$F$60,(1-$E$55:$E$60))/12)/SUMPRODUCT(--($B$55:$B$60&lt;=AM$38),$C$55:$C$60),0)*(1+$B$49)^(AM$149-1)</f>
        <v>12.287362499999999</v>
      </c>
      <c r="AN64" s="48">
        <f t="array" ref="AN64">IFERROR((SUMPRODUCT(--($B$55:$B$60&lt;=AN$38),$C$55:$C$60,$D$55:$D$60,$E$55:$E$60)+SUMPRODUCT(--($B$55:$B$60&lt;=AN$38),$C$55:$C$60,$F$55:$F$60,(1-$E$55:$E$60))/12)/SUMPRODUCT(--($B$55:$B$60&lt;=AN$38),$C$55:$C$60),0)*(1+$B$49)^(AN$149-1)</f>
        <v>12.287362499999999</v>
      </c>
      <c r="AO64" s="48">
        <f t="array" ref="AO64">IFERROR((SUMPRODUCT(--($B$55:$B$60&lt;=AO$38),$C$55:$C$60,$D$55:$D$60,$E$55:$E$60)+SUMPRODUCT(--($B$55:$B$60&lt;=AO$38),$C$55:$C$60,$F$55:$F$60,(1-$E$55:$E$60))/12)/SUMPRODUCT(--($B$55:$B$60&lt;=AO$38),$C$55:$C$60),0)*(1+$B$49)^(AO$149-1)</f>
        <v>12.287362499999999</v>
      </c>
      <c r="AP64" s="48">
        <f t="array" ref="AP64">IFERROR((SUMPRODUCT(--($B$55:$B$60&lt;=AP$38),$C$55:$C$60,$D$55:$D$60,$E$55:$E$60)+SUMPRODUCT(--($B$55:$B$60&lt;=AP$38),$C$55:$C$60,$F$55:$F$60,(1-$E$55:$E$60))/12)/SUMPRODUCT(--($B$55:$B$60&lt;=AP$38),$C$55:$C$60),0)*(1+$B$49)^(AP$149-1)</f>
        <v>12.287362499999999</v>
      </c>
      <c r="AQ64" s="48">
        <f t="array" ref="AQ64">IFERROR((SUMPRODUCT(--($B$55:$B$60&lt;=AQ$38),$C$55:$C$60,$D$55:$D$60,$E$55:$E$60)+SUMPRODUCT(--($B$55:$B$60&lt;=AQ$38),$C$55:$C$60,$F$55:$F$60,(1-$E$55:$E$60))/12)/SUMPRODUCT(--($B$55:$B$60&lt;=AQ$38),$C$55:$C$60),0)*(1+$B$49)^(AQ$149-1)</f>
        <v>12.287362499999999</v>
      </c>
      <c r="AR64" s="48">
        <f t="array" ref="AR64">IFERROR((SUMPRODUCT(--($B$55:$B$60&lt;=AR$38),$C$55:$C$60,$D$55:$D$60,$E$55:$E$60)+SUMPRODUCT(--($B$55:$B$60&lt;=AR$38),$C$55:$C$60,$F$55:$F$60,(1-$E$55:$E$60))/12)/SUMPRODUCT(--($B$55:$B$60&lt;=AR$38),$C$55:$C$60),0)*(1+$B$49)^(AR$149-1)</f>
        <v>12.287362499999999</v>
      </c>
      <c r="AS64" s="48">
        <f t="array" ref="AS64">IFERROR((SUMPRODUCT(--($B$55:$B$60&lt;=AS$38),$C$55:$C$60,$D$55:$D$60,$E$55:$E$60)+SUMPRODUCT(--($B$55:$B$60&lt;=AS$38),$C$55:$C$60,$F$55:$F$60,(1-$E$55:$E$60))/12)/SUMPRODUCT(--($B$55:$B$60&lt;=AS$38),$C$55:$C$60),0)*(1+$B$49)^(AS$149-1)</f>
        <v>12.287362499999999</v>
      </c>
      <c r="AT64" s="48">
        <f t="array" ref="AT64">IFERROR((SUMPRODUCT(--($B$55:$B$60&lt;=AT$38),$C$55:$C$60,$D$55:$D$60,$E$55:$E$60)+SUMPRODUCT(--($B$55:$B$60&lt;=AT$38),$C$55:$C$60,$F$55:$F$60,(1-$E$55:$E$60))/12)/SUMPRODUCT(--($B$55:$B$60&lt;=AT$38),$C$55:$C$60),0)*(1+$B$49)^(AT$149-1)</f>
        <v>12.287362499999999</v>
      </c>
      <c r="AU64" s="48">
        <f t="array" ref="AU64">IFERROR((SUMPRODUCT(--($B$55:$B$60&lt;=AU$38),$C$55:$C$60,$D$55:$D$60,$E$55:$E$60)+SUMPRODUCT(--($B$55:$B$60&lt;=AU$38),$C$55:$C$60,$F$55:$F$60,(1-$E$55:$E$60))/12)/SUMPRODUCT(--($B$55:$B$60&lt;=AU$38),$C$55:$C$60),0)*(1+$B$49)^(AU$149-1)</f>
        <v>12.287362499999999</v>
      </c>
      <c r="AV64" s="48">
        <f t="array" ref="AV64">IFERROR((SUMPRODUCT(--($B$55:$B$60&lt;=AV$38),$C$55:$C$60,$D$55:$D$60,$E$55:$E$60)+SUMPRODUCT(--($B$55:$B$60&lt;=AV$38),$C$55:$C$60,$F$55:$F$60,(1-$E$55:$E$60))/12)/SUMPRODUCT(--($B$55:$B$60&lt;=AV$38),$C$55:$C$60),0)*(1+$B$49)^(AV$149-1)</f>
        <v>12.287362499999999</v>
      </c>
      <c r="AW64" s="48">
        <f t="array" ref="AW64">IFERROR((SUMPRODUCT(--($B$55:$B$60&lt;=AW$38),$C$55:$C$60,$D$55:$D$60,$E$55:$E$60)+SUMPRODUCT(--($B$55:$B$60&lt;=AW$38),$C$55:$C$60,$F$55:$F$60,(1-$E$55:$E$60))/12)/SUMPRODUCT(--($B$55:$B$60&lt;=AW$38),$C$55:$C$60),0)*(1+$B$49)^(AW$149-1)</f>
        <v>12.287362499999999</v>
      </c>
      <c r="AX64" s="48">
        <f t="array" ref="AX64">IFERROR((SUMPRODUCT(--($B$55:$B$60&lt;=AX$38),$C$55:$C$60,$D$55:$D$60,$E$55:$E$60)+SUMPRODUCT(--($B$55:$B$60&lt;=AX$38),$C$55:$C$60,$F$55:$F$60,(1-$E$55:$E$60))/12)/SUMPRODUCT(--($B$55:$B$60&lt;=AX$38),$C$55:$C$60),0)*(1+$B$49)^(AX$149-1)</f>
        <v>12.901730624999997</v>
      </c>
      <c r="AY64" s="48">
        <f t="array" ref="AY64">IFERROR((SUMPRODUCT(--($B$55:$B$60&lt;=AY$38),$C$55:$C$60,$D$55:$D$60,$E$55:$E$60)+SUMPRODUCT(--($B$55:$B$60&lt;=AY$38),$C$55:$C$60,$F$55:$F$60,(1-$E$55:$E$60))/12)/SUMPRODUCT(--($B$55:$B$60&lt;=AY$38),$C$55:$C$60),0)*(1+$B$49)^(AY$149-1)</f>
        <v>12.901730624999997</v>
      </c>
      <c r="AZ64" s="48">
        <f t="array" ref="AZ64">IFERROR((SUMPRODUCT(--($B$55:$B$60&lt;=AZ$38),$C$55:$C$60,$D$55:$D$60,$E$55:$E$60)+SUMPRODUCT(--($B$55:$B$60&lt;=AZ$38),$C$55:$C$60,$F$55:$F$60,(1-$E$55:$E$60))/12)/SUMPRODUCT(--($B$55:$B$60&lt;=AZ$38),$C$55:$C$60),0)*(1+$B$49)^(AZ$149-1)</f>
        <v>12.901730624999997</v>
      </c>
      <c r="BA64" s="48">
        <f t="array" ref="BA64">IFERROR((SUMPRODUCT(--($B$55:$B$60&lt;=BA$38),$C$55:$C$60,$D$55:$D$60,$E$55:$E$60)+SUMPRODUCT(--($B$55:$B$60&lt;=BA$38),$C$55:$C$60,$F$55:$F$60,(1-$E$55:$E$60))/12)/SUMPRODUCT(--($B$55:$B$60&lt;=BA$38),$C$55:$C$60),0)*(1+$B$49)^(BA$149-1)</f>
        <v>12.901730624999997</v>
      </c>
      <c r="BB64" s="48">
        <f t="array" ref="BB64">IFERROR((SUMPRODUCT(--($B$55:$B$60&lt;=BB$38),$C$55:$C$60,$D$55:$D$60,$E$55:$E$60)+SUMPRODUCT(--($B$55:$B$60&lt;=BB$38),$C$55:$C$60,$F$55:$F$60,(1-$E$55:$E$60))/12)/SUMPRODUCT(--($B$55:$B$60&lt;=BB$38),$C$55:$C$60),0)*(1+$B$49)^(BB$149-1)</f>
        <v>12.901730624999997</v>
      </c>
      <c r="BC64" s="48">
        <f t="array" ref="BC64">IFERROR((SUMPRODUCT(--($B$55:$B$60&lt;=BC$38),$C$55:$C$60,$D$55:$D$60,$E$55:$E$60)+SUMPRODUCT(--($B$55:$B$60&lt;=BC$38),$C$55:$C$60,$F$55:$F$60,(1-$E$55:$E$60))/12)/SUMPRODUCT(--($B$55:$B$60&lt;=BC$38),$C$55:$C$60),0)*(1+$B$49)^(BC$149-1)</f>
        <v>12.901730624999997</v>
      </c>
      <c r="BD64" s="48">
        <f t="array" ref="BD64">IFERROR((SUMPRODUCT(--($B$55:$B$60&lt;=BD$38),$C$55:$C$60,$D$55:$D$60,$E$55:$E$60)+SUMPRODUCT(--($B$55:$B$60&lt;=BD$38),$C$55:$C$60,$F$55:$F$60,(1-$E$55:$E$60))/12)/SUMPRODUCT(--($B$55:$B$60&lt;=BD$38),$C$55:$C$60),0)*(1+$B$49)^(BD$149-1)</f>
        <v>12.901730624999997</v>
      </c>
      <c r="BE64" s="48">
        <f t="array" ref="BE64">IFERROR((SUMPRODUCT(--($B$55:$B$60&lt;=BE$38),$C$55:$C$60,$D$55:$D$60,$E$55:$E$60)+SUMPRODUCT(--($B$55:$B$60&lt;=BE$38),$C$55:$C$60,$F$55:$F$60,(1-$E$55:$E$60))/12)/SUMPRODUCT(--($B$55:$B$60&lt;=BE$38),$C$55:$C$60),0)*(1+$B$49)^(BE$149-1)</f>
        <v>12.901730624999997</v>
      </c>
      <c r="BF64" s="48">
        <f t="array" ref="BF64">IFERROR((SUMPRODUCT(--($B$55:$B$60&lt;=BF$38),$C$55:$C$60,$D$55:$D$60,$E$55:$E$60)+SUMPRODUCT(--($B$55:$B$60&lt;=BF$38),$C$55:$C$60,$F$55:$F$60,(1-$E$55:$E$60))/12)/SUMPRODUCT(--($B$55:$B$60&lt;=BF$38),$C$55:$C$60),0)*(1+$B$49)^(BF$149-1)</f>
        <v>12.901730624999997</v>
      </c>
      <c r="BG64" s="48">
        <f t="array" ref="BG64">IFERROR((SUMPRODUCT(--($B$55:$B$60&lt;=BG$38),$C$55:$C$60,$D$55:$D$60,$E$55:$E$60)+SUMPRODUCT(--($B$55:$B$60&lt;=BG$38),$C$55:$C$60,$F$55:$F$60,(1-$E$55:$E$60))/12)/SUMPRODUCT(--($B$55:$B$60&lt;=BG$38),$C$55:$C$60),0)*(1+$B$49)^(BG$149-1)</f>
        <v>12.901730624999997</v>
      </c>
      <c r="BH64" s="48">
        <f t="array" ref="BH64">IFERROR((SUMPRODUCT(--($B$55:$B$60&lt;=BH$38),$C$55:$C$60,$D$55:$D$60,$E$55:$E$60)+SUMPRODUCT(--($B$55:$B$60&lt;=BH$38),$C$55:$C$60,$F$55:$F$60,(1-$E$55:$E$60))/12)/SUMPRODUCT(--($B$55:$B$60&lt;=BH$38),$C$55:$C$60),0)*(1+$B$49)^(BH$149-1)</f>
        <v>12.901730624999997</v>
      </c>
      <c r="BI64" s="48">
        <f t="array" ref="BI64">IFERROR((SUMPRODUCT(--($B$55:$B$60&lt;=BI$38),$C$55:$C$60,$D$55:$D$60,$E$55:$E$60)+SUMPRODUCT(--($B$55:$B$60&lt;=BI$38),$C$55:$C$60,$F$55:$F$60,(1-$E$55:$E$60))/12)/SUMPRODUCT(--($B$55:$B$60&lt;=BI$38),$C$55:$C$60),0)*(1+$B$49)^(BI$149-1)</f>
        <v>12.901730624999997</v>
      </c>
      <c r="BJ64" s="2"/>
      <c r="BK64" s="2"/>
      <c r="BL64" s="2"/>
      <c r="BM64" s="2"/>
      <c r="BN64" s="2"/>
      <c r="BO64" s="2"/>
      <c r="BP64" s="2"/>
      <c r="BQ64" s="2"/>
      <c r="BR64" s="2"/>
      <c r="BS64" s="2"/>
      <c r="BT64" s="2"/>
      <c r="BU64" s="2"/>
      <c r="BV64" s="2"/>
      <c r="BW64" s="2"/>
      <c r="BX64" s="2"/>
      <c r="BY64" s="2"/>
      <c r="BZ64" s="2"/>
      <c r="CA64" s="2"/>
    </row>
    <row r="65" spans="1:79">
      <c r="A65" s="2" t="s">
        <v>43</v>
      </c>
      <c r="B65" s="86">
        <v>0.05</v>
      </c>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row>
    <row r="66" spans="1:79">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row>
    <row r="67" spans="1:79">
      <c r="A67" s="17" t="s">
        <v>53</v>
      </c>
      <c r="B67" s="103">
        <f t="shared" ref="B67:BI67" ca="1" si="12">B64*B62*B45</f>
        <v>0</v>
      </c>
      <c r="C67" s="103">
        <f t="shared" ca="1" si="12"/>
        <v>0</v>
      </c>
      <c r="D67" s="103">
        <f t="shared" ca="1" si="12"/>
        <v>0</v>
      </c>
      <c r="E67" s="103">
        <f t="shared" ca="1" si="12"/>
        <v>0</v>
      </c>
      <c r="F67" s="103">
        <f t="shared" ca="1" si="12"/>
        <v>3650.4</v>
      </c>
      <c r="G67" s="103">
        <f t="shared" ca="1" si="12"/>
        <v>7257.1865572916677</v>
      </c>
      <c r="H67" s="103">
        <f t="shared" ca="1" si="12"/>
        <v>10823.775823641528</v>
      </c>
      <c r="I67" s="103">
        <f t="shared" ca="1" si="12"/>
        <v>14353.8408665027</v>
      </c>
      <c r="J67" s="103">
        <f t="shared" ca="1" si="12"/>
        <v>16586.649803835593</v>
      </c>
      <c r="K67" s="103">
        <f t="shared" ca="1" si="12"/>
        <v>18812.421513070043</v>
      </c>
      <c r="L67" s="103">
        <f t="shared" ca="1" si="12"/>
        <v>21035.387293360884</v>
      </c>
      <c r="M67" s="103">
        <f t="shared" ca="1" si="12"/>
        <v>23260.233491105453</v>
      </c>
      <c r="N67" s="103">
        <f t="shared" ca="1" si="12"/>
        <v>46803.046512423709</v>
      </c>
      <c r="O67" s="103">
        <f t="shared" ca="1" si="12"/>
        <v>46595.292459850541</v>
      </c>
      <c r="P67" s="103">
        <f t="shared" ca="1" si="12"/>
        <v>46495.665663087988</v>
      </c>
      <c r="Q67" s="103">
        <f t="shared" ca="1" si="12"/>
        <v>46515.849323461851</v>
      </c>
      <c r="R67" s="103">
        <f t="shared" ca="1" si="12"/>
        <v>46669.156441352869</v>
      </c>
      <c r="S67" s="103">
        <f t="shared" ca="1" si="12"/>
        <v>46970.747603549928</v>
      </c>
      <c r="T67" s="103">
        <f t="shared" ca="1" si="12"/>
        <v>47437.878066177509</v>
      </c>
      <c r="U67" s="103">
        <f t="shared" ca="1" si="12"/>
        <v>69227.398473625261</v>
      </c>
      <c r="V67" s="103">
        <f t="shared" ca="1" si="12"/>
        <v>70465.098560432234</v>
      </c>
      <c r="W67" s="103">
        <f t="shared" ca="1" si="12"/>
        <v>72038.022397298628</v>
      </c>
      <c r="X67" s="103">
        <f t="shared" ca="1" si="12"/>
        <v>73987.686222035874</v>
      </c>
      <c r="Y67" s="103">
        <f t="shared" ca="1" si="12"/>
        <v>76361.259862795094</v>
      </c>
      <c r="Z67" s="103">
        <f t="shared" ca="1" si="12"/>
        <v>83172.941249561452</v>
      </c>
      <c r="AA67" s="103">
        <f t="shared" ca="1" si="12"/>
        <v>86731.822132651869</v>
      </c>
      <c r="AB67" s="103">
        <f t="shared" ca="1" si="12"/>
        <v>90928.522208522118</v>
      </c>
      <c r="AC67" s="103">
        <f t="shared" ca="1" si="12"/>
        <v>95845.42083256552</v>
      </c>
      <c r="AD67" s="103">
        <f t="shared" ca="1" si="12"/>
        <v>101576.0386274515</v>
      </c>
      <c r="AE67" s="103">
        <f t="shared" ca="1" si="12"/>
        <v>108226.53334430864</v>
      </c>
      <c r="AF67" s="103">
        <f t="shared" ca="1" si="12"/>
        <v>115917.39679012701</v>
      </c>
      <c r="AG67" s="103">
        <f t="shared" ca="1" si="12"/>
        <v>124785.37984293851</v>
      </c>
      <c r="AH67" s="103">
        <f t="shared" ca="1" si="12"/>
        <v>134985.67620789641</v>
      </c>
      <c r="AI67" s="103">
        <f t="shared" ca="1" si="12"/>
        <v>146694.39968700087</v>
      </c>
      <c r="AJ67" s="103">
        <f t="shared" ca="1" si="12"/>
        <v>160111.3944084972</v>
      </c>
      <c r="AK67" s="103">
        <f t="shared" ca="1" si="12"/>
        <v>175463.42276331532</v>
      </c>
      <c r="AL67" s="103">
        <f t="shared" ca="1" si="12"/>
        <v>202658.17090022186</v>
      </c>
      <c r="AM67" s="103">
        <f t="shared" ca="1" si="12"/>
        <v>223688.22601597197</v>
      </c>
      <c r="AN67" s="103">
        <f t="shared" ca="1" si="12"/>
        <v>247674.5456403358</v>
      </c>
      <c r="AO67" s="103">
        <f t="shared" ca="1" si="12"/>
        <v>275011.71493516373</v>
      </c>
      <c r="AP67" s="103">
        <f t="shared" ca="1" si="12"/>
        <v>306147.40611317416</v>
      </c>
      <c r="AQ67" s="103">
        <f t="shared" ca="1" si="12"/>
        <v>341589.51185460755</v>
      </c>
      <c r="AR67" s="103">
        <f t="shared" ca="1" si="12"/>
        <v>381914.23744103906</v>
      </c>
      <c r="AS67" s="103">
        <f t="shared" ca="1" si="12"/>
        <v>427775.28045217058</v>
      </c>
      <c r="AT67" s="103">
        <f t="shared" ca="1" si="12"/>
        <v>479914.24418760667</v>
      </c>
      <c r="AU67" s="103">
        <f t="shared" ca="1" si="12"/>
        <v>539172.45061900408</v>
      </c>
      <c r="AV67" s="103">
        <f t="shared" ca="1" si="12"/>
        <v>606504.34096133313</v>
      </c>
      <c r="AW67" s="103">
        <f t="shared" ca="1" si="12"/>
        <v>682992.67723009654</v>
      </c>
      <c r="AX67" s="103">
        <f t="shared" ca="1" si="12"/>
        <v>808359.07616803388</v>
      </c>
      <c r="AY67" s="103">
        <f t="shared" ca="1" si="12"/>
        <v>911942.98095948377</v>
      </c>
      <c r="AZ67" s="103">
        <f t="shared" ca="1" si="12"/>
        <v>1029553.837955498</v>
      </c>
      <c r="BA67" s="103">
        <f t="shared" ca="1" si="12"/>
        <v>1163074.5767582157</v>
      </c>
      <c r="BB67" s="103">
        <f t="shared" ca="1" si="12"/>
        <v>1314641.2288098782</v>
      </c>
      <c r="BC67" s="103">
        <f t="shared" ca="1" si="12"/>
        <v>1486676.9419245105</v>
      </c>
      <c r="BD67" s="103">
        <f t="shared" ca="1" si="12"/>
        <v>1681930.5662069884</v>
      </c>
      <c r="BE67" s="103">
        <f t="shared" ca="1" si="12"/>
        <v>1903520.4257285213</v>
      </c>
      <c r="BF67" s="103">
        <f t="shared" ca="1" si="12"/>
        <v>2154983.9728954439</v>
      </c>
      <c r="BG67" s="103">
        <f t="shared" ca="1" si="12"/>
        <v>2440334.1161127128</v>
      </c>
      <c r="BH67" s="103">
        <f t="shared" ca="1" si="12"/>
        <v>2764123.1175960302</v>
      </c>
      <c r="BI67" s="103">
        <f t="shared" ca="1" si="12"/>
        <v>3131515.0787187642</v>
      </c>
      <c r="BJ67" s="2"/>
      <c r="BK67" s="2"/>
      <c r="BL67" s="2"/>
      <c r="BM67" s="2"/>
      <c r="BN67" s="2"/>
      <c r="BO67" s="2"/>
      <c r="BP67" s="2"/>
      <c r="BQ67" s="2"/>
      <c r="BR67" s="2"/>
      <c r="BS67" s="2"/>
      <c r="BT67" s="2"/>
      <c r="BU67" s="2"/>
      <c r="BV67" s="2"/>
      <c r="BW67" s="2"/>
      <c r="BX67" s="2"/>
      <c r="BY67" s="2"/>
      <c r="BZ67" s="2"/>
      <c r="CA67" s="2"/>
    </row>
    <row r="68" spans="1:79">
      <c r="A68" s="93"/>
      <c r="B68" s="104"/>
      <c r="C68" s="104"/>
      <c r="D68" s="104"/>
      <c r="E68" s="104"/>
      <c r="F68" s="104"/>
      <c r="G68" s="104"/>
      <c r="H68" s="104"/>
      <c r="I68" s="104"/>
      <c r="J68" s="104"/>
      <c r="K68" s="104"/>
      <c r="L68" s="104"/>
      <c r="M68" s="104"/>
      <c r="N68" s="104"/>
      <c r="O68" s="104"/>
      <c r="P68" s="104"/>
      <c r="Q68" s="104"/>
      <c r="R68" s="104"/>
      <c r="S68" s="104"/>
      <c r="T68" s="104"/>
      <c r="U68" s="104"/>
      <c r="V68" s="104"/>
      <c r="W68" s="104"/>
      <c r="X68" s="104"/>
      <c r="Y68" s="104"/>
      <c r="Z68" s="104"/>
      <c r="AA68" s="104"/>
      <c r="AB68" s="104"/>
      <c r="AC68" s="104"/>
      <c r="AD68" s="104"/>
      <c r="AE68" s="104"/>
      <c r="AF68" s="104"/>
      <c r="AG68" s="104"/>
      <c r="AH68" s="104"/>
      <c r="AI68" s="104"/>
      <c r="AJ68" s="104"/>
      <c r="AK68" s="104"/>
      <c r="AL68" s="104"/>
      <c r="AM68" s="104"/>
      <c r="AN68" s="104"/>
      <c r="AO68" s="104"/>
      <c r="AP68" s="104"/>
      <c r="AQ68" s="104"/>
      <c r="AR68" s="104"/>
      <c r="AS68" s="104"/>
      <c r="AT68" s="104"/>
      <c r="AU68" s="104"/>
      <c r="AV68" s="104"/>
      <c r="AW68" s="104"/>
      <c r="AX68" s="104"/>
      <c r="AY68" s="104"/>
      <c r="AZ68" s="104"/>
      <c r="BA68" s="104"/>
      <c r="BB68" s="104"/>
      <c r="BC68" s="104"/>
      <c r="BD68" s="104"/>
      <c r="BE68" s="104"/>
      <c r="BF68" s="104"/>
      <c r="BG68" s="104"/>
      <c r="BH68" s="104"/>
      <c r="BI68" s="104"/>
      <c r="BJ68" s="93"/>
      <c r="BK68" s="93"/>
      <c r="BL68" s="93"/>
      <c r="BM68" s="93"/>
      <c r="BN68" s="93"/>
      <c r="BO68" s="93"/>
      <c r="BP68" s="93"/>
      <c r="BQ68" s="93"/>
      <c r="BR68" s="93"/>
      <c r="BS68" s="93"/>
      <c r="BT68" s="93"/>
      <c r="BU68" s="93"/>
      <c r="BV68" s="93"/>
      <c r="BW68" s="93"/>
      <c r="BX68" s="93"/>
      <c r="BY68" s="93"/>
      <c r="BZ68" s="93"/>
      <c r="CA68" s="93"/>
    </row>
    <row r="69" spans="1:79">
      <c r="A69" s="92" t="s">
        <v>77</v>
      </c>
      <c r="B69" s="105"/>
      <c r="C69" s="104"/>
      <c r="D69" s="104"/>
      <c r="E69" s="104"/>
      <c r="F69" s="104"/>
      <c r="G69" s="104"/>
      <c r="H69" s="104"/>
      <c r="I69" s="104"/>
      <c r="J69" s="104"/>
      <c r="K69" s="104"/>
      <c r="L69" s="104"/>
      <c r="M69" s="104"/>
      <c r="N69" s="104"/>
      <c r="O69" s="104"/>
      <c r="P69" s="104"/>
      <c r="Q69" s="104"/>
      <c r="R69" s="104"/>
      <c r="S69" s="104"/>
      <c r="T69" s="104"/>
      <c r="U69" s="104"/>
      <c r="V69" s="104"/>
      <c r="W69" s="104"/>
      <c r="X69" s="104"/>
      <c r="Y69" s="104"/>
      <c r="Z69" s="104"/>
      <c r="AA69" s="104"/>
      <c r="AB69" s="104"/>
      <c r="AC69" s="104"/>
      <c r="AD69" s="104"/>
      <c r="AE69" s="104"/>
      <c r="AF69" s="104"/>
      <c r="AG69" s="104"/>
      <c r="AH69" s="104"/>
      <c r="AI69" s="104"/>
      <c r="AJ69" s="104"/>
      <c r="AK69" s="104"/>
      <c r="AL69" s="104"/>
      <c r="AM69" s="104"/>
      <c r="AN69" s="104"/>
      <c r="AO69" s="104"/>
      <c r="AP69" s="104"/>
      <c r="AQ69" s="104"/>
      <c r="AR69" s="104"/>
      <c r="AS69" s="104"/>
      <c r="AT69" s="104"/>
      <c r="AU69" s="104"/>
      <c r="AV69" s="104"/>
      <c r="AW69" s="104"/>
      <c r="AX69" s="104"/>
      <c r="AY69" s="104"/>
      <c r="AZ69" s="104"/>
      <c r="BA69" s="104"/>
      <c r="BB69" s="104"/>
      <c r="BC69" s="104"/>
      <c r="BD69" s="104"/>
      <c r="BE69" s="104"/>
      <c r="BF69" s="104"/>
      <c r="BG69" s="104"/>
      <c r="BH69" s="104"/>
      <c r="BI69" s="104"/>
      <c r="BJ69" s="93"/>
      <c r="BK69" s="93"/>
      <c r="BL69" s="93"/>
      <c r="BM69" s="93"/>
      <c r="BN69" s="93"/>
      <c r="BO69" s="93"/>
      <c r="BP69" s="93"/>
      <c r="BQ69" s="93"/>
      <c r="BR69" s="93"/>
      <c r="BS69" s="93"/>
      <c r="BT69" s="93"/>
      <c r="BU69" s="93"/>
      <c r="BV69" s="93"/>
      <c r="BW69" s="93"/>
      <c r="BX69" s="93"/>
      <c r="BY69" s="93"/>
      <c r="BZ69" s="93"/>
      <c r="CA69" s="93"/>
    </row>
    <row r="70" spans="1:79">
      <c r="A70" s="17"/>
      <c r="B70" s="105"/>
      <c r="C70" s="104"/>
      <c r="D70" s="104"/>
      <c r="E70" s="104"/>
      <c r="F70" s="104"/>
      <c r="G70" s="104"/>
      <c r="H70" s="104"/>
      <c r="I70" s="104"/>
      <c r="J70" s="104"/>
      <c r="K70" s="104"/>
      <c r="L70" s="104"/>
      <c r="M70" s="104"/>
      <c r="N70" s="104"/>
      <c r="O70" s="104"/>
      <c r="P70" s="104"/>
      <c r="Q70" s="104"/>
      <c r="R70" s="104"/>
      <c r="S70" s="104"/>
      <c r="T70" s="104"/>
      <c r="U70" s="104"/>
      <c r="V70" s="104"/>
      <c r="W70" s="104"/>
      <c r="X70" s="104"/>
      <c r="Y70" s="104"/>
      <c r="Z70" s="104"/>
      <c r="AA70" s="104"/>
      <c r="AB70" s="104"/>
      <c r="AC70" s="104"/>
      <c r="AD70" s="104"/>
      <c r="AE70" s="104"/>
      <c r="AF70" s="104"/>
      <c r="AG70" s="104"/>
      <c r="AH70" s="104"/>
      <c r="AI70" s="104"/>
      <c r="AJ70" s="104"/>
      <c r="AK70" s="104"/>
      <c r="AL70" s="104"/>
      <c r="AM70" s="104"/>
      <c r="AN70" s="104"/>
      <c r="AO70" s="104"/>
      <c r="AP70" s="104"/>
      <c r="AQ70" s="104"/>
      <c r="AR70" s="104"/>
      <c r="AS70" s="104"/>
      <c r="AT70" s="104"/>
      <c r="AU70" s="104"/>
      <c r="AV70" s="104"/>
      <c r="AW70" s="104"/>
      <c r="AX70" s="104"/>
      <c r="AY70" s="104"/>
      <c r="AZ70" s="104"/>
      <c r="BA70" s="104"/>
      <c r="BB70" s="104"/>
      <c r="BC70" s="104"/>
      <c r="BD70" s="104"/>
      <c r="BE70" s="104"/>
      <c r="BF70" s="104"/>
      <c r="BG70" s="104"/>
      <c r="BH70" s="104"/>
      <c r="BI70" s="104"/>
      <c r="BJ70" s="93"/>
      <c r="BK70" s="93"/>
      <c r="BL70" s="93"/>
      <c r="BM70" s="93"/>
      <c r="BN70" s="93"/>
      <c r="BO70" s="93"/>
      <c r="BP70" s="93"/>
      <c r="BQ70" s="93"/>
      <c r="BR70" s="93"/>
      <c r="BS70" s="93"/>
      <c r="BT70" s="93"/>
      <c r="BU70" s="93"/>
      <c r="BV70" s="93"/>
      <c r="BW70" s="93"/>
      <c r="BX70" s="93"/>
      <c r="BY70" s="93"/>
      <c r="BZ70" s="93"/>
      <c r="CA70" s="93"/>
    </row>
    <row r="71" spans="1:79">
      <c r="A71" s="2" t="s">
        <v>78</v>
      </c>
      <c r="B71" s="21">
        <f t="array" aca="1" ref="B71" ca="1">IFERROR((SUMPRODUCT(--($B$55:$B$60&lt;=B$38),$C$55:$C$60,$D$55:$D$60,$E$55:$E$60)/SUMPRODUCT(--($B$55:$B$60&lt;=B$38),$C$55:$C$60))*(1+$B$49)^(B$149-1)*B62*B45/B67,0)</f>
        <v>0</v>
      </c>
      <c r="C71" s="21">
        <f t="array" aca="1" ref="C71" ca="1">IFERROR((SUMPRODUCT(--($B$55:$B$60&lt;=C$38),$C$55:$C$60,$D$55:$D$60,$E$55:$E$60)/SUMPRODUCT(--($B$55:$B$60&lt;=C$38),$C$55:$C$60))*(1+$B$49)^(C$149-1)*C62*C45/C67,0)</f>
        <v>0</v>
      </c>
      <c r="D71" s="21">
        <f t="array" aca="1" ref="D71" ca="1">IFERROR((SUMPRODUCT(--($B$55:$B$60&lt;=D$38),$C$55:$C$60,$D$55:$D$60,$E$55:$E$60)/SUMPRODUCT(--($B$55:$B$60&lt;=D$38),$C$55:$C$60))*(1+$B$49)^(D$149-1)*D62*D45/D67,0)</f>
        <v>0</v>
      </c>
      <c r="E71" s="21">
        <f t="array" aca="1" ref="E71" ca="1">IFERROR((SUMPRODUCT(--($B$55:$B$60&lt;=E$38),$C$55:$C$60,$D$55:$D$60,$E$55:$E$60)/SUMPRODUCT(--($B$55:$B$60&lt;=E$38),$C$55:$C$60))*(1+$B$49)^(E$149-1)*E62*E45/E67,0)</f>
        <v>0</v>
      </c>
      <c r="F71" s="21">
        <f t="array" aca="1" ref="F71" ca="1">IFERROR((SUMPRODUCT(--($B$55:$B$60&lt;=F$38),$C$55:$C$60,$D$55:$D$60,$E$55:$E$60)/SUMPRODUCT(--($B$55:$B$60&lt;=F$38),$C$55:$C$60))*(1+$B$49)^(F$149-1)*F62*F45/F67,0)</f>
        <v>0.23076923076923081</v>
      </c>
      <c r="G71" s="21">
        <f t="array" aca="1" ref="G71" ca="1">IFERROR((SUMPRODUCT(--($B$55:$B$60&lt;=G$38),$C$55:$C$60,$D$55:$D$60,$E$55:$E$60)/SUMPRODUCT(--($B$55:$B$60&lt;=G$38),$C$55:$C$60))*(1+$B$49)^(G$149-1)*G62*G45/G67,0)</f>
        <v>0.23076923076923078</v>
      </c>
      <c r="H71" s="21">
        <f t="array" aca="1" ref="H71" ca="1">IFERROR((SUMPRODUCT(--($B$55:$B$60&lt;=H$38),$C$55:$C$60,$D$55:$D$60,$E$55:$E$60)/SUMPRODUCT(--($B$55:$B$60&lt;=H$38),$C$55:$C$60))*(1+$B$49)^(H$149-1)*H62*H45/H67,0)</f>
        <v>0.23076923076923078</v>
      </c>
      <c r="I71" s="21">
        <f t="array" aca="1" ref="I71" ca="1">IFERROR((SUMPRODUCT(--($B$55:$B$60&lt;=I$38),$C$55:$C$60,$D$55:$D$60,$E$55:$E$60)/SUMPRODUCT(--($B$55:$B$60&lt;=I$38),$C$55:$C$60))*(1+$B$49)^(I$149-1)*I62*I45/I67,0)</f>
        <v>0.23076923076923081</v>
      </c>
      <c r="J71" s="21">
        <f t="array" aca="1" ref="J71" ca="1">IFERROR((SUMPRODUCT(--($B$55:$B$60&lt;=J$38),$C$55:$C$60,$D$55:$D$60,$E$55:$E$60)/SUMPRODUCT(--($B$55:$B$60&lt;=J$38),$C$55:$C$60))*(1+$B$49)^(J$149-1)*J62*J45/J67,0)</f>
        <v>0.23076923076923084</v>
      </c>
      <c r="K71" s="21">
        <f t="array" aca="1" ref="K71" ca="1">IFERROR((SUMPRODUCT(--($B$55:$B$60&lt;=K$38),$C$55:$C$60,$D$55:$D$60,$E$55:$E$60)/SUMPRODUCT(--($B$55:$B$60&lt;=K$38),$C$55:$C$60))*(1+$B$49)^(K$149-1)*K62*K45/K67,0)</f>
        <v>0.23076923076923084</v>
      </c>
      <c r="L71" s="21">
        <f t="array" aca="1" ref="L71" ca="1">IFERROR((SUMPRODUCT(--($B$55:$B$60&lt;=L$38),$C$55:$C$60,$D$55:$D$60,$E$55:$E$60)/SUMPRODUCT(--($B$55:$B$60&lt;=L$38),$C$55:$C$60))*(1+$B$49)^(L$149-1)*L62*L45/L67,0)</f>
        <v>0.23076923076923078</v>
      </c>
      <c r="M71" s="21">
        <f t="array" aca="1" ref="M71" ca="1">IFERROR((SUMPRODUCT(--($B$55:$B$60&lt;=M$38),$C$55:$C$60,$D$55:$D$60,$E$55:$E$60)/SUMPRODUCT(--($B$55:$B$60&lt;=M$38),$C$55:$C$60))*(1+$B$49)^(M$149-1)*M62*M45/M67,0)</f>
        <v>0.23076923076923078</v>
      </c>
      <c r="N71" s="21">
        <f t="array" aca="1" ref="N71" ca="1">IFERROR((SUMPRODUCT(--($B$55:$B$60&lt;=N$38),$C$55:$C$60,$D$55:$D$60,$E$55:$E$60)/SUMPRODUCT(--($B$55:$B$60&lt;=N$38),$C$55:$C$60))*(1+$B$49)^(N$149-1)*N62*N45/N67,0)</f>
        <v>0.41489361702127669</v>
      </c>
      <c r="O71" s="21">
        <f t="array" aca="1" ref="O71" ca="1">IFERROR((SUMPRODUCT(--($B$55:$B$60&lt;=O$38),$C$55:$C$60,$D$55:$D$60,$E$55:$E$60)/SUMPRODUCT(--($B$55:$B$60&lt;=O$38),$C$55:$C$60))*(1+$B$49)^(O$149-1)*O62*O45/O67,0)</f>
        <v>0.41489361702127664</v>
      </c>
      <c r="P71" s="21">
        <f t="array" aca="1" ref="P71" ca="1">IFERROR((SUMPRODUCT(--($B$55:$B$60&lt;=P$38),$C$55:$C$60,$D$55:$D$60,$E$55:$E$60)/SUMPRODUCT(--($B$55:$B$60&lt;=P$38),$C$55:$C$60))*(1+$B$49)^(P$149-1)*P62*P45/P67,0)</f>
        <v>0.41489361702127664</v>
      </c>
      <c r="Q71" s="21">
        <f t="array" aca="1" ref="Q71" ca="1">IFERROR((SUMPRODUCT(--($B$55:$B$60&lt;=Q$38),$C$55:$C$60,$D$55:$D$60,$E$55:$E$60)/SUMPRODUCT(--($B$55:$B$60&lt;=Q$38),$C$55:$C$60))*(1+$B$49)^(Q$149-1)*Q62*Q45/Q67,0)</f>
        <v>0.41489361702127669</v>
      </c>
      <c r="R71" s="21">
        <f t="array" aca="1" ref="R71" ca="1">IFERROR((SUMPRODUCT(--($B$55:$B$60&lt;=R$38),$C$55:$C$60,$D$55:$D$60,$E$55:$E$60)/SUMPRODUCT(--($B$55:$B$60&lt;=R$38),$C$55:$C$60))*(1+$B$49)^(R$149-1)*R62*R45/R67,0)</f>
        <v>0.41489361702127664</v>
      </c>
      <c r="S71" s="21">
        <f t="array" aca="1" ref="S71" ca="1">IFERROR((SUMPRODUCT(--($B$55:$B$60&lt;=S$38),$C$55:$C$60,$D$55:$D$60,$E$55:$E$60)/SUMPRODUCT(--($B$55:$B$60&lt;=S$38),$C$55:$C$60))*(1+$B$49)^(S$149-1)*S62*S45/S67,0)</f>
        <v>0.41489361702127664</v>
      </c>
      <c r="T71" s="21">
        <f t="array" aca="1" ref="T71" ca="1">IFERROR((SUMPRODUCT(--($B$55:$B$60&lt;=T$38),$C$55:$C$60,$D$55:$D$60,$E$55:$E$60)/SUMPRODUCT(--($B$55:$B$60&lt;=T$38),$C$55:$C$60))*(1+$B$49)^(T$149-1)*T62*T45/T67,0)</f>
        <v>0.41489361702127658</v>
      </c>
      <c r="U71" s="21">
        <f t="array" aca="1" ref="U71" ca="1">IFERROR((SUMPRODUCT(--($B$55:$B$60&lt;=U$38),$C$55:$C$60,$D$55:$D$60,$E$55:$E$60)/SUMPRODUCT(--($B$55:$B$60&lt;=U$38),$C$55:$C$60))*(1+$B$49)^(U$149-1)*U62*U45/U67,0)</f>
        <v>0.54912516823687763</v>
      </c>
      <c r="V71" s="21">
        <f t="array" aca="1" ref="V71" ca="1">IFERROR((SUMPRODUCT(--($B$55:$B$60&lt;=V$38),$C$55:$C$60,$D$55:$D$60,$E$55:$E$60)/SUMPRODUCT(--($B$55:$B$60&lt;=V$38),$C$55:$C$60))*(1+$B$49)^(V$149-1)*V62*V45/V67,0)</f>
        <v>0.54912516823687774</v>
      </c>
      <c r="W71" s="21">
        <f t="array" aca="1" ref="W71" ca="1">IFERROR((SUMPRODUCT(--($B$55:$B$60&lt;=W$38),$C$55:$C$60,$D$55:$D$60,$E$55:$E$60)/SUMPRODUCT(--($B$55:$B$60&lt;=W$38),$C$55:$C$60))*(1+$B$49)^(W$149-1)*W62*W45/W67,0)</f>
        <v>0.54912516823687763</v>
      </c>
      <c r="X71" s="21">
        <f t="array" aca="1" ref="X71" ca="1">IFERROR((SUMPRODUCT(--($B$55:$B$60&lt;=X$38),$C$55:$C$60,$D$55:$D$60,$E$55:$E$60)/SUMPRODUCT(--($B$55:$B$60&lt;=X$38),$C$55:$C$60))*(1+$B$49)^(X$149-1)*X62*X45/X67,0)</f>
        <v>0.54912516823687763</v>
      </c>
      <c r="Y71" s="21">
        <f t="array" aca="1" ref="Y71" ca="1">IFERROR((SUMPRODUCT(--($B$55:$B$60&lt;=Y$38),$C$55:$C$60,$D$55:$D$60,$E$55:$E$60)/SUMPRODUCT(--($B$55:$B$60&lt;=Y$38),$C$55:$C$60))*(1+$B$49)^(Y$149-1)*Y62*Y45/Y67,0)</f>
        <v>0.54912516823687774</v>
      </c>
      <c r="Z71" s="21">
        <f t="array" aca="1" ref="Z71" ca="1">IFERROR((SUMPRODUCT(--($B$55:$B$60&lt;=Z$38),$C$55:$C$60,$D$55:$D$60,$E$55:$E$60)/SUMPRODUCT(--($B$55:$B$60&lt;=Z$38),$C$55:$C$60))*(1+$B$49)^(Z$149-1)*Z62*Z45/Z67,0)</f>
        <v>0.54912516823687763</v>
      </c>
      <c r="AA71" s="21">
        <f t="array" aca="1" ref="AA71" ca="1">IFERROR((SUMPRODUCT(--($B$55:$B$60&lt;=AA$38),$C$55:$C$60,$D$55:$D$60,$E$55:$E$60)/SUMPRODUCT(--($B$55:$B$60&lt;=AA$38),$C$55:$C$60))*(1+$B$49)^(AA$149-1)*AA62*AA45/AA67,0)</f>
        <v>0.54912516823687751</v>
      </c>
      <c r="AB71" s="21">
        <f t="array" aca="1" ref="AB71" ca="1">IFERROR((SUMPRODUCT(--($B$55:$B$60&lt;=AB$38),$C$55:$C$60,$D$55:$D$60,$E$55:$E$60)/SUMPRODUCT(--($B$55:$B$60&lt;=AB$38),$C$55:$C$60))*(1+$B$49)^(AB$149-1)*AB62*AB45/AB67,0)</f>
        <v>0.54912516823687774</v>
      </c>
      <c r="AC71" s="21">
        <f t="array" aca="1" ref="AC71" ca="1">IFERROR((SUMPRODUCT(--($B$55:$B$60&lt;=AC$38),$C$55:$C$60,$D$55:$D$60,$E$55:$E$60)/SUMPRODUCT(--($B$55:$B$60&lt;=AC$38),$C$55:$C$60))*(1+$B$49)^(AC$149-1)*AC62*AC45/AC67,0)</f>
        <v>0.54912516823687763</v>
      </c>
      <c r="AD71" s="21">
        <f t="array" aca="1" ref="AD71" ca="1">IFERROR((SUMPRODUCT(--($B$55:$B$60&lt;=AD$38),$C$55:$C$60,$D$55:$D$60,$E$55:$E$60)/SUMPRODUCT(--($B$55:$B$60&lt;=AD$38),$C$55:$C$60))*(1+$B$49)^(AD$149-1)*AD62*AD45/AD67,0)</f>
        <v>0.54912516823687774</v>
      </c>
      <c r="AE71" s="21">
        <f t="array" aca="1" ref="AE71" ca="1">IFERROR((SUMPRODUCT(--($B$55:$B$60&lt;=AE$38),$C$55:$C$60,$D$55:$D$60,$E$55:$E$60)/SUMPRODUCT(--($B$55:$B$60&lt;=AE$38),$C$55:$C$60))*(1+$B$49)^(AE$149-1)*AE62*AE45/AE67,0)</f>
        <v>0.54912516823687763</v>
      </c>
      <c r="AF71" s="21">
        <f t="array" aca="1" ref="AF71" ca="1">IFERROR((SUMPRODUCT(--($B$55:$B$60&lt;=AF$38),$C$55:$C$60,$D$55:$D$60,$E$55:$E$60)/SUMPRODUCT(--($B$55:$B$60&lt;=AF$38),$C$55:$C$60))*(1+$B$49)^(AF$149-1)*AF62*AF45/AF67,0)</f>
        <v>0.54912516823687774</v>
      </c>
      <c r="AG71" s="21">
        <f t="array" aca="1" ref="AG71" ca="1">IFERROR((SUMPRODUCT(--($B$55:$B$60&lt;=AG$38),$C$55:$C$60,$D$55:$D$60,$E$55:$E$60)/SUMPRODUCT(--($B$55:$B$60&lt;=AG$38),$C$55:$C$60))*(1+$B$49)^(AG$149-1)*AG62*AG45/AG67,0)</f>
        <v>0.54912516823687763</v>
      </c>
      <c r="AH71" s="21">
        <f t="array" aca="1" ref="AH71" ca="1">IFERROR((SUMPRODUCT(--($B$55:$B$60&lt;=AH$38),$C$55:$C$60,$D$55:$D$60,$E$55:$E$60)/SUMPRODUCT(--($B$55:$B$60&lt;=AH$38),$C$55:$C$60))*(1+$B$49)^(AH$149-1)*AH62*AH45/AH67,0)</f>
        <v>0.54912516823687763</v>
      </c>
      <c r="AI71" s="21">
        <f t="array" aca="1" ref="AI71" ca="1">IFERROR((SUMPRODUCT(--($B$55:$B$60&lt;=AI$38),$C$55:$C$60,$D$55:$D$60,$E$55:$E$60)/SUMPRODUCT(--($B$55:$B$60&lt;=AI$38),$C$55:$C$60))*(1+$B$49)^(AI$149-1)*AI62*AI45/AI67,0)</f>
        <v>0.54912516823687774</v>
      </c>
      <c r="AJ71" s="21">
        <f t="array" aca="1" ref="AJ71" ca="1">IFERROR((SUMPRODUCT(--($B$55:$B$60&lt;=AJ$38),$C$55:$C$60,$D$55:$D$60,$E$55:$E$60)/SUMPRODUCT(--($B$55:$B$60&lt;=AJ$38),$C$55:$C$60))*(1+$B$49)^(AJ$149-1)*AJ62*AJ45/AJ67,0)</f>
        <v>0.54912516823687763</v>
      </c>
      <c r="AK71" s="21">
        <f t="array" aca="1" ref="AK71" ca="1">IFERROR((SUMPRODUCT(--($B$55:$B$60&lt;=AK$38),$C$55:$C$60,$D$55:$D$60,$E$55:$E$60)/SUMPRODUCT(--($B$55:$B$60&lt;=AK$38),$C$55:$C$60))*(1+$B$49)^(AK$149-1)*AK62*AK45/AK67,0)</f>
        <v>0.54912516823687774</v>
      </c>
      <c r="AL71" s="21">
        <f t="array" aca="1" ref="AL71" ca="1">IFERROR((SUMPRODUCT(--($B$55:$B$60&lt;=AL$38),$C$55:$C$60,$D$55:$D$60,$E$55:$E$60)/SUMPRODUCT(--($B$55:$B$60&lt;=AL$38),$C$55:$C$60))*(1+$B$49)^(AL$149-1)*AL62*AL45/AL67,0)</f>
        <v>0.54912516823687763</v>
      </c>
      <c r="AM71" s="21">
        <f t="array" aca="1" ref="AM71" ca="1">IFERROR((SUMPRODUCT(--($B$55:$B$60&lt;=AM$38),$C$55:$C$60,$D$55:$D$60,$E$55:$E$60)/SUMPRODUCT(--($B$55:$B$60&lt;=AM$38),$C$55:$C$60))*(1+$B$49)^(AM$149-1)*AM62*AM45/AM67,0)</f>
        <v>0.54912516823687751</v>
      </c>
      <c r="AN71" s="21">
        <f t="array" aca="1" ref="AN71" ca="1">IFERROR((SUMPRODUCT(--($B$55:$B$60&lt;=AN$38),$C$55:$C$60,$D$55:$D$60,$E$55:$E$60)/SUMPRODUCT(--($B$55:$B$60&lt;=AN$38),$C$55:$C$60))*(1+$B$49)^(AN$149-1)*AN62*AN45/AN67,0)</f>
        <v>0.54912516823687751</v>
      </c>
      <c r="AO71" s="21">
        <f t="array" aca="1" ref="AO71" ca="1">IFERROR((SUMPRODUCT(--($B$55:$B$60&lt;=AO$38),$C$55:$C$60,$D$55:$D$60,$E$55:$E$60)/SUMPRODUCT(--($B$55:$B$60&lt;=AO$38),$C$55:$C$60))*(1+$B$49)^(AO$149-1)*AO62*AO45/AO67,0)</f>
        <v>0.54912516823687751</v>
      </c>
      <c r="AP71" s="21">
        <f t="array" aca="1" ref="AP71" ca="1">IFERROR((SUMPRODUCT(--($B$55:$B$60&lt;=AP$38),$C$55:$C$60,$D$55:$D$60,$E$55:$E$60)/SUMPRODUCT(--($B$55:$B$60&lt;=AP$38),$C$55:$C$60))*(1+$B$49)^(AP$149-1)*AP62*AP45/AP67,0)</f>
        <v>0.54912516823687763</v>
      </c>
      <c r="AQ71" s="21">
        <f t="array" aca="1" ref="AQ71" ca="1">IFERROR((SUMPRODUCT(--($B$55:$B$60&lt;=AQ$38),$C$55:$C$60,$D$55:$D$60,$E$55:$E$60)/SUMPRODUCT(--($B$55:$B$60&lt;=AQ$38),$C$55:$C$60))*(1+$B$49)^(AQ$149-1)*AQ62*AQ45/AQ67,0)</f>
        <v>0.54912516823687763</v>
      </c>
      <c r="AR71" s="21">
        <f t="array" aca="1" ref="AR71" ca="1">IFERROR((SUMPRODUCT(--($B$55:$B$60&lt;=AR$38),$C$55:$C$60,$D$55:$D$60,$E$55:$E$60)/SUMPRODUCT(--($B$55:$B$60&lt;=AR$38),$C$55:$C$60))*(1+$B$49)^(AR$149-1)*AR62*AR45/AR67,0)</f>
        <v>0.54912516823687763</v>
      </c>
      <c r="AS71" s="21">
        <f t="array" aca="1" ref="AS71" ca="1">IFERROR((SUMPRODUCT(--($B$55:$B$60&lt;=AS$38),$C$55:$C$60,$D$55:$D$60,$E$55:$E$60)/SUMPRODUCT(--($B$55:$B$60&lt;=AS$38),$C$55:$C$60))*(1+$B$49)^(AS$149-1)*AS62*AS45/AS67,0)</f>
        <v>0.54912516823687763</v>
      </c>
      <c r="AT71" s="21">
        <f t="array" aca="1" ref="AT71" ca="1">IFERROR((SUMPRODUCT(--($B$55:$B$60&lt;=AT$38),$C$55:$C$60,$D$55:$D$60,$E$55:$E$60)/SUMPRODUCT(--($B$55:$B$60&lt;=AT$38),$C$55:$C$60))*(1+$B$49)^(AT$149-1)*AT62*AT45/AT67,0)</f>
        <v>0.54912516823687763</v>
      </c>
      <c r="AU71" s="21">
        <f t="array" aca="1" ref="AU71" ca="1">IFERROR((SUMPRODUCT(--($B$55:$B$60&lt;=AU$38),$C$55:$C$60,$D$55:$D$60,$E$55:$E$60)/SUMPRODUCT(--($B$55:$B$60&lt;=AU$38),$C$55:$C$60))*(1+$B$49)^(AU$149-1)*AU62*AU45/AU67,0)</f>
        <v>0.54912516823687763</v>
      </c>
      <c r="AV71" s="21">
        <f t="array" aca="1" ref="AV71" ca="1">IFERROR((SUMPRODUCT(--($B$55:$B$60&lt;=AV$38),$C$55:$C$60,$D$55:$D$60,$E$55:$E$60)/SUMPRODUCT(--($B$55:$B$60&lt;=AV$38),$C$55:$C$60))*(1+$B$49)^(AV$149-1)*AV62*AV45/AV67,0)</f>
        <v>0.54912516823687763</v>
      </c>
      <c r="AW71" s="21">
        <f t="array" aca="1" ref="AW71" ca="1">IFERROR((SUMPRODUCT(--($B$55:$B$60&lt;=AW$38),$C$55:$C$60,$D$55:$D$60,$E$55:$E$60)/SUMPRODUCT(--($B$55:$B$60&lt;=AW$38),$C$55:$C$60))*(1+$B$49)^(AW$149-1)*AW62*AW45/AW67,0)</f>
        <v>0.54912516823687751</v>
      </c>
      <c r="AX71" s="21">
        <f t="array" aca="1" ref="AX71" ca="1">IFERROR((SUMPRODUCT(--($B$55:$B$60&lt;=AX$38),$C$55:$C$60,$D$55:$D$60,$E$55:$E$60)/SUMPRODUCT(--($B$55:$B$60&lt;=AX$38),$C$55:$C$60))*(1+$B$49)^(AX$149-1)*AX62*AX45/AX67,0)</f>
        <v>0.54912516823687763</v>
      </c>
      <c r="AY71" s="21">
        <f t="array" aca="1" ref="AY71" ca="1">IFERROR((SUMPRODUCT(--($B$55:$B$60&lt;=AY$38),$C$55:$C$60,$D$55:$D$60,$E$55:$E$60)/SUMPRODUCT(--($B$55:$B$60&lt;=AY$38),$C$55:$C$60))*(1+$B$49)^(AY$149-1)*AY62*AY45/AY67,0)</f>
        <v>0.54912516823687763</v>
      </c>
      <c r="AZ71" s="21">
        <f t="array" aca="1" ref="AZ71" ca="1">IFERROR((SUMPRODUCT(--($B$55:$B$60&lt;=AZ$38),$C$55:$C$60,$D$55:$D$60,$E$55:$E$60)/SUMPRODUCT(--($B$55:$B$60&lt;=AZ$38),$C$55:$C$60))*(1+$B$49)^(AZ$149-1)*AZ62*AZ45/AZ67,0)</f>
        <v>0.54912516823687763</v>
      </c>
      <c r="BA71" s="21">
        <f t="array" aca="1" ref="BA71" ca="1">IFERROR((SUMPRODUCT(--($B$55:$B$60&lt;=BA$38),$C$55:$C$60,$D$55:$D$60,$E$55:$E$60)/SUMPRODUCT(--($B$55:$B$60&lt;=BA$38),$C$55:$C$60))*(1+$B$49)^(BA$149-1)*BA62*BA45/BA67,0)</f>
        <v>0.54912516823687774</v>
      </c>
      <c r="BB71" s="21">
        <f t="array" aca="1" ref="BB71" ca="1">IFERROR((SUMPRODUCT(--($B$55:$B$60&lt;=BB$38),$C$55:$C$60,$D$55:$D$60,$E$55:$E$60)/SUMPRODUCT(--($B$55:$B$60&lt;=BB$38),$C$55:$C$60))*(1+$B$49)^(BB$149-1)*BB62*BB45/BB67,0)</f>
        <v>0.54912516823687751</v>
      </c>
      <c r="BC71" s="21">
        <f t="array" aca="1" ref="BC71" ca="1">IFERROR((SUMPRODUCT(--($B$55:$B$60&lt;=BC$38),$C$55:$C$60,$D$55:$D$60,$E$55:$E$60)/SUMPRODUCT(--($B$55:$B$60&lt;=BC$38),$C$55:$C$60))*(1+$B$49)^(BC$149-1)*BC62*BC45/BC67,0)</f>
        <v>0.54912516823687751</v>
      </c>
      <c r="BD71" s="21">
        <f t="array" aca="1" ref="BD71" ca="1">IFERROR((SUMPRODUCT(--($B$55:$B$60&lt;=BD$38),$C$55:$C$60,$D$55:$D$60,$E$55:$E$60)/SUMPRODUCT(--($B$55:$B$60&lt;=BD$38),$C$55:$C$60))*(1+$B$49)^(BD$149-1)*BD62*BD45/BD67,0)</f>
        <v>0.54912516823687763</v>
      </c>
      <c r="BE71" s="21">
        <f t="array" aca="1" ref="BE71" ca="1">IFERROR((SUMPRODUCT(--($B$55:$B$60&lt;=BE$38),$C$55:$C$60,$D$55:$D$60,$E$55:$E$60)/SUMPRODUCT(--($B$55:$B$60&lt;=BE$38),$C$55:$C$60))*(1+$B$49)^(BE$149-1)*BE62*BE45/BE67,0)</f>
        <v>0.54912516823687763</v>
      </c>
      <c r="BF71" s="21">
        <f t="array" aca="1" ref="BF71" ca="1">IFERROR((SUMPRODUCT(--($B$55:$B$60&lt;=BF$38),$C$55:$C$60,$D$55:$D$60,$E$55:$E$60)/SUMPRODUCT(--($B$55:$B$60&lt;=BF$38),$C$55:$C$60))*(1+$B$49)^(BF$149-1)*BF62*BF45/BF67,0)</f>
        <v>0.54912516823687774</v>
      </c>
      <c r="BG71" s="21">
        <f t="array" aca="1" ref="BG71" ca="1">IFERROR((SUMPRODUCT(--($B$55:$B$60&lt;=BG$38),$C$55:$C$60,$D$55:$D$60,$E$55:$E$60)/SUMPRODUCT(--($B$55:$B$60&lt;=BG$38),$C$55:$C$60))*(1+$B$49)^(BG$149-1)*BG62*BG45/BG67,0)</f>
        <v>0.54912516823687763</v>
      </c>
      <c r="BH71" s="21">
        <f t="array" aca="1" ref="BH71" ca="1">IFERROR((SUMPRODUCT(--($B$55:$B$60&lt;=BH$38),$C$55:$C$60,$D$55:$D$60,$E$55:$E$60)/SUMPRODUCT(--($B$55:$B$60&lt;=BH$38),$C$55:$C$60))*(1+$B$49)^(BH$149-1)*BH62*BH45/BH67,0)</f>
        <v>0.54912516823687751</v>
      </c>
      <c r="BI71" s="21">
        <f t="array" aca="1" ref="BI71" ca="1">IFERROR((SUMPRODUCT(--($B$55:$B$60&lt;=BI$38),$C$55:$C$60,$D$55:$D$60,$E$55:$E$60)/SUMPRODUCT(--($B$55:$B$60&lt;=BI$38),$C$55:$C$60))*(1+$B$49)^(BI$149-1)*BI62*BI45/BI67,0)</f>
        <v>0.54912516823687751</v>
      </c>
      <c r="BJ71" s="93"/>
      <c r="BK71" s="93"/>
      <c r="BL71" s="93"/>
      <c r="BM71" s="93"/>
      <c r="BN71" s="93"/>
      <c r="BO71" s="93"/>
      <c r="BP71" s="93"/>
      <c r="BQ71" s="93"/>
      <c r="BR71" s="93"/>
      <c r="BS71" s="93"/>
      <c r="BT71" s="93"/>
      <c r="BU71" s="93"/>
      <c r="BV71" s="93"/>
      <c r="BW71" s="93"/>
      <c r="BX71" s="93"/>
      <c r="BY71" s="93"/>
      <c r="BZ71" s="93"/>
      <c r="CA71" s="93"/>
    </row>
    <row r="72" spans="1:79">
      <c r="A72" s="2" t="s">
        <v>79</v>
      </c>
      <c r="B72" s="21">
        <f t="shared" ref="B72:BI72" ca="1" si="13">IF(B67=0,0,1-B71)</f>
        <v>0</v>
      </c>
      <c r="C72" s="21">
        <f t="shared" ca="1" si="13"/>
        <v>0</v>
      </c>
      <c r="D72" s="21">
        <f t="shared" ca="1" si="13"/>
        <v>0</v>
      </c>
      <c r="E72" s="21">
        <f t="shared" ca="1" si="13"/>
        <v>0</v>
      </c>
      <c r="F72" s="21">
        <f t="shared" ca="1" si="13"/>
        <v>0.76923076923076916</v>
      </c>
      <c r="G72" s="21">
        <f t="shared" ca="1" si="13"/>
        <v>0.76923076923076916</v>
      </c>
      <c r="H72" s="21">
        <f t="shared" ca="1" si="13"/>
        <v>0.76923076923076916</v>
      </c>
      <c r="I72" s="21">
        <f t="shared" ca="1" si="13"/>
        <v>0.76923076923076916</v>
      </c>
      <c r="J72" s="21">
        <f t="shared" ca="1" si="13"/>
        <v>0.76923076923076916</v>
      </c>
      <c r="K72" s="21">
        <f t="shared" ca="1" si="13"/>
        <v>0.76923076923076916</v>
      </c>
      <c r="L72" s="21">
        <f t="shared" ca="1" si="13"/>
        <v>0.76923076923076916</v>
      </c>
      <c r="M72" s="21">
        <f t="shared" ca="1" si="13"/>
        <v>0.76923076923076916</v>
      </c>
      <c r="N72" s="21">
        <f t="shared" ca="1" si="13"/>
        <v>0.58510638297872331</v>
      </c>
      <c r="O72" s="21">
        <f t="shared" ca="1" si="13"/>
        <v>0.58510638297872331</v>
      </c>
      <c r="P72" s="21">
        <f t="shared" ca="1" si="13"/>
        <v>0.58510638297872331</v>
      </c>
      <c r="Q72" s="21">
        <f t="shared" ca="1" si="13"/>
        <v>0.58510638297872331</v>
      </c>
      <c r="R72" s="21">
        <f t="shared" ca="1" si="13"/>
        <v>0.58510638297872331</v>
      </c>
      <c r="S72" s="21">
        <f t="shared" ca="1" si="13"/>
        <v>0.58510638297872331</v>
      </c>
      <c r="T72" s="21">
        <f t="shared" ca="1" si="13"/>
        <v>0.58510638297872342</v>
      </c>
      <c r="U72" s="21">
        <f t="shared" ca="1" si="13"/>
        <v>0.45087483176312237</v>
      </c>
      <c r="V72" s="21">
        <f t="shared" ca="1" si="13"/>
        <v>0.45087483176312226</v>
      </c>
      <c r="W72" s="21">
        <f t="shared" ca="1" si="13"/>
        <v>0.45087483176312237</v>
      </c>
      <c r="X72" s="21">
        <f t="shared" ca="1" si="13"/>
        <v>0.45087483176312237</v>
      </c>
      <c r="Y72" s="21">
        <f t="shared" ca="1" si="13"/>
        <v>0.45087483176312226</v>
      </c>
      <c r="Z72" s="21">
        <f t="shared" ca="1" si="13"/>
        <v>0.45087483176312237</v>
      </c>
      <c r="AA72" s="21">
        <f t="shared" ca="1" si="13"/>
        <v>0.45087483176312249</v>
      </c>
      <c r="AB72" s="21">
        <f t="shared" ca="1" si="13"/>
        <v>0.45087483176312226</v>
      </c>
      <c r="AC72" s="21">
        <f t="shared" ca="1" si="13"/>
        <v>0.45087483176312237</v>
      </c>
      <c r="AD72" s="21">
        <f t="shared" ca="1" si="13"/>
        <v>0.45087483176312226</v>
      </c>
      <c r="AE72" s="21">
        <f t="shared" ca="1" si="13"/>
        <v>0.45087483176312237</v>
      </c>
      <c r="AF72" s="21">
        <f t="shared" ca="1" si="13"/>
        <v>0.45087483176312226</v>
      </c>
      <c r="AG72" s="21">
        <f t="shared" ca="1" si="13"/>
        <v>0.45087483176312237</v>
      </c>
      <c r="AH72" s="21">
        <f t="shared" ca="1" si="13"/>
        <v>0.45087483176312237</v>
      </c>
      <c r="AI72" s="21">
        <f t="shared" ca="1" si="13"/>
        <v>0.45087483176312226</v>
      </c>
      <c r="AJ72" s="21">
        <f t="shared" ca="1" si="13"/>
        <v>0.45087483176312237</v>
      </c>
      <c r="AK72" s="21">
        <f t="shared" ca="1" si="13"/>
        <v>0.45087483176312226</v>
      </c>
      <c r="AL72" s="21">
        <f t="shared" ca="1" si="13"/>
        <v>0.45087483176312237</v>
      </c>
      <c r="AM72" s="21">
        <f t="shared" ca="1" si="13"/>
        <v>0.45087483176312249</v>
      </c>
      <c r="AN72" s="21">
        <f t="shared" ca="1" si="13"/>
        <v>0.45087483176312249</v>
      </c>
      <c r="AO72" s="21">
        <f t="shared" ca="1" si="13"/>
        <v>0.45087483176312249</v>
      </c>
      <c r="AP72" s="21">
        <f t="shared" ca="1" si="13"/>
        <v>0.45087483176312237</v>
      </c>
      <c r="AQ72" s="21">
        <f t="shared" ca="1" si="13"/>
        <v>0.45087483176312237</v>
      </c>
      <c r="AR72" s="21">
        <f t="shared" ca="1" si="13"/>
        <v>0.45087483176312237</v>
      </c>
      <c r="AS72" s="21">
        <f t="shared" ca="1" si="13"/>
        <v>0.45087483176312237</v>
      </c>
      <c r="AT72" s="21">
        <f t="shared" ca="1" si="13"/>
        <v>0.45087483176312237</v>
      </c>
      <c r="AU72" s="21">
        <f t="shared" ca="1" si="13"/>
        <v>0.45087483176312237</v>
      </c>
      <c r="AV72" s="21">
        <f t="shared" ca="1" si="13"/>
        <v>0.45087483176312237</v>
      </c>
      <c r="AW72" s="21">
        <f t="shared" ca="1" si="13"/>
        <v>0.45087483176312249</v>
      </c>
      <c r="AX72" s="21">
        <f t="shared" ca="1" si="13"/>
        <v>0.45087483176312237</v>
      </c>
      <c r="AY72" s="21">
        <f t="shared" ca="1" si="13"/>
        <v>0.45087483176312237</v>
      </c>
      <c r="AZ72" s="21">
        <f t="shared" ca="1" si="13"/>
        <v>0.45087483176312237</v>
      </c>
      <c r="BA72" s="21">
        <f t="shared" ca="1" si="13"/>
        <v>0.45087483176312226</v>
      </c>
      <c r="BB72" s="21">
        <f t="shared" ca="1" si="13"/>
        <v>0.45087483176312249</v>
      </c>
      <c r="BC72" s="21">
        <f t="shared" ca="1" si="13"/>
        <v>0.45087483176312249</v>
      </c>
      <c r="BD72" s="21">
        <f t="shared" ca="1" si="13"/>
        <v>0.45087483176312237</v>
      </c>
      <c r="BE72" s="21">
        <f t="shared" ca="1" si="13"/>
        <v>0.45087483176312237</v>
      </c>
      <c r="BF72" s="21">
        <f t="shared" ca="1" si="13"/>
        <v>0.45087483176312226</v>
      </c>
      <c r="BG72" s="21">
        <f t="shared" ca="1" si="13"/>
        <v>0.45087483176312237</v>
      </c>
      <c r="BH72" s="21">
        <f t="shared" ca="1" si="13"/>
        <v>0.45087483176312249</v>
      </c>
      <c r="BI72" s="21">
        <f t="shared" ca="1" si="13"/>
        <v>0.45087483176312249</v>
      </c>
      <c r="BJ72" s="93"/>
      <c r="BK72" s="93"/>
      <c r="BL72" s="93"/>
      <c r="BM72" s="93"/>
      <c r="BN72" s="93"/>
      <c r="BO72" s="93"/>
      <c r="BP72" s="93"/>
      <c r="BQ72" s="93"/>
      <c r="BR72" s="93"/>
      <c r="BS72" s="93"/>
      <c r="BT72" s="93"/>
      <c r="BU72" s="93"/>
      <c r="BV72" s="93"/>
      <c r="BW72" s="93"/>
      <c r="BX72" s="93"/>
      <c r="BY72" s="93"/>
      <c r="BZ72" s="93"/>
      <c r="CA72" s="93"/>
    </row>
    <row r="73" spans="1:79">
      <c r="A73" s="2"/>
      <c r="B73" s="21"/>
      <c r="C73" s="104"/>
      <c r="D73" s="104"/>
      <c r="E73" s="104"/>
      <c r="F73" s="104"/>
      <c r="G73" s="104"/>
      <c r="H73" s="104"/>
      <c r="I73" s="104"/>
      <c r="J73" s="104"/>
      <c r="K73" s="104"/>
      <c r="L73" s="104"/>
      <c r="M73" s="104"/>
      <c r="N73" s="104"/>
      <c r="O73" s="104"/>
      <c r="P73" s="104"/>
      <c r="Q73" s="104"/>
      <c r="R73" s="104"/>
      <c r="S73" s="104"/>
      <c r="T73" s="104"/>
      <c r="U73" s="104"/>
      <c r="V73" s="104"/>
      <c r="W73" s="104"/>
      <c r="X73" s="104"/>
      <c r="Y73" s="104"/>
      <c r="Z73" s="104"/>
      <c r="AA73" s="104"/>
      <c r="AB73" s="104"/>
      <c r="AC73" s="104"/>
      <c r="AD73" s="104"/>
      <c r="AE73" s="104"/>
      <c r="AF73" s="104"/>
      <c r="AG73" s="104"/>
      <c r="AH73" s="104"/>
      <c r="AI73" s="104"/>
      <c r="AJ73" s="104"/>
      <c r="AK73" s="104"/>
      <c r="AL73" s="104"/>
      <c r="AM73" s="104"/>
      <c r="AN73" s="104"/>
      <c r="AO73" s="104"/>
      <c r="AP73" s="104"/>
      <c r="AQ73" s="104"/>
      <c r="AR73" s="104"/>
      <c r="AS73" s="104"/>
      <c r="AT73" s="104"/>
      <c r="AU73" s="104"/>
      <c r="AV73" s="104"/>
      <c r="AW73" s="104"/>
      <c r="AX73" s="104"/>
      <c r="AY73" s="104"/>
      <c r="AZ73" s="104"/>
      <c r="BA73" s="104"/>
      <c r="BB73" s="104"/>
      <c r="BC73" s="104"/>
      <c r="BD73" s="104"/>
      <c r="BE73" s="104"/>
      <c r="BF73" s="104"/>
      <c r="BG73" s="104"/>
      <c r="BH73" s="104"/>
      <c r="BI73" s="104"/>
      <c r="BJ73" s="93"/>
      <c r="BK73" s="93"/>
      <c r="BL73" s="93"/>
      <c r="BM73" s="93"/>
      <c r="BN73" s="93"/>
      <c r="BO73" s="93"/>
      <c r="BP73" s="93"/>
      <c r="BQ73" s="93"/>
      <c r="BR73" s="93"/>
      <c r="BS73" s="93"/>
      <c r="BT73" s="93"/>
      <c r="BU73" s="93"/>
      <c r="BV73" s="93"/>
      <c r="BW73" s="93"/>
      <c r="BX73" s="93"/>
      <c r="BY73" s="93"/>
      <c r="BZ73" s="93"/>
      <c r="CA73" s="93"/>
    </row>
    <row r="74" spans="1:79">
      <c r="A74" s="2" t="s">
        <v>80</v>
      </c>
      <c r="B74" s="106">
        <f ca="1">B75+B67</f>
        <v>0</v>
      </c>
      <c r="C74" s="104">
        <f t="shared" ref="C74:BI74" ca="1" si="14">C75-B75+C67</f>
        <v>0</v>
      </c>
      <c r="D74" s="104">
        <f t="shared" ca="1" si="14"/>
        <v>0</v>
      </c>
      <c r="E74" s="104">
        <f t="shared" ca="1" si="14"/>
        <v>0</v>
      </c>
      <c r="F74" s="104">
        <f t="shared" ca="1" si="14"/>
        <v>33696</v>
      </c>
      <c r="G74" s="104">
        <f t="shared" ca="1" si="14"/>
        <v>33293.414375000008</v>
      </c>
      <c r="H74" s="104">
        <f t="shared" ca="1" si="14"/>
        <v>32922.362458614094</v>
      </c>
      <c r="I74" s="104">
        <f t="shared" ca="1" si="14"/>
        <v>32585.215780256964</v>
      </c>
      <c r="J74" s="104">
        <f t="shared" ca="1" si="14"/>
        <v>20610.544036919018</v>
      </c>
      <c r="K74" s="104">
        <f t="shared" ca="1" si="14"/>
        <v>20545.585008317994</v>
      </c>
      <c r="L74" s="104">
        <f t="shared" ca="1" si="14"/>
        <v>20519.684125761607</v>
      </c>
      <c r="M74" s="104">
        <f t="shared" ca="1" si="14"/>
        <v>28962.013369040247</v>
      </c>
      <c r="N74" s="104">
        <f t="shared" ca="1" si="14"/>
        <v>165300.60206457495</v>
      </c>
      <c r="O74" s="104">
        <f t="shared" ca="1" si="14"/>
        <v>-1458.698667003111</v>
      </c>
      <c r="P74" s="104">
        <f t="shared" ca="1" si="14"/>
        <v>31926.641994592952</v>
      </c>
      <c r="Q74" s="104">
        <f t="shared" ca="1" si="14"/>
        <v>46586.706854561577</v>
      </c>
      <c r="R74" s="104">
        <f t="shared" ca="1" si="14"/>
        <v>47207.362280757501</v>
      </c>
      <c r="S74" s="104">
        <f t="shared" ca="1" si="14"/>
        <v>48029.525087858769</v>
      </c>
      <c r="T74" s="104">
        <f t="shared" ca="1" si="14"/>
        <v>49077.80415838075</v>
      </c>
      <c r="U74" s="104">
        <f t="shared" ca="1" si="14"/>
        <v>117892.15617488556</v>
      </c>
      <c r="V74" s="104">
        <f t="shared" ca="1" si="14"/>
        <v>45888.746101891185</v>
      </c>
      <c r="W74" s="104">
        <f t="shared" ca="1" si="14"/>
        <v>76293.173019238689</v>
      </c>
      <c r="X74" s="104">
        <f t="shared" ca="1" si="14"/>
        <v>79262.012315874163</v>
      </c>
      <c r="Y74" s="104">
        <f t="shared" ca="1" si="14"/>
        <v>82782.367558523256</v>
      </c>
      <c r="Z74" s="104">
        <f t="shared" ca="1" si="14"/>
        <v>101600.23544525511</v>
      </c>
      <c r="AA74" s="104">
        <f t="shared" ca="1" si="14"/>
        <v>96359.481049222231</v>
      </c>
      <c r="AB74" s="104">
        <f t="shared" ca="1" si="14"/>
        <v>102281.64085253169</v>
      </c>
      <c r="AC74" s="104">
        <f t="shared" ca="1" si="14"/>
        <v>109146.85587203701</v>
      </c>
      <c r="AD74" s="104">
        <f t="shared" ca="1" si="14"/>
        <v>117078.78663245925</v>
      </c>
      <c r="AE74" s="104">
        <f t="shared" ca="1" si="14"/>
        <v>126217.77746393569</v>
      </c>
      <c r="AF74" s="104">
        <f t="shared" ca="1" si="14"/>
        <v>136723.09736360595</v>
      </c>
      <c r="AG74" s="104">
        <f t="shared" ca="1" si="14"/>
        <v>148775.48204502621</v>
      </c>
      <c r="AH74" s="104">
        <f t="shared" ca="1" si="14"/>
        <v>162580.01765280272</v>
      </c>
      <c r="AI74" s="104">
        <f t="shared" ca="1" si="14"/>
        <v>178369.41205981365</v>
      </c>
      <c r="AJ74" s="104">
        <f t="shared" ca="1" si="14"/>
        <v>196407.70583542547</v>
      </c>
      <c r="AK74" s="104">
        <f t="shared" ca="1" si="14"/>
        <v>216994.48197352298</v>
      </c>
      <c r="AL74" s="104">
        <f t="shared" ca="1" si="14"/>
        <v>276226.73584663129</v>
      </c>
      <c r="AM74" s="104">
        <f t="shared" ca="1" si="14"/>
        <v>280579.76138967031</v>
      </c>
      <c r="AN74" s="104">
        <f t="shared" ca="1" si="14"/>
        <v>312563.51259184489</v>
      </c>
      <c r="AO74" s="104">
        <f t="shared" ca="1" si="14"/>
        <v>348965.56457527704</v>
      </c>
      <c r="AP74" s="104">
        <f t="shared" ca="1" si="14"/>
        <v>390377.20324345771</v>
      </c>
      <c r="AQ74" s="104">
        <f t="shared" ca="1" si="14"/>
        <v>437469.23263560509</v>
      </c>
      <c r="AR74" s="104">
        <f t="shared" ca="1" si="14"/>
        <v>491002.66062909749</v>
      </c>
      <c r="AS74" s="104">
        <f t="shared" ca="1" si="14"/>
        <v>551840.82076492207</v>
      </c>
      <c r="AT74" s="104">
        <f t="shared" ca="1" si="14"/>
        <v>620963.12320271647</v>
      </c>
      <c r="AU74" s="104">
        <f t="shared" ca="1" si="14"/>
        <v>699480.65375104814</v>
      </c>
      <c r="AV74" s="104">
        <f t="shared" ca="1" si="14"/>
        <v>788653.86934367684</v>
      </c>
      <c r="AW74" s="104">
        <f t="shared" ca="1" si="14"/>
        <v>889912.67171221611</v>
      </c>
      <c r="AX74" s="104">
        <f t="shared" ca="1" si="14"/>
        <v>1147506.400347379</v>
      </c>
      <c r="AY74" s="104">
        <f t="shared" ca="1" si="14"/>
        <v>1192163.2348367576</v>
      </c>
      <c r="AZ74" s="104">
        <f t="shared" ca="1" si="14"/>
        <v>1347720.4901250657</v>
      </c>
      <c r="BA74" s="104">
        <f t="shared" ca="1" si="14"/>
        <v>1524281.4206255935</v>
      </c>
      <c r="BB74" s="104">
        <f t="shared" ca="1" si="14"/>
        <v>1724666.7612780384</v>
      </c>
      <c r="BC74" s="104">
        <f t="shared" ca="1" si="14"/>
        <v>1952076.3811713625</v>
      </c>
      <c r="BD74" s="104">
        <f t="shared" ca="1" si="14"/>
        <v>2210140.2362039997</v>
      </c>
      <c r="BE74" s="104">
        <f t="shared" ca="1" si="14"/>
        <v>2502976.1695216317</v>
      </c>
      <c r="BF74" s="104">
        <f t="shared" ca="1" si="14"/>
        <v>2835255.4800361074</v>
      </c>
      <c r="BG74" s="104">
        <f t="shared" ca="1" si="14"/>
        <v>3212277.3030127278</v>
      </c>
      <c r="BH74" s="104">
        <f t="shared" ca="1" si="14"/>
        <v>3640052.9870192735</v>
      </c>
      <c r="BI74" s="104">
        <f t="shared" ca="1" si="14"/>
        <v>4125401.810692782</v>
      </c>
      <c r="BJ74" s="93"/>
      <c r="BK74" s="93"/>
      <c r="BL74" s="93"/>
      <c r="BM74" s="93"/>
      <c r="BN74" s="93"/>
      <c r="BO74" s="93"/>
      <c r="BP74" s="93"/>
      <c r="BQ74" s="93"/>
      <c r="BR74" s="93"/>
      <c r="BS74" s="93"/>
      <c r="BT74" s="93"/>
      <c r="BU74" s="93"/>
      <c r="BV74" s="93"/>
      <c r="BW74" s="93"/>
      <c r="BX74" s="93"/>
      <c r="BY74" s="93"/>
      <c r="BZ74" s="93"/>
      <c r="CA74" s="93"/>
    </row>
    <row r="75" spans="1:79">
      <c r="A75" s="2" t="s">
        <v>81</v>
      </c>
      <c r="B75" s="106">
        <f ca="1">MAX((B67)*$B$72*12+B67,B67*$B$72*6)</f>
        <v>0</v>
      </c>
      <c r="C75" s="104">
        <f t="shared" ref="C75:BI75" ca="1" si="15">MAX((C67-B67)*C72*12+B75-C67,C67*C72*6)</f>
        <v>0</v>
      </c>
      <c r="D75" s="104">
        <f t="shared" ca="1" si="15"/>
        <v>0</v>
      </c>
      <c r="E75" s="104">
        <f t="shared" ca="1" si="15"/>
        <v>0</v>
      </c>
      <c r="F75" s="104">
        <f t="shared" ca="1" si="15"/>
        <v>30045.599999999999</v>
      </c>
      <c r="G75" s="104">
        <f t="shared" ca="1" si="15"/>
        <v>56081.827817708341</v>
      </c>
      <c r="H75" s="104">
        <f t="shared" ca="1" si="15"/>
        <v>78180.41445268091</v>
      </c>
      <c r="I75" s="104">
        <f t="shared" ca="1" si="15"/>
        <v>96411.789366435172</v>
      </c>
      <c r="J75" s="104">
        <f t="shared" ca="1" si="15"/>
        <v>100435.6835995186</v>
      </c>
      <c r="K75" s="104">
        <f t="shared" ca="1" si="15"/>
        <v>102168.84709476655</v>
      </c>
      <c r="L75" s="104">
        <f t="shared" ca="1" si="15"/>
        <v>101653.14392716727</v>
      </c>
      <c r="M75" s="104">
        <f t="shared" ca="1" si="15"/>
        <v>107354.92380510207</v>
      </c>
      <c r="N75" s="104">
        <f t="shared" ca="1" si="15"/>
        <v>225852.47935725329</v>
      </c>
      <c r="O75" s="104">
        <f t="shared" ca="1" si="15"/>
        <v>177798.48823039964</v>
      </c>
      <c r="P75" s="104">
        <f t="shared" ca="1" si="15"/>
        <v>163229.46456190461</v>
      </c>
      <c r="Q75" s="104">
        <f t="shared" ca="1" si="15"/>
        <v>163300.32209300433</v>
      </c>
      <c r="R75" s="104">
        <f t="shared" ca="1" si="15"/>
        <v>163838.52793240896</v>
      </c>
      <c r="S75" s="104">
        <f t="shared" ca="1" si="15"/>
        <v>164897.30541671781</v>
      </c>
      <c r="T75" s="104">
        <f t="shared" ca="1" si="15"/>
        <v>166537.23150892105</v>
      </c>
      <c r="U75" s="104">
        <f t="shared" ca="1" si="15"/>
        <v>215201.98921018135</v>
      </c>
      <c r="V75" s="104">
        <f t="shared" ca="1" si="15"/>
        <v>190625.6367516403</v>
      </c>
      <c r="W75" s="104">
        <f t="shared" ca="1" si="15"/>
        <v>194880.78737358036</v>
      </c>
      <c r="X75" s="104">
        <f t="shared" ca="1" si="15"/>
        <v>200155.11346741865</v>
      </c>
      <c r="Y75" s="104">
        <f t="shared" ca="1" si="15"/>
        <v>206576.22116314681</v>
      </c>
      <c r="Z75" s="104">
        <f t="shared" ca="1" si="15"/>
        <v>225003.51535884046</v>
      </c>
      <c r="AA75" s="104">
        <f t="shared" ca="1" si="15"/>
        <v>234631.17427541083</v>
      </c>
      <c r="AB75" s="104">
        <f t="shared" ca="1" si="15"/>
        <v>245984.2929194204</v>
      </c>
      <c r="AC75" s="104">
        <f t="shared" ca="1" si="15"/>
        <v>259285.72795889189</v>
      </c>
      <c r="AD75" s="104">
        <f t="shared" ca="1" si="15"/>
        <v>274788.47596389963</v>
      </c>
      <c r="AE75" s="104">
        <f t="shared" ca="1" si="15"/>
        <v>292779.72008352668</v>
      </c>
      <c r="AF75" s="104">
        <f t="shared" ca="1" si="15"/>
        <v>313585.42065700563</v>
      </c>
      <c r="AG75" s="104">
        <f t="shared" ca="1" si="15"/>
        <v>337575.52285909333</v>
      </c>
      <c r="AH75" s="104">
        <f t="shared" ca="1" si="15"/>
        <v>365169.86430399964</v>
      </c>
      <c r="AI75" s="104">
        <f t="shared" ca="1" si="15"/>
        <v>396844.87667681242</v>
      </c>
      <c r="AJ75" s="104">
        <f t="shared" ca="1" si="15"/>
        <v>433141.18810374069</v>
      </c>
      <c r="AK75" s="104">
        <f t="shared" ca="1" si="15"/>
        <v>474672.24731394835</v>
      </c>
      <c r="AL75" s="104">
        <f t="shared" ca="1" si="15"/>
        <v>548240.81226035778</v>
      </c>
      <c r="AM75" s="104">
        <f t="shared" ca="1" si="15"/>
        <v>605132.34763405612</v>
      </c>
      <c r="AN75" s="104">
        <f t="shared" ca="1" si="15"/>
        <v>670021.31458556524</v>
      </c>
      <c r="AO75" s="104">
        <f t="shared" ca="1" si="15"/>
        <v>743975.16422567854</v>
      </c>
      <c r="AP75" s="104">
        <f t="shared" ca="1" si="15"/>
        <v>828204.96135596209</v>
      </c>
      <c r="AQ75" s="104">
        <f t="shared" ca="1" si="15"/>
        <v>924084.68213695963</v>
      </c>
      <c r="AR75" s="104">
        <f t="shared" ca="1" si="15"/>
        <v>1033173.1053250181</v>
      </c>
      <c r="AS75" s="104">
        <f t="shared" ca="1" si="15"/>
        <v>1157238.6456377695</v>
      </c>
      <c r="AT75" s="104">
        <f t="shared" ca="1" si="15"/>
        <v>1298287.5246528792</v>
      </c>
      <c r="AU75" s="104">
        <f t="shared" ca="1" si="15"/>
        <v>1458595.7277849233</v>
      </c>
      <c r="AV75" s="104">
        <f t="shared" ca="1" si="15"/>
        <v>1640745.256167267</v>
      </c>
      <c r="AW75" s="104">
        <f t="shared" ca="1" si="15"/>
        <v>1847665.2506493866</v>
      </c>
      <c r="AX75" s="104">
        <f t="shared" ca="1" si="15"/>
        <v>2186812.5748287318</v>
      </c>
      <c r="AY75" s="104">
        <f t="shared" ca="1" si="15"/>
        <v>2467032.8287060056</v>
      </c>
      <c r="AZ75" s="104">
        <f t="shared" ca="1" si="15"/>
        <v>2785199.4808755731</v>
      </c>
      <c r="BA75" s="104">
        <f t="shared" ca="1" si="15"/>
        <v>3146406.324742951</v>
      </c>
      <c r="BB75" s="104">
        <f t="shared" ca="1" si="15"/>
        <v>3556431.8572111111</v>
      </c>
      <c r="BC75" s="104">
        <f t="shared" ca="1" si="15"/>
        <v>4021831.2964579631</v>
      </c>
      <c r="BD75" s="104">
        <f t="shared" ca="1" si="15"/>
        <v>4550040.9664549744</v>
      </c>
      <c r="BE75" s="104">
        <f t="shared" ca="1" si="15"/>
        <v>5149496.7102480847</v>
      </c>
      <c r="BF75" s="104">
        <f t="shared" ca="1" si="15"/>
        <v>5829768.2173887482</v>
      </c>
      <c r="BG75" s="104">
        <f t="shared" ca="1" si="15"/>
        <v>6601711.4042887632</v>
      </c>
      <c r="BH75" s="104">
        <f t="shared" ca="1" si="15"/>
        <v>7477641.2737120064</v>
      </c>
      <c r="BI75" s="104">
        <f t="shared" ca="1" si="15"/>
        <v>8471528.0056860242</v>
      </c>
      <c r="BJ75" s="93"/>
      <c r="BK75" s="93"/>
      <c r="BL75" s="93"/>
      <c r="BM75" s="93"/>
      <c r="BN75" s="93"/>
      <c r="BO75" s="93"/>
      <c r="BP75" s="93"/>
      <c r="BQ75" s="93"/>
      <c r="BR75" s="93"/>
      <c r="BS75" s="93"/>
      <c r="BT75" s="93"/>
      <c r="BU75" s="93"/>
      <c r="BV75" s="93"/>
      <c r="BW75" s="93"/>
      <c r="BX75" s="93"/>
      <c r="BY75" s="93"/>
      <c r="BZ75" s="93"/>
      <c r="CA75" s="93"/>
    </row>
    <row r="76" spans="1:79">
      <c r="A76" s="93"/>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c r="AA76" s="105"/>
      <c r="AB76" s="105"/>
      <c r="AC76" s="105"/>
      <c r="AD76" s="105"/>
      <c r="AE76" s="105"/>
      <c r="AF76" s="105"/>
      <c r="AG76" s="105"/>
      <c r="AH76" s="105"/>
      <c r="AI76" s="105"/>
      <c r="AJ76" s="105"/>
      <c r="AK76" s="105"/>
      <c r="AL76" s="105"/>
      <c r="AM76" s="105"/>
      <c r="AN76" s="105"/>
      <c r="AO76" s="105"/>
      <c r="AP76" s="105"/>
      <c r="AQ76" s="105"/>
      <c r="AR76" s="105"/>
      <c r="AS76" s="105"/>
      <c r="AT76" s="105"/>
      <c r="AU76" s="105"/>
      <c r="AV76" s="105"/>
      <c r="AW76" s="105"/>
      <c r="AX76" s="105"/>
      <c r="AY76" s="105"/>
      <c r="AZ76" s="105"/>
      <c r="BA76" s="105"/>
      <c r="BB76" s="105"/>
      <c r="BC76" s="105"/>
      <c r="BD76" s="105"/>
      <c r="BE76" s="105"/>
      <c r="BF76" s="105"/>
      <c r="BG76" s="105"/>
      <c r="BH76" s="105"/>
      <c r="BI76" s="105"/>
      <c r="BJ76" s="2"/>
      <c r="BK76" s="2"/>
      <c r="BL76" s="2"/>
      <c r="BM76" s="2"/>
      <c r="BN76" s="2"/>
      <c r="BO76" s="2"/>
      <c r="BP76" s="2"/>
      <c r="BQ76" s="2"/>
      <c r="BR76" s="2"/>
      <c r="BS76" s="2"/>
      <c r="BT76" s="2"/>
      <c r="BU76" s="2"/>
      <c r="BV76" s="2"/>
      <c r="BW76" s="2"/>
      <c r="BX76" s="2"/>
      <c r="BY76" s="2"/>
      <c r="BZ76" s="2"/>
      <c r="CA76" s="2"/>
    </row>
    <row r="77" spans="1:79">
      <c r="A77" s="92" t="s">
        <v>82</v>
      </c>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c r="AA77" s="105"/>
      <c r="AB77" s="105"/>
      <c r="AC77" s="105"/>
      <c r="AD77" s="105"/>
      <c r="AE77" s="105"/>
      <c r="AF77" s="105"/>
      <c r="AG77" s="105"/>
      <c r="AH77" s="105"/>
      <c r="AI77" s="105"/>
      <c r="AJ77" s="105"/>
      <c r="AK77" s="105"/>
      <c r="AL77" s="105"/>
      <c r="AM77" s="105"/>
      <c r="AN77" s="105"/>
      <c r="AO77" s="105"/>
      <c r="AP77" s="105"/>
      <c r="AQ77" s="105"/>
      <c r="AR77" s="105"/>
      <c r="AS77" s="105"/>
      <c r="AT77" s="105"/>
      <c r="AU77" s="105"/>
      <c r="AV77" s="105"/>
      <c r="AW77" s="105"/>
      <c r="AX77" s="105"/>
      <c r="AY77" s="105"/>
      <c r="AZ77" s="105"/>
      <c r="BA77" s="105"/>
      <c r="BB77" s="105"/>
      <c r="BC77" s="105"/>
      <c r="BD77" s="105"/>
      <c r="BE77" s="105"/>
      <c r="BF77" s="105"/>
      <c r="BG77" s="105"/>
      <c r="BH77" s="105"/>
      <c r="BI77" s="105"/>
      <c r="BJ77" s="2"/>
      <c r="BK77" s="2"/>
      <c r="BL77" s="2"/>
      <c r="BM77" s="2"/>
      <c r="BN77" s="2"/>
      <c r="BO77" s="2"/>
      <c r="BP77" s="2"/>
      <c r="BQ77" s="2"/>
      <c r="BR77" s="2"/>
      <c r="BS77" s="2"/>
      <c r="BT77" s="2"/>
      <c r="BU77" s="2"/>
      <c r="BV77" s="2"/>
      <c r="BW77" s="2"/>
      <c r="BX77" s="2"/>
      <c r="BY77" s="2"/>
      <c r="BZ77" s="2"/>
      <c r="CA77" s="2"/>
    </row>
    <row r="78" spans="1:79">
      <c r="A78" s="2" t="s">
        <v>83</v>
      </c>
      <c r="B78" s="94">
        <f t="shared" ref="B78:BI78" ca="1" si="16">B33-B79-B80</f>
        <v>0</v>
      </c>
      <c r="C78" s="94">
        <f t="shared" ca="1" si="16"/>
        <v>0</v>
      </c>
      <c r="D78" s="94">
        <f t="shared" ca="1" si="16"/>
        <v>0</v>
      </c>
      <c r="E78" s="94">
        <f t="shared" ca="1" si="16"/>
        <v>2700</v>
      </c>
      <c r="F78" s="94">
        <f t="shared" ca="1" si="16"/>
        <v>4276.375</v>
      </c>
      <c r="G78" s="94">
        <f t="shared" ca="1" si="16"/>
        <v>6344.9449232991537</v>
      </c>
      <c r="H78" s="94">
        <f t="shared" ca="1" si="16"/>
        <v>8370.5964914975975</v>
      </c>
      <c r="I78" s="94">
        <f t="shared" ca="1" si="16"/>
        <v>9622.408533957936</v>
      </c>
      <c r="J78" s="94">
        <f t="shared" ca="1" si="16"/>
        <v>10856.860623195429</v>
      </c>
      <c r="K78" s="94">
        <f t="shared" ca="1" si="16"/>
        <v>12076.528577204192</v>
      </c>
      <c r="L78" s="94">
        <f t="shared" ca="1" si="16"/>
        <v>13284.196444530315</v>
      </c>
      <c r="M78" s="94">
        <f t="shared" ca="1" si="16"/>
        <v>14482.8863370044</v>
      </c>
      <c r="N78" s="94">
        <f t="shared" ca="1" si="16"/>
        <v>12657.378886350667</v>
      </c>
      <c r="O78" s="94">
        <f t="shared" ca="1" si="16"/>
        <v>12555.447264824117</v>
      </c>
      <c r="P78" s="94">
        <f t="shared" ca="1" si="16"/>
        <v>12486.307348684015</v>
      </c>
      <c r="Q78" s="94">
        <f t="shared" ca="1" si="16"/>
        <v>12452.934250904382</v>
      </c>
      <c r="R78" s="94">
        <f t="shared" ca="1" si="16"/>
        <v>12458.713240709352</v>
      </c>
      <c r="S78" s="94">
        <f t="shared" ca="1" si="16"/>
        <v>12507.491105221015</v>
      </c>
      <c r="T78" s="94">
        <f t="shared" ca="1" si="16"/>
        <v>12603.634057701212</v>
      </c>
      <c r="U78" s="94">
        <f t="shared" ca="1" si="16"/>
        <v>11993.029077203375</v>
      </c>
      <c r="V78" s="94">
        <f t="shared" ca="1" si="16"/>
        <v>12182.469441887668</v>
      </c>
      <c r="W78" s="94">
        <f t="shared" ca="1" si="16"/>
        <v>12432.127240531554</v>
      </c>
      <c r="X78" s="94">
        <f t="shared" ca="1" si="16"/>
        <v>12748.679646735647</v>
      </c>
      <c r="Y78" s="94">
        <f t="shared" ca="1" si="16"/>
        <v>13139.674964961703</v>
      </c>
      <c r="Z78" s="94">
        <f t="shared" ca="1" si="16"/>
        <v>13613.642174084755</v>
      </c>
      <c r="AA78" s="94">
        <f t="shared" ca="1" si="16"/>
        <v>14180.214323502198</v>
      </c>
      <c r="AB78" s="94">
        <f t="shared" ca="1" si="16"/>
        <v>14850.267527977971</v>
      </c>
      <c r="AC78" s="94">
        <f t="shared" ca="1" si="16"/>
        <v>15636.077527165062</v>
      </c>
      <c r="AD78" s="94">
        <f t="shared" ca="1" si="16"/>
        <v>16551.496023113956</v>
      </c>
      <c r="AE78" s="94">
        <f t="shared" ca="1" si="16"/>
        <v>17612.149287497086</v>
      </c>
      <c r="AF78" s="94">
        <f t="shared" ca="1" si="16"/>
        <v>18835.661843649716</v>
      </c>
      <c r="AG78" s="94">
        <f t="shared" ca="1" si="16"/>
        <v>20241.908381222958</v>
      </c>
      <c r="AH78" s="94">
        <f t="shared" ca="1" si="16"/>
        <v>21853.29745818791</v>
      </c>
      <c r="AI78" s="94">
        <f t="shared" ca="1" si="16"/>
        <v>23695.090991658792</v>
      </c>
      <c r="AJ78" s="94">
        <f t="shared" ca="1" si="16"/>
        <v>25795.764041747025</v>
      </c>
      <c r="AK78" s="94">
        <f t="shared" ca="1" si="16"/>
        <v>28187.409958423603</v>
      </c>
      <c r="AL78" s="94">
        <f t="shared" ca="1" si="16"/>
        <v>30906.196598034214</v>
      </c>
      <c r="AM78" s="94">
        <f t="shared" ca="1" si="16"/>
        <v>33992.88003254366</v>
      </c>
      <c r="AN78" s="94">
        <f t="shared" ca="1" si="16"/>
        <v>37493.382980750604</v>
      </c>
      <c r="AO78" s="94">
        <f t="shared" ca="1" si="16"/>
        <v>41459.446097821019</v>
      </c>
      <c r="AP78" s="94">
        <f t="shared" ca="1" si="16"/>
        <v>45949.361280144731</v>
      </c>
      <c r="AQ78" s="94">
        <f t="shared" ca="1" si="16"/>
        <v>51028.797290900271</v>
      </c>
      <c r="AR78" s="94">
        <f t="shared" ca="1" si="16"/>
        <v>56771.729303759414</v>
      </c>
      <c r="AS78" s="94">
        <f t="shared" ca="1" si="16"/>
        <v>63261.485415798874</v>
      </c>
      <c r="AT78" s="94">
        <f t="shared" ca="1" si="16"/>
        <v>70591.924816064726</v>
      </c>
      <c r="AU78" s="94">
        <f t="shared" ca="1" si="16"/>
        <v>78868.764136016107</v>
      </c>
      <c r="AV78" s="94">
        <f t="shared" ca="1" si="16"/>
        <v>88211.070577732637</v>
      </c>
      <c r="AW78" s="94">
        <f t="shared" ca="1" si="16"/>
        <v>98752.942743946609</v>
      </c>
      <c r="AX78" s="94">
        <f t="shared" ca="1" si="16"/>
        <v>110645.40271285208</v>
      </c>
      <c r="AY78" s="94">
        <f t="shared" ca="1" si="16"/>
        <v>124058.52584644436</v>
      </c>
      <c r="AZ78" s="94">
        <f t="shared" ca="1" si="16"/>
        <v>139183.83813453984</v>
      </c>
      <c r="BA78" s="94">
        <f t="shared" ca="1" si="16"/>
        <v>156237.01460334926</v>
      </c>
      <c r="BB78" s="94">
        <f t="shared" ca="1" si="16"/>
        <v>175460.91650893103</v>
      </c>
      <c r="BC78" s="94">
        <f t="shared" ca="1" si="16"/>
        <v>197129.00974980521</v>
      </c>
      <c r="BD78" s="94">
        <f t="shared" ca="1" si="16"/>
        <v>221549.21223439649</v>
      </c>
      <c r="BE78" s="94">
        <f t="shared" ca="1" si="16"/>
        <v>249068.22390075948</v>
      </c>
      <c r="BF78" s="94">
        <f t="shared" ca="1" si="16"/>
        <v>280076.3997902291</v>
      </c>
      <c r="BG78" s="94">
        <f t="shared" ca="1" si="16"/>
        <v>315013.234115372</v>
      </c>
      <c r="BH78" s="94">
        <f t="shared" ca="1" si="16"/>
        <v>354373.53173943434</v>
      </c>
      <c r="BI78" s="94">
        <f t="shared" ca="1" si="16"/>
        <v>398714.35301572375</v>
      </c>
      <c r="BJ78" s="2"/>
      <c r="BK78" s="2"/>
      <c r="BL78" s="2"/>
      <c r="BM78" s="2"/>
      <c r="BN78" s="2"/>
      <c r="BO78" s="2"/>
      <c r="BP78" s="2"/>
      <c r="BQ78" s="2"/>
      <c r="BR78" s="2"/>
      <c r="BS78" s="2"/>
      <c r="BT78" s="2"/>
      <c r="BU78" s="2"/>
      <c r="BV78" s="2"/>
      <c r="BW78" s="2"/>
      <c r="BX78" s="2"/>
      <c r="BY78" s="2"/>
      <c r="BZ78" s="2"/>
      <c r="CA78" s="2"/>
    </row>
    <row r="79" spans="1:79">
      <c r="A79" s="2" t="s">
        <v>84</v>
      </c>
      <c r="B79" s="94">
        <f t="shared" ref="B79:BI79" ca="1" si="17">B44*B62</f>
        <v>0</v>
      </c>
      <c r="C79" s="94">
        <f t="shared" ca="1" si="17"/>
        <v>0</v>
      </c>
      <c r="D79" s="94">
        <f t="shared" ca="1" si="17"/>
        <v>0</v>
      </c>
      <c r="E79" s="94">
        <f t="shared" ca="1" si="17"/>
        <v>0</v>
      </c>
      <c r="F79" s="94">
        <f t="shared" ca="1" si="17"/>
        <v>542.59375</v>
      </c>
      <c r="G79" s="94">
        <f t="shared" ca="1" si="17"/>
        <v>547.79689310709637</v>
      </c>
      <c r="H79" s="94">
        <f t="shared" ca="1" si="17"/>
        <v>553.41714981983364</v>
      </c>
      <c r="I79" s="94">
        <f t="shared" ca="1" si="17"/>
        <v>373.19980561397961</v>
      </c>
      <c r="J79" s="94">
        <f t="shared" ca="1" si="17"/>
        <v>379.05001686792076</v>
      </c>
      <c r="K79" s="94">
        <f t="shared" ca="1" si="17"/>
        <v>385.50185701403149</v>
      </c>
      <c r="L79" s="94">
        <f t="shared" ca="1" si="17"/>
        <v>392.63541248731559</v>
      </c>
      <c r="M79" s="94">
        <f t="shared" ca="1" si="17"/>
        <v>400.541529696677</v>
      </c>
      <c r="N79" s="94">
        <f t="shared" ca="1" si="17"/>
        <v>89.897199877066186</v>
      </c>
      <c r="O79" s="94">
        <f t="shared" ca="1" si="17"/>
        <v>101.97889191523204</v>
      </c>
      <c r="P79" s="94">
        <f t="shared" ca="1" si="17"/>
        <v>115.68429729157405</v>
      </c>
      <c r="Q79" s="94">
        <f t="shared" ca="1" si="17"/>
        <v>131.23163419906081</v>
      </c>
      <c r="R79" s="94">
        <f t="shared" ca="1" si="17"/>
        <v>148.86844816241504</v>
      </c>
      <c r="S79" s="94">
        <f t="shared" ca="1" si="17"/>
        <v>168.87555347111771</v>
      </c>
      <c r="T79" s="94">
        <f t="shared" ca="1" si="17"/>
        <v>191.57150431945283</v>
      </c>
      <c r="U79" s="94">
        <f t="shared" ca="1" si="17"/>
        <v>246.26416330809258</v>
      </c>
      <c r="V79" s="94">
        <f t="shared" ca="1" si="17"/>
        <v>279.36072009955711</v>
      </c>
      <c r="W79" s="94">
        <f t="shared" ca="1" si="17"/>
        <v>316.90527312699953</v>
      </c>
      <c r="X79" s="94">
        <f t="shared" ca="1" si="17"/>
        <v>359.49560875955581</v>
      </c>
      <c r="Y79" s="94">
        <f t="shared" ca="1" si="17"/>
        <v>407.80985258522975</v>
      </c>
      <c r="Z79" s="94">
        <f t="shared" ca="1" si="17"/>
        <v>462.61726656255325</v>
      </c>
      <c r="AA79" s="94">
        <f t="shared" ca="1" si="17"/>
        <v>524.79049725038385</v>
      </c>
      <c r="AB79" s="94">
        <f t="shared" ca="1" si="17"/>
        <v>595.31947013280364</v>
      </c>
      <c r="AC79" s="94">
        <f t="shared" ca="1" si="17"/>
        <v>675.32715126530013</v>
      </c>
      <c r="AD79" s="94">
        <f t="shared" ca="1" si="17"/>
        <v>766.08742719999805</v>
      </c>
      <c r="AE79" s="94">
        <f t="shared" ca="1" si="17"/>
        <v>869.04538787506021</v>
      </c>
      <c r="AF79" s="94">
        <f t="shared" ca="1" si="17"/>
        <v>985.84033541350357</v>
      </c>
      <c r="AG79" s="94">
        <f t="shared" ca="1" si="17"/>
        <v>1118.331885178744</v>
      </c>
      <c r="AH79" s="94">
        <f t="shared" ca="1" si="17"/>
        <v>1268.6295746692699</v>
      </c>
      <c r="AI79" s="94">
        <f t="shared" ca="1" si="17"/>
        <v>1439.1264516868332</v>
      </c>
      <c r="AJ79" s="94">
        <f t="shared" ca="1" si="17"/>
        <v>1632.5371765707607</v>
      </c>
      <c r="AK79" s="94">
        <f t="shared" ca="1" si="17"/>
        <v>1851.9412451641867</v>
      </c>
      <c r="AL79" s="94">
        <f t="shared" ca="1" si="17"/>
        <v>2100.8320207105694</v>
      </c>
      <c r="AM79" s="94">
        <f t="shared" ca="1" si="17"/>
        <v>2383.1723553689562</v>
      </c>
      <c r="AN79" s="94">
        <f t="shared" ca="1" si="17"/>
        <v>2703.4576869567254</v>
      </c>
      <c r="AO79" s="94">
        <f t="shared" ca="1" si="17"/>
        <v>3066.7876155494841</v>
      </c>
      <c r="AP79" s="94">
        <f t="shared" ca="1" si="17"/>
        <v>3478.9470995845618</v>
      </c>
      <c r="AQ79" s="94">
        <f t="shared" ca="1" si="17"/>
        <v>3946.4985642767761</v>
      </c>
      <c r="AR79" s="94">
        <f t="shared" ca="1" si="17"/>
        <v>4476.8863889015511</v>
      </c>
      <c r="AS79" s="94">
        <f t="shared" ca="1" si="17"/>
        <v>5078.5554365974795</v>
      </c>
      <c r="AT79" s="94">
        <f t="shared" ca="1" si="17"/>
        <v>5761.0855139261366</v>
      </c>
      <c r="AU79" s="94">
        <f t="shared" ca="1" si="17"/>
        <v>6535.3439010614056</v>
      </c>
      <c r="AV79" s="94">
        <f t="shared" ca="1" si="17"/>
        <v>7413.658381202099</v>
      </c>
      <c r="AW79" s="94">
        <f t="shared" ca="1" si="17"/>
        <v>8410.0135241913886</v>
      </c>
      <c r="AX79" s="94">
        <f t="shared" ca="1" si="17"/>
        <v>9540.2733495812536</v>
      </c>
      <c r="AY79" s="94">
        <f t="shared" ca="1" si="17"/>
        <v>10822.433914395089</v>
      </c>
      <c r="AZ79" s="94">
        <f t="shared" ca="1" si="17"/>
        <v>12276.90984730432</v>
      </c>
      <c r="BA79" s="94">
        <f t="shared" ca="1" si="17"/>
        <v>13926.85939143129</v>
      </c>
      <c r="BB79" s="94">
        <f t="shared" ca="1" si="17"/>
        <v>15798.553131127359</v>
      </c>
      <c r="BC79" s="94">
        <f t="shared" ca="1" si="17"/>
        <v>17921.792273613442</v>
      </c>
      <c r="BD79" s="94">
        <f t="shared" ca="1" si="17"/>
        <v>20330.383145385593</v>
      </c>
      <c r="BE79" s="94">
        <f t="shared" ca="1" si="17"/>
        <v>23062.675458342583</v>
      </c>
      <c r="BF79" s="94">
        <f t="shared" ca="1" si="17"/>
        <v>26162.172915937415</v>
      </c>
      <c r="BG79" s="94">
        <f t="shared" ca="1" si="17"/>
        <v>29678.225881456267</v>
      </c>
      <c r="BH79" s="94">
        <f t="shared" ca="1" si="17"/>
        <v>33666.8171371262</v>
      </c>
      <c r="BI79" s="94">
        <f t="shared" ca="1" si="17"/>
        <v>38191.453244949742</v>
      </c>
      <c r="BJ79" s="2"/>
      <c r="BK79" s="2"/>
      <c r="BL79" s="2"/>
      <c r="BM79" s="2"/>
      <c r="BN79" s="2"/>
      <c r="BO79" s="2"/>
      <c r="BP79" s="2"/>
      <c r="BQ79" s="2"/>
      <c r="BR79" s="2"/>
      <c r="BS79" s="2"/>
      <c r="BT79" s="2"/>
      <c r="BU79" s="2"/>
      <c r="BV79" s="2"/>
      <c r="BW79" s="2"/>
      <c r="BX79" s="2"/>
      <c r="BY79" s="2"/>
      <c r="BZ79" s="2"/>
      <c r="CA79" s="2"/>
    </row>
    <row r="80" spans="1:79">
      <c r="A80" s="2" t="s">
        <v>85</v>
      </c>
      <c r="B80" s="94">
        <f t="shared" ref="B80:BI80" ca="1" si="18">B45*B$62</f>
        <v>0</v>
      </c>
      <c r="C80" s="94">
        <f t="shared" ca="1" si="18"/>
        <v>0</v>
      </c>
      <c r="D80" s="94">
        <f t="shared" ca="1" si="18"/>
        <v>0</v>
      </c>
      <c r="E80" s="94">
        <f t="shared" ca="1" si="18"/>
        <v>0</v>
      </c>
      <c r="F80" s="94">
        <f t="shared" ca="1" si="18"/>
        <v>526.5</v>
      </c>
      <c r="G80" s="94">
        <f t="shared" ca="1" si="18"/>
        <v>1046.7095996093751</v>
      </c>
      <c r="H80" s="94">
        <f t="shared" ca="1" si="18"/>
        <v>1561.1215130252203</v>
      </c>
      <c r="I80" s="94">
        <f t="shared" ca="1" si="18"/>
        <v>2070.2655095917353</v>
      </c>
      <c r="J80" s="94">
        <f t="shared" ca="1" si="18"/>
        <v>2392.3052601685954</v>
      </c>
      <c r="K80" s="94">
        <f t="shared" ca="1" si="18"/>
        <v>2713.3300259235639</v>
      </c>
      <c r="L80" s="94">
        <f t="shared" ca="1" si="18"/>
        <v>3033.9500903885892</v>
      </c>
      <c r="M80" s="94">
        <f t="shared" ca="1" si="18"/>
        <v>3354.84136890944</v>
      </c>
      <c r="N80" s="94">
        <f t="shared" ca="1" si="18"/>
        <v>5334.6937514160772</v>
      </c>
      <c r="O80" s="94">
        <f t="shared" ca="1" si="18"/>
        <v>5311.0135782504431</v>
      </c>
      <c r="P80" s="94">
        <f t="shared" ca="1" si="18"/>
        <v>5299.657940321581</v>
      </c>
      <c r="Q80" s="94">
        <f t="shared" ca="1" si="18"/>
        <v>5301.9585095131297</v>
      </c>
      <c r="R80" s="94">
        <f t="shared" ca="1" si="18"/>
        <v>5319.4327250782153</v>
      </c>
      <c r="S80" s="94">
        <f t="shared" ca="1" si="18"/>
        <v>5353.8086174259051</v>
      </c>
      <c r="T80" s="94">
        <f t="shared" ca="1" si="18"/>
        <v>5407.0529710688652</v>
      </c>
      <c r="U80" s="94">
        <f t="shared" ca="1" si="18"/>
        <v>6211.5207244168032</v>
      </c>
      <c r="V80" s="94">
        <f t="shared" ca="1" si="18"/>
        <v>6322.5750166381558</v>
      </c>
      <c r="W80" s="94">
        <f t="shared" ca="1" si="18"/>
        <v>6463.7077072497659</v>
      </c>
      <c r="X80" s="94">
        <f t="shared" ca="1" si="18"/>
        <v>6638.6438961001249</v>
      </c>
      <c r="Y80" s="94">
        <f t="shared" ca="1" si="18"/>
        <v>6851.6159589766812</v>
      </c>
      <c r="Z80" s="94">
        <f t="shared" ca="1" si="18"/>
        <v>7107.4315836323331</v>
      </c>
      <c r="AA80" s="94">
        <f t="shared" ca="1" si="18"/>
        <v>7411.5509523939299</v>
      </c>
      <c r="AB80" s="94">
        <f t="shared" ca="1" si="18"/>
        <v>7770.1743005423868</v>
      </c>
      <c r="AC80" s="94">
        <f t="shared" ca="1" si="18"/>
        <v>8190.3412448516774</v>
      </c>
      <c r="AD80" s="94">
        <f t="shared" ca="1" si="18"/>
        <v>8680.0434640732801</v>
      </c>
      <c r="AE80" s="94">
        <f t="shared" ca="1" si="18"/>
        <v>9248.3525257372439</v>
      </c>
      <c r="AF80" s="94">
        <f t="shared" ca="1" si="18"/>
        <v>9905.5648947960472</v>
      </c>
      <c r="AG80" s="94">
        <f t="shared" ca="1" si="18"/>
        <v>10663.366433202036</v>
      </c>
      <c r="AH80" s="94">
        <f t="shared" ca="1" si="18"/>
        <v>11535.019009839683</v>
      </c>
      <c r="AI80" s="94">
        <f t="shared" ca="1" si="18"/>
        <v>12535.572192270796</v>
      </c>
      <c r="AJ80" s="94">
        <f t="shared" ca="1" si="18"/>
        <v>13682.103391099765</v>
      </c>
      <c r="AK80" s="94">
        <f t="shared" ca="1" si="18"/>
        <v>14993.990280784923</v>
      </c>
      <c r="AL80" s="94">
        <f t="shared" ca="1" si="18"/>
        <v>16493.21983462455</v>
      </c>
      <c r="AM80" s="94">
        <f t="shared" ca="1" si="18"/>
        <v>18204.738894614038</v>
      </c>
      <c r="AN80" s="94">
        <f t="shared" ca="1" si="18"/>
        <v>20156.851858186477</v>
      </c>
      <c r="AO80" s="94">
        <f t="shared" ca="1" si="18"/>
        <v>22381.671814041765</v>
      </c>
      <c r="AP80" s="94">
        <f t="shared" ca="1" si="18"/>
        <v>24915.632310284182</v>
      </c>
      <c r="AQ80" s="94">
        <f t="shared" ca="1" si="18"/>
        <v>27800.067903474614</v>
      </c>
      <c r="AR80" s="94">
        <f t="shared" ca="1" si="18"/>
        <v>31081.872732332842</v>
      </c>
      <c r="AS80" s="94">
        <f t="shared" ca="1" si="18"/>
        <v>34814.247602133546</v>
      </c>
      <c r="AT80" s="94">
        <f t="shared" ca="1" si="18"/>
        <v>39057.547475107596</v>
      </c>
      <c r="AU80" s="94">
        <f t="shared" ca="1" si="18"/>
        <v>43880.242860825841</v>
      </c>
      <c r="AV80" s="94">
        <f t="shared" ca="1" si="18"/>
        <v>49360.010414060234</v>
      </c>
      <c r="AW80" s="94">
        <f t="shared" ca="1" si="18"/>
        <v>55584.970104861524</v>
      </c>
      <c r="AX80" s="94">
        <f t="shared" ca="1" si="18"/>
        <v>62655.088659319619</v>
      </c>
      <c r="AY80" s="94">
        <f t="shared" ca="1" si="18"/>
        <v>70683.771616839513</v>
      </c>
      <c r="AZ80" s="94">
        <f t="shared" ca="1" si="18"/>
        <v>79799.669352924364</v>
      </c>
      <c r="BA80" s="94">
        <f t="shared" ca="1" si="18"/>
        <v>90148.725823223882</v>
      </c>
      <c r="BB80" s="94">
        <f t="shared" ca="1" si="18"/>
        <v>101896.50264922333</v>
      </c>
      <c r="BC80" s="94">
        <f t="shared" ca="1" si="18"/>
        <v>115230.81554994959</v>
      </c>
      <c r="BD80" s="94">
        <f t="shared" ca="1" si="18"/>
        <v>130364.72509725716</v>
      </c>
      <c r="BE80" s="94">
        <f t="shared" ca="1" si="18"/>
        <v>147539.92941381241</v>
      </c>
      <c r="BF80" s="94">
        <f t="shared" ca="1" si="18"/>
        <v>167030.61283264426</v>
      </c>
      <c r="BG80" s="94">
        <f t="shared" ca="1" si="18"/>
        <v>189147.81179697072</v>
      </c>
      <c r="BH80" s="94">
        <f t="shared" ca="1" si="18"/>
        <v>214244.36751453494</v>
      </c>
      <c r="BI80" s="94">
        <f t="shared" ca="1" si="18"/>
        <v>242720.54422301694</v>
      </c>
      <c r="BJ80" s="2"/>
      <c r="BK80" s="2"/>
      <c r="BL80" s="2"/>
      <c r="BM80" s="2"/>
      <c r="BN80" s="2"/>
      <c r="BO80" s="2"/>
      <c r="BP80" s="2"/>
      <c r="BQ80" s="2"/>
      <c r="BR80" s="2"/>
      <c r="BS80" s="2"/>
      <c r="BT80" s="2"/>
      <c r="BU80" s="2"/>
      <c r="BV80" s="2"/>
      <c r="BW80" s="2"/>
      <c r="BX80" s="2"/>
      <c r="BY80" s="2"/>
      <c r="BZ80" s="2"/>
      <c r="CA80" s="2"/>
    </row>
    <row r="81" spans="1:79">
      <c r="A81" s="2"/>
      <c r="B81" s="94"/>
      <c r="C81" s="94"/>
      <c r="D81" s="94"/>
      <c r="E81" s="94"/>
      <c r="F81" s="94"/>
      <c r="G81" s="94"/>
      <c r="H81" s="94"/>
      <c r="I81" s="94"/>
      <c r="J81" s="94"/>
      <c r="K81" s="94"/>
      <c r="L81" s="94"/>
      <c r="M81" s="94"/>
      <c r="N81" s="94"/>
      <c r="O81" s="94"/>
      <c r="P81" s="94"/>
      <c r="Q81" s="94"/>
      <c r="R81" s="94"/>
      <c r="S81" s="94"/>
      <c r="T81" s="94"/>
      <c r="U81" s="94"/>
      <c r="V81" s="94"/>
      <c r="W81" s="94"/>
      <c r="X81" s="94"/>
      <c r="Y81" s="94"/>
      <c r="Z81" s="94"/>
      <c r="AA81" s="94"/>
      <c r="AB81" s="94"/>
      <c r="AC81" s="94"/>
      <c r="AD81" s="94"/>
      <c r="AE81" s="94"/>
      <c r="AF81" s="94"/>
      <c r="AG81" s="94"/>
      <c r="AH81" s="94"/>
      <c r="AI81" s="94"/>
      <c r="AJ81" s="94"/>
      <c r="AK81" s="94"/>
      <c r="AL81" s="94"/>
      <c r="AM81" s="94"/>
      <c r="AN81" s="94"/>
      <c r="AO81" s="94"/>
      <c r="AP81" s="94"/>
      <c r="AQ81" s="94"/>
      <c r="AR81" s="94"/>
      <c r="AS81" s="94"/>
      <c r="AT81" s="94"/>
      <c r="AU81" s="94"/>
      <c r="AV81" s="94"/>
      <c r="AW81" s="94"/>
      <c r="AX81" s="94"/>
      <c r="AY81" s="94"/>
      <c r="AZ81" s="94"/>
      <c r="BA81" s="94"/>
      <c r="BB81" s="94"/>
      <c r="BC81" s="94"/>
      <c r="BD81" s="94"/>
      <c r="BE81" s="94"/>
      <c r="BF81" s="94"/>
      <c r="BG81" s="94"/>
      <c r="BH81" s="94"/>
      <c r="BI81" s="94"/>
      <c r="BJ81" s="2"/>
      <c r="BK81" s="2"/>
      <c r="BL81" s="2"/>
      <c r="BM81" s="2"/>
      <c r="BN81" s="2"/>
      <c r="BO81" s="2"/>
      <c r="BP81" s="2"/>
      <c r="BQ81" s="2"/>
      <c r="BR81" s="2"/>
      <c r="BS81" s="2"/>
      <c r="BT81" s="2"/>
      <c r="BU81" s="2"/>
      <c r="BV81" s="2"/>
      <c r="BW81" s="2"/>
      <c r="BX81" s="2"/>
      <c r="BY81" s="2"/>
      <c r="BZ81" s="2"/>
      <c r="CA81" s="2"/>
    </row>
    <row r="82" spans="1:79">
      <c r="A82" s="93"/>
      <c r="B82" s="105"/>
      <c r="C82" s="105"/>
      <c r="D82" s="105"/>
      <c r="E82" s="105"/>
      <c r="F82" s="105"/>
      <c r="G82" s="105"/>
      <c r="H82" s="105"/>
      <c r="I82" s="105"/>
      <c r="J82" s="105"/>
      <c r="K82" s="105"/>
      <c r="L82" s="105"/>
      <c r="M82" s="105"/>
      <c r="N82" s="105"/>
      <c r="O82" s="105"/>
      <c r="P82" s="105"/>
      <c r="Q82" s="105"/>
      <c r="R82" s="105"/>
      <c r="S82" s="105"/>
      <c r="T82" s="105"/>
      <c r="U82" s="105"/>
      <c r="V82" s="105"/>
      <c r="W82" s="105"/>
      <c r="X82" s="105"/>
      <c r="Y82" s="105"/>
      <c r="Z82" s="105"/>
      <c r="AA82" s="105"/>
      <c r="AB82" s="105"/>
      <c r="AC82" s="105"/>
      <c r="AD82" s="105"/>
      <c r="AE82" s="105"/>
      <c r="AF82" s="105"/>
      <c r="AG82" s="105"/>
      <c r="AH82" s="105"/>
      <c r="AI82" s="105"/>
      <c r="AJ82" s="105"/>
      <c r="AK82" s="105"/>
      <c r="AL82" s="105"/>
      <c r="AM82" s="105"/>
      <c r="AN82" s="105"/>
      <c r="AO82" s="105"/>
      <c r="AP82" s="105"/>
      <c r="AQ82" s="105"/>
      <c r="AR82" s="105"/>
      <c r="AS82" s="105"/>
      <c r="AT82" s="105"/>
      <c r="AU82" s="105"/>
      <c r="AV82" s="105"/>
      <c r="AW82" s="105"/>
      <c r="AX82" s="105"/>
      <c r="AY82" s="105"/>
      <c r="AZ82" s="105"/>
      <c r="BA82" s="105"/>
      <c r="BB82" s="105"/>
      <c r="BC82" s="105"/>
      <c r="BD82" s="105"/>
      <c r="BE82" s="105"/>
      <c r="BF82" s="105"/>
      <c r="BG82" s="105"/>
      <c r="BH82" s="105"/>
      <c r="BI82" s="105"/>
      <c r="BJ82" s="2"/>
      <c r="BK82" s="2"/>
      <c r="BL82" s="2"/>
      <c r="BM82" s="2"/>
      <c r="BN82" s="2"/>
      <c r="BO82" s="2"/>
      <c r="BP82" s="2"/>
      <c r="BQ82" s="2"/>
      <c r="BR82" s="2"/>
      <c r="BS82" s="2"/>
      <c r="BT82" s="2"/>
      <c r="BU82" s="2"/>
      <c r="BV82" s="2"/>
      <c r="BW82" s="2"/>
      <c r="BX82" s="2"/>
      <c r="BY82" s="2"/>
      <c r="BZ82" s="2"/>
      <c r="CA82" s="2"/>
    </row>
    <row r="83" spans="1:79" ht="21">
      <c r="A83" s="73" t="s">
        <v>86</v>
      </c>
      <c r="B83" s="91"/>
      <c r="C83" s="91"/>
      <c r="D83" s="91"/>
      <c r="E83" s="91"/>
      <c r="F83" s="91"/>
      <c r="G83" s="91"/>
      <c r="H83" s="91"/>
      <c r="I83" s="91"/>
      <c r="J83" s="91"/>
      <c r="K83" s="91"/>
      <c r="L83" s="91"/>
      <c r="M83" s="91"/>
      <c r="N83" s="91"/>
      <c r="O83" s="91"/>
      <c r="P83" s="91"/>
      <c r="Q83" s="91"/>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c r="AX83" s="91"/>
      <c r="AY83" s="91"/>
      <c r="AZ83" s="91"/>
      <c r="BA83" s="91"/>
      <c r="BB83" s="91"/>
      <c r="BC83" s="91"/>
      <c r="BD83" s="91"/>
      <c r="BE83" s="91"/>
      <c r="BF83" s="91"/>
      <c r="BG83" s="91"/>
      <c r="BH83" s="91"/>
      <c r="BI83" s="91"/>
      <c r="BJ83" s="2"/>
      <c r="BK83" s="2"/>
      <c r="BL83" s="2"/>
      <c r="BM83" s="2"/>
      <c r="BN83" s="2"/>
      <c r="BO83" s="2"/>
      <c r="BP83" s="2"/>
      <c r="BQ83" s="2"/>
      <c r="BR83" s="2"/>
      <c r="BS83" s="2"/>
      <c r="BT83" s="2"/>
      <c r="BU83" s="2"/>
      <c r="BV83" s="2"/>
      <c r="BW83" s="2"/>
      <c r="BX83" s="2"/>
      <c r="BY83" s="2"/>
      <c r="BZ83" s="2"/>
      <c r="CA83" s="2"/>
    </row>
    <row r="84" spans="1:79">
      <c r="A84" s="75" t="s">
        <v>40</v>
      </c>
      <c r="B84" s="76">
        <f>Calc!C$4</f>
        <v>46203</v>
      </c>
      <c r="C84" s="76">
        <f>Calc!D$4</f>
        <v>46234</v>
      </c>
      <c r="D84" s="76">
        <f>Calc!E$4</f>
        <v>46265</v>
      </c>
      <c r="E84" s="76">
        <f>Calc!F$4</f>
        <v>46295</v>
      </c>
      <c r="F84" s="76">
        <f>Calc!G$4</f>
        <v>46326</v>
      </c>
      <c r="G84" s="76">
        <f>Calc!H$4</f>
        <v>46356</v>
      </c>
      <c r="H84" s="76">
        <f>Calc!I$4</f>
        <v>46387</v>
      </c>
      <c r="I84" s="76">
        <f>Calc!J$4</f>
        <v>46418</v>
      </c>
      <c r="J84" s="76">
        <f>Calc!K$4</f>
        <v>46446</v>
      </c>
      <c r="K84" s="76">
        <f>Calc!L$4</f>
        <v>46477</v>
      </c>
      <c r="L84" s="76">
        <f>Calc!M$4</f>
        <v>46507</v>
      </c>
      <c r="M84" s="76">
        <f>Calc!N$4</f>
        <v>46538</v>
      </c>
      <c r="N84" s="76">
        <f>Calc!O$4</f>
        <v>46568</v>
      </c>
      <c r="O84" s="76">
        <f>Calc!P$4</f>
        <v>46599</v>
      </c>
      <c r="P84" s="76">
        <f>Calc!Q$4</f>
        <v>46630</v>
      </c>
      <c r="Q84" s="76">
        <f>Calc!R$4</f>
        <v>46660</v>
      </c>
      <c r="R84" s="76">
        <f>Calc!S$4</f>
        <v>46691</v>
      </c>
      <c r="S84" s="76">
        <f>Calc!T$4</f>
        <v>46721</v>
      </c>
      <c r="T84" s="76">
        <f>Calc!U$4</f>
        <v>46752</v>
      </c>
      <c r="U84" s="76">
        <f>Calc!V$4</f>
        <v>46783</v>
      </c>
      <c r="V84" s="76">
        <f>Calc!W$4</f>
        <v>46812</v>
      </c>
      <c r="W84" s="76">
        <f>Calc!X$4</f>
        <v>46843</v>
      </c>
      <c r="X84" s="76">
        <f>Calc!Y$4</f>
        <v>46873</v>
      </c>
      <c r="Y84" s="76">
        <f>Calc!Z$4</f>
        <v>46904</v>
      </c>
      <c r="Z84" s="76">
        <f>Calc!AA$4</f>
        <v>46934</v>
      </c>
      <c r="AA84" s="76">
        <f>Calc!AB$4</f>
        <v>46965</v>
      </c>
      <c r="AB84" s="76">
        <f>Calc!AC$4</f>
        <v>46996</v>
      </c>
      <c r="AC84" s="76">
        <f>Calc!AD$4</f>
        <v>47026</v>
      </c>
      <c r="AD84" s="76">
        <f>Calc!AE$4</f>
        <v>47057</v>
      </c>
      <c r="AE84" s="76">
        <f>Calc!AF$4</f>
        <v>47087</v>
      </c>
      <c r="AF84" s="76">
        <f>Calc!AG$4</f>
        <v>47118</v>
      </c>
      <c r="AG84" s="76">
        <f>Calc!AH$4</f>
        <v>47149</v>
      </c>
      <c r="AH84" s="76">
        <f>Calc!AI$4</f>
        <v>47177</v>
      </c>
      <c r="AI84" s="76">
        <f>Calc!AJ$4</f>
        <v>47208</v>
      </c>
      <c r="AJ84" s="76">
        <f>Calc!AK$4</f>
        <v>47238</v>
      </c>
      <c r="AK84" s="76">
        <f>Calc!AL$4</f>
        <v>47269</v>
      </c>
      <c r="AL84" s="76">
        <f>Calc!AM$4</f>
        <v>47299</v>
      </c>
      <c r="AM84" s="76">
        <f>Calc!AN$4</f>
        <v>47330</v>
      </c>
      <c r="AN84" s="76">
        <f>Calc!AO$4</f>
        <v>47361</v>
      </c>
      <c r="AO84" s="76">
        <f>Calc!AP$4</f>
        <v>47391</v>
      </c>
      <c r="AP84" s="76">
        <f>Calc!AQ$4</f>
        <v>47422</v>
      </c>
      <c r="AQ84" s="76">
        <f>Calc!AR$4</f>
        <v>47452</v>
      </c>
      <c r="AR84" s="76">
        <f>Calc!AS$4</f>
        <v>47483</v>
      </c>
      <c r="AS84" s="76">
        <f>Calc!AT$4</f>
        <v>47514</v>
      </c>
      <c r="AT84" s="76">
        <f>Calc!AU$4</f>
        <v>47542</v>
      </c>
      <c r="AU84" s="76">
        <f>Calc!AV$4</f>
        <v>47573</v>
      </c>
      <c r="AV84" s="76">
        <f>Calc!AW$4</f>
        <v>47603</v>
      </c>
      <c r="AW84" s="76">
        <f>Calc!AX$4</f>
        <v>47634</v>
      </c>
      <c r="AX84" s="76">
        <f>Calc!AY$4</f>
        <v>47664</v>
      </c>
      <c r="AY84" s="76">
        <f>Calc!AZ$4</f>
        <v>47695</v>
      </c>
      <c r="AZ84" s="76">
        <f>Calc!BA$4</f>
        <v>47726</v>
      </c>
      <c r="BA84" s="76">
        <f>Calc!BB$4</f>
        <v>47756</v>
      </c>
      <c r="BB84" s="76">
        <f>Calc!BC$4</f>
        <v>47787</v>
      </c>
      <c r="BC84" s="76">
        <f>Calc!BD$4</f>
        <v>47817</v>
      </c>
      <c r="BD84" s="76">
        <f>Calc!BE$4</f>
        <v>47848</v>
      </c>
      <c r="BE84" s="76">
        <f>Calc!BF$4</f>
        <v>47879</v>
      </c>
      <c r="BF84" s="76">
        <f>Calc!BG$4</f>
        <v>47907</v>
      </c>
      <c r="BG84" s="76">
        <f>Calc!BH$4</f>
        <v>47938</v>
      </c>
      <c r="BH84" s="76">
        <f>Calc!BI$4</f>
        <v>47968</v>
      </c>
      <c r="BI84" s="76">
        <f>Calc!BJ$4</f>
        <v>47999</v>
      </c>
      <c r="BJ84" s="17"/>
      <c r="BK84" s="17"/>
      <c r="BL84" s="17"/>
      <c r="BM84" s="17"/>
      <c r="BN84" s="17"/>
      <c r="BO84" s="17"/>
      <c r="BP84" s="17"/>
      <c r="BQ84" s="17"/>
      <c r="BR84" s="17"/>
      <c r="BS84" s="17"/>
      <c r="BT84" s="17"/>
      <c r="BU84" s="17"/>
      <c r="BV84" s="17"/>
      <c r="BW84" s="17"/>
      <c r="BX84" s="17"/>
      <c r="BY84" s="17"/>
      <c r="BZ84" s="17"/>
      <c r="CA84" s="17"/>
    </row>
    <row r="85" spans="1:79">
      <c r="A85" s="75" t="s">
        <v>41</v>
      </c>
      <c r="B85" s="75">
        <v>1</v>
      </c>
      <c r="C85" s="75">
        <v>2</v>
      </c>
      <c r="D85" s="75">
        <v>3</v>
      </c>
      <c r="E85" s="75">
        <v>4</v>
      </c>
      <c r="F85" s="75">
        <v>5</v>
      </c>
      <c r="G85" s="75">
        <v>6</v>
      </c>
      <c r="H85" s="75">
        <v>7</v>
      </c>
      <c r="I85" s="75">
        <v>8</v>
      </c>
      <c r="J85" s="75">
        <v>9</v>
      </c>
      <c r="K85" s="75">
        <v>10</v>
      </c>
      <c r="L85" s="75">
        <v>11</v>
      </c>
      <c r="M85" s="75">
        <v>12</v>
      </c>
      <c r="N85" s="75">
        <v>13</v>
      </c>
      <c r="O85" s="75">
        <v>14</v>
      </c>
      <c r="P85" s="75">
        <v>15</v>
      </c>
      <c r="Q85" s="75">
        <v>16</v>
      </c>
      <c r="R85" s="75">
        <v>17</v>
      </c>
      <c r="S85" s="75">
        <v>18</v>
      </c>
      <c r="T85" s="75">
        <v>19</v>
      </c>
      <c r="U85" s="75">
        <v>20</v>
      </c>
      <c r="V85" s="75">
        <v>21</v>
      </c>
      <c r="W85" s="75">
        <v>22</v>
      </c>
      <c r="X85" s="75">
        <v>23</v>
      </c>
      <c r="Y85" s="75">
        <v>24</v>
      </c>
      <c r="Z85" s="75">
        <v>25</v>
      </c>
      <c r="AA85" s="75">
        <v>26</v>
      </c>
      <c r="AB85" s="75">
        <v>27</v>
      </c>
      <c r="AC85" s="75">
        <v>28</v>
      </c>
      <c r="AD85" s="75">
        <v>29</v>
      </c>
      <c r="AE85" s="75">
        <v>30</v>
      </c>
      <c r="AF85" s="75">
        <v>31</v>
      </c>
      <c r="AG85" s="75">
        <v>32</v>
      </c>
      <c r="AH85" s="75">
        <v>33</v>
      </c>
      <c r="AI85" s="75">
        <v>34</v>
      </c>
      <c r="AJ85" s="75">
        <v>35</v>
      </c>
      <c r="AK85" s="75">
        <v>36</v>
      </c>
      <c r="AL85" s="75">
        <v>37</v>
      </c>
      <c r="AM85" s="75">
        <v>38</v>
      </c>
      <c r="AN85" s="75">
        <v>39</v>
      </c>
      <c r="AO85" s="75">
        <v>40</v>
      </c>
      <c r="AP85" s="75">
        <v>41</v>
      </c>
      <c r="AQ85" s="75">
        <v>42</v>
      </c>
      <c r="AR85" s="75">
        <v>43</v>
      </c>
      <c r="AS85" s="75">
        <v>44</v>
      </c>
      <c r="AT85" s="75">
        <v>45</v>
      </c>
      <c r="AU85" s="75">
        <v>46</v>
      </c>
      <c r="AV85" s="75">
        <v>47</v>
      </c>
      <c r="AW85" s="75">
        <v>48</v>
      </c>
      <c r="AX85" s="75">
        <v>49</v>
      </c>
      <c r="AY85" s="75">
        <v>50</v>
      </c>
      <c r="AZ85" s="75">
        <v>51</v>
      </c>
      <c r="BA85" s="75">
        <v>52</v>
      </c>
      <c r="BB85" s="75">
        <v>53</v>
      </c>
      <c r="BC85" s="75">
        <v>54</v>
      </c>
      <c r="BD85" s="75">
        <v>55</v>
      </c>
      <c r="BE85" s="75">
        <v>56</v>
      </c>
      <c r="BF85" s="75">
        <v>57</v>
      </c>
      <c r="BG85" s="75">
        <v>58</v>
      </c>
      <c r="BH85" s="75">
        <v>59</v>
      </c>
      <c r="BI85" s="75">
        <v>60</v>
      </c>
      <c r="BJ85" s="17"/>
      <c r="BK85" s="17"/>
      <c r="BL85" s="17"/>
      <c r="BM85" s="17"/>
      <c r="BN85" s="17"/>
      <c r="BO85" s="17"/>
      <c r="BP85" s="17"/>
      <c r="BQ85" s="17"/>
      <c r="BR85" s="17"/>
      <c r="BS85" s="17"/>
      <c r="BT85" s="17"/>
      <c r="BU85" s="17"/>
      <c r="BV85" s="17"/>
      <c r="BW85" s="17"/>
      <c r="BX85" s="17"/>
      <c r="BY85" s="17"/>
      <c r="BZ85" s="17"/>
      <c r="CA85" s="17"/>
    </row>
    <row r="86" spans="1:79">
      <c r="A86" s="17"/>
      <c r="B86" s="72"/>
      <c r="C86" s="72"/>
      <c r="D86" s="72"/>
      <c r="E86" s="72"/>
      <c r="F86" s="72"/>
      <c r="G86" s="72"/>
      <c r="H86" s="72"/>
      <c r="I86" s="72"/>
      <c r="J86" s="72"/>
      <c r="K86" s="72"/>
      <c r="L86" s="72"/>
      <c r="M86" s="72"/>
      <c r="N86" s="72"/>
      <c r="O86" s="72"/>
      <c r="P86" s="72"/>
      <c r="Q86" s="72"/>
      <c r="R86" s="72"/>
      <c r="S86" s="72"/>
      <c r="T86" s="72"/>
      <c r="U86" s="72"/>
      <c r="V86" s="72"/>
      <c r="W86" s="72"/>
      <c r="X86" s="72"/>
      <c r="Y86" s="72"/>
      <c r="Z86" s="72"/>
      <c r="AA86" s="72"/>
      <c r="AB86" s="72"/>
      <c r="AC86" s="72"/>
      <c r="AD86" s="72"/>
      <c r="AE86" s="72"/>
      <c r="AF86" s="72"/>
      <c r="AG86" s="72"/>
      <c r="AH86" s="72"/>
      <c r="AI86" s="72"/>
      <c r="AJ86" s="72"/>
      <c r="AK86" s="72"/>
      <c r="AL86" s="72"/>
      <c r="AM86" s="72"/>
      <c r="AN86" s="72"/>
      <c r="AO86" s="72"/>
      <c r="AP86" s="72"/>
      <c r="AQ86" s="72"/>
      <c r="AR86" s="72"/>
      <c r="AS86" s="72"/>
      <c r="AT86" s="72"/>
      <c r="AU86" s="72"/>
      <c r="AV86" s="72"/>
      <c r="AW86" s="72"/>
      <c r="AX86" s="72"/>
      <c r="AY86" s="72"/>
      <c r="AZ86" s="72"/>
      <c r="BA86" s="72"/>
      <c r="BB86" s="72"/>
      <c r="BC86" s="72"/>
      <c r="BD86" s="72"/>
      <c r="BE86" s="72"/>
      <c r="BF86" s="72"/>
      <c r="BG86" s="72"/>
      <c r="BH86" s="72"/>
      <c r="BI86" s="72"/>
      <c r="BJ86" s="2"/>
      <c r="BK86" s="2"/>
      <c r="BL86" s="2"/>
      <c r="BM86" s="2"/>
      <c r="BN86" s="2"/>
      <c r="BO86" s="2"/>
      <c r="BP86" s="2"/>
      <c r="BQ86" s="2"/>
      <c r="BR86" s="2"/>
      <c r="BS86" s="2"/>
      <c r="BT86" s="2"/>
      <c r="BU86" s="2"/>
      <c r="BV86" s="2"/>
      <c r="BW86" s="2"/>
      <c r="BX86" s="2"/>
      <c r="BY86" s="2"/>
      <c r="BZ86" s="2"/>
      <c r="CA86" s="2"/>
    </row>
    <row r="87" spans="1:79">
      <c r="A87" s="2" t="str">
        <f>CONCATENATE(A83," Start Month")</f>
        <v>Ad Revenue Start Month</v>
      </c>
      <c r="B87" s="30">
        <v>6</v>
      </c>
      <c r="C87" s="72"/>
      <c r="D87" s="72"/>
      <c r="E87" s="72"/>
      <c r="F87" s="72"/>
      <c r="G87" s="72"/>
      <c r="H87" s="72"/>
      <c r="I87" s="72"/>
      <c r="J87" s="72"/>
      <c r="K87" s="72"/>
      <c r="L87" s="72"/>
      <c r="M87" s="72"/>
      <c r="N87" s="72"/>
      <c r="O87" s="72"/>
      <c r="P87" s="72"/>
      <c r="Q87" s="72"/>
      <c r="R87" s="72"/>
      <c r="S87" s="72"/>
      <c r="T87" s="72"/>
      <c r="U87" s="72"/>
      <c r="V87" s="72"/>
      <c r="W87" s="72"/>
      <c r="X87" s="72"/>
      <c r="Y87" s="72"/>
      <c r="Z87" s="72"/>
      <c r="AA87" s="72"/>
      <c r="AB87" s="72"/>
      <c r="AC87" s="72"/>
      <c r="AD87" s="72"/>
      <c r="AE87" s="72"/>
      <c r="AF87" s="72"/>
      <c r="AG87" s="72"/>
      <c r="AH87" s="72"/>
      <c r="AI87" s="72"/>
      <c r="AJ87" s="72"/>
      <c r="AK87" s="72"/>
      <c r="AL87" s="72"/>
      <c r="AM87" s="72"/>
      <c r="AN87" s="72"/>
      <c r="AO87" s="72"/>
      <c r="AP87" s="72"/>
      <c r="AQ87" s="72"/>
      <c r="AR87" s="72"/>
      <c r="AS87" s="72"/>
      <c r="AT87" s="72"/>
      <c r="AU87" s="72"/>
      <c r="AV87" s="72"/>
      <c r="AW87" s="72"/>
      <c r="AX87" s="72"/>
      <c r="AY87" s="72"/>
      <c r="AZ87" s="72"/>
      <c r="BA87" s="72"/>
      <c r="BB87" s="72"/>
      <c r="BC87" s="72"/>
      <c r="BD87" s="72"/>
      <c r="BE87" s="72"/>
      <c r="BF87" s="72"/>
      <c r="BG87" s="72"/>
      <c r="BH87" s="72"/>
      <c r="BI87" s="72"/>
      <c r="BJ87" s="2"/>
      <c r="BK87" s="2"/>
      <c r="BL87" s="2"/>
      <c r="BM87" s="2"/>
      <c r="BN87" s="2"/>
      <c r="BO87" s="2"/>
      <c r="BP87" s="2"/>
      <c r="BQ87" s="2"/>
      <c r="BR87" s="2"/>
      <c r="BS87" s="2"/>
      <c r="BT87" s="2"/>
      <c r="BU87" s="2"/>
      <c r="BV87" s="2"/>
      <c r="BW87" s="2"/>
      <c r="BX87" s="2"/>
      <c r="BY87" s="2"/>
      <c r="BZ87" s="2"/>
      <c r="CA87" s="2"/>
    </row>
    <row r="88" spans="1:79">
      <c r="A88" s="2"/>
      <c r="B88" s="2"/>
      <c r="C88" s="72"/>
      <c r="D88" s="72"/>
      <c r="E88" s="72"/>
      <c r="F88" s="72"/>
      <c r="G88" s="72"/>
      <c r="H88" s="72"/>
      <c r="I88" s="72"/>
      <c r="J88" s="72"/>
      <c r="K88" s="72"/>
      <c r="L88" s="72"/>
      <c r="M88" s="72"/>
      <c r="N88" s="72"/>
      <c r="O88" s="72"/>
      <c r="P88" s="72"/>
      <c r="Q88" s="72"/>
      <c r="R88" s="72"/>
      <c r="S88" s="72"/>
      <c r="T88" s="72"/>
      <c r="U88" s="72"/>
      <c r="V88" s="72"/>
      <c r="W88" s="72"/>
      <c r="X88" s="72"/>
      <c r="Y88" s="72"/>
      <c r="Z88" s="72"/>
      <c r="AA88" s="72"/>
      <c r="AB88" s="72"/>
      <c r="AC88" s="72"/>
      <c r="AD88" s="72"/>
      <c r="AE88" s="72"/>
      <c r="AF88" s="72"/>
      <c r="AG88" s="72"/>
      <c r="AH88" s="72"/>
      <c r="AI88" s="72"/>
      <c r="AJ88" s="72"/>
      <c r="AK88" s="72"/>
      <c r="AL88" s="72"/>
      <c r="AM88" s="72"/>
      <c r="AN88" s="72"/>
      <c r="AO88" s="72"/>
      <c r="AP88" s="72"/>
      <c r="AQ88" s="72"/>
      <c r="AR88" s="72"/>
      <c r="AS88" s="72"/>
      <c r="AT88" s="72"/>
      <c r="AU88" s="72"/>
      <c r="AV88" s="72"/>
      <c r="AW88" s="72"/>
      <c r="AX88" s="72"/>
      <c r="AY88" s="72"/>
      <c r="AZ88" s="72"/>
      <c r="BA88" s="72"/>
      <c r="BB88" s="72"/>
      <c r="BC88" s="72"/>
      <c r="BD88" s="72"/>
      <c r="BE88" s="72"/>
      <c r="BF88" s="72"/>
      <c r="BG88" s="72"/>
      <c r="BH88" s="72"/>
      <c r="BI88" s="72"/>
      <c r="BJ88" s="2"/>
      <c r="BK88" s="2"/>
      <c r="BL88" s="2"/>
      <c r="BM88" s="2"/>
      <c r="BN88" s="2"/>
      <c r="BO88" s="2"/>
      <c r="BP88" s="2"/>
      <c r="BQ88" s="2"/>
      <c r="BR88" s="2"/>
      <c r="BS88" s="2"/>
      <c r="BT88" s="2"/>
      <c r="BU88" s="2"/>
      <c r="BV88" s="2"/>
      <c r="BW88" s="2"/>
      <c r="BX88" s="2"/>
      <c r="BY88" s="2"/>
      <c r="BZ88" s="2"/>
      <c r="CA88" s="2"/>
    </row>
    <row r="89" spans="1:79">
      <c r="A89" s="2" t="s">
        <v>87</v>
      </c>
      <c r="B89" s="81">
        <v>0.5</v>
      </c>
      <c r="C89" s="82">
        <f t="shared" ref="C89:BI89" si="19">IF(C$12=$B$87,$B89,IF(C$12&gt;$B$87,B89*(1+$B92/12),0))</f>
        <v>0</v>
      </c>
      <c r="D89" s="82">
        <f t="shared" si="19"/>
        <v>0</v>
      </c>
      <c r="E89" s="82">
        <f t="shared" si="19"/>
        <v>0</v>
      </c>
      <c r="F89" s="82">
        <f t="shared" si="19"/>
        <v>0</v>
      </c>
      <c r="G89" s="82">
        <f t="shared" si="19"/>
        <v>0.5</v>
      </c>
      <c r="H89" s="82">
        <f t="shared" si="19"/>
        <v>0.50208333333333333</v>
      </c>
      <c r="I89" s="82">
        <f t="shared" si="19"/>
        <v>0.50417534722222224</v>
      </c>
      <c r="J89" s="82">
        <f t="shared" si="19"/>
        <v>0.50627607783564821</v>
      </c>
      <c r="K89" s="82">
        <f t="shared" si="19"/>
        <v>0.50838556149329672</v>
      </c>
      <c r="L89" s="82">
        <f t="shared" si="19"/>
        <v>0.51050383466618543</v>
      </c>
      <c r="M89" s="82">
        <f t="shared" si="19"/>
        <v>0.51263093397729453</v>
      </c>
      <c r="N89" s="82">
        <f t="shared" si="19"/>
        <v>0.51476689620219995</v>
      </c>
      <c r="O89" s="82">
        <f t="shared" si="19"/>
        <v>0.51691175826970914</v>
      </c>
      <c r="P89" s="82">
        <f t="shared" si="19"/>
        <v>0.51906555726249959</v>
      </c>
      <c r="Q89" s="82">
        <f t="shared" si="19"/>
        <v>0.52122833041775996</v>
      </c>
      <c r="R89" s="82">
        <f t="shared" si="19"/>
        <v>0.52340011512783391</v>
      </c>
      <c r="S89" s="82">
        <f t="shared" si="19"/>
        <v>0.52558094894086649</v>
      </c>
      <c r="T89" s="82">
        <f t="shared" si="19"/>
        <v>0.52777086956145347</v>
      </c>
      <c r="U89" s="82">
        <f t="shared" si="19"/>
        <v>0.52996991485129286</v>
      </c>
      <c r="V89" s="82">
        <f t="shared" si="19"/>
        <v>0.53217812282983989</v>
      </c>
      <c r="W89" s="82">
        <f t="shared" si="19"/>
        <v>0.53439553167496423</v>
      </c>
      <c r="X89" s="82">
        <f t="shared" si="19"/>
        <v>0.53662217972360993</v>
      </c>
      <c r="Y89" s="82">
        <f t="shared" si="19"/>
        <v>0.53885810547245827</v>
      </c>
      <c r="Z89" s="82">
        <f t="shared" si="19"/>
        <v>0.54110334757859346</v>
      </c>
      <c r="AA89" s="82">
        <f t="shared" si="19"/>
        <v>0.54335794486017097</v>
      </c>
      <c r="AB89" s="82">
        <f t="shared" si="19"/>
        <v>0.54562193629708833</v>
      </c>
      <c r="AC89" s="82">
        <f t="shared" si="19"/>
        <v>0.54789536103165948</v>
      </c>
      <c r="AD89" s="82">
        <f t="shared" si="19"/>
        <v>0.55017825836929135</v>
      </c>
      <c r="AE89" s="82">
        <f t="shared" si="19"/>
        <v>0.55247066777916343</v>
      </c>
      <c r="AF89" s="82">
        <f t="shared" si="19"/>
        <v>0.55477262889490997</v>
      </c>
      <c r="AG89" s="82">
        <f t="shared" si="19"/>
        <v>0.55708418151530537</v>
      </c>
      <c r="AH89" s="82">
        <f t="shared" si="19"/>
        <v>0.55940536560495246</v>
      </c>
      <c r="AI89" s="82">
        <f t="shared" si="19"/>
        <v>0.56173622129497314</v>
      </c>
      <c r="AJ89" s="82">
        <f t="shared" si="19"/>
        <v>0.56407678888370216</v>
      </c>
      <c r="AK89" s="82">
        <f t="shared" si="19"/>
        <v>0.56642710883738423</v>
      </c>
      <c r="AL89" s="82">
        <f t="shared" si="19"/>
        <v>0.56878722179087338</v>
      </c>
      <c r="AM89" s="82">
        <f t="shared" si="19"/>
        <v>0.57115716854833531</v>
      </c>
      <c r="AN89" s="82">
        <f t="shared" si="19"/>
        <v>0.57353699008395342</v>
      </c>
      <c r="AO89" s="82">
        <f t="shared" si="19"/>
        <v>0.57592672754263652</v>
      </c>
      <c r="AP89" s="82">
        <f t="shared" si="19"/>
        <v>0.57832642224073083</v>
      </c>
      <c r="AQ89" s="82">
        <f t="shared" si="19"/>
        <v>0.58073611566673389</v>
      </c>
      <c r="AR89" s="82">
        <f t="shared" si="19"/>
        <v>0.58315584948201193</v>
      </c>
      <c r="AS89" s="82">
        <f t="shared" si="19"/>
        <v>0.58558566552152036</v>
      </c>
      <c r="AT89" s="82">
        <f t="shared" si="19"/>
        <v>0.58802560579452667</v>
      </c>
      <c r="AU89" s="82">
        <f t="shared" si="19"/>
        <v>0.59047571248533715</v>
      </c>
      <c r="AV89" s="82">
        <f t="shared" si="19"/>
        <v>0.592936027954026</v>
      </c>
      <c r="AW89" s="82">
        <f t="shared" si="19"/>
        <v>0.59540659473716773</v>
      </c>
      <c r="AX89" s="82">
        <f t="shared" si="19"/>
        <v>0.59788745554857259</v>
      </c>
      <c r="AY89" s="82">
        <f t="shared" si="19"/>
        <v>0.60037865328002493</v>
      </c>
      <c r="AZ89" s="82">
        <f t="shared" si="19"/>
        <v>0.60288023100202504</v>
      </c>
      <c r="BA89" s="82">
        <f t="shared" si="19"/>
        <v>0.60539223196453351</v>
      </c>
      <c r="BB89" s="82">
        <f t="shared" si="19"/>
        <v>0.60791469959771904</v>
      </c>
      <c r="BC89" s="82">
        <f t="shared" si="19"/>
        <v>0.61044767751270956</v>
      </c>
      <c r="BD89" s="82">
        <f t="shared" si="19"/>
        <v>0.61299120950234587</v>
      </c>
      <c r="BE89" s="82">
        <f t="shared" si="19"/>
        <v>0.61554533954193902</v>
      </c>
      <c r="BF89" s="82">
        <f t="shared" si="19"/>
        <v>0.61811011179003039</v>
      </c>
      <c r="BG89" s="82">
        <f t="shared" si="19"/>
        <v>0.62068557058915552</v>
      </c>
      <c r="BH89" s="82">
        <f t="shared" si="19"/>
        <v>0.62327176046661037</v>
      </c>
      <c r="BI89" s="82">
        <f t="shared" si="19"/>
        <v>0.62586872613522126</v>
      </c>
      <c r="BJ89" s="2"/>
      <c r="BK89" s="2"/>
      <c r="BL89" s="2"/>
      <c r="BM89" s="2"/>
      <c r="BN89" s="2"/>
      <c r="BO89" s="2"/>
      <c r="BP89" s="2"/>
      <c r="BQ89" s="2"/>
      <c r="BR89" s="2"/>
      <c r="BS89" s="2"/>
      <c r="BT89" s="2"/>
      <c r="BU89" s="2"/>
      <c r="BV89" s="2"/>
      <c r="BW89" s="2"/>
      <c r="BX89" s="2"/>
      <c r="BY89" s="2"/>
      <c r="BZ89" s="2"/>
      <c r="CA89" s="2"/>
    </row>
    <row r="90" spans="1:79">
      <c r="A90" s="2" t="s">
        <v>88</v>
      </c>
      <c r="B90" s="81">
        <v>0.1</v>
      </c>
      <c r="C90" s="82">
        <f t="shared" ref="C90:BI90" si="20">IF(C$12=$B$87,$B90,IF(C$12&gt;$B$87,B90*(1+$B92/12),0))</f>
        <v>0</v>
      </c>
      <c r="D90" s="82">
        <f t="shared" si="20"/>
        <v>0</v>
      </c>
      <c r="E90" s="82">
        <f t="shared" si="20"/>
        <v>0</v>
      </c>
      <c r="F90" s="82">
        <f t="shared" si="20"/>
        <v>0</v>
      </c>
      <c r="G90" s="82">
        <f t="shared" si="20"/>
        <v>0.1</v>
      </c>
      <c r="H90" s="82">
        <f t="shared" si="20"/>
        <v>0.10041666666666667</v>
      </c>
      <c r="I90" s="82">
        <f t="shared" si="20"/>
        <v>0.10083506944444444</v>
      </c>
      <c r="J90" s="82">
        <f t="shared" si="20"/>
        <v>0.10125521556712962</v>
      </c>
      <c r="K90" s="82">
        <f t="shared" si="20"/>
        <v>0.10167711229865932</v>
      </c>
      <c r="L90" s="82">
        <f t="shared" si="20"/>
        <v>0.10210076693323707</v>
      </c>
      <c r="M90" s="82">
        <f t="shared" si="20"/>
        <v>0.10252618679545888</v>
      </c>
      <c r="N90" s="82">
        <f t="shared" si="20"/>
        <v>0.10295337924043996</v>
      </c>
      <c r="O90" s="82">
        <f t="shared" si="20"/>
        <v>0.10338235165394179</v>
      </c>
      <c r="P90" s="82">
        <f t="shared" si="20"/>
        <v>0.10381311145249987</v>
      </c>
      <c r="Q90" s="82">
        <f t="shared" si="20"/>
        <v>0.10424566608355196</v>
      </c>
      <c r="R90" s="82">
        <f t="shared" si="20"/>
        <v>0.10468002302556675</v>
      </c>
      <c r="S90" s="82">
        <f t="shared" si="20"/>
        <v>0.10511618978817328</v>
      </c>
      <c r="T90" s="82">
        <f t="shared" si="20"/>
        <v>0.10555417391229066</v>
      </c>
      <c r="U90" s="82">
        <f t="shared" si="20"/>
        <v>0.10599398297025854</v>
      </c>
      <c r="V90" s="82">
        <f t="shared" si="20"/>
        <v>0.10643562456596795</v>
      </c>
      <c r="W90" s="82">
        <f t="shared" si="20"/>
        <v>0.10687910633499281</v>
      </c>
      <c r="X90" s="82">
        <f t="shared" si="20"/>
        <v>0.10732443594472195</v>
      </c>
      <c r="Y90" s="82">
        <f t="shared" si="20"/>
        <v>0.10777162109449162</v>
      </c>
      <c r="Z90" s="82">
        <f t="shared" si="20"/>
        <v>0.10822066951571867</v>
      </c>
      <c r="AA90" s="82">
        <f t="shared" si="20"/>
        <v>0.10867158897203416</v>
      </c>
      <c r="AB90" s="82">
        <f t="shared" si="20"/>
        <v>0.10912438725941763</v>
      </c>
      <c r="AC90" s="82">
        <f t="shared" si="20"/>
        <v>0.10957907220633187</v>
      </c>
      <c r="AD90" s="82">
        <f t="shared" si="20"/>
        <v>0.11003565167385825</v>
      </c>
      <c r="AE90" s="82">
        <f t="shared" si="20"/>
        <v>0.11049413355583265</v>
      </c>
      <c r="AF90" s="82">
        <f t="shared" si="20"/>
        <v>0.11095452577898195</v>
      </c>
      <c r="AG90" s="82">
        <f t="shared" si="20"/>
        <v>0.11141683630306104</v>
      </c>
      <c r="AH90" s="82">
        <f t="shared" si="20"/>
        <v>0.11188107312099047</v>
      </c>
      <c r="AI90" s="82">
        <f t="shared" si="20"/>
        <v>0.11234724425899459</v>
      </c>
      <c r="AJ90" s="82">
        <f t="shared" si="20"/>
        <v>0.1128153577767404</v>
      </c>
      <c r="AK90" s="82">
        <f t="shared" si="20"/>
        <v>0.11328542176747682</v>
      </c>
      <c r="AL90" s="82">
        <f t="shared" si="20"/>
        <v>0.11375744435817463</v>
      </c>
      <c r="AM90" s="82">
        <f t="shared" si="20"/>
        <v>0.11423143370966703</v>
      </c>
      <c r="AN90" s="82">
        <f t="shared" si="20"/>
        <v>0.11470739801679064</v>
      </c>
      <c r="AO90" s="82">
        <f t="shared" si="20"/>
        <v>0.11518534550852727</v>
      </c>
      <c r="AP90" s="82">
        <f t="shared" si="20"/>
        <v>0.11566528444814614</v>
      </c>
      <c r="AQ90" s="82">
        <f t="shared" si="20"/>
        <v>0.11614722313334674</v>
      </c>
      <c r="AR90" s="82">
        <f t="shared" si="20"/>
        <v>0.11663116989640235</v>
      </c>
      <c r="AS90" s="82">
        <f t="shared" si="20"/>
        <v>0.11711713310430402</v>
      </c>
      <c r="AT90" s="82">
        <f t="shared" si="20"/>
        <v>0.11760512115890528</v>
      </c>
      <c r="AU90" s="82">
        <f t="shared" si="20"/>
        <v>0.11809514249706739</v>
      </c>
      <c r="AV90" s="82">
        <f t="shared" si="20"/>
        <v>0.11858720559080517</v>
      </c>
      <c r="AW90" s="82">
        <f t="shared" si="20"/>
        <v>0.11908131894743353</v>
      </c>
      <c r="AX90" s="82">
        <f t="shared" si="20"/>
        <v>0.1195774911097145</v>
      </c>
      <c r="AY90" s="82">
        <f t="shared" si="20"/>
        <v>0.12007573065600496</v>
      </c>
      <c r="AZ90" s="82">
        <f t="shared" si="20"/>
        <v>0.12057604620040498</v>
      </c>
      <c r="BA90" s="82">
        <f t="shared" si="20"/>
        <v>0.12107844639290666</v>
      </c>
      <c r="BB90" s="82">
        <f t="shared" si="20"/>
        <v>0.12158293991954376</v>
      </c>
      <c r="BC90" s="82">
        <f t="shared" si="20"/>
        <v>0.12208953550254185</v>
      </c>
      <c r="BD90" s="82">
        <f t="shared" si="20"/>
        <v>0.12259824190046911</v>
      </c>
      <c r="BE90" s="82">
        <f t="shared" si="20"/>
        <v>0.12310906790838773</v>
      </c>
      <c r="BF90" s="82">
        <f t="shared" si="20"/>
        <v>0.12362202235800601</v>
      </c>
      <c r="BG90" s="82">
        <f t="shared" si="20"/>
        <v>0.12413711411783103</v>
      </c>
      <c r="BH90" s="82">
        <f t="shared" si="20"/>
        <v>0.12465435209332199</v>
      </c>
      <c r="BI90" s="82">
        <f t="shared" si="20"/>
        <v>0.12517374522704416</v>
      </c>
      <c r="BJ90" s="2"/>
      <c r="BK90" s="2"/>
      <c r="BL90" s="2"/>
      <c r="BM90" s="2"/>
      <c r="BN90" s="2"/>
      <c r="BO90" s="2"/>
      <c r="BP90" s="2"/>
      <c r="BQ90" s="2"/>
      <c r="BR90" s="2"/>
      <c r="BS90" s="2"/>
      <c r="BT90" s="2"/>
      <c r="BU90" s="2"/>
      <c r="BV90" s="2"/>
      <c r="BW90" s="2"/>
      <c r="BX90" s="2"/>
      <c r="BY90" s="2"/>
      <c r="BZ90" s="2"/>
      <c r="CA90" s="2"/>
    </row>
    <row r="91" spans="1:79">
      <c r="A91" s="2" t="s">
        <v>89</v>
      </c>
      <c r="B91" s="81">
        <v>0.05</v>
      </c>
      <c r="C91" s="82">
        <f t="shared" ref="C91:BI91" si="21">IF(C$12=$B$87,$B91,IF(C$12&gt;$B$87,B91*(1+$B92/12),0))</f>
        <v>0</v>
      </c>
      <c r="D91" s="82">
        <f t="shared" si="21"/>
        <v>0</v>
      </c>
      <c r="E91" s="82">
        <f t="shared" si="21"/>
        <v>0</v>
      </c>
      <c r="F91" s="82">
        <f t="shared" si="21"/>
        <v>0</v>
      </c>
      <c r="G91" s="82">
        <f t="shared" si="21"/>
        <v>0.05</v>
      </c>
      <c r="H91" s="82">
        <f t="shared" si="21"/>
        <v>5.0208333333333334E-2</v>
      </c>
      <c r="I91" s="82">
        <f t="shared" si="21"/>
        <v>5.0417534722222219E-2</v>
      </c>
      <c r="J91" s="82">
        <f t="shared" si="21"/>
        <v>5.0627607783564808E-2</v>
      </c>
      <c r="K91" s="82">
        <f t="shared" si="21"/>
        <v>5.083855614932966E-2</v>
      </c>
      <c r="L91" s="82">
        <f t="shared" si="21"/>
        <v>5.1050383466618533E-2</v>
      </c>
      <c r="M91" s="82">
        <f t="shared" si="21"/>
        <v>5.1263093397729442E-2</v>
      </c>
      <c r="N91" s="82">
        <f t="shared" si="21"/>
        <v>5.1476689620219979E-2</v>
      </c>
      <c r="O91" s="82">
        <f t="shared" si="21"/>
        <v>5.1691175826970893E-2</v>
      </c>
      <c r="P91" s="82">
        <f t="shared" si="21"/>
        <v>5.1906555726249935E-2</v>
      </c>
      <c r="Q91" s="82">
        <f t="shared" si="21"/>
        <v>5.2122833041775979E-2</v>
      </c>
      <c r="R91" s="82">
        <f t="shared" si="21"/>
        <v>5.2340011512783377E-2</v>
      </c>
      <c r="S91" s="82">
        <f t="shared" si="21"/>
        <v>5.2558094894086638E-2</v>
      </c>
      <c r="T91" s="82">
        <f t="shared" si="21"/>
        <v>5.277708695614533E-2</v>
      </c>
      <c r="U91" s="82">
        <f t="shared" si="21"/>
        <v>5.299699148512927E-2</v>
      </c>
      <c r="V91" s="82">
        <f t="shared" si="21"/>
        <v>5.3217812282983973E-2</v>
      </c>
      <c r="W91" s="82">
        <f t="shared" si="21"/>
        <v>5.3439553167496406E-2</v>
      </c>
      <c r="X91" s="82">
        <f t="shared" si="21"/>
        <v>5.3662217972360975E-2</v>
      </c>
      <c r="Y91" s="82">
        <f t="shared" si="21"/>
        <v>5.388581054724581E-2</v>
      </c>
      <c r="Z91" s="82">
        <f t="shared" si="21"/>
        <v>5.4110334757859334E-2</v>
      </c>
      <c r="AA91" s="82">
        <f t="shared" si="21"/>
        <v>5.4335794486017081E-2</v>
      </c>
      <c r="AB91" s="82">
        <f t="shared" si="21"/>
        <v>5.4562193629708815E-2</v>
      </c>
      <c r="AC91" s="82">
        <f t="shared" si="21"/>
        <v>5.4789536103165934E-2</v>
      </c>
      <c r="AD91" s="82">
        <f t="shared" si="21"/>
        <v>5.5017825836929123E-2</v>
      </c>
      <c r="AE91" s="82">
        <f t="shared" si="21"/>
        <v>5.5247066777916326E-2</v>
      </c>
      <c r="AF91" s="82">
        <f t="shared" si="21"/>
        <v>5.5477262889490973E-2</v>
      </c>
      <c r="AG91" s="82">
        <f t="shared" si="21"/>
        <v>5.570841815153052E-2</v>
      </c>
      <c r="AH91" s="82">
        <f t="shared" si="21"/>
        <v>5.5940536560495233E-2</v>
      </c>
      <c r="AI91" s="82">
        <f t="shared" si="21"/>
        <v>5.6173622129497294E-2</v>
      </c>
      <c r="AJ91" s="82">
        <f t="shared" si="21"/>
        <v>5.64076788883702E-2</v>
      </c>
      <c r="AK91" s="82">
        <f t="shared" si="21"/>
        <v>5.6642710883738408E-2</v>
      </c>
      <c r="AL91" s="82">
        <f t="shared" si="21"/>
        <v>5.6878722179087314E-2</v>
      </c>
      <c r="AM91" s="82">
        <f t="shared" si="21"/>
        <v>5.7115716854833513E-2</v>
      </c>
      <c r="AN91" s="82">
        <f t="shared" si="21"/>
        <v>5.735369900839532E-2</v>
      </c>
      <c r="AO91" s="82">
        <f t="shared" si="21"/>
        <v>5.7592672754263635E-2</v>
      </c>
      <c r="AP91" s="82">
        <f t="shared" si="21"/>
        <v>5.7832642224073069E-2</v>
      </c>
      <c r="AQ91" s="82">
        <f t="shared" si="21"/>
        <v>5.8073611566673372E-2</v>
      </c>
      <c r="AR91" s="82">
        <f t="shared" si="21"/>
        <v>5.8315584948201174E-2</v>
      </c>
      <c r="AS91" s="82">
        <f t="shared" si="21"/>
        <v>5.8558566552152011E-2</v>
      </c>
      <c r="AT91" s="82">
        <f t="shared" si="21"/>
        <v>5.8802560579452642E-2</v>
      </c>
      <c r="AU91" s="82">
        <f t="shared" si="21"/>
        <v>5.9047571248533694E-2</v>
      </c>
      <c r="AV91" s="82">
        <f t="shared" si="21"/>
        <v>5.9293602795402585E-2</v>
      </c>
      <c r="AW91" s="82">
        <f t="shared" si="21"/>
        <v>5.9540659473716763E-2</v>
      </c>
      <c r="AX91" s="82">
        <f t="shared" si="21"/>
        <v>5.9788745554857248E-2</v>
      </c>
      <c r="AY91" s="82">
        <f t="shared" si="21"/>
        <v>6.0037865328002482E-2</v>
      </c>
      <c r="AZ91" s="82">
        <f t="shared" si="21"/>
        <v>6.0288023100202488E-2</v>
      </c>
      <c r="BA91" s="82">
        <f t="shared" si="21"/>
        <v>6.0539223196453329E-2</v>
      </c>
      <c r="BB91" s="82">
        <f t="shared" si="21"/>
        <v>6.0791469959771881E-2</v>
      </c>
      <c r="BC91" s="82">
        <f t="shared" si="21"/>
        <v>6.1044767751270927E-2</v>
      </c>
      <c r="BD91" s="82">
        <f t="shared" si="21"/>
        <v>6.1299120950234556E-2</v>
      </c>
      <c r="BE91" s="82">
        <f t="shared" si="21"/>
        <v>6.1554533954193864E-2</v>
      </c>
      <c r="BF91" s="82">
        <f t="shared" si="21"/>
        <v>6.1811011179003006E-2</v>
      </c>
      <c r="BG91" s="82">
        <f t="shared" si="21"/>
        <v>6.2068557058915515E-2</v>
      </c>
      <c r="BH91" s="82">
        <f t="shared" si="21"/>
        <v>6.2327176046660993E-2</v>
      </c>
      <c r="BI91" s="82">
        <f t="shared" si="21"/>
        <v>6.2586872613522082E-2</v>
      </c>
      <c r="BJ91" s="2"/>
      <c r="BK91" s="2"/>
      <c r="BL91" s="2"/>
      <c r="BM91" s="2"/>
      <c r="BN91" s="2"/>
      <c r="BO91" s="2"/>
      <c r="BP91" s="2"/>
      <c r="BQ91" s="2"/>
      <c r="BR91" s="2"/>
      <c r="BS91" s="2"/>
      <c r="BT91" s="2"/>
      <c r="BU91" s="2"/>
      <c r="BV91" s="2"/>
      <c r="BW91" s="2"/>
      <c r="BX91" s="2"/>
      <c r="BY91" s="2"/>
      <c r="BZ91" s="2"/>
      <c r="CA91" s="2"/>
    </row>
    <row r="92" spans="1:79">
      <c r="A92" s="2" t="s">
        <v>43</v>
      </c>
      <c r="B92" s="86">
        <v>0.05</v>
      </c>
      <c r="C92" s="83"/>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2"/>
      <c r="BK92" s="2"/>
      <c r="BL92" s="2"/>
      <c r="BM92" s="2"/>
      <c r="BN92" s="2"/>
      <c r="BO92" s="2"/>
      <c r="BP92" s="2"/>
      <c r="BQ92" s="2"/>
      <c r="BR92" s="2"/>
      <c r="BS92" s="2"/>
      <c r="BT92" s="2"/>
      <c r="BU92" s="2"/>
      <c r="BV92" s="2"/>
      <c r="BW92" s="2"/>
      <c r="BX92" s="2"/>
      <c r="BY92" s="2"/>
      <c r="BZ92" s="2"/>
      <c r="CA92" s="2"/>
    </row>
    <row r="93" spans="1:79">
      <c r="A93" s="17" t="s">
        <v>86</v>
      </c>
      <c r="B93" s="103">
        <f ca="1">SUMPRODUCT(B89:B91,B78:B80)</f>
        <v>0</v>
      </c>
      <c r="C93" s="103">
        <f t="shared" ref="C93:BI93" ca="1" si="22">SUMPRODUCT(C89:C91,C78:C80)</f>
        <v>0</v>
      </c>
      <c r="D93" s="103">
        <f t="shared" ca="1" si="22"/>
        <v>0</v>
      </c>
      <c r="E93" s="103">
        <f t="shared" ca="1" si="22"/>
        <v>0</v>
      </c>
      <c r="F93" s="103">
        <f t="shared" ca="1" si="22"/>
        <v>0</v>
      </c>
      <c r="G93" s="103">
        <f t="shared" ca="1" si="22"/>
        <v>3279.5876309407554</v>
      </c>
      <c r="H93" s="103">
        <f t="shared" ca="1" si="22"/>
        <v>4336.6906032003017</v>
      </c>
      <c r="I93" s="103">
        <f t="shared" ca="1" si="22"/>
        <v>4993.3904752521157</v>
      </c>
      <c r="J93" s="103">
        <f t="shared" ca="1" si="22"/>
        <v>5656.0662974987326</v>
      </c>
      <c r="K93" s="103">
        <f t="shared" ca="1" si="22"/>
        <v>6316.6712580933317</v>
      </c>
      <c r="L93" s="103">
        <f t="shared" ca="1" si="22"/>
        <v>6976.605917664655</v>
      </c>
      <c r="M93" s="103">
        <f t="shared" ca="1" si="22"/>
        <v>7637.4210917475548</v>
      </c>
      <c r="N93" s="103">
        <f t="shared" ca="1" si="22"/>
        <v>6799.4672383541601</v>
      </c>
      <c r="O93" s="103">
        <f t="shared" ca="1" si="22"/>
        <v>6775.1336758808784</v>
      </c>
      <c r="P93" s="103">
        <f t="shared" ca="1" si="22"/>
        <v>6768.308619152911</v>
      </c>
      <c r="Q93" s="103">
        <f t="shared" ca="1" si="22"/>
        <v>6780.8555557051195</v>
      </c>
      <c r="R93" s="103">
        <f t="shared" ca="1" si="22"/>
        <v>6814.8946671854355</v>
      </c>
      <c r="S93" s="103">
        <f t="shared" ca="1" si="22"/>
        <v>6872.8365800402116</v>
      </c>
      <c r="T93" s="103">
        <f t="shared" ca="1" si="22"/>
        <v>6957.4205829814782</v>
      </c>
      <c r="U93" s="103">
        <f t="shared" ca="1" si="22"/>
        <v>6711.2390293280359</v>
      </c>
      <c r="V93" s="103">
        <f t="shared" ca="1" si="22"/>
        <v>6849.4512621191943</v>
      </c>
      <c r="W93" s="103">
        <f t="shared" ca="1" si="22"/>
        <v>7022.961450620056</v>
      </c>
      <c r="X93" s="103">
        <f t="shared" ca="1" si="22"/>
        <v>7236.0512798574364</v>
      </c>
      <c r="Y93" s="103">
        <f t="shared" ca="1" si="22"/>
        <v>7493.575566562472</v>
      </c>
      <c r="Z93" s="103">
        <f t="shared" ca="1" si="22"/>
        <v>7801.0376057102403</v>
      </c>
      <c r="AA93" s="103">
        <f t="shared" ca="1" si="22"/>
        <v>8164.6744390804579</v>
      </c>
      <c r="AB93" s="103">
        <f t="shared" ca="1" si="22"/>
        <v>8591.5533502697399</v>
      </c>
      <c r="AC93" s="103">
        <f t="shared" ca="1" si="22"/>
        <v>9089.6810618685668</v>
      </c>
      <c r="AD93" s="103">
        <f t="shared" ca="1" si="22"/>
        <v>9668.1273042575485</v>
      </c>
      <c r="AE93" s="103">
        <f t="shared" ca="1" si="22"/>
        <v>10337.164644618897</v>
      </c>
      <c r="AF93" s="103">
        <f t="shared" ca="1" si="22"/>
        <v>11108.426712624212</v>
      </c>
      <c r="AG93" s="103">
        <f t="shared" ca="1" si="22"/>
        <v>11995.08723960866</v>
      </c>
      <c r="AH93" s="103">
        <f t="shared" ca="1" si="22"/>
        <v>13012.062645124355</v>
      </c>
      <c r="AI93" s="103">
        <f t="shared" ca="1" si="22"/>
        <v>14176.241263387861</v>
      </c>
      <c r="AJ93" s="103">
        <f t="shared" ca="1" si="22"/>
        <v>15506.742707731628</v>
      </c>
      <c r="AK93" s="103">
        <f t="shared" ca="1" si="22"/>
        <v>17025.211329879068</v>
      </c>
      <c r="AL93" s="103">
        <f t="shared" ca="1" si="22"/>
        <v>18756.148249632501</v>
      </c>
      <c r="AM93" s="103">
        <f t="shared" ca="1" si="22"/>
        <v>20727.28701724287</v>
      </c>
      <c r="AN93" s="103">
        <f t="shared" ca="1" si="22"/>
        <v>22970.018634195163</v>
      </c>
      <c r="AO93" s="103">
        <f t="shared" ca="1" si="22"/>
        <v>25519.872408426163</v>
      </c>
      <c r="AP93" s="103">
        <f t="shared" ca="1" si="22"/>
        <v>28417.05996843359</v>
      </c>
      <c r="AQ93" s="103">
        <f t="shared" ca="1" si="22"/>
        <v>31707.090720156593</v>
      </c>
      <c r="AR93" s="103">
        <f t="shared" ca="1" si="22"/>
        <v>35441.468115399046</v>
      </c>
      <c r="AS93" s="103">
        <f t="shared" ca="1" si="22"/>
        <v>39678.477327308748</v>
      </c>
      <c r="AT93" s="103">
        <f t="shared" ca="1" si="22"/>
        <v>44484.076315530096</v>
      </c>
      <c r="AU93" s="103">
        <f t="shared" ca="1" si="22"/>
        <v>49932.903832042881</v>
      </c>
      <c r="AV93" s="103">
        <f t="shared" ca="1" si="22"/>
        <v>56109.419692032869</v>
      </c>
      <c r="AW93" s="103">
        <f t="shared" ca="1" si="22"/>
        <v>63109.194639144494</v>
      </c>
      <c r="AX93" s="103">
        <f t="shared" ca="1" si="22"/>
        <v>71040.36940134714</v>
      </c>
      <c r="AY93" s="103">
        <f t="shared" ca="1" si="22"/>
        <v>80025.305096547847</v>
      </c>
      <c r="AZ93" s="103">
        <f t="shared" ca="1" si="22"/>
        <v>90202.450044584228</v>
      </c>
      <c r="BA93" s="103">
        <f t="shared" ca="1" si="22"/>
        <v>101728.45131793202</v>
      </c>
      <c r="BB93" s="103">
        <f t="shared" ca="1" si="22"/>
        <v>114780.54306663093</v>
      </c>
      <c r="BC93" s="103">
        <f t="shared" ca="1" si="22"/>
        <v>129559.24783924357</v>
      </c>
      <c r="BD93" s="103">
        <f t="shared" ca="1" si="22"/>
        <v>146291.43185402267</v>
      </c>
      <c r="BE93" s="103">
        <f t="shared" ca="1" si="22"/>
        <v>165233.76052395275</v>
      </c>
      <c r="BF93" s="103">
        <f t="shared" ca="1" si="22"/>
        <v>186676.60658627009</v>
      </c>
      <c r="BG93" s="103">
        <f t="shared" ca="1" si="22"/>
        <v>210948.4700221853</v>
      </c>
      <c r="BH93" s="103">
        <f t="shared" ca="1" si="22"/>
        <v>238420.97667836427</v>
      </c>
      <c r="BI93" s="103">
        <f t="shared" ca="1" si="22"/>
        <v>269514.53123408457</v>
      </c>
      <c r="BJ93" s="2"/>
      <c r="BK93" s="2"/>
      <c r="BL93" s="2"/>
      <c r="BM93" s="2"/>
      <c r="BN93" s="2"/>
      <c r="BO93" s="2"/>
      <c r="BP93" s="2"/>
      <c r="BQ93" s="2"/>
      <c r="BR93" s="2"/>
      <c r="BS93" s="2"/>
      <c r="BT93" s="2"/>
      <c r="BU93" s="2"/>
      <c r="BV93" s="2"/>
      <c r="BW93" s="2"/>
      <c r="BX93" s="2"/>
      <c r="BY93" s="2"/>
      <c r="BZ93" s="2"/>
      <c r="CA93" s="2"/>
    </row>
    <row r="94" spans="1:79">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row>
    <row r="95" spans="1:79" ht="21">
      <c r="A95" s="73" t="s">
        <v>90</v>
      </c>
      <c r="B95" s="91"/>
      <c r="C95" s="91"/>
      <c r="D95" s="91"/>
      <c r="E95" s="91"/>
      <c r="F95" s="91"/>
      <c r="G95" s="91"/>
      <c r="H95" s="91"/>
      <c r="I95" s="91"/>
      <c r="J95" s="91"/>
      <c r="K95" s="91"/>
      <c r="L95" s="91"/>
      <c r="M95" s="91"/>
      <c r="N95" s="91"/>
      <c r="O95" s="91"/>
      <c r="P95" s="91"/>
      <c r="Q95" s="91"/>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c r="AX95" s="91"/>
      <c r="AY95" s="91"/>
      <c r="AZ95" s="91"/>
      <c r="BA95" s="91"/>
      <c r="BB95" s="91"/>
      <c r="BC95" s="91"/>
      <c r="BD95" s="91"/>
      <c r="BE95" s="91"/>
      <c r="BF95" s="91"/>
      <c r="BG95" s="91"/>
      <c r="BH95" s="91"/>
      <c r="BI95" s="91"/>
      <c r="BJ95" s="2"/>
      <c r="BK95" s="2"/>
      <c r="BL95" s="2"/>
      <c r="BM95" s="2"/>
      <c r="BN95" s="2"/>
      <c r="BO95" s="2"/>
      <c r="BP95" s="2"/>
      <c r="BQ95" s="2"/>
      <c r="BR95" s="2"/>
      <c r="BS95" s="2"/>
      <c r="BT95" s="2"/>
      <c r="BU95" s="2"/>
      <c r="BV95" s="2"/>
      <c r="BW95" s="2"/>
      <c r="BX95" s="2"/>
      <c r="BY95" s="2"/>
      <c r="BZ95" s="2"/>
      <c r="CA95" s="2"/>
    </row>
    <row r="96" spans="1:79">
      <c r="A96" s="75" t="s">
        <v>40</v>
      </c>
      <c r="B96" s="76">
        <f>Calc!C$4</f>
        <v>46203</v>
      </c>
      <c r="C96" s="76">
        <f>Calc!D$4</f>
        <v>46234</v>
      </c>
      <c r="D96" s="76">
        <f>Calc!E$4</f>
        <v>46265</v>
      </c>
      <c r="E96" s="76">
        <f>Calc!F$4</f>
        <v>46295</v>
      </c>
      <c r="F96" s="76">
        <f>Calc!G$4</f>
        <v>46326</v>
      </c>
      <c r="G96" s="76">
        <f>Calc!H$4</f>
        <v>46356</v>
      </c>
      <c r="H96" s="76">
        <f>Calc!I$4</f>
        <v>46387</v>
      </c>
      <c r="I96" s="76">
        <f>Calc!J$4</f>
        <v>46418</v>
      </c>
      <c r="J96" s="76">
        <f>Calc!K$4</f>
        <v>46446</v>
      </c>
      <c r="K96" s="76">
        <f>Calc!L$4</f>
        <v>46477</v>
      </c>
      <c r="L96" s="76">
        <f>Calc!M$4</f>
        <v>46507</v>
      </c>
      <c r="M96" s="76">
        <f>Calc!N$4</f>
        <v>46538</v>
      </c>
      <c r="N96" s="76">
        <f>Calc!O$4</f>
        <v>46568</v>
      </c>
      <c r="O96" s="76">
        <f>Calc!P$4</f>
        <v>46599</v>
      </c>
      <c r="P96" s="76">
        <f>Calc!Q$4</f>
        <v>46630</v>
      </c>
      <c r="Q96" s="76">
        <f>Calc!R$4</f>
        <v>46660</v>
      </c>
      <c r="R96" s="76">
        <f>Calc!S$4</f>
        <v>46691</v>
      </c>
      <c r="S96" s="76">
        <f>Calc!T$4</f>
        <v>46721</v>
      </c>
      <c r="T96" s="76">
        <f>Calc!U$4</f>
        <v>46752</v>
      </c>
      <c r="U96" s="76">
        <f>Calc!V$4</f>
        <v>46783</v>
      </c>
      <c r="V96" s="76">
        <f>Calc!W$4</f>
        <v>46812</v>
      </c>
      <c r="W96" s="76">
        <f>Calc!X$4</f>
        <v>46843</v>
      </c>
      <c r="X96" s="76">
        <f>Calc!Y$4</f>
        <v>46873</v>
      </c>
      <c r="Y96" s="76">
        <f>Calc!Z$4</f>
        <v>46904</v>
      </c>
      <c r="Z96" s="76">
        <f>Calc!AA$4</f>
        <v>46934</v>
      </c>
      <c r="AA96" s="76">
        <f>Calc!AB$4</f>
        <v>46965</v>
      </c>
      <c r="AB96" s="76">
        <f>Calc!AC$4</f>
        <v>46996</v>
      </c>
      <c r="AC96" s="76">
        <f>Calc!AD$4</f>
        <v>47026</v>
      </c>
      <c r="AD96" s="76">
        <f>Calc!AE$4</f>
        <v>47057</v>
      </c>
      <c r="AE96" s="76">
        <f>Calc!AF$4</f>
        <v>47087</v>
      </c>
      <c r="AF96" s="76">
        <f>Calc!AG$4</f>
        <v>47118</v>
      </c>
      <c r="AG96" s="76">
        <f>Calc!AH$4</f>
        <v>47149</v>
      </c>
      <c r="AH96" s="76">
        <f>Calc!AI$4</f>
        <v>47177</v>
      </c>
      <c r="AI96" s="76">
        <f>Calc!AJ$4</f>
        <v>47208</v>
      </c>
      <c r="AJ96" s="76">
        <f>Calc!AK$4</f>
        <v>47238</v>
      </c>
      <c r="AK96" s="76">
        <f>Calc!AL$4</f>
        <v>47269</v>
      </c>
      <c r="AL96" s="76">
        <f>Calc!AM$4</f>
        <v>47299</v>
      </c>
      <c r="AM96" s="76">
        <f>Calc!AN$4</f>
        <v>47330</v>
      </c>
      <c r="AN96" s="76">
        <f>Calc!AO$4</f>
        <v>47361</v>
      </c>
      <c r="AO96" s="76">
        <f>Calc!AP$4</f>
        <v>47391</v>
      </c>
      <c r="AP96" s="76">
        <f>Calc!AQ$4</f>
        <v>47422</v>
      </c>
      <c r="AQ96" s="76">
        <f>Calc!AR$4</f>
        <v>47452</v>
      </c>
      <c r="AR96" s="76">
        <f>Calc!AS$4</f>
        <v>47483</v>
      </c>
      <c r="AS96" s="76">
        <f>Calc!AT$4</f>
        <v>47514</v>
      </c>
      <c r="AT96" s="76">
        <f>Calc!AU$4</f>
        <v>47542</v>
      </c>
      <c r="AU96" s="76">
        <f>Calc!AV$4</f>
        <v>47573</v>
      </c>
      <c r="AV96" s="76">
        <f>Calc!AW$4</f>
        <v>47603</v>
      </c>
      <c r="AW96" s="76">
        <f>Calc!AX$4</f>
        <v>47634</v>
      </c>
      <c r="AX96" s="76">
        <f>Calc!AY$4</f>
        <v>47664</v>
      </c>
      <c r="AY96" s="76">
        <f>Calc!AZ$4</f>
        <v>47695</v>
      </c>
      <c r="AZ96" s="76">
        <f>Calc!BA$4</f>
        <v>47726</v>
      </c>
      <c r="BA96" s="76">
        <f>Calc!BB$4</f>
        <v>47756</v>
      </c>
      <c r="BB96" s="76">
        <f>Calc!BC$4</f>
        <v>47787</v>
      </c>
      <c r="BC96" s="76">
        <f>Calc!BD$4</f>
        <v>47817</v>
      </c>
      <c r="BD96" s="76">
        <f>Calc!BE$4</f>
        <v>47848</v>
      </c>
      <c r="BE96" s="76">
        <f>Calc!BF$4</f>
        <v>47879</v>
      </c>
      <c r="BF96" s="76">
        <f>Calc!BG$4</f>
        <v>47907</v>
      </c>
      <c r="BG96" s="76">
        <f>Calc!BH$4</f>
        <v>47938</v>
      </c>
      <c r="BH96" s="76">
        <f>Calc!BI$4</f>
        <v>47968</v>
      </c>
      <c r="BI96" s="76">
        <f>Calc!BJ$4</f>
        <v>47999</v>
      </c>
      <c r="BJ96" s="17"/>
      <c r="BK96" s="17"/>
      <c r="BL96" s="17"/>
      <c r="BM96" s="17"/>
      <c r="BN96" s="17"/>
      <c r="BO96" s="17"/>
      <c r="BP96" s="17"/>
      <c r="BQ96" s="17"/>
      <c r="BR96" s="17"/>
      <c r="BS96" s="17"/>
      <c r="BT96" s="17"/>
      <c r="BU96" s="17"/>
      <c r="BV96" s="17"/>
      <c r="BW96" s="17"/>
      <c r="BX96" s="17"/>
      <c r="BY96" s="17"/>
      <c r="BZ96" s="17"/>
      <c r="CA96" s="17"/>
    </row>
    <row r="97" spans="1:79">
      <c r="A97" s="75" t="s">
        <v>41</v>
      </c>
      <c r="B97" s="75">
        <v>1</v>
      </c>
      <c r="C97" s="75">
        <v>2</v>
      </c>
      <c r="D97" s="75">
        <v>3</v>
      </c>
      <c r="E97" s="75">
        <v>4</v>
      </c>
      <c r="F97" s="75">
        <v>5</v>
      </c>
      <c r="G97" s="75">
        <v>6</v>
      </c>
      <c r="H97" s="75">
        <v>7</v>
      </c>
      <c r="I97" s="75">
        <v>8</v>
      </c>
      <c r="J97" s="75">
        <v>9</v>
      </c>
      <c r="K97" s="75">
        <v>10</v>
      </c>
      <c r="L97" s="75">
        <v>11</v>
      </c>
      <c r="M97" s="75">
        <v>12</v>
      </c>
      <c r="N97" s="75">
        <v>13</v>
      </c>
      <c r="O97" s="75">
        <v>14</v>
      </c>
      <c r="P97" s="75">
        <v>15</v>
      </c>
      <c r="Q97" s="75">
        <v>16</v>
      </c>
      <c r="R97" s="75">
        <v>17</v>
      </c>
      <c r="S97" s="75">
        <v>18</v>
      </c>
      <c r="T97" s="75">
        <v>19</v>
      </c>
      <c r="U97" s="75">
        <v>20</v>
      </c>
      <c r="V97" s="75">
        <v>21</v>
      </c>
      <c r="W97" s="75">
        <v>22</v>
      </c>
      <c r="X97" s="75">
        <v>23</v>
      </c>
      <c r="Y97" s="75">
        <v>24</v>
      </c>
      <c r="Z97" s="75">
        <v>25</v>
      </c>
      <c r="AA97" s="75">
        <v>26</v>
      </c>
      <c r="AB97" s="75">
        <v>27</v>
      </c>
      <c r="AC97" s="75">
        <v>28</v>
      </c>
      <c r="AD97" s="75">
        <v>29</v>
      </c>
      <c r="AE97" s="75">
        <v>30</v>
      </c>
      <c r="AF97" s="75">
        <v>31</v>
      </c>
      <c r="AG97" s="75">
        <v>32</v>
      </c>
      <c r="AH97" s="75">
        <v>33</v>
      </c>
      <c r="AI97" s="75">
        <v>34</v>
      </c>
      <c r="AJ97" s="75">
        <v>35</v>
      </c>
      <c r="AK97" s="75">
        <v>36</v>
      </c>
      <c r="AL97" s="75">
        <v>37</v>
      </c>
      <c r="AM97" s="75">
        <v>38</v>
      </c>
      <c r="AN97" s="75">
        <v>39</v>
      </c>
      <c r="AO97" s="75">
        <v>40</v>
      </c>
      <c r="AP97" s="75">
        <v>41</v>
      </c>
      <c r="AQ97" s="75">
        <v>42</v>
      </c>
      <c r="AR97" s="75">
        <v>43</v>
      </c>
      <c r="AS97" s="75">
        <v>44</v>
      </c>
      <c r="AT97" s="75">
        <v>45</v>
      </c>
      <c r="AU97" s="75">
        <v>46</v>
      </c>
      <c r="AV97" s="75">
        <v>47</v>
      </c>
      <c r="AW97" s="75">
        <v>48</v>
      </c>
      <c r="AX97" s="75">
        <v>49</v>
      </c>
      <c r="AY97" s="75">
        <v>50</v>
      </c>
      <c r="AZ97" s="75">
        <v>51</v>
      </c>
      <c r="BA97" s="75">
        <v>52</v>
      </c>
      <c r="BB97" s="75">
        <v>53</v>
      </c>
      <c r="BC97" s="75">
        <v>54</v>
      </c>
      <c r="BD97" s="75">
        <v>55</v>
      </c>
      <c r="BE97" s="75">
        <v>56</v>
      </c>
      <c r="BF97" s="75">
        <v>57</v>
      </c>
      <c r="BG97" s="75">
        <v>58</v>
      </c>
      <c r="BH97" s="75">
        <v>59</v>
      </c>
      <c r="BI97" s="75">
        <v>60</v>
      </c>
      <c r="BJ97" s="17"/>
      <c r="BK97" s="17"/>
      <c r="BL97" s="17"/>
      <c r="BM97" s="17"/>
      <c r="BN97" s="17"/>
      <c r="BO97" s="17"/>
      <c r="BP97" s="17"/>
      <c r="BQ97" s="17"/>
      <c r="BR97" s="17"/>
      <c r="BS97" s="17"/>
      <c r="BT97" s="17"/>
      <c r="BU97" s="17"/>
      <c r="BV97" s="17"/>
      <c r="BW97" s="17"/>
      <c r="BX97" s="17"/>
      <c r="BY97" s="17"/>
      <c r="BZ97" s="17"/>
      <c r="CA97" s="17"/>
    </row>
    <row r="98" spans="1:79">
      <c r="A98" s="17"/>
      <c r="B98" s="72"/>
      <c r="C98" s="72"/>
      <c r="D98" s="72"/>
      <c r="E98" s="72"/>
      <c r="F98" s="72"/>
      <c r="G98" s="72"/>
      <c r="H98" s="72"/>
      <c r="I98" s="72"/>
      <c r="J98" s="72"/>
      <c r="K98" s="72"/>
      <c r="L98" s="72"/>
      <c r="M98" s="72"/>
      <c r="N98" s="72"/>
      <c r="O98" s="72"/>
      <c r="P98" s="72"/>
      <c r="Q98" s="72"/>
      <c r="R98" s="72"/>
      <c r="S98" s="72"/>
      <c r="T98" s="72"/>
      <c r="U98" s="72"/>
      <c r="V98" s="72"/>
      <c r="W98" s="72"/>
      <c r="X98" s="72"/>
      <c r="Y98" s="72"/>
      <c r="Z98" s="72"/>
      <c r="AA98" s="72"/>
      <c r="AB98" s="72"/>
      <c r="AC98" s="72"/>
      <c r="AD98" s="72"/>
      <c r="AE98" s="72"/>
      <c r="AF98" s="72"/>
      <c r="AG98" s="72"/>
      <c r="AH98" s="72"/>
      <c r="AI98" s="72"/>
      <c r="AJ98" s="72"/>
      <c r="AK98" s="72"/>
      <c r="AL98" s="72"/>
      <c r="AM98" s="72"/>
      <c r="AN98" s="72"/>
      <c r="AO98" s="72"/>
      <c r="AP98" s="72"/>
      <c r="AQ98" s="72"/>
      <c r="AR98" s="72"/>
      <c r="AS98" s="72"/>
      <c r="AT98" s="72"/>
      <c r="AU98" s="72"/>
      <c r="AV98" s="72"/>
      <c r="AW98" s="72"/>
      <c r="AX98" s="72"/>
      <c r="AY98" s="72"/>
      <c r="AZ98" s="72"/>
      <c r="BA98" s="72"/>
      <c r="BB98" s="72"/>
      <c r="BC98" s="72"/>
      <c r="BD98" s="72"/>
      <c r="BE98" s="72"/>
      <c r="BF98" s="72"/>
      <c r="BG98" s="72"/>
      <c r="BH98" s="72"/>
      <c r="BI98" s="72"/>
      <c r="BJ98" s="2"/>
      <c r="BK98" s="2"/>
      <c r="BL98" s="2"/>
      <c r="BM98" s="2"/>
      <c r="BN98" s="2"/>
      <c r="BO98" s="2"/>
      <c r="BP98" s="2"/>
      <c r="BQ98" s="2"/>
      <c r="BR98" s="2"/>
      <c r="BS98" s="2"/>
      <c r="BT98" s="2"/>
      <c r="BU98" s="2"/>
      <c r="BV98" s="2"/>
      <c r="BW98" s="2"/>
      <c r="BX98" s="2"/>
      <c r="BY98" s="2"/>
      <c r="BZ98" s="2"/>
      <c r="CA98" s="2"/>
    </row>
    <row r="99" spans="1:79">
      <c r="A99" s="2" t="str">
        <f>CONCATENATE(A95," Start Month")</f>
        <v>In App Purchases Revenue Start Month</v>
      </c>
      <c r="B99" s="30">
        <v>8</v>
      </c>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row>
    <row r="100" spans="1:79">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row>
    <row r="101" spans="1:79">
      <c r="A101" s="2" t="s">
        <v>91</v>
      </c>
      <c r="B101" s="107">
        <v>1</v>
      </c>
      <c r="C101" s="82">
        <f t="shared" ref="C101:BI101" si="23">IF(C$12=$B$99,$B101,IF(C$12&gt;$B$99,B101*(1+$B102/12),0))</f>
        <v>0</v>
      </c>
      <c r="D101" s="82">
        <f t="shared" si="23"/>
        <v>0</v>
      </c>
      <c r="E101" s="82">
        <f t="shared" si="23"/>
        <v>0</v>
      </c>
      <c r="F101" s="82">
        <f t="shared" si="23"/>
        <v>0</v>
      </c>
      <c r="G101" s="82">
        <f t="shared" si="23"/>
        <v>0</v>
      </c>
      <c r="H101" s="82">
        <f t="shared" si="23"/>
        <v>0</v>
      </c>
      <c r="I101" s="82">
        <f t="shared" si="23"/>
        <v>1</v>
      </c>
      <c r="J101" s="82">
        <f t="shared" si="23"/>
        <v>1.0041666666666667</v>
      </c>
      <c r="K101" s="82">
        <f t="shared" si="23"/>
        <v>1.0083506944444445</v>
      </c>
      <c r="L101" s="82">
        <f t="shared" si="23"/>
        <v>1.0125521556712964</v>
      </c>
      <c r="M101" s="82">
        <f t="shared" si="23"/>
        <v>1.0167711229865934</v>
      </c>
      <c r="N101" s="82">
        <f t="shared" si="23"/>
        <v>1.0210076693323709</v>
      </c>
      <c r="O101" s="82">
        <f t="shared" si="23"/>
        <v>1.0252618679545891</v>
      </c>
      <c r="P101" s="82">
        <f t="shared" si="23"/>
        <v>1.0295337924043999</v>
      </c>
      <c r="Q101" s="82">
        <f t="shared" si="23"/>
        <v>1.0338235165394183</v>
      </c>
      <c r="R101" s="82">
        <f t="shared" si="23"/>
        <v>1.0381311145249992</v>
      </c>
      <c r="S101" s="82">
        <f t="shared" si="23"/>
        <v>1.0424566608355199</v>
      </c>
      <c r="T101" s="82">
        <f t="shared" si="23"/>
        <v>1.0468002302556678</v>
      </c>
      <c r="U101" s="82">
        <f t="shared" si="23"/>
        <v>1.051161897881733</v>
      </c>
      <c r="V101" s="82">
        <f t="shared" si="23"/>
        <v>1.0555417391229069</v>
      </c>
      <c r="W101" s="82">
        <f t="shared" si="23"/>
        <v>1.0599398297025857</v>
      </c>
      <c r="X101" s="82">
        <f t="shared" si="23"/>
        <v>1.0643562456596798</v>
      </c>
      <c r="Y101" s="82">
        <f t="shared" si="23"/>
        <v>1.0687910633499285</v>
      </c>
      <c r="Z101" s="82">
        <f t="shared" si="23"/>
        <v>1.0732443594472199</v>
      </c>
      <c r="AA101" s="82">
        <f t="shared" si="23"/>
        <v>1.0777162109449165</v>
      </c>
      <c r="AB101" s="82">
        <f t="shared" si="23"/>
        <v>1.0822066951571869</v>
      </c>
      <c r="AC101" s="82">
        <f t="shared" si="23"/>
        <v>1.0867158897203419</v>
      </c>
      <c r="AD101" s="82">
        <f t="shared" si="23"/>
        <v>1.0912438725941767</v>
      </c>
      <c r="AE101" s="82">
        <f t="shared" si="23"/>
        <v>1.095790722063319</v>
      </c>
      <c r="AF101" s="82">
        <f t="shared" si="23"/>
        <v>1.1003565167385827</v>
      </c>
      <c r="AG101" s="82">
        <f t="shared" si="23"/>
        <v>1.1049413355583269</v>
      </c>
      <c r="AH101" s="82">
        <f t="shared" si="23"/>
        <v>1.1095452577898199</v>
      </c>
      <c r="AI101" s="82">
        <f t="shared" si="23"/>
        <v>1.1141683630306107</v>
      </c>
      <c r="AJ101" s="82">
        <f t="shared" si="23"/>
        <v>1.1188107312099049</v>
      </c>
      <c r="AK101" s="82">
        <f t="shared" si="23"/>
        <v>1.1234724425899463</v>
      </c>
      <c r="AL101" s="82">
        <f t="shared" si="23"/>
        <v>1.1281535777674043</v>
      </c>
      <c r="AM101" s="82">
        <f t="shared" si="23"/>
        <v>1.1328542176747685</v>
      </c>
      <c r="AN101" s="82">
        <f t="shared" si="23"/>
        <v>1.1375744435817468</v>
      </c>
      <c r="AO101" s="82">
        <f t="shared" si="23"/>
        <v>1.1423143370966706</v>
      </c>
      <c r="AP101" s="82">
        <f t="shared" si="23"/>
        <v>1.1470739801679068</v>
      </c>
      <c r="AQ101" s="82">
        <f t="shared" si="23"/>
        <v>1.151853455085273</v>
      </c>
      <c r="AR101" s="82">
        <f t="shared" si="23"/>
        <v>1.1566528444814617</v>
      </c>
      <c r="AS101" s="82">
        <f t="shared" si="23"/>
        <v>1.1614722313334678</v>
      </c>
      <c r="AT101" s="82">
        <f t="shared" si="23"/>
        <v>1.1663116989640239</v>
      </c>
      <c r="AU101" s="82">
        <f t="shared" si="23"/>
        <v>1.1711713310430407</v>
      </c>
      <c r="AV101" s="82">
        <f t="shared" si="23"/>
        <v>1.1760512115890533</v>
      </c>
      <c r="AW101" s="82">
        <f t="shared" si="23"/>
        <v>1.1809514249706743</v>
      </c>
      <c r="AX101" s="82">
        <f t="shared" si="23"/>
        <v>1.185872055908052</v>
      </c>
      <c r="AY101" s="82">
        <f t="shared" si="23"/>
        <v>1.1908131894743355</v>
      </c>
      <c r="AZ101" s="82">
        <f t="shared" si="23"/>
        <v>1.1957749110971452</v>
      </c>
      <c r="BA101" s="82">
        <f t="shared" si="23"/>
        <v>1.2007573065600499</v>
      </c>
      <c r="BB101" s="82">
        <f t="shared" si="23"/>
        <v>1.2057604620040501</v>
      </c>
      <c r="BC101" s="82">
        <f t="shared" si="23"/>
        <v>1.210784463929067</v>
      </c>
      <c r="BD101" s="82">
        <f t="shared" si="23"/>
        <v>1.2158293991954381</v>
      </c>
      <c r="BE101" s="82">
        <f t="shared" si="23"/>
        <v>1.2208953550254191</v>
      </c>
      <c r="BF101" s="82">
        <f t="shared" si="23"/>
        <v>1.2259824190046917</v>
      </c>
      <c r="BG101" s="82">
        <f t="shared" si="23"/>
        <v>1.231090679083878</v>
      </c>
      <c r="BH101" s="82">
        <f t="shared" si="23"/>
        <v>1.2362202235800608</v>
      </c>
      <c r="BI101" s="82">
        <f t="shared" si="23"/>
        <v>1.241371141178311</v>
      </c>
      <c r="BJ101" s="2"/>
      <c r="BK101" s="2"/>
      <c r="BL101" s="2"/>
      <c r="BM101" s="2"/>
      <c r="BN101" s="2"/>
      <c r="BO101" s="2"/>
      <c r="BP101" s="2"/>
      <c r="BQ101" s="2"/>
      <c r="BR101" s="2"/>
      <c r="BS101" s="2"/>
      <c r="BT101" s="2"/>
      <c r="BU101" s="2"/>
      <c r="BV101" s="2"/>
      <c r="BW101" s="2"/>
      <c r="BX101" s="2"/>
      <c r="BY101" s="2"/>
      <c r="BZ101" s="2"/>
      <c r="CA101" s="2"/>
    </row>
    <row r="102" spans="1:79">
      <c r="A102" s="2" t="s">
        <v>43</v>
      </c>
      <c r="B102" s="86">
        <v>0.05</v>
      </c>
      <c r="C102" s="83"/>
      <c r="D102" s="83"/>
      <c r="E102" s="83"/>
      <c r="F102" s="83"/>
      <c r="G102" s="83"/>
      <c r="H102" s="83"/>
      <c r="I102" s="83"/>
      <c r="J102" s="83"/>
      <c r="K102" s="83"/>
      <c r="L102" s="83"/>
      <c r="M102" s="83"/>
      <c r="N102" s="83"/>
      <c r="O102" s="83"/>
      <c r="P102" s="83"/>
      <c r="Q102" s="83"/>
      <c r="R102" s="83"/>
      <c r="S102" s="83"/>
      <c r="T102" s="83"/>
      <c r="U102" s="83"/>
      <c r="V102" s="83"/>
      <c r="W102" s="83"/>
      <c r="X102" s="83"/>
      <c r="Y102" s="83"/>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2"/>
      <c r="BK102" s="2"/>
      <c r="BL102" s="2"/>
      <c r="BM102" s="2"/>
      <c r="BN102" s="2"/>
      <c r="BO102" s="2"/>
      <c r="BP102" s="2"/>
      <c r="BQ102" s="2"/>
      <c r="BR102" s="2"/>
      <c r="BS102" s="2"/>
      <c r="BT102" s="2"/>
      <c r="BU102" s="2"/>
      <c r="BV102" s="2"/>
      <c r="BW102" s="2"/>
      <c r="BX102" s="2"/>
      <c r="BY102" s="2"/>
      <c r="BZ102" s="2"/>
      <c r="CA102" s="2"/>
    </row>
    <row r="103" spans="1:79">
      <c r="A103" s="17" t="s">
        <v>92</v>
      </c>
      <c r="B103" s="103">
        <f>B33*B101</f>
        <v>0</v>
      </c>
      <c r="C103" s="103">
        <f t="shared" ref="C103:BI103" si="24">C33*C101</f>
        <v>0</v>
      </c>
      <c r="D103" s="103">
        <f t="shared" si="24"/>
        <v>0</v>
      </c>
      <c r="E103" s="103">
        <f t="shared" si="24"/>
        <v>0</v>
      </c>
      <c r="F103" s="103">
        <f t="shared" si="24"/>
        <v>0</v>
      </c>
      <c r="G103" s="103">
        <f t="shared" si="24"/>
        <v>0</v>
      </c>
      <c r="H103" s="103">
        <f t="shared" si="24"/>
        <v>0</v>
      </c>
      <c r="I103" s="103">
        <f t="shared" si="24"/>
        <v>12065.873849163652</v>
      </c>
      <c r="J103" s="103">
        <f t="shared" si="24"/>
        <v>13685.000133149579</v>
      </c>
      <c r="K103" s="103">
        <f t="shared" si="24"/>
        <v>15302.085258428735</v>
      </c>
      <c r="L103" s="103">
        <f t="shared" si="24"/>
        <v>16920.538283799153</v>
      </c>
      <c r="M103" s="103">
        <f t="shared" si="24"/>
        <v>18544.145492023545</v>
      </c>
      <c r="N103" s="103">
        <f t="shared" si="24"/>
        <v>18461.829880870933</v>
      </c>
      <c r="O103" s="103">
        <f t="shared" si="24"/>
        <v>18422.356086925094</v>
      </c>
      <c r="P103" s="103">
        <f t="shared" si="24"/>
        <v>18430.353188875179</v>
      </c>
      <c r="Q103" s="103">
        <f t="shared" si="24"/>
        <v>18491.096018903976</v>
      </c>
      <c r="R103" s="103">
        <f t="shared" si="24"/>
        <v>18610.591453659621</v>
      </c>
      <c r="S103" s="103">
        <f t="shared" si="24"/>
        <v>18795.676312621155</v>
      </c>
      <c r="T103" s="103">
        <f t="shared" si="24"/>
        <v>19054.128423611317</v>
      </c>
      <c r="U103" s="103">
        <f t="shared" si="24"/>
        <v>19394.792624836784</v>
      </c>
      <c r="V103" s="103">
        <f t="shared" si="24"/>
        <v>19827.723710635575</v>
      </c>
      <c r="W103" s="103">
        <f t="shared" si="24"/>
        <v>20364.348597869583</v>
      </c>
      <c r="X103" s="103">
        <f t="shared" si="24"/>
        <v>21017.650295912666</v>
      </c>
      <c r="Y103" s="103">
        <f t="shared" si="24"/>
        <v>21802.376610323023</v>
      </c>
      <c r="Z103" s="103">
        <f t="shared" si="24"/>
        <v>22735.276904080823</v>
      </c>
      <c r="AA103" s="103">
        <f t="shared" si="24"/>
        <v>23835.370686987375</v>
      </c>
      <c r="AB103" s="103">
        <f t="shared" si="24"/>
        <v>25124.25231057356</v>
      </c>
      <c r="AC103" s="103">
        <f t="shared" si="24"/>
        <v>26626.436620721204</v>
      </c>
      <c r="AD103" s="103">
        <f t="shared" si="24"/>
        <v>28369.751072314521</v>
      </c>
      <c r="AE103" s="103">
        <f t="shared" si="24"/>
        <v>30385.780549992545</v>
      </c>
      <c r="AF103" s="103">
        <f t="shared" si="24"/>
        <v>32710.371978245996</v>
      </c>
      <c r="AG103" s="103">
        <f t="shared" si="24"/>
        <v>35384.206756054737</v>
      </c>
      <c r="AH103" s="103">
        <f t="shared" si="24"/>
        <v>38453.450131151971</v>
      </c>
      <c r="AI103" s="103">
        <f t="shared" si="24"/>
        <v>41970.487854022213</v>
      </c>
      <c r="AJ103" s="103">
        <f t="shared" si="24"/>
        <v>45994.761841397492</v>
      </c>
      <c r="AK103" s="103">
        <f t="shared" si="24"/>
        <v>50593.718155435366</v>
      </c>
      <c r="AL103" s="103">
        <f t="shared" si="24"/>
        <v>55843.882393044041</v>
      </c>
      <c r="AM103" s="103">
        <f t="shared" si="24"/>
        <v>61832.079608436565</v>
      </c>
      <c r="AN103" s="103">
        <f t="shared" si="24"/>
        <v>68656.818193247469</v>
      </c>
      <c r="AO103" s="103">
        <f t="shared" si="24"/>
        <v>76429.85974907261</v>
      </c>
      <c r="AP103" s="103">
        <f t="shared" si="24"/>
        <v>85277.999948660567</v>
      </c>
      <c r="AQ103" s="103">
        <f t="shared" si="24"/>
        <v>95345.088741343206</v>
      </c>
      <c r="AR103" s="103">
        <f t="shared" si="24"/>
        <v>106794.32206913175</v>
      </c>
      <c r="AS103" s="103">
        <f t="shared" si="24"/>
        <v>119810.84158289903</v>
      </c>
      <c r="AT103" s="103">
        <f t="shared" si="24"/>
        <v>134604.68375205007</v>
      </c>
      <c r="AU103" s="103">
        <f t="shared" si="24"/>
        <v>151414.125324133</v>
      </c>
      <c r="AV103" s="103">
        <f t="shared" si="24"/>
        <v>170509.47840153388</v>
      </c>
      <c r="AW103" s="103">
        <f t="shared" si="24"/>
        <v>192197.39556121617</v>
      </c>
      <c r="AX103" s="103">
        <f t="shared" si="24"/>
        <v>216825.75356438561</v>
      </c>
      <c r="AY103" s="103">
        <f t="shared" si="24"/>
        <v>244789.19341528887</v>
      </c>
      <c r="AZ103" s="103">
        <f t="shared" si="24"/>
        <v>276535.40497877152</v>
      </c>
      <c r="BA103" s="103">
        <f t="shared" si="24"/>
        <v>312572.25622111117</v>
      </c>
      <c r="BB103" s="103">
        <f t="shared" si="24"/>
        <v>353475.88058677083</v>
      </c>
      <c r="BC103" s="103">
        <f t="shared" si="24"/>
        <v>399899.85127919581</v>
      </c>
      <c r="BD103" s="103">
        <f t="shared" si="24"/>
        <v>452585.58851951273</v>
      </c>
      <c r="BE103" s="103">
        <f t="shared" si="24"/>
        <v>512374.1654885193</v>
      </c>
      <c r="BF103" s="103">
        <f t="shared" si="24"/>
        <v>580219.70092725148</v>
      </c>
      <c r="BG103" s="103">
        <f t="shared" si="24"/>
        <v>657204.55163427093</v>
      </c>
      <c r="BH103" s="103">
        <f t="shared" si="24"/>
        <v>744556.54675585357</v>
      </c>
      <c r="BI103" s="103">
        <f t="shared" si="24"/>
        <v>843668.53827478958</v>
      </c>
      <c r="BJ103" s="2"/>
      <c r="BK103" s="2"/>
      <c r="BL103" s="2"/>
      <c r="BM103" s="2"/>
      <c r="BN103" s="2"/>
      <c r="BO103" s="2"/>
      <c r="BP103" s="2"/>
      <c r="BQ103" s="2"/>
      <c r="BR103" s="2"/>
      <c r="BS103" s="2"/>
      <c r="BT103" s="2"/>
      <c r="BU103" s="2"/>
      <c r="BV103" s="2"/>
      <c r="BW103" s="2"/>
      <c r="BX103" s="2"/>
      <c r="BY103" s="2"/>
      <c r="BZ103" s="2"/>
      <c r="CA103" s="2"/>
    </row>
    <row r="104" spans="1:79">
      <c r="A104" s="2"/>
      <c r="B104" s="108"/>
      <c r="C104" s="108"/>
      <c r="D104" s="108"/>
      <c r="E104" s="108"/>
      <c r="F104" s="108"/>
      <c r="G104" s="108"/>
      <c r="H104" s="108"/>
      <c r="I104" s="108"/>
      <c r="J104" s="108"/>
      <c r="K104" s="108"/>
      <c r="L104" s="108"/>
      <c r="M104" s="108"/>
      <c r="N104" s="108"/>
      <c r="O104" s="108"/>
      <c r="P104" s="108"/>
      <c r="Q104" s="108"/>
      <c r="R104" s="108"/>
      <c r="S104" s="108"/>
      <c r="T104" s="108"/>
      <c r="U104" s="108"/>
      <c r="V104" s="108"/>
      <c r="W104" s="108"/>
      <c r="X104" s="108"/>
      <c r="Y104" s="108"/>
      <c r="Z104" s="108"/>
      <c r="AA104" s="108"/>
      <c r="AB104" s="108"/>
      <c r="AC104" s="108"/>
      <c r="AD104" s="108"/>
      <c r="AE104" s="108"/>
      <c r="AF104" s="108"/>
      <c r="AG104" s="108"/>
      <c r="AH104" s="108"/>
      <c r="AI104" s="108"/>
      <c r="AJ104" s="108"/>
      <c r="AK104" s="108"/>
      <c r="AL104" s="108"/>
      <c r="AM104" s="108"/>
      <c r="AN104" s="108"/>
      <c r="AO104" s="108"/>
      <c r="AP104" s="108"/>
      <c r="AQ104" s="108"/>
      <c r="AR104" s="108"/>
      <c r="AS104" s="108"/>
      <c r="AT104" s="108"/>
      <c r="AU104" s="108"/>
      <c r="AV104" s="108"/>
      <c r="AW104" s="108"/>
      <c r="AX104" s="108"/>
      <c r="AY104" s="108"/>
      <c r="AZ104" s="108"/>
      <c r="BA104" s="108"/>
      <c r="BB104" s="108"/>
      <c r="BC104" s="108"/>
      <c r="BD104" s="108"/>
      <c r="BE104" s="108"/>
      <c r="BF104" s="108"/>
      <c r="BG104" s="108"/>
      <c r="BH104" s="108"/>
      <c r="BI104" s="108"/>
      <c r="BJ104" s="2"/>
      <c r="BK104" s="2"/>
      <c r="BL104" s="2"/>
      <c r="BM104" s="2"/>
      <c r="BN104" s="2"/>
      <c r="BO104" s="2"/>
      <c r="BP104" s="2"/>
      <c r="BQ104" s="2"/>
      <c r="BR104" s="2"/>
      <c r="BS104" s="2"/>
      <c r="BT104" s="2"/>
      <c r="BU104" s="2"/>
      <c r="BV104" s="2"/>
      <c r="BW104" s="2"/>
      <c r="BX104" s="2"/>
      <c r="BY104" s="2"/>
      <c r="BZ104" s="2"/>
      <c r="CA104" s="2"/>
    </row>
    <row r="105" spans="1:79" ht="21">
      <c r="A105" s="73" t="s">
        <v>93</v>
      </c>
      <c r="B105" s="91"/>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c r="AX105" s="91"/>
      <c r="AY105" s="91"/>
      <c r="AZ105" s="91"/>
      <c r="BA105" s="91"/>
      <c r="BB105" s="91"/>
      <c r="BC105" s="91"/>
      <c r="BD105" s="91"/>
      <c r="BE105" s="91"/>
      <c r="BF105" s="91"/>
      <c r="BG105" s="91"/>
      <c r="BH105" s="91"/>
      <c r="BI105" s="91"/>
      <c r="BJ105" s="2"/>
      <c r="BK105" s="2"/>
      <c r="BL105" s="2"/>
      <c r="BM105" s="2"/>
      <c r="BN105" s="2"/>
      <c r="BO105" s="2"/>
      <c r="BP105" s="2"/>
      <c r="BQ105" s="2"/>
      <c r="BR105" s="2"/>
      <c r="BS105" s="2"/>
      <c r="BT105" s="2"/>
      <c r="BU105" s="2"/>
      <c r="BV105" s="2"/>
      <c r="BW105" s="2"/>
      <c r="BX105" s="2"/>
      <c r="BY105" s="2"/>
      <c r="BZ105" s="2"/>
      <c r="CA105" s="2"/>
    </row>
    <row r="106" spans="1:79">
      <c r="A106" s="75" t="s">
        <v>40</v>
      </c>
      <c r="B106" s="76">
        <f>Calc!C$4</f>
        <v>46203</v>
      </c>
      <c r="C106" s="76">
        <f>Calc!D$4</f>
        <v>46234</v>
      </c>
      <c r="D106" s="76">
        <f>Calc!E$4</f>
        <v>46265</v>
      </c>
      <c r="E106" s="76">
        <f>Calc!F$4</f>
        <v>46295</v>
      </c>
      <c r="F106" s="76">
        <f>Calc!G$4</f>
        <v>46326</v>
      </c>
      <c r="G106" s="76">
        <f>Calc!H$4</f>
        <v>46356</v>
      </c>
      <c r="H106" s="76">
        <f>Calc!I$4</f>
        <v>46387</v>
      </c>
      <c r="I106" s="76">
        <f>Calc!J$4</f>
        <v>46418</v>
      </c>
      <c r="J106" s="76">
        <f>Calc!K$4</f>
        <v>46446</v>
      </c>
      <c r="K106" s="76">
        <f>Calc!L$4</f>
        <v>46477</v>
      </c>
      <c r="L106" s="76">
        <f>Calc!M$4</f>
        <v>46507</v>
      </c>
      <c r="M106" s="76">
        <f>Calc!N$4</f>
        <v>46538</v>
      </c>
      <c r="N106" s="76">
        <f>Calc!O$4</f>
        <v>46568</v>
      </c>
      <c r="O106" s="76">
        <f>Calc!P$4</f>
        <v>46599</v>
      </c>
      <c r="P106" s="76">
        <f>Calc!Q$4</f>
        <v>46630</v>
      </c>
      <c r="Q106" s="76">
        <f>Calc!R$4</f>
        <v>46660</v>
      </c>
      <c r="R106" s="76">
        <f>Calc!S$4</f>
        <v>46691</v>
      </c>
      <c r="S106" s="76">
        <f>Calc!T$4</f>
        <v>46721</v>
      </c>
      <c r="T106" s="76">
        <f>Calc!U$4</f>
        <v>46752</v>
      </c>
      <c r="U106" s="76">
        <f>Calc!V$4</f>
        <v>46783</v>
      </c>
      <c r="V106" s="76">
        <f>Calc!W$4</f>
        <v>46812</v>
      </c>
      <c r="W106" s="76">
        <f>Calc!X$4</f>
        <v>46843</v>
      </c>
      <c r="X106" s="76">
        <f>Calc!Y$4</f>
        <v>46873</v>
      </c>
      <c r="Y106" s="76">
        <f>Calc!Z$4</f>
        <v>46904</v>
      </c>
      <c r="Z106" s="76">
        <f>Calc!AA$4</f>
        <v>46934</v>
      </c>
      <c r="AA106" s="76">
        <f>Calc!AB$4</f>
        <v>46965</v>
      </c>
      <c r="AB106" s="76">
        <f>Calc!AC$4</f>
        <v>46996</v>
      </c>
      <c r="AC106" s="76">
        <f>Calc!AD$4</f>
        <v>47026</v>
      </c>
      <c r="AD106" s="76">
        <f>Calc!AE$4</f>
        <v>47057</v>
      </c>
      <c r="AE106" s="76">
        <f>Calc!AF$4</f>
        <v>47087</v>
      </c>
      <c r="AF106" s="76">
        <f>Calc!AG$4</f>
        <v>47118</v>
      </c>
      <c r="AG106" s="76">
        <f>Calc!AH$4</f>
        <v>47149</v>
      </c>
      <c r="AH106" s="76">
        <f>Calc!AI$4</f>
        <v>47177</v>
      </c>
      <c r="AI106" s="76">
        <f>Calc!AJ$4</f>
        <v>47208</v>
      </c>
      <c r="AJ106" s="76">
        <f>Calc!AK$4</f>
        <v>47238</v>
      </c>
      <c r="AK106" s="76">
        <f>Calc!AL$4</f>
        <v>47269</v>
      </c>
      <c r="AL106" s="76">
        <f>Calc!AM$4</f>
        <v>47299</v>
      </c>
      <c r="AM106" s="76">
        <f>Calc!AN$4</f>
        <v>47330</v>
      </c>
      <c r="AN106" s="76">
        <f>Calc!AO$4</f>
        <v>47361</v>
      </c>
      <c r="AO106" s="76">
        <f>Calc!AP$4</f>
        <v>47391</v>
      </c>
      <c r="AP106" s="76">
        <f>Calc!AQ$4</f>
        <v>47422</v>
      </c>
      <c r="AQ106" s="76">
        <f>Calc!AR$4</f>
        <v>47452</v>
      </c>
      <c r="AR106" s="76">
        <f>Calc!AS$4</f>
        <v>47483</v>
      </c>
      <c r="AS106" s="76">
        <f>Calc!AT$4</f>
        <v>47514</v>
      </c>
      <c r="AT106" s="76">
        <f>Calc!AU$4</f>
        <v>47542</v>
      </c>
      <c r="AU106" s="76">
        <f>Calc!AV$4</f>
        <v>47573</v>
      </c>
      <c r="AV106" s="76">
        <f>Calc!AW$4</f>
        <v>47603</v>
      </c>
      <c r="AW106" s="76">
        <f>Calc!AX$4</f>
        <v>47634</v>
      </c>
      <c r="AX106" s="76">
        <f>Calc!AY$4</f>
        <v>47664</v>
      </c>
      <c r="AY106" s="76">
        <f>Calc!AZ$4</f>
        <v>47695</v>
      </c>
      <c r="AZ106" s="76">
        <f>Calc!BA$4</f>
        <v>47726</v>
      </c>
      <c r="BA106" s="76">
        <f>Calc!BB$4</f>
        <v>47756</v>
      </c>
      <c r="BB106" s="76">
        <f>Calc!BC$4</f>
        <v>47787</v>
      </c>
      <c r="BC106" s="76">
        <f>Calc!BD$4</f>
        <v>47817</v>
      </c>
      <c r="BD106" s="76">
        <f>Calc!BE$4</f>
        <v>47848</v>
      </c>
      <c r="BE106" s="76">
        <f>Calc!BF$4</f>
        <v>47879</v>
      </c>
      <c r="BF106" s="76">
        <f>Calc!BG$4</f>
        <v>47907</v>
      </c>
      <c r="BG106" s="76">
        <f>Calc!BH$4</f>
        <v>47938</v>
      </c>
      <c r="BH106" s="76">
        <f>Calc!BI$4</f>
        <v>47968</v>
      </c>
      <c r="BI106" s="76">
        <f>Calc!BJ$4</f>
        <v>47999</v>
      </c>
      <c r="BJ106" s="17"/>
      <c r="BK106" s="17"/>
      <c r="BL106" s="17"/>
      <c r="BM106" s="17"/>
      <c r="BN106" s="17"/>
      <c r="BO106" s="17"/>
      <c r="BP106" s="17"/>
      <c r="BQ106" s="17"/>
      <c r="BR106" s="17"/>
      <c r="BS106" s="17"/>
      <c r="BT106" s="17"/>
      <c r="BU106" s="17"/>
      <c r="BV106" s="17"/>
      <c r="BW106" s="17"/>
      <c r="BX106" s="17"/>
      <c r="BY106" s="17"/>
      <c r="BZ106" s="17"/>
      <c r="CA106" s="17"/>
    </row>
    <row r="107" spans="1:79">
      <c r="A107" s="75" t="s">
        <v>41</v>
      </c>
      <c r="B107" s="75">
        <v>1</v>
      </c>
      <c r="C107" s="75">
        <v>2</v>
      </c>
      <c r="D107" s="75">
        <v>3</v>
      </c>
      <c r="E107" s="75">
        <v>4</v>
      </c>
      <c r="F107" s="75">
        <v>5</v>
      </c>
      <c r="G107" s="75">
        <v>6</v>
      </c>
      <c r="H107" s="75">
        <v>7</v>
      </c>
      <c r="I107" s="75">
        <v>8</v>
      </c>
      <c r="J107" s="75">
        <v>9</v>
      </c>
      <c r="K107" s="75">
        <v>10</v>
      </c>
      <c r="L107" s="75">
        <v>11</v>
      </c>
      <c r="M107" s="75">
        <v>12</v>
      </c>
      <c r="N107" s="75">
        <v>13</v>
      </c>
      <c r="O107" s="75">
        <v>14</v>
      </c>
      <c r="P107" s="75">
        <v>15</v>
      </c>
      <c r="Q107" s="75">
        <v>16</v>
      </c>
      <c r="R107" s="75">
        <v>17</v>
      </c>
      <c r="S107" s="75">
        <v>18</v>
      </c>
      <c r="T107" s="75">
        <v>19</v>
      </c>
      <c r="U107" s="75">
        <v>20</v>
      </c>
      <c r="V107" s="75">
        <v>21</v>
      </c>
      <c r="W107" s="75">
        <v>22</v>
      </c>
      <c r="X107" s="75">
        <v>23</v>
      </c>
      <c r="Y107" s="75">
        <v>24</v>
      </c>
      <c r="Z107" s="75">
        <v>25</v>
      </c>
      <c r="AA107" s="75">
        <v>26</v>
      </c>
      <c r="AB107" s="75">
        <v>27</v>
      </c>
      <c r="AC107" s="75">
        <v>28</v>
      </c>
      <c r="AD107" s="75">
        <v>29</v>
      </c>
      <c r="AE107" s="75">
        <v>30</v>
      </c>
      <c r="AF107" s="75">
        <v>31</v>
      </c>
      <c r="AG107" s="75">
        <v>32</v>
      </c>
      <c r="AH107" s="75">
        <v>33</v>
      </c>
      <c r="AI107" s="75">
        <v>34</v>
      </c>
      <c r="AJ107" s="75">
        <v>35</v>
      </c>
      <c r="AK107" s="75">
        <v>36</v>
      </c>
      <c r="AL107" s="75">
        <v>37</v>
      </c>
      <c r="AM107" s="75">
        <v>38</v>
      </c>
      <c r="AN107" s="75">
        <v>39</v>
      </c>
      <c r="AO107" s="75">
        <v>40</v>
      </c>
      <c r="AP107" s="75">
        <v>41</v>
      </c>
      <c r="AQ107" s="75">
        <v>42</v>
      </c>
      <c r="AR107" s="75">
        <v>43</v>
      </c>
      <c r="AS107" s="75">
        <v>44</v>
      </c>
      <c r="AT107" s="75">
        <v>45</v>
      </c>
      <c r="AU107" s="75">
        <v>46</v>
      </c>
      <c r="AV107" s="75">
        <v>47</v>
      </c>
      <c r="AW107" s="75">
        <v>48</v>
      </c>
      <c r="AX107" s="75">
        <v>49</v>
      </c>
      <c r="AY107" s="75">
        <v>50</v>
      </c>
      <c r="AZ107" s="75">
        <v>51</v>
      </c>
      <c r="BA107" s="75">
        <v>52</v>
      </c>
      <c r="BB107" s="75">
        <v>53</v>
      </c>
      <c r="BC107" s="75">
        <v>54</v>
      </c>
      <c r="BD107" s="75">
        <v>55</v>
      </c>
      <c r="BE107" s="75">
        <v>56</v>
      </c>
      <c r="BF107" s="75">
        <v>57</v>
      </c>
      <c r="BG107" s="75">
        <v>58</v>
      </c>
      <c r="BH107" s="75">
        <v>59</v>
      </c>
      <c r="BI107" s="75">
        <v>60</v>
      </c>
      <c r="BJ107" s="17"/>
      <c r="BK107" s="17"/>
      <c r="BL107" s="17"/>
      <c r="BM107" s="17"/>
      <c r="BN107" s="17"/>
      <c r="BO107" s="17"/>
      <c r="BP107" s="17"/>
      <c r="BQ107" s="17"/>
      <c r="BR107" s="17"/>
      <c r="BS107" s="17"/>
      <c r="BT107" s="17"/>
      <c r="BU107" s="17"/>
      <c r="BV107" s="17"/>
      <c r="BW107" s="17"/>
      <c r="BX107" s="17"/>
      <c r="BY107" s="17"/>
      <c r="BZ107" s="17"/>
      <c r="CA107" s="17"/>
    </row>
    <row r="108" spans="1:79">
      <c r="A108" s="17"/>
      <c r="B108" s="72"/>
      <c r="C108" s="72"/>
      <c r="D108" s="72"/>
      <c r="E108" s="72"/>
      <c r="F108" s="72"/>
      <c r="G108" s="72"/>
      <c r="H108" s="72"/>
      <c r="I108" s="72"/>
      <c r="J108" s="72"/>
      <c r="K108" s="72"/>
      <c r="L108" s="72"/>
      <c r="M108" s="72"/>
      <c r="N108" s="72"/>
      <c r="O108" s="72"/>
      <c r="P108" s="72"/>
      <c r="Q108" s="72"/>
      <c r="R108" s="72"/>
      <c r="S108" s="72"/>
      <c r="T108" s="72"/>
      <c r="U108" s="72"/>
      <c r="V108" s="72"/>
      <c r="W108" s="72"/>
      <c r="X108" s="72"/>
      <c r="Y108" s="72"/>
      <c r="Z108" s="72"/>
      <c r="AA108" s="72"/>
      <c r="AB108" s="72"/>
      <c r="AC108" s="72"/>
      <c r="AD108" s="72"/>
      <c r="AE108" s="72"/>
      <c r="AF108" s="72"/>
      <c r="AG108" s="72"/>
      <c r="AH108" s="72"/>
      <c r="AI108" s="72"/>
      <c r="AJ108" s="72"/>
      <c r="AK108" s="72"/>
      <c r="AL108" s="72"/>
      <c r="AM108" s="72"/>
      <c r="AN108" s="72"/>
      <c r="AO108" s="72"/>
      <c r="AP108" s="72"/>
      <c r="AQ108" s="72"/>
      <c r="AR108" s="72"/>
      <c r="AS108" s="72"/>
      <c r="AT108" s="72"/>
      <c r="AU108" s="72"/>
      <c r="AV108" s="72"/>
      <c r="AW108" s="72"/>
      <c r="AX108" s="72"/>
      <c r="AY108" s="72"/>
      <c r="AZ108" s="72"/>
      <c r="BA108" s="72"/>
      <c r="BB108" s="72"/>
      <c r="BC108" s="72"/>
      <c r="BD108" s="72"/>
      <c r="BE108" s="72"/>
      <c r="BF108" s="72"/>
      <c r="BG108" s="72"/>
      <c r="BH108" s="72"/>
      <c r="BI108" s="72"/>
      <c r="BJ108" s="2"/>
      <c r="BK108" s="2"/>
      <c r="BL108" s="2"/>
      <c r="BM108" s="2"/>
      <c r="BN108" s="2"/>
      <c r="BO108" s="2"/>
      <c r="BP108" s="2"/>
      <c r="BQ108" s="2"/>
      <c r="BR108" s="2"/>
      <c r="BS108" s="2"/>
      <c r="BT108" s="2"/>
      <c r="BU108" s="2"/>
      <c r="BV108" s="2"/>
      <c r="BW108" s="2"/>
      <c r="BX108" s="2"/>
      <c r="BY108" s="2"/>
      <c r="BZ108" s="2"/>
      <c r="CA108" s="2"/>
    </row>
    <row r="109" spans="1:79">
      <c r="A109" s="2" t="str">
        <f>CONCATENATE(A105," Start Month")</f>
        <v>Other Revenue Start Month</v>
      </c>
      <c r="B109" s="30">
        <v>10</v>
      </c>
      <c r="C109" s="72"/>
      <c r="D109" s="72"/>
      <c r="E109" s="72"/>
      <c r="F109" s="72"/>
      <c r="G109" s="72"/>
      <c r="H109" s="72"/>
      <c r="I109" s="72"/>
      <c r="J109" s="72"/>
      <c r="K109" s="72"/>
      <c r="L109" s="72"/>
      <c r="M109" s="72"/>
      <c r="N109" s="72"/>
      <c r="O109" s="72"/>
      <c r="P109" s="72"/>
      <c r="Q109" s="72"/>
      <c r="R109" s="72"/>
      <c r="S109" s="72"/>
      <c r="T109" s="72"/>
      <c r="U109" s="72"/>
      <c r="V109" s="72"/>
      <c r="W109" s="72"/>
      <c r="X109" s="72"/>
      <c r="Y109" s="72"/>
      <c r="Z109" s="72"/>
      <c r="AA109" s="72"/>
      <c r="AB109" s="72"/>
      <c r="AC109" s="72"/>
      <c r="AD109" s="72"/>
      <c r="AE109" s="72"/>
      <c r="AF109" s="72"/>
      <c r="AG109" s="72"/>
      <c r="AH109" s="72"/>
      <c r="AI109" s="72"/>
      <c r="AJ109" s="72"/>
      <c r="AK109" s="72"/>
      <c r="AL109" s="72"/>
      <c r="AM109" s="72"/>
      <c r="AN109" s="72"/>
      <c r="AO109" s="72"/>
      <c r="AP109" s="72"/>
      <c r="AQ109" s="72"/>
      <c r="AR109" s="72"/>
      <c r="AS109" s="72"/>
      <c r="AT109" s="72"/>
      <c r="AU109" s="72"/>
      <c r="AV109" s="72"/>
      <c r="AW109" s="72"/>
      <c r="AX109" s="72"/>
      <c r="AY109" s="72"/>
      <c r="AZ109" s="72"/>
      <c r="BA109" s="72"/>
      <c r="BB109" s="72"/>
      <c r="BC109" s="72"/>
      <c r="BD109" s="72"/>
      <c r="BE109" s="72"/>
      <c r="BF109" s="72"/>
      <c r="BG109" s="72"/>
      <c r="BH109" s="72"/>
      <c r="BI109" s="72"/>
      <c r="BJ109" s="2"/>
      <c r="BK109" s="2"/>
      <c r="BL109" s="2"/>
      <c r="BM109" s="2"/>
      <c r="BN109" s="2"/>
      <c r="BO109" s="2"/>
      <c r="BP109" s="2"/>
      <c r="BQ109" s="2"/>
      <c r="BR109" s="2"/>
      <c r="BS109" s="2"/>
      <c r="BT109" s="2"/>
      <c r="BU109" s="2"/>
      <c r="BV109" s="2"/>
      <c r="BW109" s="2"/>
      <c r="BX109" s="2"/>
      <c r="BY109" s="2"/>
      <c r="BZ109" s="2"/>
      <c r="CA109" s="2"/>
    </row>
    <row r="110" spans="1:79">
      <c r="A110" s="2"/>
      <c r="B110" s="2"/>
      <c r="C110" s="72"/>
      <c r="D110" s="72"/>
      <c r="E110" s="72"/>
      <c r="F110" s="72"/>
      <c r="G110" s="72"/>
      <c r="H110" s="72"/>
      <c r="I110" s="72"/>
      <c r="J110" s="72"/>
      <c r="K110" s="72"/>
      <c r="L110" s="72"/>
      <c r="M110" s="72"/>
      <c r="N110" s="72"/>
      <c r="O110" s="72"/>
      <c r="P110" s="72"/>
      <c r="Q110" s="72"/>
      <c r="R110" s="72"/>
      <c r="S110" s="72"/>
      <c r="T110" s="72"/>
      <c r="U110" s="72"/>
      <c r="V110" s="72"/>
      <c r="W110" s="72"/>
      <c r="X110" s="72"/>
      <c r="Y110" s="72"/>
      <c r="Z110" s="72"/>
      <c r="AA110" s="72"/>
      <c r="AB110" s="72"/>
      <c r="AC110" s="72"/>
      <c r="AD110" s="72"/>
      <c r="AE110" s="72"/>
      <c r="AF110" s="72"/>
      <c r="AG110" s="72"/>
      <c r="AH110" s="72"/>
      <c r="AI110" s="72"/>
      <c r="AJ110" s="72"/>
      <c r="AK110" s="72"/>
      <c r="AL110" s="72"/>
      <c r="AM110" s="72"/>
      <c r="AN110" s="72"/>
      <c r="AO110" s="72"/>
      <c r="AP110" s="72"/>
      <c r="AQ110" s="72"/>
      <c r="AR110" s="72"/>
      <c r="AS110" s="72"/>
      <c r="AT110" s="72"/>
      <c r="AU110" s="72"/>
      <c r="AV110" s="72"/>
      <c r="AW110" s="72"/>
      <c r="AX110" s="72"/>
      <c r="AY110" s="72"/>
      <c r="AZ110" s="72"/>
      <c r="BA110" s="72"/>
      <c r="BB110" s="72"/>
      <c r="BC110" s="72"/>
      <c r="BD110" s="72"/>
      <c r="BE110" s="72"/>
      <c r="BF110" s="72"/>
      <c r="BG110" s="72"/>
      <c r="BH110" s="72"/>
      <c r="BI110" s="72"/>
      <c r="BJ110" s="2"/>
      <c r="BK110" s="2"/>
      <c r="BL110" s="2"/>
      <c r="BM110" s="2"/>
      <c r="BN110" s="2"/>
      <c r="BO110" s="2"/>
      <c r="BP110" s="2"/>
      <c r="BQ110" s="2"/>
      <c r="BR110" s="2"/>
      <c r="BS110" s="2"/>
      <c r="BT110" s="2"/>
      <c r="BU110" s="2"/>
      <c r="BV110" s="2"/>
      <c r="BW110" s="2"/>
      <c r="BX110" s="2"/>
      <c r="BY110" s="2"/>
      <c r="BZ110" s="2"/>
      <c r="CA110" s="2"/>
    </row>
    <row r="111" spans="1:79">
      <c r="A111" s="2" t="s">
        <v>94</v>
      </c>
      <c r="B111" s="81">
        <v>0</v>
      </c>
      <c r="C111" s="82">
        <f t="shared" ref="C111:BI111" si="25">IF(C$12=$B$109,$B111,IF(C$12&gt;$B$109,B111*(1+$B114/12),0))</f>
        <v>0</v>
      </c>
      <c r="D111" s="82">
        <f t="shared" si="25"/>
        <v>0</v>
      </c>
      <c r="E111" s="82">
        <f t="shared" si="25"/>
        <v>0</v>
      </c>
      <c r="F111" s="82">
        <f t="shared" si="25"/>
        <v>0</v>
      </c>
      <c r="G111" s="82">
        <f t="shared" si="25"/>
        <v>0</v>
      </c>
      <c r="H111" s="82">
        <f t="shared" si="25"/>
        <v>0</v>
      </c>
      <c r="I111" s="82">
        <f t="shared" si="25"/>
        <v>0</v>
      </c>
      <c r="J111" s="82">
        <f t="shared" si="25"/>
        <v>0</v>
      </c>
      <c r="K111" s="82">
        <f t="shared" si="25"/>
        <v>0</v>
      </c>
      <c r="L111" s="82">
        <f t="shared" si="25"/>
        <v>0</v>
      </c>
      <c r="M111" s="82">
        <f t="shared" si="25"/>
        <v>0</v>
      </c>
      <c r="N111" s="82">
        <f t="shared" si="25"/>
        <v>0</v>
      </c>
      <c r="O111" s="82">
        <f t="shared" si="25"/>
        <v>0</v>
      </c>
      <c r="P111" s="82">
        <f t="shared" si="25"/>
        <v>0</v>
      </c>
      <c r="Q111" s="82">
        <f t="shared" si="25"/>
        <v>0</v>
      </c>
      <c r="R111" s="82">
        <f t="shared" si="25"/>
        <v>0</v>
      </c>
      <c r="S111" s="82">
        <f t="shared" si="25"/>
        <v>0</v>
      </c>
      <c r="T111" s="82">
        <f t="shared" si="25"/>
        <v>0</v>
      </c>
      <c r="U111" s="82">
        <f t="shared" si="25"/>
        <v>0</v>
      </c>
      <c r="V111" s="82">
        <f t="shared" si="25"/>
        <v>0</v>
      </c>
      <c r="W111" s="82">
        <f t="shared" si="25"/>
        <v>0</v>
      </c>
      <c r="X111" s="82">
        <f t="shared" si="25"/>
        <v>0</v>
      </c>
      <c r="Y111" s="82">
        <f t="shared" si="25"/>
        <v>0</v>
      </c>
      <c r="Z111" s="82">
        <f t="shared" si="25"/>
        <v>0</v>
      </c>
      <c r="AA111" s="82">
        <f t="shared" si="25"/>
        <v>0</v>
      </c>
      <c r="AB111" s="82">
        <f t="shared" si="25"/>
        <v>0</v>
      </c>
      <c r="AC111" s="82">
        <f t="shared" si="25"/>
        <v>0</v>
      </c>
      <c r="AD111" s="82">
        <f t="shared" si="25"/>
        <v>0</v>
      </c>
      <c r="AE111" s="82">
        <f t="shared" si="25"/>
        <v>0</v>
      </c>
      <c r="AF111" s="82">
        <f t="shared" si="25"/>
        <v>0</v>
      </c>
      <c r="AG111" s="82">
        <f t="shared" si="25"/>
        <v>0</v>
      </c>
      <c r="AH111" s="82">
        <f t="shared" si="25"/>
        <v>0</v>
      </c>
      <c r="AI111" s="82">
        <f t="shared" si="25"/>
        <v>0</v>
      </c>
      <c r="AJ111" s="82">
        <f t="shared" si="25"/>
        <v>0</v>
      </c>
      <c r="AK111" s="82">
        <f t="shared" si="25"/>
        <v>0</v>
      </c>
      <c r="AL111" s="82">
        <f t="shared" si="25"/>
        <v>0</v>
      </c>
      <c r="AM111" s="82">
        <f t="shared" si="25"/>
        <v>0</v>
      </c>
      <c r="AN111" s="82">
        <f t="shared" si="25"/>
        <v>0</v>
      </c>
      <c r="AO111" s="82">
        <f t="shared" si="25"/>
        <v>0</v>
      </c>
      <c r="AP111" s="82">
        <f t="shared" si="25"/>
        <v>0</v>
      </c>
      <c r="AQ111" s="82">
        <f t="shared" si="25"/>
        <v>0</v>
      </c>
      <c r="AR111" s="82">
        <f t="shared" si="25"/>
        <v>0</v>
      </c>
      <c r="AS111" s="82">
        <f t="shared" si="25"/>
        <v>0</v>
      </c>
      <c r="AT111" s="82">
        <f t="shared" si="25"/>
        <v>0</v>
      </c>
      <c r="AU111" s="82">
        <f t="shared" si="25"/>
        <v>0</v>
      </c>
      <c r="AV111" s="82">
        <f t="shared" si="25"/>
        <v>0</v>
      </c>
      <c r="AW111" s="82">
        <f t="shared" si="25"/>
        <v>0</v>
      </c>
      <c r="AX111" s="82">
        <f t="shared" si="25"/>
        <v>0</v>
      </c>
      <c r="AY111" s="82">
        <f t="shared" si="25"/>
        <v>0</v>
      </c>
      <c r="AZ111" s="82">
        <f t="shared" si="25"/>
        <v>0</v>
      </c>
      <c r="BA111" s="82">
        <f t="shared" si="25"/>
        <v>0</v>
      </c>
      <c r="BB111" s="82">
        <f t="shared" si="25"/>
        <v>0</v>
      </c>
      <c r="BC111" s="82">
        <f t="shared" si="25"/>
        <v>0</v>
      </c>
      <c r="BD111" s="82">
        <f t="shared" si="25"/>
        <v>0</v>
      </c>
      <c r="BE111" s="82">
        <f t="shared" si="25"/>
        <v>0</v>
      </c>
      <c r="BF111" s="82">
        <f t="shared" si="25"/>
        <v>0</v>
      </c>
      <c r="BG111" s="82">
        <f t="shared" si="25"/>
        <v>0</v>
      </c>
      <c r="BH111" s="82">
        <f t="shared" si="25"/>
        <v>0</v>
      </c>
      <c r="BI111" s="82">
        <f t="shared" si="25"/>
        <v>0</v>
      </c>
      <c r="BJ111" s="2"/>
      <c r="BK111" s="2"/>
      <c r="BL111" s="2"/>
      <c r="BM111" s="2"/>
      <c r="BN111" s="2"/>
      <c r="BO111" s="2"/>
      <c r="BP111" s="2"/>
      <c r="BQ111" s="2"/>
      <c r="BR111" s="2"/>
      <c r="BS111" s="2"/>
      <c r="BT111" s="2"/>
      <c r="BU111" s="2"/>
      <c r="BV111" s="2"/>
      <c r="BW111" s="2"/>
      <c r="BX111" s="2"/>
      <c r="BY111" s="2"/>
      <c r="BZ111" s="2"/>
      <c r="CA111" s="2"/>
    </row>
    <row r="112" spans="1:79">
      <c r="A112" s="2" t="s">
        <v>95</v>
      </c>
      <c r="B112" s="81">
        <v>0</v>
      </c>
      <c r="C112" s="82">
        <f t="shared" ref="C112:BI112" si="26">IF(C$12=$B$109,$B112,IF(C$12&gt;$B$109,B112*(1+$B114/12),0))</f>
        <v>0</v>
      </c>
      <c r="D112" s="82">
        <f t="shared" si="26"/>
        <v>0</v>
      </c>
      <c r="E112" s="82">
        <f t="shared" si="26"/>
        <v>0</v>
      </c>
      <c r="F112" s="82">
        <f t="shared" si="26"/>
        <v>0</v>
      </c>
      <c r="G112" s="82">
        <f t="shared" si="26"/>
        <v>0</v>
      </c>
      <c r="H112" s="82">
        <f t="shared" si="26"/>
        <v>0</v>
      </c>
      <c r="I112" s="82">
        <f t="shared" si="26"/>
        <v>0</v>
      </c>
      <c r="J112" s="82">
        <f t="shared" si="26"/>
        <v>0</v>
      </c>
      <c r="K112" s="82">
        <f t="shared" si="26"/>
        <v>0</v>
      </c>
      <c r="L112" s="82">
        <f t="shared" si="26"/>
        <v>0</v>
      </c>
      <c r="M112" s="82">
        <f t="shared" si="26"/>
        <v>0</v>
      </c>
      <c r="N112" s="82">
        <f t="shared" si="26"/>
        <v>0</v>
      </c>
      <c r="O112" s="82">
        <f t="shared" si="26"/>
        <v>0</v>
      </c>
      <c r="P112" s="82">
        <f t="shared" si="26"/>
        <v>0</v>
      </c>
      <c r="Q112" s="82">
        <f t="shared" si="26"/>
        <v>0</v>
      </c>
      <c r="R112" s="82">
        <f t="shared" si="26"/>
        <v>0</v>
      </c>
      <c r="S112" s="82">
        <f t="shared" si="26"/>
        <v>0</v>
      </c>
      <c r="T112" s="82">
        <f t="shared" si="26"/>
        <v>0</v>
      </c>
      <c r="U112" s="82">
        <f t="shared" si="26"/>
        <v>0</v>
      </c>
      <c r="V112" s="82">
        <f t="shared" si="26"/>
        <v>0</v>
      </c>
      <c r="W112" s="82">
        <f t="shared" si="26"/>
        <v>0</v>
      </c>
      <c r="X112" s="82">
        <f t="shared" si="26"/>
        <v>0</v>
      </c>
      <c r="Y112" s="82">
        <f t="shared" si="26"/>
        <v>0</v>
      </c>
      <c r="Z112" s="82">
        <f t="shared" si="26"/>
        <v>0</v>
      </c>
      <c r="AA112" s="82">
        <f t="shared" si="26"/>
        <v>0</v>
      </c>
      <c r="AB112" s="82">
        <f t="shared" si="26"/>
        <v>0</v>
      </c>
      <c r="AC112" s="82">
        <f t="shared" si="26"/>
        <v>0</v>
      </c>
      <c r="AD112" s="82">
        <f t="shared" si="26"/>
        <v>0</v>
      </c>
      <c r="AE112" s="82">
        <f t="shared" si="26"/>
        <v>0</v>
      </c>
      <c r="AF112" s="82">
        <f t="shared" si="26"/>
        <v>0</v>
      </c>
      <c r="AG112" s="82">
        <f t="shared" si="26"/>
        <v>0</v>
      </c>
      <c r="AH112" s="82">
        <f t="shared" si="26"/>
        <v>0</v>
      </c>
      <c r="AI112" s="82">
        <f t="shared" si="26"/>
        <v>0</v>
      </c>
      <c r="AJ112" s="82">
        <f t="shared" si="26"/>
        <v>0</v>
      </c>
      <c r="AK112" s="82">
        <f t="shared" si="26"/>
        <v>0</v>
      </c>
      <c r="AL112" s="82">
        <f t="shared" si="26"/>
        <v>0</v>
      </c>
      <c r="AM112" s="82">
        <f t="shared" si="26"/>
        <v>0</v>
      </c>
      <c r="AN112" s="82">
        <f t="shared" si="26"/>
        <v>0</v>
      </c>
      <c r="AO112" s="82">
        <f t="shared" si="26"/>
        <v>0</v>
      </c>
      <c r="AP112" s="82">
        <f t="shared" si="26"/>
        <v>0</v>
      </c>
      <c r="AQ112" s="82">
        <f t="shared" si="26"/>
        <v>0</v>
      </c>
      <c r="AR112" s="82">
        <f t="shared" si="26"/>
        <v>0</v>
      </c>
      <c r="AS112" s="82">
        <f t="shared" si="26"/>
        <v>0</v>
      </c>
      <c r="AT112" s="82">
        <f t="shared" si="26"/>
        <v>0</v>
      </c>
      <c r="AU112" s="82">
        <f t="shared" si="26"/>
        <v>0</v>
      </c>
      <c r="AV112" s="82">
        <f t="shared" si="26"/>
        <v>0</v>
      </c>
      <c r="AW112" s="82">
        <f t="shared" si="26"/>
        <v>0</v>
      </c>
      <c r="AX112" s="82">
        <f t="shared" si="26"/>
        <v>0</v>
      </c>
      <c r="AY112" s="82">
        <f t="shared" si="26"/>
        <v>0</v>
      </c>
      <c r="AZ112" s="82">
        <f t="shared" si="26"/>
        <v>0</v>
      </c>
      <c r="BA112" s="82">
        <f t="shared" si="26"/>
        <v>0</v>
      </c>
      <c r="BB112" s="82">
        <f t="shared" si="26"/>
        <v>0</v>
      </c>
      <c r="BC112" s="82">
        <f t="shared" si="26"/>
        <v>0</v>
      </c>
      <c r="BD112" s="82">
        <f t="shared" si="26"/>
        <v>0</v>
      </c>
      <c r="BE112" s="82">
        <f t="shared" si="26"/>
        <v>0</v>
      </c>
      <c r="BF112" s="82">
        <f t="shared" si="26"/>
        <v>0</v>
      </c>
      <c r="BG112" s="82">
        <f t="shared" si="26"/>
        <v>0</v>
      </c>
      <c r="BH112" s="82">
        <f t="shared" si="26"/>
        <v>0</v>
      </c>
      <c r="BI112" s="82">
        <f t="shared" si="26"/>
        <v>0</v>
      </c>
      <c r="BJ112" s="2"/>
      <c r="BK112" s="2"/>
      <c r="BL112" s="2"/>
      <c r="BM112" s="2"/>
      <c r="BN112" s="2"/>
      <c r="BO112" s="2"/>
      <c r="BP112" s="2"/>
      <c r="BQ112" s="2"/>
      <c r="BR112" s="2"/>
      <c r="BS112" s="2"/>
      <c r="BT112" s="2"/>
      <c r="BU112" s="2"/>
      <c r="BV112" s="2"/>
      <c r="BW112" s="2"/>
      <c r="BX112" s="2"/>
      <c r="BY112" s="2"/>
      <c r="BZ112" s="2"/>
      <c r="CA112" s="2"/>
    </row>
    <row r="113" spans="1:79">
      <c r="A113" s="2" t="s">
        <v>96</v>
      </c>
      <c r="B113" s="81">
        <v>0</v>
      </c>
      <c r="C113" s="82">
        <f t="shared" ref="C113:BI113" si="27">IF(C$12=$B$109,$B113,IF(C$12&gt;$B$109,B113*(1+$B114/12),0))</f>
        <v>0</v>
      </c>
      <c r="D113" s="82">
        <f t="shared" si="27"/>
        <v>0</v>
      </c>
      <c r="E113" s="82">
        <f t="shared" si="27"/>
        <v>0</v>
      </c>
      <c r="F113" s="82">
        <f t="shared" si="27"/>
        <v>0</v>
      </c>
      <c r="G113" s="82">
        <f t="shared" si="27"/>
        <v>0</v>
      </c>
      <c r="H113" s="82">
        <f t="shared" si="27"/>
        <v>0</v>
      </c>
      <c r="I113" s="82">
        <f t="shared" si="27"/>
        <v>0</v>
      </c>
      <c r="J113" s="82">
        <f t="shared" si="27"/>
        <v>0</v>
      </c>
      <c r="K113" s="82">
        <f t="shared" si="27"/>
        <v>0</v>
      </c>
      <c r="L113" s="82">
        <f t="shared" si="27"/>
        <v>0</v>
      </c>
      <c r="M113" s="82">
        <f t="shared" si="27"/>
        <v>0</v>
      </c>
      <c r="N113" s="82">
        <f t="shared" si="27"/>
        <v>0</v>
      </c>
      <c r="O113" s="82">
        <f t="shared" si="27"/>
        <v>0</v>
      </c>
      <c r="P113" s="82">
        <f t="shared" si="27"/>
        <v>0</v>
      </c>
      <c r="Q113" s="82">
        <f t="shared" si="27"/>
        <v>0</v>
      </c>
      <c r="R113" s="82">
        <f t="shared" si="27"/>
        <v>0</v>
      </c>
      <c r="S113" s="82">
        <f t="shared" si="27"/>
        <v>0</v>
      </c>
      <c r="T113" s="82">
        <f t="shared" si="27"/>
        <v>0</v>
      </c>
      <c r="U113" s="82">
        <f t="shared" si="27"/>
        <v>0</v>
      </c>
      <c r="V113" s="82">
        <f t="shared" si="27"/>
        <v>0</v>
      </c>
      <c r="W113" s="82">
        <f t="shared" si="27"/>
        <v>0</v>
      </c>
      <c r="X113" s="82">
        <f t="shared" si="27"/>
        <v>0</v>
      </c>
      <c r="Y113" s="82">
        <f t="shared" si="27"/>
        <v>0</v>
      </c>
      <c r="Z113" s="82">
        <f t="shared" si="27"/>
        <v>0</v>
      </c>
      <c r="AA113" s="82">
        <f t="shared" si="27"/>
        <v>0</v>
      </c>
      <c r="AB113" s="82">
        <f t="shared" si="27"/>
        <v>0</v>
      </c>
      <c r="AC113" s="82">
        <f t="shared" si="27"/>
        <v>0</v>
      </c>
      <c r="AD113" s="82">
        <f t="shared" si="27"/>
        <v>0</v>
      </c>
      <c r="AE113" s="82">
        <f t="shared" si="27"/>
        <v>0</v>
      </c>
      <c r="AF113" s="82">
        <f t="shared" si="27"/>
        <v>0</v>
      </c>
      <c r="AG113" s="82">
        <f t="shared" si="27"/>
        <v>0</v>
      </c>
      <c r="AH113" s="82">
        <f t="shared" si="27"/>
        <v>0</v>
      </c>
      <c r="AI113" s="82">
        <f t="shared" si="27"/>
        <v>0</v>
      </c>
      <c r="AJ113" s="82">
        <f t="shared" si="27"/>
        <v>0</v>
      </c>
      <c r="AK113" s="82">
        <f t="shared" si="27"/>
        <v>0</v>
      </c>
      <c r="AL113" s="82">
        <f t="shared" si="27"/>
        <v>0</v>
      </c>
      <c r="AM113" s="82">
        <f t="shared" si="27"/>
        <v>0</v>
      </c>
      <c r="AN113" s="82">
        <f t="shared" si="27"/>
        <v>0</v>
      </c>
      <c r="AO113" s="82">
        <f t="shared" si="27"/>
        <v>0</v>
      </c>
      <c r="AP113" s="82">
        <f t="shared" si="27"/>
        <v>0</v>
      </c>
      <c r="AQ113" s="82">
        <f t="shared" si="27"/>
        <v>0</v>
      </c>
      <c r="AR113" s="82">
        <f t="shared" si="27"/>
        <v>0</v>
      </c>
      <c r="AS113" s="82">
        <f t="shared" si="27"/>
        <v>0</v>
      </c>
      <c r="AT113" s="82">
        <f t="shared" si="27"/>
        <v>0</v>
      </c>
      <c r="AU113" s="82">
        <f t="shared" si="27"/>
        <v>0</v>
      </c>
      <c r="AV113" s="82">
        <f t="shared" si="27"/>
        <v>0</v>
      </c>
      <c r="AW113" s="82">
        <f t="shared" si="27"/>
        <v>0</v>
      </c>
      <c r="AX113" s="82">
        <f t="shared" si="27"/>
        <v>0</v>
      </c>
      <c r="AY113" s="82">
        <f t="shared" si="27"/>
        <v>0</v>
      </c>
      <c r="AZ113" s="82">
        <f t="shared" si="27"/>
        <v>0</v>
      </c>
      <c r="BA113" s="82">
        <f t="shared" si="27"/>
        <v>0</v>
      </c>
      <c r="BB113" s="82">
        <f t="shared" si="27"/>
        <v>0</v>
      </c>
      <c r="BC113" s="82">
        <f t="shared" si="27"/>
        <v>0</v>
      </c>
      <c r="BD113" s="82">
        <f t="shared" si="27"/>
        <v>0</v>
      </c>
      <c r="BE113" s="82">
        <f t="shared" si="27"/>
        <v>0</v>
      </c>
      <c r="BF113" s="82">
        <f t="shared" si="27"/>
        <v>0</v>
      </c>
      <c r="BG113" s="82">
        <f t="shared" si="27"/>
        <v>0</v>
      </c>
      <c r="BH113" s="82">
        <f t="shared" si="27"/>
        <v>0</v>
      </c>
      <c r="BI113" s="82">
        <f t="shared" si="27"/>
        <v>0</v>
      </c>
      <c r="BJ113" s="2"/>
      <c r="BK113" s="2"/>
      <c r="BL113" s="2"/>
      <c r="BM113" s="2"/>
      <c r="BN113" s="2"/>
      <c r="BO113" s="2"/>
      <c r="BP113" s="2"/>
      <c r="BQ113" s="2"/>
      <c r="BR113" s="2"/>
      <c r="BS113" s="2"/>
      <c r="BT113" s="2"/>
      <c r="BU113" s="2"/>
      <c r="BV113" s="2"/>
      <c r="BW113" s="2"/>
      <c r="BX113" s="2"/>
      <c r="BY113" s="2"/>
      <c r="BZ113" s="2"/>
      <c r="CA113" s="2"/>
    </row>
    <row r="114" spans="1:79">
      <c r="A114" s="2" t="s">
        <v>43</v>
      </c>
      <c r="B114" s="86">
        <v>0.05</v>
      </c>
      <c r="C114" s="83"/>
      <c r="D114" s="83"/>
      <c r="E114" s="83"/>
      <c r="F114" s="83"/>
      <c r="G114" s="83"/>
      <c r="H114" s="83"/>
      <c r="I114" s="83"/>
      <c r="J114" s="83"/>
      <c r="K114" s="83"/>
      <c r="L114" s="83"/>
      <c r="M114" s="83"/>
      <c r="N114" s="83"/>
      <c r="O114" s="83"/>
      <c r="P114" s="83"/>
      <c r="Q114" s="83"/>
      <c r="R114" s="83"/>
      <c r="S114" s="83"/>
      <c r="T114" s="83"/>
      <c r="U114" s="83"/>
      <c r="V114" s="83"/>
      <c r="W114" s="83"/>
      <c r="X114" s="83"/>
      <c r="Y114" s="83"/>
      <c r="Z114" s="83"/>
      <c r="AA114" s="83"/>
      <c r="AB114" s="83"/>
      <c r="AC114" s="83"/>
      <c r="AD114" s="83"/>
      <c r="AE114" s="83"/>
      <c r="AF114" s="83"/>
      <c r="AG114" s="83"/>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2"/>
      <c r="BK114" s="2"/>
      <c r="BL114" s="2"/>
      <c r="BM114" s="2"/>
      <c r="BN114" s="2"/>
      <c r="BO114" s="2"/>
      <c r="BP114" s="2"/>
      <c r="BQ114" s="2"/>
      <c r="BR114" s="2"/>
      <c r="BS114" s="2"/>
      <c r="BT114" s="2"/>
      <c r="BU114" s="2"/>
      <c r="BV114" s="2"/>
      <c r="BW114" s="2"/>
      <c r="BX114" s="2"/>
      <c r="BY114" s="2"/>
      <c r="BZ114" s="2"/>
      <c r="CA114" s="2"/>
    </row>
    <row r="115" spans="1:79">
      <c r="A115" s="17" t="s">
        <v>93</v>
      </c>
      <c r="B115" s="103">
        <f t="shared" ref="B115:BI115" ca="1" si="28">SUMPRODUCT(B111:B113,B78:B80)</f>
        <v>0</v>
      </c>
      <c r="C115" s="103">
        <f t="shared" ca="1" si="28"/>
        <v>0</v>
      </c>
      <c r="D115" s="103">
        <f t="shared" ca="1" si="28"/>
        <v>0</v>
      </c>
      <c r="E115" s="103">
        <f t="shared" ca="1" si="28"/>
        <v>0</v>
      </c>
      <c r="F115" s="103">
        <f t="shared" ca="1" si="28"/>
        <v>0</v>
      </c>
      <c r="G115" s="103">
        <f t="shared" ca="1" si="28"/>
        <v>0</v>
      </c>
      <c r="H115" s="103">
        <f t="shared" ca="1" si="28"/>
        <v>0</v>
      </c>
      <c r="I115" s="103">
        <f t="shared" ca="1" si="28"/>
        <v>0</v>
      </c>
      <c r="J115" s="103">
        <f t="shared" ca="1" si="28"/>
        <v>0</v>
      </c>
      <c r="K115" s="103">
        <f t="shared" ca="1" si="28"/>
        <v>0</v>
      </c>
      <c r="L115" s="103">
        <f t="shared" ca="1" si="28"/>
        <v>0</v>
      </c>
      <c r="M115" s="103">
        <f t="shared" ca="1" si="28"/>
        <v>0</v>
      </c>
      <c r="N115" s="103">
        <f t="shared" ca="1" si="28"/>
        <v>0</v>
      </c>
      <c r="O115" s="103">
        <f t="shared" ca="1" si="28"/>
        <v>0</v>
      </c>
      <c r="P115" s="103">
        <f t="shared" ca="1" si="28"/>
        <v>0</v>
      </c>
      <c r="Q115" s="103">
        <f t="shared" ca="1" si="28"/>
        <v>0</v>
      </c>
      <c r="R115" s="103">
        <f t="shared" ca="1" si="28"/>
        <v>0</v>
      </c>
      <c r="S115" s="103">
        <f t="shared" ca="1" si="28"/>
        <v>0</v>
      </c>
      <c r="T115" s="103">
        <f t="shared" ca="1" si="28"/>
        <v>0</v>
      </c>
      <c r="U115" s="103">
        <f t="shared" ca="1" si="28"/>
        <v>0</v>
      </c>
      <c r="V115" s="103">
        <f t="shared" ca="1" si="28"/>
        <v>0</v>
      </c>
      <c r="W115" s="103">
        <f t="shared" ca="1" si="28"/>
        <v>0</v>
      </c>
      <c r="X115" s="103">
        <f t="shared" ca="1" si="28"/>
        <v>0</v>
      </c>
      <c r="Y115" s="103">
        <f t="shared" ca="1" si="28"/>
        <v>0</v>
      </c>
      <c r="Z115" s="103">
        <f t="shared" ca="1" si="28"/>
        <v>0</v>
      </c>
      <c r="AA115" s="103">
        <f t="shared" ca="1" si="28"/>
        <v>0</v>
      </c>
      <c r="AB115" s="103">
        <f t="shared" ca="1" si="28"/>
        <v>0</v>
      </c>
      <c r="AC115" s="103">
        <f t="shared" ca="1" si="28"/>
        <v>0</v>
      </c>
      <c r="AD115" s="103">
        <f t="shared" ca="1" si="28"/>
        <v>0</v>
      </c>
      <c r="AE115" s="103">
        <f t="shared" ca="1" si="28"/>
        <v>0</v>
      </c>
      <c r="AF115" s="103">
        <f t="shared" ca="1" si="28"/>
        <v>0</v>
      </c>
      <c r="AG115" s="103">
        <f t="shared" ca="1" si="28"/>
        <v>0</v>
      </c>
      <c r="AH115" s="103">
        <f t="shared" ca="1" si="28"/>
        <v>0</v>
      </c>
      <c r="AI115" s="103">
        <f t="shared" ca="1" si="28"/>
        <v>0</v>
      </c>
      <c r="AJ115" s="103">
        <f t="shared" ca="1" si="28"/>
        <v>0</v>
      </c>
      <c r="AK115" s="103">
        <f t="shared" ca="1" si="28"/>
        <v>0</v>
      </c>
      <c r="AL115" s="103">
        <f t="shared" ca="1" si="28"/>
        <v>0</v>
      </c>
      <c r="AM115" s="103">
        <f t="shared" ca="1" si="28"/>
        <v>0</v>
      </c>
      <c r="AN115" s="103">
        <f t="shared" ca="1" si="28"/>
        <v>0</v>
      </c>
      <c r="AO115" s="103">
        <f t="shared" ca="1" si="28"/>
        <v>0</v>
      </c>
      <c r="AP115" s="103">
        <f t="shared" ca="1" si="28"/>
        <v>0</v>
      </c>
      <c r="AQ115" s="103">
        <f t="shared" ca="1" si="28"/>
        <v>0</v>
      </c>
      <c r="AR115" s="103">
        <f t="shared" ca="1" si="28"/>
        <v>0</v>
      </c>
      <c r="AS115" s="103">
        <f t="shared" ca="1" si="28"/>
        <v>0</v>
      </c>
      <c r="AT115" s="103">
        <f t="shared" ca="1" si="28"/>
        <v>0</v>
      </c>
      <c r="AU115" s="103">
        <f t="shared" ca="1" si="28"/>
        <v>0</v>
      </c>
      <c r="AV115" s="103">
        <f t="shared" ca="1" si="28"/>
        <v>0</v>
      </c>
      <c r="AW115" s="103">
        <f t="shared" ca="1" si="28"/>
        <v>0</v>
      </c>
      <c r="AX115" s="103">
        <f t="shared" ca="1" si="28"/>
        <v>0</v>
      </c>
      <c r="AY115" s="103">
        <f t="shared" ca="1" si="28"/>
        <v>0</v>
      </c>
      <c r="AZ115" s="103">
        <f t="shared" ca="1" si="28"/>
        <v>0</v>
      </c>
      <c r="BA115" s="103">
        <f t="shared" ca="1" si="28"/>
        <v>0</v>
      </c>
      <c r="BB115" s="103">
        <f t="shared" ca="1" si="28"/>
        <v>0</v>
      </c>
      <c r="BC115" s="103">
        <f t="shared" ca="1" si="28"/>
        <v>0</v>
      </c>
      <c r="BD115" s="103">
        <f t="shared" ca="1" si="28"/>
        <v>0</v>
      </c>
      <c r="BE115" s="103">
        <f t="shared" ca="1" si="28"/>
        <v>0</v>
      </c>
      <c r="BF115" s="103">
        <f t="shared" ca="1" si="28"/>
        <v>0</v>
      </c>
      <c r="BG115" s="103">
        <f t="shared" ca="1" si="28"/>
        <v>0</v>
      </c>
      <c r="BH115" s="103">
        <f t="shared" ca="1" si="28"/>
        <v>0</v>
      </c>
      <c r="BI115" s="103">
        <f t="shared" ca="1" si="28"/>
        <v>0</v>
      </c>
      <c r="BJ115" s="2"/>
      <c r="BK115" s="2"/>
      <c r="BL115" s="2"/>
      <c r="BM115" s="2"/>
      <c r="BN115" s="2"/>
      <c r="BO115" s="2"/>
      <c r="BP115" s="2"/>
      <c r="BQ115" s="2"/>
      <c r="BR115" s="2"/>
      <c r="BS115" s="2"/>
      <c r="BT115" s="2"/>
      <c r="BU115" s="2"/>
      <c r="BV115" s="2"/>
      <c r="BW115" s="2"/>
      <c r="BX115" s="2"/>
      <c r="BY115" s="2"/>
      <c r="BZ115" s="2"/>
      <c r="CA115" s="2"/>
    </row>
    <row r="116" spans="1:79">
      <c r="A116" s="2"/>
      <c r="B116" s="108"/>
      <c r="C116" s="108"/>
      <c r="D116" s="108"/>
      <c r="E116" s="108"/>
      <c r="F116" s="108"/>
      <c r="G116" s="108"/>
      <c r="H116" s="108"/>
      <c r="I116" s="108"/>
      <c r="J116" s="108"/>
      <c r="K116" s="108"/>
      <c r="L116" s="108"/>
      <c r="M116" s="108"/>
      <c r="N116" s="108"/>
      <c r="O116" s="108"/>
      <c r="P116" s="108"/>
      <c r="Q116" s="108"/>
      <c r="R116" s="108"/>
      <c r="S116" s="108"/>
      <c r="T116" s="108"/>
      <c r="U116" s="108"/>
      <c r="V116" s="108"/>
      <c r="W116" s="108"/>
      <c r="X116" s="108"/>
      <c r="Y116" s="108"/>
      <c r="Z116" s="108"/>
      <c r="AA116" s="108"/>
      <c r="AB116" s="108"/>
      <c r="AC116" s="108"/>
      <c r="AD116" s="108"/>
      <c r="AE116" s="108"/>
      <c r="AF116" s="108"/>
      <c r="AG116" s="108"/>
      <c r="AH116" s="108"/>
      <c r="AI116" s="108"/>
      <c r="AJ116" s="108"/>
      <c r="AK116" s="108"/>
      <c r="AL116" s="108"/>
      <c r="AM116" s="108"/>
      <c r="AN116" s="108"/>
      <c r="AO116" s="108"/>
      <c r="AP116" s="108"/>
      <c r="AQ116" s="108"/>
      <c r="AR116" s="108"/>
      <c r="AS116" s="108"/>
      <c r="AT116" s="108"/>
      <c r="AU116" s="108"/>
      <c r="AV116" s="108"/>
      <c r="AW116" s="108"/>
      <c r="AX116" s="108"/>
      <c r="AY116" s="108"/>
      <c r="AZ116" s="108"/>
      <c r="BA116" s="108"/>
      <c r="BB116" s="108"/>
      <c r="BC116" s="108"/>
      <c r="BD116" s="108"/>
      <c r="BE116" s="108"/>
      <c r="BF116" s="108"/>
      <c r="BG116" s="108"/>
      <c r="BH116" s="108"/>
      <c r="BI116" s="108"/>
      <c r="BJ116" s="2"/>
      <c r="BK116" s="2"/>
      <c r="BL116" s="2"/>
      <c r="BM116" s="2"/>
      <c r="BN116" s="2"/>
      <c r="BO116" s="2"/>
      <c r="BP116" s="2"/>
      <c r="BQ116" s="2"/>
      <c r="BR116" s="2"/>
      <c r="BS116" s="2"/>
      <c r="BT116" s="2"/>
      <c r="BU116" s="2"/>
      <c r="BV116" s="2"/>
      <c r="BW116" s="2"/>
      <c r="BX116" s="2"/>
      <c r="BY116" s="2"/>
      <c r="BZ116" s="2"/>
      <c r="CA116" s="2"/>
    </row>
    <row r="117" spans="1:79" ht="21">
      <c r="A117" s="73" t="s">
        <v>97</v>
      </c>
      <c r="B117" s="91"/>
      <c r="C117" s="91"/>
      <c r="D117" s="91"/>
      <c r="E117" s="91"/>
      <c r="F117" s="91"/>
      <c r="G117" s="91"/>
      <c r="H117" s="91"/>
      <c r="I117" s="91"/>
      <c r="J117" s="91"/>
      <c r="K117" s="91"/>
      <c r="L117" s="91"/>
      <c r="M117" s="91"/>
      <c r="N117" s="91"/>
      <c r="O117" s="91"/>
      <c r="P117" s="91"/>
      <c r="Q117" s="91"/>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c r="AX117" s="91"/>
      <c r="AY117" s="91"/>
      <c r="AZ117" s="91"/>
      <c r="BA117" s="91"/>
      <c r="BB117" s="91"/>
      <c r="BC117" s="91"/>
      <c r="BD117" s="91"/>
      <c r="BE117" s="91"/>
      <c r="BF117" s="91"/>
      <c r="BG117" s="91"/>
      <c r="BH117" s="91"/>
      <c r="BI117" s="91"/>
      <c r="BJ117" s="2"/>
      <c r="BK117" s="2"/>
      <c r="BL117" s="2"/>
      <c r="BM117" s="2"/>
      <c r="BN117" s="2"/>
      <c r="BO117" s="2"/>
      <c r="BP117" s="2"/>
      <c r="BQ117" s="2"/>
      <c r="BR117" s="2"/>
      <c r="BS117" s="2"/>
      <c r="BT117" s="2"/>
      <c r="BU117" s="2"/>
      <c r="BV117" s="2"/>
      <c r="BW117" s="2"/>
      <c r="BX117" s="2"/>
      <c r="BY117" s="2"/>
      <c r="BZ117" s="2"/>
      <c r="CA117" s="2"/>
    </row>
    <row r="118" spans="1:79">
      <c r="A118" s="75" t="s">
        <v>40</v>
      </c>
      <c r="B118" s="76">
        <f>Calc!C$4</f>
        <v>46203</v>
      </c>
      <c r="C118" s="76">
        <f>Calc!D$4</f>
        <v>46234</v>
      </c>
      <c r="D118" s="76">
        <f>Calc!E$4</f>
        <v>46265</v>
      </c>
      <c r="E118" s="76">
        <f>Calc!F$4</f>
        <v>46295</v>
      </c>
      <c r="F118" s="76">
        <f>Calc!G$4</f>
        <v>46326</v>
      </c>
      <c r="G118" s="76">
        <f>Calc!H$4</f>
        <v>46356</v>
      </c>
      <c r="H118" s="76">
        <f>Calc!I$4</f>
        <v>46387</v>
      </c>
      <c r="I118" s="76">
        <f>Calc!J$4</f>
        <v>46418</v>
      </c>
      <c r="J118" s="76">
        <f>Calc!K$4</f>
        <v>46446</v>
      </c>
      <c r="K118" s="76">
        <f>Calc!L$4</f>
        <v>46477</v>
      </c>
      <c r="L118" s="76">
        <f>Calc!M$4</f>
        <v>46507</v>
      </c>
      <c r="M118" s="76">
        <f>Calc!N$4</f>
        <v>46538</v>
      </c>
      <c r="N118" s="76">
        <f>Calc!O$4</f>
        <v>46568</v>
      </c>
      <c r="O118" s="76">
        <f>Calc!P$4</f>
        <v>46599</v>
      </c>
      <c r="P118" s="76">
        <f>Calc!Q$4</f>
        <v>46630</v>
      </c>
      <c r="Q118" s="76">
        <f>Calc!R$4</f>
        <v>46660</v>
      </c>
      <c r="R118" s="76">
        <f>Calc!S$4</f>
        <v>46691</v>
      </c>
      <c r="S118" s="76">
        <f>Calc!T$4</f>
        <v>46721</v>
      </c>
      <c r="T118" s="76">
        <f>Calc!U$4</f>
        <v>46752</v>
      </c>
      <c r="U118" s="76">
        <f>Calc!V$4</f>
        <v>46783</v>
      </c>
      <c r="V118" s="76">
        <f>Calc!W$4</f>
        <v>46812</v>
      </c>
      <c r="W118" s="76">
        <f>Calc!X$4</f>
        <v>46843</v>
      </c>
      <c r="X118" s="76">
        <f>Calc!Y$4</f>
        <v>46873</v>
      </c>
      <c r="Y118" s="76">
        <f>Calc!Z$4</f>
        <v>46904</v>
      </c>
      <c r="Z118" s="76">
        <f>Calc!AA$4</f>
        <v>46934</v>
      </c>
      <c r="AA118" s="76">
        <f>Calc!AB$4</f>
        <v>46965</v>
      </c>
      <c r="AB118" s="76">
        <f>Calc!AC$4</f>
        <v>46996</v>
      </c>
      <c r="AC118" s="76">
        <f>Calc!AD$4</f>
        <v>47026</v>
      </c>
      <c r="AD118" s="76">
        <f>Calc!AE$4</f>
        <v>47057</v>
      </c>
      <c r="AE118" s="76">
        <f>Calc!AF$4</f>
        <v>47087</v>
      </c>
      <c r="AF118" s="76">
        <f>Calc!AG$4</f>
        <v>47118</v>
      </c>
      <c r="AG118" s="76">
        <f>Calc!AH$4</f>
        <v>47149</v>
      </c>
      <c r="AH118" s="76">
        <f>Calc!AI$4</f>
        <v>47177</v>
      </c>
      <c r="AI118" s="76">
        <f>Calc!AJ$4</f>
        <v>47208</v>
      </c>
      <c r="AJ118" s="76">
        <f>Calc!AK$4</f>
        <v>47238</v>
      </c>
      <c r="AK118" s="76">
        <f>Calc!AL$4</f>
        <v>47269</v>
      </c>
      <c r="AL118" s="76">
        <f>Calc!AM$4</f>
        <v>47299</v>
      </c>
      <c r="AM118" s="76">
        <f>Calc!AN$4</f>
        <v>47330</v>
      </c>
      <c r="AN118" s="76">
        <f>Calc!AO$4</f>
        <v>47361</v>
      </c>
      <c r="AO118" s="76">
        <f>Calc!AP$4</f>
        <v>47391</v>
      </c>
      <c r="AP118" s="76">
        <f>Calc!AQ$4</f>
        <v>47422</v>
      </c>
      <c r="AQ118" s="76">
        <f>Calc!AR$4</f>
        <v>47452</v>
      </c>
      <c r="AR118" s="76">
        <f>Calc!AS$4</f>
        <v>47483</v>
      </c>
      <c r="AS118" s="76">
        <f>Calc!AT$4</f>
        <v>47514</v>
      </c>
      <c r="AT118" s="76">
        <f>Calc!AU$4</f>
        <v>47542</v>
      </c>
      <c r="AU118" s="76">
        <f>Calc!AV$4</f>
        <v>47573</v>
      </c>
      <c r="AV118" s="76">
        <f>Calc!AW$4</f>
        <v>47603</v>
      </c>
      <c r="AW118" s="76">
        <f>Calc!AX$4</f>
        <v>47634</v>
      </c>
      <c r="AX118" s="76">
        <f>Calc!AY$4</f>
        <v>47664</v>
      </c>
      <c r="AY118" s="76">
        <f>Calc!AZ$4</f>
        <v>47695</v>
      </c>
      <c r="AZ118" s="76">
        <f>Calc!BA$4</f>
        <v>47726</v>
      </c>
      <c r="BA118" s="76">
        <f>Calc!BB$4</f>
        <v>47756</v>
      </c>
      <c r="BB118" s="76">
        <f>Calc!BC$4</f>
        <v>47787</v>
      </c>
      <c r="BC118" s="76">
        <f>Calc!BD$4</f>
        <v>47817</v>
      </c>
      <c r="BD118" s="76">
        <f>Calc!BE$4</f>
        <v>47848</v>
      </c>
      <c r="BE118" s="76">
        <f>Calc!BF$4</f>
        <v>47879</v>
      </c>
      <c r="BF118" s="76">
        <f>Calc!BG$4</f>
        <v>47907</v>
      </c>
      <c r="BG118" s="76">
        <f>Calc!BH$4</f>
        <v>47938</v>
      </c>
      <c r="BH118" s="76">
        <f>Calc!BI$4</f>
        <v>47968</v>
      </c>
      <c r="BI118" s="76">
        <f>Calc!BJ$4</f>
        <v>47999</v>
      </c>
      <c r="BJ118" s="17"/>
      <c r="BK118" s="17"/>
      <c r="BL118" s="17"/>
      <c r="BM118" s="17"/>
      <c r="BN118" s="17"/>
      <c r="BO118" s="17"/>
      <c r="BP118" s="17"/>
      <c r="BQ118" s="17"/>
      <c r="BR118" s="17"/>
      <c r="BS118" s="17"/>
      <c r="BT118" s="17"/>
      <c r="BU118" s="17"/>
      <c r="BV118" s="17"/>
      <c r="BW118" s="17"/>
      <c r="BX118" s="17"/>
      <c r="BY118" s="17"/>
      <c r="BZ118" s="17"/>
      <c r="CA118" s="17"/>
    </row>
    <row r="119" spans="1:79">
      <c r="A119" s="75" t="s">
        <v>41</v>
      </c>
      <c r="B119" s="75">
        <v>1</v>
      </c>
      <c r="C119" s="75">
        <v>2</v>
      </c>
      <c r="D119" s="75">
        <v>3</v>
      </c>
      <c r="E119" s="75">
        <v>4</v>
      </c>
      <c r="F119" s="75">
        <v>5</v>
      </c>
      <c r="G119" s="75">
        <v>6</v>
      </c>
      <c r="H119" s="75">
        <v>7</v>
      </c>
      <c r="I119" s="75">
        <v>8</v>
      </c>
      <c r="J119" s="75">
        <v>9</v>
      </c>
      <c r="K119" s="75">
        <v>10</v>
      </c>
      <c r="L119" s="75">
        <v>11</v>
      </c>
      <c r="M119" s="75">
        <v>12</v>
      </c>
      <c r="N119" s="75">
        <v>13</v>
      </c>
      <c r="O119" s="75">
        <v>14</v>
      </c>
      <c r="P119" s="75">
        <v>15</v>
      </c>
      <c r="Q119" s="75">
        <v>16</v>
      </c>
      <c r="R119" s="75">
        <v>17</v>
      </c>
      <c r="S119" s="75">
        <v>18</v>
      </c>
      <c r="T119" s="75">
        <v>19</v>
      </c>
      <c r="U119" s="75">
        <v>20</v>
      </c>
      <c r="V119" s="75">
        <v>21</v>
      </c>
      <c r="W119" s="75">
        <v>22</v>
      </c>
      <c r="X119" s="75">
        <v>23</v>
      </c>
      <c r="Y119" s="75">
        <v>24</v>
      </c>
      <c r="Z119" s="75">
        <v>25</v>
      </c>
      <c r="AA119" s="75">
        <v>26</v>
      </c>
      <c r="AB119" s="75">
        <v>27</v>
      </c>
      <c r="AC119" s="75">
        <v>28</v>
      </c>
      <c r="AD119" s="75">
        <v>29</v>
      </c>
      <c r="AE119" s="75">
        <v>30</v>
      </c>
      <c r="AF119" s="75">
        <v>31</v>
      </c>
      <c r="AG119" s="75">
        <v>32</v>
      </c>
      <c r="AH119" s="75">
        <v>33</v>
      </c>
      <c r="AI119" s="75">
        <v>34</v>
      </c>
      <c r="AJ119" s="75">
        <v>35</v>
      </c>
      <c r="AK119" s="75">
        <v>36</v>
      </c>
      <c r="AL119" s="75">
        <v>37</v>
      </c>
      <c r="AM119" s="75">
        <v>38</v>
      </c>
      <c r="AN119" s="75">
        <v>39</v>
      </c>
      <c r="AO119" s="75">
        <v>40</v>
      </c>
      <c r="AP119" s="75">
        <v>41</v>
      </c>
      <c r="AQ119" s="75">
        <v>42</v>
      </c>
      <c r="AR119" s="75">
        <v>43</v>
      </c>
      <c r="AS119" s="75">
        <v>44</v>
      </c>
      <c r="AT119" s="75">
        <v>45</v>
      </c>
      <c r="AU119" s="75">
        <v>46</v>
      </c>
      <c r="AV119" s="75">
        <v>47</v>
      </c>
      <c r="AW119" s="75">
        <v>48</v>
      </c>
      <c r="AX119" s="75">
        <v>49</v>
      </c>
      <c r="AY119" s="75">
        <v>50</v>
      </c>
      <c r="AZ119" s="75">
        <v>51</v>
      </c>
      <c r="BA119" s="75">
        <v>52</v>
      </c>
      <c r="BB119" s="75">
        <v>53</v>
      </c>
      <c r="BC119" s="75">
        <v>54</v>
      </c>
      <c r="BD119" s="75">
        <v>55</v>
      </c>
      <c r="BE119" s="75">
        <v>56</v>
      </c>
      <c r="BF119" s="75">
        <v>57</v>
      </c>
      <c r="BG119" s="75">
        <v>58</v>
      </c>
      <c r="BH119" s="75">
        <v>59</v>
      </c>
      <c r="BI119" s="75">
        <v>60</v>
      </c>
      <c r="BJ119" s="17"/>
      <c r="BK119" s="17"/>
      <c r="BL119" s="17"/>
      <c r="BM119" s="17"/>
      <c r="BN119" s="17"/>
      <c r="BO119" s="17"/>
      <c r="BP119" s="17"/>
      <c r="BQ119" s="17"/>
      <c r="BR119" s="17"/>
      <c r="BS119" s="17"/>
      <c r="BT119" s="17"/>
      <c r="BU119" s="17"/>
      <c r="BV119" s="17"/>
      <c r="BW119" s="17"/>
      <c r="BX119" s="17"/>
      <c r="BY119" s="17"/>
      <c r="BZ119" s="17"/>
      <c r="CA119" s="17"/>
    </row>
    <row r="120" spans="1:79">
      <c r="A120" s="17"/>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row>
    <row r="121" spans="1:79" ht="29">
      <c r="A121" s="4" t="s">
        <v>98</v>
      </c>
      <c r="B121" s="359" t="s">
        <v>99</v>
      </c>
      <c r="C121" s="96" t="s">
        <v>100</v>
      </c>
      <c r="D121" s="98" t="s">
        <v>101</v>
      </c>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row>
    <row r="122" spans="1:79">
      <c r="A122" s="9" t="s">
        <v>102</v>
      </c>
      <c r="B122" s="46">
        <v>0.05</v>
      </c>
      <c r="C122" s="81"/>
      <c r="D122" s="110"/>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row>
    <row r="123" spans="1:79">
      <c r="A123" s="9" t="s">
        <v>103</v>
      </c>
      <c r="B123" s="46">
        <v>0.02</v>
      </c>
      <c r="C123" s="81"/>
      <c r="D123" s="110"/>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row>
    <row r="124" spans="1:79">
      <c r="A124" s="9" t="s">
        <v>104</v>
      </c>
      <c r="B124" s="46"/>
      <c r="C124" s="81">
        <v>0.01</v>
      </c>
      <c r="D124" s="110">
        <v>0.1</v>
      </c>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row>
    <row r="125" spans="1:79">
      <c r="A125" s="9" t="s">
        <v>105</v>
      </c>
      <c r="B125" s="46"/>
      <c r="C125" s="81"/>
      <c r="D125" s="110">
        <v>0.05</v>
      </c>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row>
    <row r="126" spans="1:79">
      <c r="A126" s="14"/>
      <c r="B126" s="50"/>
      <c r="C126" s="111"/>
      <c r="D126" s="11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row>
    <row r="127" spans="1:79">
      <c r="A127" s="17"/>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row>
    <row r="128" spans="1:79">
      <c r="A128" s="2" t="s">
        <v>106</v>
      </c>
      <c r="B128" s="113">
        <f>SUM(B122:B126)</f>
        <v>7.0000000000000007E-2</v>
      </c>
      <c r="C128" s="80">
        <f t="shared" ref="C128:BI128" si="29">IF(C$12=$B$8,$B128,IF(C$12&gt;$B$8,B128*(1+$B129/12),0))</f>
        <v>0</v>
      </c>
      <c r="D128" s="80">
        <f t="shared" si="29"/>
        <v>0</v>
      </c>
      <c r="E128" s="80">
        <f t="shared" si="29"/>
        <v>7.0000000000000007E-2</v>
      </c>
      <c r="F128" s="80">
        <f t="shared" si="29"/>
        <v>7.0291666666666669E-2</v>
      </c>
      <c r="G128" s="80">
        <f t="shared" si="29"/>
        <v>7.0584548611111117E-2</v>
      </c>
      <c r="H128" s="80">
        <f t="shared" si="29"/>
        <v>7.0878650896990747E-2</v>
      </c>
      <c r="I128" s="80">
        <f t="shared" si="29"/>
        <v>7.1173978609061536E-2</v>
      </c>
      <c r="J128" s="80">
        <f t="shared" si="29"/>
        <v>7.1470536853265959E-2</v>
      </c>
      <c r="K128" s="80">
        <f t="shared" si="29"/>
        <v>7.1768330756821236E-2</v>
      </c>
      <c r="L128" s="80">
        <f t="shared" si="29"/>
        <v>7.2067365468307984E-2</v>
      </c>
      <c r="M128" s="80">
        <f t="shared" si="29"/>
        <v>7.2367646157759272E-2</v>
      </c>
      <c r="N128" s="80">
        <f t="shared" si="29"/>
        <v>7.2669178016749936E-2</v>
      </c>
      <c r="O128" s="80">
        <f t="shared" si="29"/>
        <v>7.2971966258486398E-2</v>
      </c>
      <c r="P128" s="80">
        <f t="shared" si="29"/>
        <v>7.3276016117896761E-2</v>
      </c>
      <c r="Q128" s="80">
        <f t="shared" si="29"/>
        <v>7.3581332851721332E-2</v>
      </c>
      <c r="R128" s="80">
        <f t="shared" si="29"/>
        <v>7.3887921738603507E-2</v>
      </c>
      <c r="S128" s="80">
        <f t="shared" si="29"/>
        <v>7.4195788079181021E-2</v>
      </c>
      <c r="T128" s="80">
        <f t="shared" si="29"/>
        <v>7.4504937196177609E-2</v>
      </c>
      <c r="U128" s="80">
        <f t="shared" si="29"/>
        <v>7.4815374434495013E-2</v>
      </c>
      <c r="V128" s="80">
        <f t="shared" si="29"/>
        <v>7.5127105161305413E-2</v>
      </c>
      <c r="W128" s="80">
        <f t="shared" si="29"/>
        <v>7.5440134766144182E-2</v>
      </c>
      <c r="X128" s="80">
        <f t="shared" si="29"/>
        <v>7.5754468661003119E-2</v>
      </c>
      <c r="Y128" s="80">
        <f t="shared" si="29"/>
        <v>7.6070112280423957E-2</v>
      </c>
      <c r="Z128" s="80">
        <f t="shared" si="29"/>
        <v>7.6387071081592386E-2</v>
      </c>
      <c r="AA128" s="80">
        <f t="shared" si="29"/>
        <v>7.6705350544432352E-2</v>
      </c>
      <c r="AB128" s="80">
        <f t="shared" si="29"/>
        <v>7.7024956171700826E-2</v>
      </c>
      <c r="AC128" s="80">
        <f t="shared" si="29"/>
        <v>7.7345893489082912E-2</v>
      </c>
      <c r="AD128" s="80">
        <f t="shared" si="29"/>
        <v>7.7668168045287422E-2</v>
      </c>
      <c r="AE128" s="80">
        <f t="shared" si="29"/>
        <v>7.7991785412142786E-2</v>
      </c>
      <c r="AF128" s="80">
        <f t="shared" si="29"/>
        <v>7.8316751184693376E-2</v>
      </c>
      <c r="AG128" s="80">
        <f t="shared" si="29"/>
        <v>7.8643070981296262E-2</v>
      </c>
      <c r="AH128" s="80">
        <f t="shared" si="29"/>
        <v>7.8970750443718332E-2</v>
      </c>
      <c r="AI128" s="80">
        <f t="shared" si="29"/>
        <v>7.9299795237233822E-2</v>
      </c>
      <c r="AJ128" s="80">
        <f t="shared" si="29"/>
        <v>7.9630211050722294E-2</v>
      </c>
      <c r="AK128" s="80">
        <f t="shared" si="29"/>
        <v>7.9962003596766973E-2</v>
      </c>
      <c r="AL128" s="80">
        <f t="shared" si="29"/>
        <v>8.0295178611753504E-2</v>
      </c>
      <c r="AM128" s="80">
        <f t="shared" si="29"/>
        <v>8.0629741855969148E-2</v>
      </c>
      <c r="AN128" s="80">
        <f t="shared" si="29"/>
        <v>8.0965699113702355E-2</v>
      </c>
      <c r="AO128" s="80">
        <f t="shared" si="29"/>
        <v>8.1303056193342785E-2</v>
      </c>
      <c r="AP128" s="80">
        <f t="shared" si="29"/>
        <v>8.1641818927481707E-2</v>
      </c>
      <c r="AQ128" s="80">
        <f t="shared" si="29"/>
        <v>8.1981993173012885E-2</v>
      </c>
      <c r="AR128" s="80">
        <f t="shared" si="29"/>
        <v>8.2323584811233766E-2</v>
      </c>
      <c r="AS128" s="80">
        <f t="shared" si="29"/>
        <v>8.2666599747947239E-2</v>
      </c>
      <c r="AT128" s="80">
        <f t="shared" si="29"/>
        <v>8.301104391356369E-2</v>
      </c>
      <c r="AU128" s="80">
        <f t="shared" si="29"/>
        <v>8.3356923263203542E-2</v>
      </c>
      <c r="AV128" s="80">
        <f t="shared" si="29"/>
        <v>8.3704243776800219E-2</v>
      </c>
      <c r="AW128" s="80">
        <f t="shared" si="29"/>
        <v>8.4053011459203547E-2</v>
      </c>
      <c r="AX128" s="80">
        <f t="shared" si="29"/>
        <v>8.440323234028356E-2</v>
      </c>
      <c r="AY128" s="80">
        <f t="shared" si="29"/>
        <v>8.4754912475034735E-2</v>
      </c>
      <c r="AZ128" s="80">
        <f t="shared" si="29"/>
        <v>8.5108057943680718E-2</v>
      </c>
      <c r="BA128" s="80">
        <f t="shared" si="29"/>
        <v>8.5462674851779385E-2</v>
      </c>
      <c r="BB128" s="80">
        <f t="shared" si="29"/>
        <v>8.5818769330328462E-2</v>
      </c>
      <c r="BC128" s="80">
        <f t="shared" si="29"/>
        <v>8.61763475358715E-2</v>
      </c>
      <c r="BD128" s="80">
        <f t="shared" si="29"/>
        <v>8.6535415650604297E-2</v>
      </c>
      <c r="BE128" s="80">
        <f t="shared" si="29"/>
        <v>8.6895979882481808E-2</v>
      </c>
      <c r="BF128" s="80">
        <f t="shared" si="29"/>
        <v>8.7258046465325478E-2</v>
      </c>
      <c r="BG128" s="80">
        <f t="shared" si="29"/>
        <v>8.7621621658931004E-2</v>
      </c>
      <c r="BH128" s="80">
        <f t="shared" si="29"/>
        <v>8.7986711749176549E-2</v>
      </c>
      <c r="BI128" s="80">
        <f t="shared" si="29"/>
        <v>8.8353323048131455E-2</v>
      </c>
      <c r="BJ128" s="2"/>
      <c r="BK128" s="2"/>
      <c r="BL128" s="2"/>
      <c r="BM128" s="2"/>
      <c r="BN128" s="2"/>
      <c r="BO128" s="2"/>
      <c r="BP128" s="2"/>
      <c r="BQ128" s="2"/>
      <c r="BR128" s="2"/>
      <c r="BS128" s="2"/>
      <c r="BT128" s="2"/>
      <c r="BU128" s="2"/>
      <c r="BV128" s="2"/>
      <c r="BW128" s="2"/>
      <c r="BX128" s="2"/>
      <c r="BY128" s="2"/>
      <c r="BZ128" s="2"/>
      <c r="CA128" s="2"/>
    </row>
    <row r="129" spans="1:79">
      <c r="A129" s="2" t="s">
        <v>107</v>
      </c>
      <c r="B129" s="95">
        <v>0.05</v>
      </c>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row>
    <row r="130" spans="1:79">
      <c r="A130" s="17"/>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row>
    <row r="131" spans="1:79">
      <c r="A131" s="2" t="s">
        <v>108</v>
      </c>
      <c r="B131" s="48">
        <f>SUM(C122:C126)</f>
        <v>0.01</v>
      </c>
      <c r="C131" s="82">
        <f t="shared" ref="C131:BI131" si="30">IF(C$12=$B$8,$B131,IF(C$12&gt;$B$8,B131*(1+$B132/12),0))</f>
        <v>0</v>
      </c>
      <c r="D131" s="82">
        <f t="shared" si="30"/>
        <v>0</v>
      </c>
      <c r="E131" s="82">
        <f t="shared" si="30"/>
        <v>0.01</v>
      </c>
      <c r="F131" s="82">
        <f t="shared" si="30"/>
        <v>1.0041666666666667E-2</v>
      </c>
      <c r="G131" s="82">
        <f t="shared" si="30"/>
        <v>1.0083506944444445E-2</v>
      </c>
      <c r="H131" s="82">
        <f t="shared" si="30"/>
        <v>1.0125521556712964E-2</v>
      </c>
      <c r="I131" s="82">
        <f t="shared" si="30"/>
        <v>1.0167711229865935E-2</v>
      </c>
      <c r="J131" s="82">
        <f t="shared" si="30"/>
        <v>1.0210076693323709E-2</v>
      </c>
      <c r="K131" s="82">
        <f t="shared" si="30"/>
        <v>1.0252618679545892E-2</v>
      </c>
      <c r="L131" s="82">
        <f t="shared" si="30"/>
        <v>1.0295337924043999E-2</v>
      </c>
      <c r="M131" s="82">
        <f t="shared" si="30"/>
        <v>1.0338235165394182E-2</v>
      </c>
      <c r="N131" s="82">
        <f t="shared" si="30"/>
        <v>1.0381311145249992E-2</v>
      </c>
      <c r="O131" s="82">
        <f t="shared" si="30"/>
        <v>1.0424566608355199E-2</v>
      </c>
      <c r="P131" s="82">
        <f t="shared" si="30"/>
        <v>1.046800230255668E-2</v>
      </c>
      <c r="Q131" s="82">
        <f t="shared" si="30"/>
        <v>1.0511618978817333E-2</v>
      </c>
      <c r="R131" s="82">
        <f t="shared" si="30"/>
        <v>1.0555417391229073E-2</v>
      </c>
      <c r="S131" s="82">
        <f t="shared" si="30"/>
        <v>1.059939829702586E-2</v>
      </c>
      <c r="T131" s="82">
        <f t="shared" si="30"/>
        <v>1.0643562456596801E-2</v>
      </c>
      <c r="U131" s="82">
        <f t="shared" si="30"/>
        <v>1.0687910633499288E-2</v>
      </c>
      <c r="V131" s="82">
        <f t="shared" si="30"/>
        <v>1.0732443594472202E-2</v>
      </c>
      <c r="W131" s="82">
        <f t="shared" si="30"/>
        <v>1.077716210944917E-2</v>
      </c>
      <c r="X131" s="82">
        <f t="shared" si="30"/>
        <v>1.0822066951571875E-2</v>
      </c>
      <c r="Y131" s="82">
        <f t="shared" si="30"/>
        <v>1.0867158897203424E-2</v>
      </c>
      <c r="Z131" s="82">
        <f t="shared" si="30"/>
        <v>1.0912438725941772E-2</v>
      </c>
      <c r="AA131" s="82">
        <f t="shared" si="30"/>
        <v>1.0957907220633195E-2</v>
      </c>
      <c r="AB131" s="82">
        <f t="shared" si="30"/>
        <v>1.1003565167385832E-2</v>
      </c>
      <c r="AC131" s="82">
        <f t="shared" si="30"/>
        <v>1.1049413355583274E-2</v>
      </c>
      <c r="AD131" s="82">
        <f t="shared" si="30"/>
        <v>1.1095452577898204E-2</v>
      </c>
      <c r="AE131" s="82">
        <f t="shared" si="30"/>
        <v>1.1141683630306112E-2</v>
      </c>
      <c r="AF131" s="82">
        <f t="shared" si="30"/>
        <v>1.1188107312099054E-2</v>
      </c>
      <c r="AG131" s="82">
        <f t="shared" si="30"/>
        <v>1.1234724425899466E-2</v>
      </c>
      <c r="AH131" s="82">
        <f t="shared" si="30"/>
        <v>1.1281535777674047E-2</v>
      </c>
      <c r="AI131" s="82">
        <f t="shared" si="30"/>
        <v>1.1328542176747688E-2</v>
      </c>
      <c r="AJ131" s="82">
        <f t="shared" si="30"/>
        <v>1.1375744435817471E-2</v>
      </c>
      <c r="AK131" s="82">
        <f t="shared" si="30"/>
        <v>1.1423143370966711E-2</v>
      </c>
      <c r="AL131" s="82">
        <f t="shared" si="30"/>
        <v>1.1470739801679071E-2</v>
      </c>
      <c r="AM131" s="82">
        <f t="shared" si="30"/>
        <v>1.1518534550852734E-2</v>
      </c>
      <c r="AN131" s="82">
        <f t="shared" si="30"/>
        <v>1.156652844481462E-2</v>
      </c>
      <c r="AO131" s="82">
        <f t="shared" si="30"/>
        <v>1.161472231333468E-2</v>
      </c>
      <c r="AP131" s="82">
        <f t="shared" si="30"/>
        <v>1.1663116989640241E-2</v>
      </c>
      <c r="AQ131" s="82">
        <f t="shared" si="30"/>
        <v>1.1711713310430407E-2</v>
      </c>
      <c r="AR131" s="82">
        <f t="shared" si="30"/>
        <v>1.1760512115890534E-2</v>
      </c>
      <c r="AS131" s="82">
        <f t="shared" si="30"/>
        <v>1.1809514249706745E-2</v>
      </c>
      <c r="AT131" s="82">
        <f t="shared" si="30"/>
        <v>1.1858720559080523E-2</v>
      </c>
      <c r="AU131" s="82">
        <f t="shared" si="30"/>
        <v>1.1908131894743358E-2</v>
      </c>
      <c r="AV131" s="82">
        <f t="shared" si="30"/>
        <v>1.1957749110971456E-2</v>
      </c>
      <c r="AW131" s="82">
        <f t="shared" si="30"/>
        <v>1.2007573065600503E-2</v>
      </c>
      <c r="AX131" s="82">
        <f t="shared" si="30"/>
        <v>1.2057604620040505E-2</v>
      </c>
      <c r="AY131" s="82">
        <f t="shared" si="30"/>
        <v>1.2107844639290674E-2</v>
      </c>
      <c r="AZ131" s="82">
        <f t="shared" si="30"/>
        <v>1.2158293991954386E-2</v>
      </c>
      <c r="BA131" s="82">
        <f t="shared" si="30"/>
        <v>1.2208953550254194E-2</v>
      </c>
      <c r="BB131" s="82">
        <f t="shared" si="30"/>
        <v>1.225982419004692E-2</v>
      </c>
      <c r="BC131" s="82">
        <f t="shared" si="30"/>
        <v>1.2310906790838782E-2</v>
      </c>
      <c r="BD131" s="82">
        <f t="shared" si="30"/>
        <v>1.2362202235800609E-2</v>
      </c>
      <c r="BE131" s="82">
        <f t="shared" si="30"/>
        <v>1.2413711411783112E-2</v>
      </c>
      <c r="BF131" s="82">
        <f t="shared" si="30"/>
        <v>1.2465435209332208E-2</v>
      </c>
      <c r="BG131" s="82">
        <f t="shared" si="30"/>
        <v>1.2517374522704426E-2</v>
      </c>
      <c r="BH131" s="82">
        <f t="shared" si="30"/>
        <v>1.256953024988236E-2</v>
      </c>
      <c r="BI131" s="82">
        <f t="shared" si="30"/>
        <v>1.2621903292590202E-2</v>
      </c>
      <c r="BJ131" s="2"/>
      <c r="BK131" s="2"/>
      <c r="BL131" s="2"/>
      <c r="BM131" s="2"/>
      <c r="BN131" s="2"/>
      <c r="BO131" s="2"/>
      <c r="BP131" s="2"/>
      <c r="BQ131" s="2"/>
      <c r="BR131" s="2"/>
      <c r="BS131" s="2"/>
      <c r="BT131" s="2"/>
      <c r="BU131" s="2"/>
      <c r="BV131" s="2"/>
      <c r="BW131" s="2"/>
      <c r="BX131" s="2"/>
      <c r="BY131" s="2"/>
      <c r="BZ131" s="2"/>
      <c r="CA131" s="2"/>
    </row>
    <row r="132" spans="1:79">
      <c r="A132" s="2" t="s">
        <v>109</v>
      </c>
      <c r="B132" s="95">
        <v>0.05</v>
      </c>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row>
    <row r="133" spans="1:79">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row>
    <row r="134" spans="1:79">
      <c r="A134" s="2" t="s">
        <v>110</v>
      </c>
      <c r="B134" s="48">
        <f>SUM(D122:D126)</f>
        <v>0.15000000000000002</v>
      </c>
      <c r="C134" s="82">
        <f t="shared" ref="C134:BI134" si="31">IF(C$12=$B$8,$B134,IF(C$12&gt;$B$8,B134*(1+$B135/12),0))</f>
        <v>0</v>
      </c>
      <c r="D134" s="82">
        <f t="shared" si="31"/>
        <v>0</v>
      </c>
      <c r="E134" s="82">
        <f t="shared" si="31"/>
        <v>0.15000000000000002</v>
      </c>
      <c r="F134" s="82">
        <f t="shared" si="31"/>
        <v>0.15062500000000001</v>
      </c>
      <c r="G134" s="82">
        <f t="shared" si="31"/>
        <v>0.15125260416666667</v>
      </c>
      <c r="H134" s="82">
        <f t="shared" si="31"/>
        <v>0.15188282335069445</v>
      </c>
      <c r="I134" s="82">
        <f t="shared" si="31"/>
        <v>0.152515668447989</v>
      </c>
      <c r="J134" s="82">
        <f t="shared" si="31"/>
        <v>0.15315115039985561</v>
      </c>
      <c r="K134" s="82">
        <f t="shared" si="31"/>
        <v>0.15378928019318833</v>
      </c>
      <c r="L134" s="82">
        <f t="shared" si="31"/>
        <v>0.15443006886065994</v>
      </c>
      <c r="M134" s="82">
        <f t="shared" si="31"/>
        <v>0.15507352748091269</v>
      </c>
      <c r="N134" s="82">
        <f t="shared" si="31"/>
        <v>0.15571966717874983</v>
      </c>
      <c r="O134" s="82">
        <f t="shared" si="31"/>
        <v>0.15636849912532794</v>
      </c>
      <c r="P134" s="82">
        <f t="shared" si="31"/>
        <v>0.15702003453835015</v>
      </c>
      <c r="Q134" s="82">
        <f t="shared" si="31"/>
        <v>0.15767428468225994</v>
      </c>
      <c r="R134" s="82">
        <f t="shared" si="31"/>
        <v>0.15833126086843602</v>
      </c>
      <c r="S134" s="82">
        <f t="shared" si="31"/>
        <v>0.15899097445538785</v>
      </c>
      <c r="T134" s="82">
        <f t="shared" si="31"/>
        <v>0.15965343684895195</v>
      </c>
      <c r="U134" s="82">
        <f t="shared" si="31"/>
        <v>0.16031865950248925</v>
      </c>
      <c r="V134" s="82">
        <f t="shared" si="31"/>
        <v>0.16098665391708294</v>
      </c>
      <c r="W134" s="82">
        <f t="shared" si="31"/>
        <v>0.16165743164173746</v>
      </c>
      <c r="X134" s="82">
        <f t="shared" si="31"/>
        <v>0.16233100427357802</v>
      </c>
      <c r="Y134" s="82">
        <f t="shared" si="31"/>
        <v>0.16300738345805127</v>
      </c>
      <c r="Z134" s="82">
        <f t="shared" si="31"/>
        <v>0.16368658088912649</v>
      </c>
      <c r="AA134" s="82">
        <f t="shared" si="31"/>
        <v>0.16436860830949784</v>
      </c>
      <c r="AB134" s="82">
        <f t="shared" si="31"/>
        <v>0.16505347751078742</v>
      </c>
      <c r="AC134" s="82">
        <f t="shared" si="31"/>
        <v>0.16574120033374903</v>
      </c>
      <c r="AD134" s="82">
        <f t="shared" si="31"/>
        <v>0.166431788668473</v>
      </c>
      <c r="AE134" s="82">
        <f t="shared" si="31"/>
        <v>0.16712525445459164</v>
      </c>
      <c r="AF134" s="82">
        <f t="shared" si="31"/>
        <v>0.16782160968148577</v>
      </c>
      <c r="AG134" s="82">
        <f t="shared" si="31"/>
        <v>0.16852086638849195</v>
      </c>
      <c r="AH134" s="82">
        <f t="shared" si="31"/>
        <v>0.16922303666511065</v>
      </c>
      <c r="AI134" s="82">
        <f t="shared" si="31"/>
        <v>0.16992813265121529</v>
      </c>
      <c r="AJ134" s="82">
        <f t="shared" si="31"/>
        <v>0.17063616653726202</v>
      </c>
      <c r="AK134" s="82">
        <f t="shared" si="31"/>
        <v>0.17134715056450062</v>
      </c>
      <c r="AL134" s="82">
        <f t="shared" si="31"/>
        <v>0.17206109702518604</v>
      </c>
      <c r="AM134" s="82">
        <f t="shared" si="31"/>
        <v>0.17277801826279099</v>
      </c>
      <c r="AN134" s="82">
        <f t="shared" si="31"/>
        <v>0.17349792667221928</v>
      </c>
      <c r="AO134" s="82">
        <f t="shared" si="31"/>
        <v>0.1742208347000202</v>
      </c>
      <c r="AP134" s="82">
        <f t="shared" si="31"/>
        <v>0.17494675484460362</v>
      </c>
      <c r="AQ134" s="82">
        <f t="shared" si="31"/>
        <v>0.17567569965645613</v>
      </c>
      <c r="AR134" s="82">
        <f t="shared" si="31"/>
        <v>0.17640768173835802</v>
      </c>
      <c r="AS134" s="82">
        <f t="shared" si="31"/>
        <v>0.17714271374560117</v>
      </c>
      <c r="AT134" s="82">
        <f t="shared" si="31"/>
        <v>0.17788080838620784</v>
      </c>
      <c r="AU134" s="82">
        <f t="shared" si="31"/>
        <v>0.17862197842115038</v>
      </c>
      <c r="AV134" s="82">
        <f t="shared" si="31"/>
        <v>0.17936623666457183</v>
      </c>
      <c r="AW134" s="82">
        <f t="shared" si="31"/>
        <v>0.18011359598400753</v>
      </c>
      <c r="AX134" s="82">
        <f t="shared" si="31"/>
        <v>0.18086406930060756</v>
      </c>
      <c r="AY134" s="82">
        <f t="shared" si="31"/>
        <v>0.18161766958936007</v>
      </c>
      <c r="AZ134" s="82">
        <f t="shared" si="31"/>
        <v>0.18237440987931575</v>
      </c>
      <c r="BA134" s="82">
        <f t="shared" si="31"/>
        <v>0.18313430325381289</v>
      </c>
      <c r="BB134" s="82">
        <f t="shared" si="31"/>
        <v>0.18389736285070377</v>
      </c>
      <c r="BC134" s="82">
        <f t="shared" si="31"/>
        <v>0.18466360186258168</v>
      </c>
      <c r="BD134" s="82">
        <f t="shared" si="31"/>
        <v>0.1854330335370091</v>
      </c>
      <c r="BE134" s="82">
        <f t="shared" si="31"/>
        <v>0.18620567117674663</v>
      </c>
      <c r="BF134" s="82">
        <f t="shared" si="31"/>
        <v>0.18698152813998309</v>
      </c>
      <c r="BG134" s="82">
        <f t="shared" si="31"/>
        <v>0.18776061784056636</v>
      </c>
      <c r="BH134" s="82">
        <f t="shared" si="31"/>
        <v>0.18854295374823538</v>
      </c>
      <c r="BI134" s="82">
        <f t="shared" si="31"/>
        <v>0.18932854938885302</v>
      </c>
      <c r="BJ134" s="2"/>
      <c r="BK134" s="2"/>
      <c r="BL134" s="2"/>
      <c r="BM134" s="2"/>
      <c r="BN134" s="2"/>
      <c r="BO134" s="2"/>
      <c r="BP134" s="2"/>
      <c r="BQ134" s="2"/>
      <c r="BR134" s="2"/>
      <c r="BS134" s="2"/>
      <c r="BT134" s="2"/>
      <c r="BU134" s="2"/>
      <c r="BV134" s="2"/>
      <c r="BW134" s="2"/>
      <c r="BX134" s="2"/>
      <c r="BY134" s="2"/>
      <c r="BZ134" s="2"/>
      <c r="CA134" s="2"/>
    </row>
    <row r="135" spans="1:79">
      <c r="A135" s="2" t="s">
        <v>111</v>
      </c>
      <c r="B135" s="95">
        <v>0.05</v>
      </c>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row>
    <row r="136" spans="1:79">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row>
    <row r="137" spans="1:79">
      <c r="A137" s="17" t="s">
        <v>112</v>
      </c>
      <c r="B137" s="114">
        <f t="shared" ref="B137:BI137" ca="1" si="32">B128*B147+B131*B33+B134*(B79+B80)</f>
        <v>0</v>
      </c>
      <c r="C137" s="115">
        <f t="shared" ca="1" si="32"/>
        <v>0</v>
      </c>
      <c r="D137" s="115">
        <f t="shared" ca="1" si="32"/>
        <v>0</v>
      </c>
      <c r="E137" s="115">
        <f t="shared" ca="1" si="32"/>
        <v>27</v>
      </c>
      <c r="F137" s="115">
        <f t="shared" ca="1" si="32"/>
        <v>471.30236145833339</v>
      </c>
      <c r="G137" s="115">
        <f t="shared" ca="1" si="32"/>
        <v>1064.9642227660897</v>
      </c>
      <c r="H137" s="115">
        <f t="shared" ca="1" si="32"/>
        <v>1501.8829715311253</v>
      </c>
      <c r="I137" s="115">
        <f t="shared" ca="1" si="32"/>
        <v>2731.1447438149935</v>
      </c>
      <c r="J137" s="115">
        <f t="shared" ca="1" si="32"/>
        <v>3131.3545455697586</v>
      </c>
      <c r="K137" s="115">
        <f t="shared" ca="1" si="32"/>
        <v>3533.8324665548571</v>
      </c>
      <c r="L137" s="115">
        <f t="shared" ca="1" si="32"/>
        <v>3939.3801509434161</v>
      </c>
      <c r="M137" s="115">
        <f t="shared" ca="1" si="32"/>
        <v>4348.8986827172021</v>
      </c>
      <c r="N137" s="115">
        <f t="shared" ca="1" si="32"/>
        <v>6269.2866685483586</v>
      </c>
      <c r="O137" s="115">
        <f t="shared" ca="1" si="32"/>
        <v>6272.5951871566776</v>
      </c>
      <c r="P137" s="115">
        <f t="shared" ca="1" si="32"/>
        <v>6291.1864296111962</v>
      </c>
      <c r="Q137" s="115">
        <f t="shared" ca="1" si="32"/>
        <v>6326.9285666705218</v>
      </c>
      <c r="R137" s="115">
        <f t="shared" ca="1" si="32"/>
        <v>6381.9534466936329</v>
      </c>
      <c r="S137" s="115">
        <f t="shared" ca="1" si="32"/>
        <v>6458.6931250623456</v>
      </c>
      <c r="T137" s="115">
        <f t="shared" ca="1" si="32"/>
        <v>6559.9214658224446</v>
      </c>
      <c r="U137" s="115">
        <f t="shared" ca="1" si="32"/>
        <v>8364.9103384633454</v>
      </c>
      <c r="V137" s="115">
        <f t="shared" ca="1" si="32"/>
        <v>8562.4439120043608</v>
      </c>
      <c r="W137" s="115">
        <f t="shared" ca="1" si="32"/>
        <v>8803.8557741707518</v>
      </c>
      <c r="X137" s="115">
        <f t="shared" ca="1" si="32"/>
        <v>9094.9584205959782</v>
      </c>
      <c r="Y137" s="115">
        <f t="shared" ca="1" si="32"/>
        <v>9442.3762595441603</v>
      </c>
      <c r="Z137" s="115">
        <f t="shared" ca="1" si="32"/>
        <v>10156.198146068427</v>
      </c>
      <c r="AA137" s="115">
        <f t="shared" ca="1" si="32"/>
        <v>10654.206064224223</v>
      </c>
      <c r="AB137" s="115">
        <f t="shared" ca="1" si="32"/>
        <v>11236.933871493951</v>
      </c>
      <c r="AC137" s="115">
        <f t="shared" ca="1" si="32"/>
        <v>11915.881185626313</v>
      </c>
      <c r="AD137" s="115">
        <f t="shared" ca="1" si="32"/>
        <v>12704.149064126916</v>
      </c>
      <c r="AE137" s="115">
        <f t="shared" ca="1" si="32"/>
        <v>13616.662310315234</v>
      </c>
      <c r="AF137" s="115">
        <f t="shared" ca="1" si="32"/>
        <v>14670.422650598222</v>
      </c>
      <c r="AG137" s="115">
        <f t="shared" ca="1" si="32"/>
        <v>15884.797069695695</v>
      </c>
      <c r="AH137" s="115">
        <f t="shared" ca="1" si="32"/>
        <v>17281.846185792827</v>
      </c>
      <c r="AI137" s="115">
        <f t="shared" ca="1" si="32"/>
        <v>18886.698225486645</v>
      </c>
      <c r="AJ137" s="115">
        <f t="shared" ca="1" si="32"/>
        <v>20727.974930411303</v>
      </c>
      <c r="AK137" s="115">
        <f t="shared" ca="1" si="32"/>
        <v>22838.276606641273</v>
      </c>
      <c r="AL137" s="115">
        <f t="shared" ca="1" si="32"/>
        <v>26029.614244959805</v>
      </c>
      <c r="AM137" s="115">
        <f t="shared" ca="1" si="32"/>
        <v>28878.493574851298</v>
      </c>
      <c r="AN137" s="115">
        <f t="shared" ca="1" si="32"/>
        <v>32136.07265226723</v>
      </c>
      <c r="AO137" s="115">
        <f t="shared" ca="1" si="32"/>
        <v>35858.886302619256</v>
      </c>
      <c r="AP137" s="115">
        <f t="shared" ca="1" si="32"/>
        <v>40111.324190382991</v>
      </c>
      <c r="AQ137" s="115">
        <f t="shared" ca="1" si="32"/>
        <v>44966.721543486667</v>
      </c>
      <c r="AR137" s="115">
        <f t="shared" ca="1" si="32"/>
        <v>50508.601342902009</v>
      </c>
      <c r="AS137" s="115">
        <f t="shared" ca="1" si="32"/>
        <v>56832.089010250034</v>
      </c>
      <c r="AT137" s="115">
        <f t="shared" ca="1" si="32"/>
        <v>64045.52354683006</v>
      </c>
      <c r="AU137" s="115">
        <f t="shared" ca="1" si="32"/>
        <v>72272.292403617059</v>
      </c>
      <c r="AV137" s="115">
        <f t="shared" ca="1" si="32"/>
        <v>81652.921149757647</v>
      </c>
      <c r="AW137" s="115">
        <f t="shared" ca="1" si="32"/>
        <v>92347.453321059671</v>
      </c>
      <c r="AX137" s="115">
        <f t="shared" ca="1" si="32"/>
        <v>107787.11878676194</v>
      </c>
      <c r="AY137" s="115">
        <f t="shared" ca="1" si="32"/>
        <v>122113.18486192904</v>
      </c>
      <c r="AZ137" s="115">
        <f t="shared" ca="1" si="32"/>
        <v>138439.81825033028</v>
      </c>
      <c r="BA137" s="115">
        <f t="shared" ca="1" si="32"/>
        <v>157044.66526487231</v>
      </c>
      <c r="BB137" s="115">
        <f t="shared" ca="1" si="32"/>
        <v>178243.93343543215</v>
      </c>
      <c r="BC137" s="115">
        <f t="shared" ca="1" si="32"/>
        <v>202397.74651928147</v>
      </c>
      <c r="BD137" s="115">
        <f t="shared" ca="1" si="32"/>
        <v>229916.2431552838</v>
      </c>
      <c r="BE137" s="115">
        <f t="shared" ca="1" si="32"/>
        <v>261266.52242804054</v>
      </c>
      <c r="BF137" s="115">
        <f t="shared" ca="1" si="32"/>
        <v>296980.55394784134</v>
      </c>
      <c r="BG137" s="115">
        <f t="shared" ca="1" si="32"/>
        <v>337664.18638312496</v>
      </c>
      <c r="BH137" s="115">
        <f t="shared" ca="1" si="32"/>
        <v>384007.4069806512</v>
      </c>
      <c r="BI137" s="115">
        <f t="shared" ca="1" si="32"/>
        <v>436796.02578959835</v>
      </c>
      <c r="BJ137" s="2"/>
      <c r="BK137" s="2"/>
      <c r="BL137" s="2"/>
      <c r="BM137" s="2"/>
      <c r="BN137" s="2"/>
      <c r="BO137" s="2"/>
      <c r="BP137" s="2"/>
      <c r="BQ137" s="2"/>
      <c r="BR137" s="2"/>
      <c r="BS137" s="2"/>
      <c r="BT137" s="2"/>
      <c r="BU137" s="2"/>
      <c r="BV137" s="2"/>
      <c r="BW137" s="2"/>
      <c r="BX137" s="2"/>
      <c r="BY137" s="2"/>
      <c r="BZ137" s="2"/>
      <c r="CA137" s="2"/>
    </row>
    <row r="138" spans="1:79">
      <c r="A138" s="17"/>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row>
    <row r="139" spans="1:79" ht="18.5">
      <c r="A139" s="116" t="s">
        <v>113</v>
      </c>
      <c r="B139" s="92"/>
      <c r="C139" s="92"/>
      <c r="D139" s="92"/>
      <c r="E139" s="92"/>
      <c r="F139" s="92"/>
      <c r="G139" s="92"/>
      <c r="H139" s="92"/>
      <c r="I139" s="92"/>
      <c r="J139" s="92"/>
      <c r="K139" s="92"/>
      <c r="L139" s="92"/>
      <c r="M139" s="92"/>
      <c r="N139" s="92"/>
      <c r="O139" s="92"/>
      <c r="P139" s="92"/>
      <c r="Q139" s="92"/>
      <c r="R139" s="92"/>
      <c r="S139" s="92"/>
      <c r="T139" s="92"/>
      <c r="U139" s="92"/>
      <c r="V139" s="92"/>
      <c r="W139" s="92"/>
      <c r="X139" s="92"/>
      <c r="Y139" s="92"/>
      <c r="Z139" s="92"/>
      <c r="AA139" s="92"/>
      <c r="AB139" s="92"/>
      <c r="AC139" s="92"/>
      <c r="AD139" s="92"/>
      <c r="AE139" s="92"/>
      <c r="AF139" s="92"/>
      <c r="AG139" s="92"/>
      <c r="AH139" s="92"/>
      <c r="AI139" s="92"/>
      <c r="AJ139" s="92"/>
      <c r="AK139" s="92"/>
      <c r="AL139" s="92"/>
      <c r="AM139" s="92"/>
      <c r="AN139" s="92"/>
      <c r="AO139" s="92"/>
      <c r="AP139" s="92"/>
      <c r="AQ139" s="92"/>
      <c r="AR139" s="92"/>
      <c r="AS139" s="92"/>
      <c r="AT139" s="92"/>
      <c r="AU139" s="92"/>
      <c r="AV139" s="92"/>
      <c r="AW139" s="92"/>
      <c r="AX139" s="92"/>
      <c r="AY139" s="92"/>
      <c r="AZ139" s="92"/>
      <c r="BA139" s="92"/>
      <c r="BB139" s="92"/>
      <c r="BC139" s="92"/>
      <c r="BD139" s="92"/>
      <c r="BE139" s="92"/>
      <c r="BF139" s="92"/>
      <c r="BG139" s="92"/>
      <c r="BH139" s="92"/>
      <c r="BI139" s="92"/>
      <c r="BJ139" s="92"/>
      <c r="BK139" s="92"/>
      <c r="BL139" s="92"/>
      <c r="BM139" s="92"/>
      <c r="BN139" s="92"/>
      <c r="BO139" s="92"/>
      <c r="BP139" s="92"/>
      <c r="BQ139" s="92"/>
      <c r="BR139" s="92"/>
      <c r="BS139" s="92"/>
      <c r="BT139" s="92"/>
      <c r="BU139" s="92"/>
      <c r="BV139" s="92"/>
      <c r="BW139" s="92"/>
      <c r="BX139" s="92"/>
      <c r="BY139" s="92"/>
      <c r="BZ139" s="92"/>
      <c r="CA139" s="92"/>
    </row>
    <row r="140" spans="1:79">
      <c r="A140" s="75" t="s">
        <v>40</v>
      </c>
      <c r="B140" s="76">
        <f>Calc!C$4</f>
        <v>46203</v>
      </c>
      <c r="C140" s="76">
        <f>Calc!D$4</f>
        <v>46234</v>
      </c>
      <c r="D140" s="76">
        <f>Calc!E$4</f>
        <v>46265</v>
      </c>
      <c r="E140" s="76">
        <f>Calc!F$4</f>
        <v>46295</v>
      </c>
      <c r="F140" s="76">
        <f>Calc!G$4</f>
        <v>46326</v>
      </c>
      <c r="G140" s="76">
        <f>Calc!H$4</f>
        <v>46356</v>
      </c>
      <c r="H140" s="76">
        <f>Calc!I$4</f>
        <v>46387</v>
      </c>
      <c r="I140" s="76">
        <f>Calc!J$4</f>
        <v>46418</v>
      </c>
      <c r="J140" s="76">
        <f>Calc!K$4</f>
        <v>46446</v>
      </c>
      <c r="K140" s="76">
        <f>Calc!L$4</f>
        <v>46477</v>
      </c>
      <c r="L140" s="76">
        <f>Calc!M$4</f>
        <v>46507</v>
      </c>
      <c r="M140" s="76">
        <f>Calc!N$4</f>
        <v>46538</v>
      </c>
      <c r="N140" s="76">
        <f>Calc!O$4</f>
        <v>46568</v>
      </c>
      <c r="O140" s="76">
        <f>Calc!P$4</f>
        <v>46599</v>
      </c>
      <c r="P140" s="76">
        <f>Calc!Q$4</f>
        <v>46630</v>
      </c>
      <c r="Q140" s="76">
        <f>Calc!R$4</f>
        <v>46660</v>
      </c>
      <c r="R140" s="76">
        <f>Calc!S$4</f>
        <v>46691</v>
      </c>
      <c r="S140" s="76">
        <f>Calc!T$4</f>
        <v>46721</v>
      </c>
      <c r="T140" s="76">
        <f>Calc!U$4</f>
        <v>46752</v>
      </c>
      <c r="U140" s="76">
        <f>Calc!V$4</f>
        <v>46783</v>
      </c>
      <c r="V140" s="76">
        <f>Calc!W$4</f>
        <v>46812</v>
      </c>
      <c r="W140" s="76">
        <f>Calc!X$4</f>
        <v>46843</v>
      </c>
      <c r="X140" s="76">
        <f>Calc!Y$4</f>
        <v>46873</v>
      </c>
      <c r="Y140" s="76">
        <f>Calc!Z$4</f>
        <v>46904</v>
      </c>
      <c r="Z140" s="76">
        <f>Calc!AA$4</f>
        <v>46934</v>
      </c>
      <c r="AA140" s="76">
        <f>Calc!AB$4</f>
        <v>46965</v>
      </c>
      <c r="AB140" s="76">
        <f>Calc!AC$4</f>
        <v>46996</v>
      </c>
      <c r="AC140" s="76">
        <f>Calc!AD$4</f>
        <v>47026</v>
      </c>
      <c r="AD140" s="76">
        <f>Calc!AE$4</f>
        <v>47057</v>
      </c>
      <c r="AE140" s="76">
        <f>Calc!AF$4</f>
        <v>47087</v>
      </c>
      <c r="AF140" s="76">
        <f>Calc!AG$4</f>
        <v>47118</v>
      </c>
      <c r="AG140" s="76">
        <f>Calc!AH$4</f>
        <v>47149</v>
      </c>
      <c r="AH140" s="76">
        <f>Calc!AI$4</f>
        <v>47177</v>
      </c>
      <c r="AI140" s="76">
        <f>Calc!AJ$4</f>
        <v>47208</v>
      </c>
      <c r="AJ140" s="76">
        <f>Calc!AK$4</f>
        <v>47238</v>
      </c>
      <c r="AK140" s="76">
        <f>Calc!AL$4</f>
        <v>47269</v>
      </c>
      <c r="AL140" s="76">
        <f>Calc!AM$4</f>
        <v>47299</v>
      </c>
      <c r="AM140" s="76">
        <f>Calc!AN$4</f>
        <v>47330</v>
      </c>
      <c r="AN140" s="76">
        <f>Calc!AO$4</f>
        <v>47361</v>
      </c>
      <c r="AO140" s="76">
        <f>Calc!AP$4</f>
        <v>47391</v>
      </c>
      <c r="AP140" s="76">
        <f>Calc!AQ$4</f>
        <v>47422</v>
      </c>
      <c r="AQ140" s="76">
        <f>Calc!AR$4</f>
        <v>47452</v>
      </c>
      <c r="AR140" s="76">
        <f>Calc!AS$4</f>
        <v>47483</v>
      </c>
      <c r="AS140" s="76">
        <f>Calc!AT$4</f>
        <v>47514</v>
      </c>
      <c r="AT140" s="76">
        <f>Calc!AU$4</f>
        <v>47542</v>
      </c>
      <c r="AU140" s="76">
        <f>Calc!AV$4</f>
        <v>47573</v>
      </c>
      <c r="AV140" s="76">
        <f>Calc!AW$4</f>
        <v>47603</v>
      </c>
      <c r="AW140" s="76">
        <f>Calc!AX$4</f>
        <v>47634</v>
      </c>
      <c r="AX140" s="76">
        <f>Calc!AY$4</f>
        <v>47664</v>
      </c>
      <c r="AY140" s="76">
        <f>Calc!AZ$4</f>
        <v>47695</v>
      </c>
      <c r="AZ140" s="76">
        <f>Calc!BA$4</f>
        <v>47726</v>
      </c>
      <c r="BA140" s="76">
        <f>Calc!BB$4</f>
        <v>47756</v>
      </c>
      <c r="BB140" s="76">
        <f>Calc!BC$4</f>
        <v>47787</v>
      </c>
      <c r="BC140" s="76">
        <f>Calc!BD$4</f>
        <v>47817</v>
      </c>
      <c r="BD140" s="76">
        <f>Calc!BE$4</f>
        <v>47848</v>
      </c>
      <c r="BE140" s="76">
        <f>Calc!BF$4</f>
        <v>47879</v>
      </c>
      <c r="BF140" s="76">
        <f>Calc!BG$4</f>
        <v>47907</v>
      </c>
      <c r="BG140" s="76">
        <f>Calc!BH$4</f>
        <v>47938</v>
      </c>
      <c r="BH140" s="76">
        <f>Calc!BI$4</f>
        <v>47968</v>
      </c>
      <c r="BI140" s="76">
        <f>Calc!BJ$4</f>
        <v>47999</v>
      </c>
      <c r="BJ140" s="17"/>
      <c r="BK140" s="17"/>
      <c r="BL140" s="17"/>
      <c r="BM140" s="17"/>
      <c r="BN140" s="17"/>
      <c r="BO140" s="17"/>
      <c r="BP140" s="17"/>
      <c r="BQ140" s="17"/>
      <c r="BR140" s="17"/>
      <c r="BS140" s="17"/>
      <c r="BT140" s="17"/>
      <c r="BU140" s="17"/>
      <c r="BV140" s="17"/>
      <c r="BW140" s="17"/>
      <c r="BX140" s="17"/>
      <c r="BY140" s="17"/>
      <c r="BZ140" s="17"/>
      <c r="CA140" s="17"/>
    </row>
    <row r="141" spans="1:79">
      <c r="A141" s="75" t="s">
        <v>41</v>
      </c>
      <c r="B141" s="75">
        <v>1</v>
      </c>
      <c r="C141" s="75">
        <v>2</v>
      </c>
      <c r="D141" s="75">
        <v>3</v>
      </c>
      <c r="E141" s="75">
        <v>4</v>
      </c>
      <c r="F141" s="75">
        <v>5</v>
      </c>
      <c r="G141" s="75">
        <v>6</v>
      </c>
      <c r="H141" s="75">
        <v>7</v>
      </c>
      <c r="I141" s="75">
        <v>8</v>
      </c>
      <c r="J141" s="75">
        <v>9</v>
      </c>
      <c r="K141" s="75">
        <v>10</v>
      </c>
      <c r="L141" s="75">
        <v>11</v>
      </c>
      <c r="M141" s="75">
        <v>12</v>
      </c>
      <c r="N141" s="75">
        <v>13</v>
      </c>
      <c r="O141" s="75">
        <v>14</v>
      </c>
      <c r="P141" s="75">
        <v>15</v>
      </c>
      <c r="Q141" s="75">
        <v>16</v>
      </c>
      <c r="R141" s="75">
        <v>17</v>
      </c>
      <c r="S141" s="75">
        <v>18</v>
      </c>
      <c r="T141" s="75">
        <v>19</v>
      </c>
      <c r="U141" s="75">
        <v>20</v>
      </c>
      <c r="V141" s="75">
        <v>21</v>
      </c>
      <c r="W141" s="75">
        <v>22</v>
      </c>
      <c r="X141" s="75">
        <v>23</v>
      </c>
      <c r="Y141" s="75">
        <v>24</v>
      </c>
      <c r="Z141" s="75">
        <v>25</v>
      </c>
      <c r="AA141" s="75">
        <v>26</v>
      </c>
      <c r="AB141" s="75">
        <v>27</v>
      </c>
      <c r="AC141" s="75">
        <v>28</v>
      </c>
      <c r="AD141" s="75">
        <v>29</v>
      </c>
      <c r="AE141" s="75">
        <v>30</v>
      </c>
      <c r="AF141" s="75">
        <v>31</v>
      </c>
      <c r="AG141" s="75">
        <v>32</v>
      </c>
      <c r="AH141" s="75">
        <v>33</v>
      </c>
      <c r="AI141" s="75">
        <v>34</v>
      </c>
      <c r="AJ141" s="75">
        <v>35</v>
      </c>
      <c r="AK141" s="75">
        <v>36</v>
      </c>
      <c r="AL141" s="75">
        <v>37</v>
      </c>
      <c r="AM141" s="75">
        <v>38</v>
      </c>
      <c r="AN141" s="75">
        <v>39</v>
      </c>
      <c r="AO141" s="75">
        <v>40</v>
      </c>
      <c r="AP141" s="75">
        <v>41</v>
      </c>
      <c r="AQ141" s="75">
        <v>42</v>
      </c>
      <c r="AR141" s="75">
        <v>43</v>
      </c>
      <c r="AS141" s="75">
        <v>44</v>
      </c>
      <c r="AT141" s="75">
        <v>45</v>
      </c>
      <c r="AU141" s="75">
        <v>46</v>
      </c>
      <c r="AV141" s="75">
        <v>47</v>
      </c>
      <c r="AW141" s="75">
        <v>48</v>
      </c>
      <c r="AX141" s="75">
        <v>49</v>
      </c>
      <c r="AY141" s="75">
        <v>50</v>
      </c>
      <c r="AZ141" s="75">
        <v>51</v>
      </c>
      <c r="BA141" s="75">
        <v>52</v>
      </c>
      <c r="BB141" s="75">
        <v>53</v>
      </c>
      <c r="BC141" s="75">
        <v>54</v>
      </c>
      <c r="BD141" s="75">
        <v>55</v>
      </c>
      <c r="BE141" s="75">
        <v>56</v>
      </c>
      <c r="BF141" s="75">
        <v>57</v>
      </c>
      <c r="BG141" s="75">
        <v>58</v>
      </c>
      <c r="BH141" s="75">
        <v>59</v>
      </c>
      <c r="BI141" s="75">
        <v>60</v>
      </c>
      <c r="BJ141" s="17"/>
      <c r="BK141" s="17"/>
      <c r="BL141" s="17"/>
      <c r="BM141" s="17"/>
      <c r="BN141" s="17"/>
      <c r="BO141" s="17"/>
      <c r="BP141" s="17"/>
      <c r="BQ141" s="17"/>
      <c r="BR141" s="17"/>
      <c r="BS141" s="17"/>
      <c r="BT141" s="17"/>
      <c r="BU141" s="17"/>
      <c r="BV141" s="17"/>
      <c r="BW141" s="17"/>
      <c r="BX141" s="17"/>
      <c r="BY141" s="17"/>
      <c r="BZ141" s="17"/>
      <c r="CA141" s="17"/>
    </row>
    <row r="142" spans="1:79">
      <c r="A142" s="75"/>
      <c r="B142" s="75"/>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c r="AE142" s="75"/>
      <c r="AF142" s="75"/>
      <c r="AG142" s="75"/>
      <c r="AH142" s="75"/>
      <c r="AI142" s="75"/>
      <c r="AJ142" s="75"/>
      <c r="AK142" s="75"/>
      <c r="AL142" s="75"/>
      <c r="AM142" s="75"/>
      <c r="AN142" s="75"/>
      <c r="AO142" s="75"/>
      <c r="AP142" s="75"/>
      <c r="AQ142" s="75"/>
      <c r="AR142" s="75"/>
      <c r="AS142" s="75"/>
      <c r="AT142" s="75"/>
      <c r="AU142" s="75"/>
      <c r="AV142" s="75"/>
      <c r="AW142" s="75"/>
      <c r="AX142" s="75"/>
      <c r="AY142" s="75"/>
      <c r="AZ142" s="75"/>
      <c r="BA142" s="75"/>
      <c r="BB142" s="75"/>
      <c r="BC142" s="75"/>
      <c r="BD142" s="75"/>
      <c r="BE142" s="75"/>
      <c r="BF142" s="75"/>
      <c r="BG142" s="75"/>
      <c r="BH142" s="75"/>
      <c r="BI142" s="75"/>
      <c r="BJ142" s="17"/>
      <c r="BK142" s="17"/>
      <c r="BL142" s="17"/>
      <c r="BM142" s="17"/>
      <c r="BN142" s="17"/>
      <c r="BO142" s="17"/>
      <c r="BP142" s="17"/>
      <c r="BQ142" s="17"/>
      <c r="BR142" s="17"/>
      <c r="BS142" s="17"/>
      <c r="BT142" s="17"/>
      <c r="BU142" s="17"/>
      <c r="BV142" s="17"/>
      <c r="BW142" s="17"/>
      <c r="BX142" s="17"/>
      <c r="BY142" s="17"/>
      <c r="BZ142" s="17"/>
      <c r="CA142" s="17"/>
    </row>
    <row r="143" spans="1:79">
      <c r="A143" s="94" t="str">
        <f t="shared" ref="A143:BI143" si="33">A67</f>
        <v>Subscription Revenue</v>
      </c>
      <c r="B143" s="94">
        <f t="shared" ca="1" si="33"/>
        <v>0</v>
      </c>
      <c r="C143" s="94">
        <f t="shared" ca="1" si="33"/>
        <v>0</v>
      </c>
      <c r="D143" s="94">
        <f t="shared" ca="1" si="33"/>
        <v>0</v>
      </c>
      <c r="E143" s="94">
        <f t="shared" ca="1" si="33"/>
        <v>0</v>
      </c>
      <c r="F143" s="94">
        <f t="shared" ca="1" si="33"/>
        <v>3650.4</v>
      </c>
      <c r="G143" s="94">
        <f t="shared" ca="1" si="33"/>
        <v>7257.1865572916677</v>
      </c>
      <c r="H143" s="94">
        <f t="shared" ca="1" si="33"/>
        <v>10823.775823641528</v>
      </c>
      <c r="I143" s="94">
        <f t="shared" ca="1" si="33"/>
        <v>14353.8408665027</v>
      </c>
      <c r="J143" s="94">
        <f t="shared" ca="1" si="33"/>
        <v>16586.649803835593</v>
      </c>
      <c r="K143" s="94">
        <f t="shared" ca="1" si="33"/>
        <v>18812.421513070043</v>
      </c>
      <c r="L143" s="94">
        <f t="shared" ca="1" si="33"/>
        <v>21035.387293360884</v>
      </c>
      <c r="M143" s="94">
        <f t="shared" ca="1" si="33"/>
        <v>23260.233491105453</v>
      </c>
      <c r="N143" s="94">
        <f t="shared" ca="1" si="33"/>
        <v>46803.046512423709</v>
      </c>
      <c r="O143" s="94">
        <f t="shared" ca="1" si="33"/>
        <v>46595.292459850541</v>
      </c>
      <c r="P143" s="94">
        <f t="shared" ca="1" si="33"/>
        <v>46495.665663087988</v>
      </c>
      <c r="Q143" s="94">
        <f t="shared" ca="1" si="33"/>
        <v>46515.849323461851</v>
      </c>
      <c r="R143" s="94">
        <f t="shared" ca="1" si="33"/>
        <v>46669.156441352869</v>
      </c>
      <c r="S143" s="94">
        <f t="shared" ca="1" si="33"/>
        <v>46970.747603549928</v>
      </c>
      <c r="T143" s="94">
        <f t="shared" ca="1" si="33"/>
        <v>47437.878066177509</v>
      </c>
      <c r="U143" s="94">
        <f t="shared" ca="1" si="33"/>
        <v>69227.398473625261</v>
      </c>
      <c r="V143" s="94">
        <f t="shared" ca="1" si="33"/>
        <v>70465.098560432234</v>
      </c>
      <c r="W143" s="94">
        <f t="shared" ca="1" si="33"/>
        <v>72038.022397298628</v>
      </c>
      <c r="X143" s="94">
        <f t="shared" ca="1" si="33"/>
        <v>73987.686222035874</v>
      </c>
      <c r="Y143" s="94">
        <f t="shared" ca="1" si="33"/>
        <v>76361.259862795094</v>
      </c>
      <c r="Z143" s="94">
        <f t="shared" ca="1" si="33"/>
        <v>83172.941249561452</v>
      </c>
      <c r="AA143" s="94">
        <f t="shared" ca="1" si="33"/>
        <v>86731.822132651869</v>
      </c>
      <c r="AB143" s="94">
        <f t="shared" ca="1" si="33"/>
        <v>90928.522208522118</v>
      </c>
      <c r="AC143" s="94">
        <f t="shared" ca="1" si="33"/>
        <v>95845.42083256552</v>
      </c>
      <c r="AD143" s="94">
        <f t="shared" ca="1" si="33"/>
        <v>101576.0386274515</v>
      </c>
      <c r="AE143" s="94">
        <f t="shared" ca="1" si="33"/>
        <v>108226.53334430864</v>
      </c>
      <c r="AF143" s="94">
        <f t="shared" ca="1" si="33"/>
        <v>115917.39679012701</v>
      </c>
      <c r="AG143" s="94">
        <f t="shared" ca="1" si="33"/>
        <v>124785.37984293851</v>
      </c>
      <c r="AH143" s="94">
        <f t="shared" ca="1" si="33"/>
        <v>134985.67620789641</v>
      </c>
      <c r="AI143" s="94">
        <f t="shared" ca="1" si="33"/>
        <v>146694.39968700087</v>
      </c>
      <c r="AJ143" s="94">
        <f t="shared" ca="1" si="33"/>
        <v>160111.3944084972</v>
      </c>
      <c r="AK143" s="94">
        <f t="shared" ca="1" si="33"/>
        <v>175463.42276331532</v>
      </c>
      <c r="AL143" s="94">
        <f t="shared" ca="1" si="33"/>
        <v>202658.17090022186</v>
      </c>
      <c r="AM143" s="94">
        <f t="shared" ca="1" si="33"/>
        <v>223688.22601597197</v>
      </c>
      <c r="AN143" s="94">
        <f t="shared" ca="1" si="33"/>
        <v>247674.5456403358</v>
      </c>
      <c r="AO143" s="94">
        <f t="shared" ca="1" si="33"/>
        <v>275011.71493516373</v>
      </c>
      <c r="AP143" s="94">
        <f t="shared" ca="1" si="33"/>
        <v>306147.40611317416</v>
      </c>
      <c r="AQ143" s="94">
        <f t="shared" ca="1" si="33"/>
        <v>341589.51185460755</v>
      </c>
      <c r="AR143" s="94">
        <f t="shared" ca="1" si="33"/>
        <v>381914.23744103906</v>
      </c>
      <c r="AS143" s="94">
        <f t="shared" ca="1" si="33"/>
        <v>427775.28045217058</v>
      </c>
      <c r="AT143" s="94">
        <f t="shared" ca="1" si="33"/>
        <v>479914.24418760667</v>
      </c>
      <c r="AU143" s="94">
        <f t="shared" ca="1" si="33"/>
        <v>539172.45061900408</v>
      </c>
      <c r="AV143" s="94">
        <f t="shared" ca="1" si="33"/>
        <v>606504.34096133313</v>
      </c>
      <c r="AW143" s="94">
        <f t="shared" ca="1" si="33"/>
        <v>682992.67723009654</v>
      </c>
      <c r="AX143" s="94">
        <f t="shared" ca="1" si="33"/>
        <v>808359.07616803388</v>
      </c>
      <c r="AY143" s="94">
        <f t="shared" ca="1" si="33"/>
        <v>911942.98095948377</v>
      </c>
      <c r="AZ143" s="94">
        <f t="shared" ca="1" si="33"/>
        <v>1029553.837955498</v>
      </c>
      <c r="BA143" s="94">
        <f t="shared" ca="1" si="33"/>
        <v>1163074.5767582157</v>
      </c>
      <c r="BB143" s="94">
        <f t="shared" ca="1" si="33"/>
        <v>1314641.2288098782</v>
      </c>
      <c r="BC143" s="94">
        <f t="shared" ca="1" si="33"/>
        <v>1486676.9419245105</v>
      </c>
      <c r="BD143" s="94">
        <f t="shared" ca="1" si="33"/>
        <v>1681930.5662069884</v>
      </c>
      <c r="BE143" s="94">
        <f t="shared" ca="1" si="33"/>
        <v>1903520.4257285213</v>
      </c>
      <c r="BF143" s="94">
        <f t="shared" ca="1" si="33"/>
        <v>2154983.9728954439</v>
      </c>
      <c r="BG143" s="94">
        <f t="shared" ca="1" si="33"/>
        <v>2440334.1161127128</v>
      </c>
      <c r="BH143" s="94">
        <f t="shared" ca="1" si="33"/>
        <v>2764123.1175960302</v>
      </c>
      <c r="BI143" s="94">
        <f t="shared" ca="1" si="33"/>
        <v>3131515.0787187642</v>
      </c>
      <c r="BJ143" s="117"/>
      <c r="BK143" s="117"/>
      <c r="BL143" s="117"/>
      <c r="BM143" s="117"/>
      <c r="BN143" s="117"/>
      <c r="BO143" s="117"/>
      <c r="BP143" s="117"/>
      <c r="BQ143" s="117"/>
      <c r="BR143" s="117"/>
      <c r="BS143" s="117"/>
      <c r="BT143" s="117"/>
      <c r="BU143" s="117"/>
      <c r="BV143" s="117"/>
      <c r="BW143" s="117"/>
      <c r="BX143" s="117"/>
      <c r="BY143" s="117"/>
      <c r="BZ143" s="117"/>
      <c r="CA143" s="117"/>
    </row>
    <row r="144" spans="1:79">
      <c r="A144" s="94" t="str">
        <f t="shared" ref="A144:BI144" si="34">A93</f>
        <v>Ad Revenue</v>
      </c>
      <c r="B144" s="94">
        <f t="shared" ca="1" si="34"/>
        <v>0</v>
      </c>
      <c r="C144" s="94">
        <f t="shared" ca="1" si="34"/>
        <v>0</v>
      </c>
      <c r="D144" s="94">
        <f t="shared" ca="1" si="34"/>
        <v>0</v>
      </c>
      <c r="E144" s="94">
        <f t="shared" ca="1" si="34"/>
        <v>0</v>
      </c>
      <c r="F144" s="94">
        <f t="shared" ca="1" si="34"/>
        <v>0</v>
      </c>
      <c r="G144" s="94">
        <f t="shared" ca="1" si="34"/>
        <v>3279.5876309407554</v>
      </c>
      <c r="H144" s="94">
        <f t="shared" ca="1" si="34"/>
        <v>4336.6906032003017</v>
      </c>
      <c r="I144" s="94">
        <f t="shared" ca="1" si="34"/>
        <v>4993.3904752521157</v>
      </c>
      <c r="J144" s="94">
        <f t="shared" ca="1" si="34"/>
        <v>5656.0662974987326</v>
      </c>
      <c r="K144" s="94">
        <f t="shared" ca="1" si="34"/>
        <v>6316.6712580933317</v>
      </c>
      <c r="L144" s="94">
        <f t="shared" ca="1" si="34"/>
        <v>6976.605917664655</v>
      </c>
      <c r="M144" s="94">
        <f t="shared" ca="1" si="34"/>
        <v>7637.4210917475548</v>
      </c>
      <c r="N144" s="94">
        <f t="shared" ca="1" si="34"/>
        <v>6799.4672383541601</v>
      </c>
      <c r="O144" s="94">
        <f t="shared" ca="1" si="34"/>
        <v>6775.1336758808784</v>
      </c>
      <c r="P144" s="94">
        <f t="shared" ca="1" si="34"/>
        <v>6768.308619152911</v>
      </c>
      <c r="Q144" s="94">
        <f t="shared" ca="1" si="34"/>
        <v>6780.8555557051195</v>
      </c>
      <c r="R144" s="94">
        <f t="shared" ca="1" si="34"/>
        <v>6814.8946671854355</v>
      </c>
      <c r="S144" s="94">
        <f t="shared" ca="1" si="34"/>
        <v>6872.8365800402116</v>
      </c>
      <c r="T144" s="94">
        <f t="shared" ca="1" si="34"/>
        <v>6957.4205829814782</v>
      </c>
      <c r="U144" s="94">
        <f t="shared" ca="1" si="34"/>
        <v>6711.2390293280359</v>
      </c>
      <c r="V144" s="94">
        <f t="shared" ca="1" si="34"/>
        <v>6849.4512621191943</v>
      </c>
      <c r="W144" s="94">
        <f t="shared" ca="1" si="34"/>
        <v>7022.961450620056</v>
      </c>
      <c r="X144" s="94">
        <f t="shared" ca="1" si="34"/>
        <v>7236.0512798574364</v>
      </c>
      <c r="Y144" s="94">
        <f t="shared" ca="1" si="34"/>
        <v>7493.575566562472</v>
      </c>
      <c r="Z144" s="94">
        <f t="shared" ca="1" si="34"/>
        <v>7801.0376057102403</v>
      </c>
      <c r="AA144" s="94">
        <f t="shared" ca="1" si="34"/>
        <v>8164.6744390804579</v>
      </c>
      <c r="AB144" s="94">
        <f t="shared" ca="1" si="34"/>
        <v>8591.5533502697399</v>
      </c>
      <c r="AC144" s="94">
        <f t="shared" ca="1" si="34"/>
        <v>9089.6810618685668</v>
      </c>
      <c r="AD144" s="94">
        <f t="shared" ca="1" si="34"/>
        <v>9668.1273042575485</v>
      </c>
      <c r="AE144" s="94">
        <f t="shared" ca="1" si="34"/>
        <v>10337.164644618897</v>
      </c>
      <c r="AF144" s="94">
        <f t="shared" ca="1" si="34"/>
        <v>11108.426712624212</v>
      </c>
      <c r="AG144" s="94">
        <f t="shared" ca="1" si="34"/>
        <v>11995.08723960866</v>
      </c>
      <c r="AH144" s="94">
        <f t="shared" ca="1" si="34"/>
        <v>13012.062645124355</v>
      </c>
      <c r="AI144" s="94">
        <f t="shared" ca="1" si="34"/>
        <v>14176.241263387861</v>
      </c>
      <c r="AJ144" s="94">
        <f t="shared" ca="1" si="34"/>
        <v>15506.742707731628</v>
      </c>
      <c r="AK144" s="94">
        <f t="shared" ca="1" si="34"/>
        <v>17025.211329879068</v>
      </c>
      <c r="AL144" s="94">
        <f t="shared" ca="1" si="34"/>
        <v>18756.148249632501</v>
      </c>
      <c r="AM144" s="94">
        <f t="shared" ca="1" si="34"/>
        <v>20727.28701724287</v>
      </c>
      <c r="AN144" s="94">
        <f t="shared" ca="1" si="34"/>
        <v>22970.018634195163</v>
      </c>
      <c r="AO144" s="94">
        <f t="shared" ca="1" si="34"/>
        <v>25519.872408426163</v>
      </c>
      <c r="AP144" s="94">
        <f t="shared" ca="1" si="34"/>
        <v>28417.05996843359</v>
      </c>
      <c r="AQ144" s="94">
        <f t="shared" ca="1" si="34"/>
        <v>31707.090720156593</v>
      </c>
      <c r="AR144" s="94">
        <f t="shared" ca="1" si="34"/>
        <v>35441.468115399046</v>
      </c>
      <c r="AS144" s="94">
        <f t="shared" ca="1" si="34"/>
        <v>39678.477327308748</v>
      </c>
      <c r="AT144" s="94">
        <f t="shared" ca="1" si="34"/>
        <v>44484.076315530096</v>
      </c>
      <c r="AU144" s="94">
        <f t="shared" ca="1" si="34"/>
        <v>49932.903832042881</v>
      </c>
      <c r="AV144" s="94">
        <f t="shared" ca="1" si="34"/>
        <v>56109.419692032869</v>
      </c>
      <c r="AW144" s="94">
        <f t="shared" ca="1" si="34"/>
        <v>63109.194639144494</v>
      </c>
      <c r="AX144" s="94">
        <f t="shared" ca="1" si="34"/>
        <v>71040.36940134714</v>
      </c>
      <c r="AY144" s="94">
        <f t="shared" ca="1" si="34"/>
        <v>80025.305096547847</v>
      </c>
      <c r="AZ144" s="94">
        <f t="shared" ca="1" si="34"/>
        <v>90202.450044584228</v>
      </c>
      <c r="BA144" s="94">
        <f t="shared" ca="1" si="34"/>
        <v>101728.45131793202</v>
      </c>
      <c r="BB144" s="94">
        <f t="shared" ca="1" si="34"/>
        <v>114780.54306663093</v>
      </c>
      <c r="BC144" s="94">
        <f t="shared" ca="1" si="34"/>
        <v>129559.24783924357</v>
      </c>
      <c r="BD144" s="94">
        <f t="shared" ca="1" si="34"/>
        <v>146291.43185402267</v>
      </c>
      <c r="BE144" s="94">
        <f t="shared" ca="1" si="34"/>
        <v>165233.76052395275</v>
      </c>
      <c r="BF144" s="94">
        <f t="shared" ca="1" si="34"/>
        <v>186676.60658627009</v>
      </c>
      <c r="BG144" s="94">
        <f t="shared" ca="1" si="34"/>
        <v>210948.4700221853</v>
      </c>
      <c r="BH144" s="94">
        <f t="shared" ca="1" si="34"/>
        <v>238420.97667836427</v>
      </c>
      <c r="BI144" s="94">
        <f t="shared" ca="1" si="34"/>
        <v>269514.53123408457</v>
      </c>
      <c r="BJ144" s="117"/>
      <c r="BK144" s="117"/>
      <c r="BL144" s="117"/>
      <c r="BM144" s="117"/>
      <c r="BN144" s="117"/>
      <c r="BO144" s="117"/>
      <c r="BP144" s="117"/>
      <c r="BQ144" s="117"/>
      <c r="BR144" s="117"/>
      <c r="BS144" s="117"/>
      <c r="BT144" s="117"/>
      <c r="BU144" s="117"/>
      <c r="BV144" s="117"/>
      <c r="BW144" s="117"/>
      <c r="BX144" s="117"/>
      <c r="BY144" s="117"/>
      <c r="BZ144" s="117"/>
      <c r="CA144" s="117"/>
    </row>
    <row r="145" spans="1:79">
      <c r="A145" s="94" t="str">
        <f t="shared" ref="A145:BI145" si="35">A103</f>
        <v>In-App Purchases Revenue</v>
      </c>
      <c r="B145" s="94">
        <f t="shared" si="35"/>
        <v>0</v>
      </c>
      <c r="C145" s="94">
        <f t="shared" si="35"/>
        <v>0</v>
      </c>
      <c r="D145" s="94">
        <f t="shared" si="35"/>
        <v>0</v>
      </c>
      <c r="E145" s="94">
        <f t="shared" si="35"/>
        <v>0</v>
      </c>
      <c r="F145" s="94">
        <f t="shared" si="35"/>
        <v>0</v>
      </c>
      <c r="G145" s="94">
        <f t="shared" si="35"/>
        <v>0</v>
      </c>
      <c r="H145" s="94">
        <f t="shared" si="35"/>
        <v>0</v>
      </c>
      <c r="I145" s="94">
        <f t="shared" si="35"/>
        <v>12065.873849163652</v>
      </c>
      <c r="J145" s="94">
        <f t="shared" si="35"/>
        <v>13685.000133149579</v>
      </c>
      <c r="K145" s="94">
        <f t="shared" si="35"/>
        <v>15302.085258428735</v>
      </c>
      <c r="L145" s="94">
        <f t="shared" si="35"/>
        <v>16920.538283799153</v>
      </c>
      <c r="M145" s="94">
        <f t="shared" si="35"/>
        <v>18544.145492023545</v>
      </c>
      <c r="N145" s="94">
        <f t="shared" si="35"/>
        <v>18461.829880870933</v>
      </c>
      <c r="O145" s="94">
        <f t="shared" si="35"/>
        <v>18422.356086925094</v>
      </c>
      <c r="P145" s="94">
        <f t="shared" si="35"/>
        <v>18430.353188875179</v>
      </c>
      <c r="Q145" s="94">
        <f t="shared" si="35"/>
        <v>18491.096018903976</v>
      </c>
      <c r="R145" s="94">
        <f t="shared" si="35"/>
        <v>18610.591453659621</v>
      </c>
      <c r="S145" s="94">
        <f t="shared" si="35"/>
        <v>18795.676312621155</v>
      </c>
      <c r="T145" s="94">
        <f t="shared" si="35"/>
        <v>19054.128423611317</v>
      </c>
      <c r="U145" s="94">
        <f t="shared" si="35"/>
        <v>19394.792624836784</v>
      </c>
      <c r="V145" s="94">
        <f t="shared" si="35"/>
        <v>19827.723710635575</v>
      </c>
      <c r="W145" s="94">
        <f t="shared" si="35"/>
        <v>20364.348597869583</v>
      </c>
      <c r="X145" s="94">
        <f t="shared" si="35"/>
        <v>21017.650295912666</v>
      </c>
      <c r="Y145" s="94">
        <f t="shared" si="35"/>
        <v>21802.376610323023</v>
      </c>
      <c r="Z145" s="94">
        <f t="shared" si="35"/>
        <v>22735.276904080823</v>
      </c>
      <c r="AA145" s="94">
        <f t="shared" si="35"/>
        <v>23835.370686987375</v>
      </c>
      <c r="AB145" s="94">
        <f t="shared" si="35"/>
        <v>25124.25231057356</v>
      </c>
      <c r="AC145" s="94">
        <f t="shared" si="35"/>
        <v>26626.436620721204</v>
      </c>
      <c r="AD145" s="94">
        <f t="shared" si="35"/>
        <v>28369.751072314521</v>
      </c>
      <c r="AE145" s="94">
        <f t="shared" si="35"/>
        <v>30385.780549992545</v>
      </c>
      <c r="AF145" s="94">
        <f t="shared" si="35"/>
        <v>32710.371978245996</v>
      </c>
      <c r="AG145" s="94">
        <f t="shared" si="35"/>
        <v>35384.206756054737</v>
      </c>
      <c r="AH145" s="94">
        <f t="shared" si="35"/>
        <v>38453.450131151971</v>
      </c>
      <c r="AI145" s="94">
        <f t="shared" si="35"/>
        <v>41970.487854022213</v>
      </c>
      <c r="AJ145" s="94">
        <f t="shared" si="35"/>
        <v>45994.761841397492</v>
      </c>
      <c r="AK145" s="94">
        <f t="shared" si="35"/>
        <v>50593.718155435366</v>
      </c>
      <c r="AL145" s="94">
        <f t="shared" si="35"/>
        <v>55843.882393044041</v>
      </c>
      <c r="AM145" s="94">
        <f t="shared" si="35"/>
        <v>61832.079608436565</v>
      </c>
      <c r="AN145" s="94">
        <f t="shared" si="35"/>
        <v>68656.818193247469</v>
      </c>
      <c r="AO145" s="94">
        <f t="shared" si="35"/>
        <v>76429.85974907261</v>
      </c>
      <c r="AP145" s="94">
        <f t="shared" si="35"/>
        <v>85277.999948660567</v>
      </c>
      <c r="AQ145" s="94">
        <f t="shared" si="35"/>
        <v>95345.088741343206</v>
      </c>
      <c r="AR145" s="94">
        <f t="shared" si="35"/>
        <v>106794.32206913175</v>
      </c>
      <c r="AS145" s="94">
        <f t="shared" si="35"/>
        <v>119810.84158289903</v>
      </c>
      <c r="AT145" s="94">
        <f t="shared" si="35"/>
        <v>134604.68375205007</v>
      </c>
      <c r="AU145" s="94">
        <f t="shared" si="35"/>
        <v>151414.125324133</v>
      </c>
      <c r="AV145" s="94">
        <f t="shared" si="35"/>
        <v>170509.47840153388</v>
      </c>
      <c r="AW145" s="94">
        <f t="shared" si="35"/>
        <v>192197.39556121617</v>
      </c>
      <c r="AX145" s="94">
        <f t="shared" si="35"/>
        <v>216825.75356438561</v>
      </c>
      <c r="AY145" s="94">
        <f t="shared" si="35"/>
        <v>244789.19341528887</v>
      </c>
      <c r="AZ145" s="94">
        <f t="shared" si="35"/>
        <v>276535.40497877152</v>
      </c>
      <c r="BA145" s="94">
        <f t="shared" si="35"/>
        <v>312572.25622111117</v>
      </c>
      <c r="BB145" s="94">
        <f t="shared" si="35"/>
        <v>353475.88058677083</v>
      </c>
      <c r="BC145" s="94">
        <f t="shared" si="35"/>
        <v>399899.85127919581</v>
      </c>
      <c r="BD145" s="94">
        <f t="shared" si="35"/>
        <v>452585.58851951273</v>
      </c>
      <c r="BE145" s="94">
        <f t="shared" si="35"/>
        <v>512374.1654885193</v>
      </c>
      <c r="BF145" s="94">
        <f t="shared" si="35"/>
        <v>580219.70092725148</v>
      </c>
      <c r="BG145" s="94">
        <f t="shared" si="35"/>
        <v>657204.55163427093</v>
      </c>
      <c r="BH145" s="94">
        <f t="shared" si="35"/>
        <v>744556.54675585357</v>
      </c>
      <c r="BI145" s="94">
        <f t="shared" si="35"/>
        <v>843668.53827478958</v>
      </c>
      <c r="BJ145" s="117"/>
      <c r="BK145" s="117"/>
      <c r="BL145" s="117"/>
      <c r="BM145" s="117"/>
      <c r="BN145" s="117"/>
      <c r="BO145" s="117"/>
      <c r="BP145" s="117"/>
      <c r="BQ145" s="117"/>
      <c r="BR145" s="117"/>
      <c r="BS145" s="117"/>
      <c r="BT145" s="117"/>
      <c r="BU145" s="117"/>
      <c r="BV145" s="117"/>
      <c r="BW145" s="117"/>
      <c r="BX145" s="117"/>
      <c r="BY145" s="117"/>
      <c r="BZ145" s="117"/>
      <c r="CA145" s="117"/>
    </row>
    <row r="146" spans="1:79">
      <c r="A146" s="94">
        <f ca="1">IF(SUM(B146:BI146)=0,0,A115)</f>
        <v>0</v>
      </c>
      <c r="B146" s="94">
        <f t="shared" ref="B146:BI146" ca="1" si="36">B115</f>
        <v>0</v>
      </c>
      <c r="C146" s="94">
        <f t="shared" ca="1" si="36"/>
        <v>0</v>
      </c>
      <c r="D146" s="94">
        <f t="shared" ca="1" si="36"/>
        <v>0</v>
      </c>
      <c r="E146" s="94">
        <f t="shared" ca="1" si="36"/>
        <v>0</v>
      </c>
      <c r="F146" s="94">
        <f t="shared" ca="1" si="36"/>
        <v>0</v>
      </c>
      <c r="G146" s="94">
        <f t="shared" ca="1" si="36"/>
        <v>0</v>
      </c>
      <c r="H146" s="94">
        <f t="shared" ca="1" si="36"/>
        <v>0</v>
      </c>
      <c r="I146" s="94">
        <f t="shared" ca="1" si="36"/>
        <v>0</v>
      </c>
      <c r="J146" s="94">
        <f t="shared" ca="1" si="36"/>
        <v>0</v>
      </c>
      <c r="K146" s="94">
        <f t="shared" ca="1" si="36"/>
        <v>0</v>
      </c>
      <c r="L146" s="94">
        <f t="shared" ca="1" si="36"/>
        <v>0</v>
      </c>
      <c r="M146" s="94">
        <f t="shared" ca="1" si="36"/>
        <v>0</v>
      </c>
      <c r="N146" s="94">
        <f t="shared" ca="1" si="36"/>
        <v>0</v>
      </c>
      <c r="O146" s="94">
        <f t="shared" ca="1" si="36"/>
        <v>0</v>
      </c>
      <c r="P146" s="94">
        <f t="shared" ca="1" si="36"/>
        <v>0</v>
      </c>
      <c r="Q146" s="94">
        <f t="shared" ca="1" si="36"/>
        <v>0</v>
      </c>
      <c r="R146" s="94">
        <f t="shared" ca="1" si="36"/>
        <v>0</v>
      </c>
      <c r="S146" s="94">
        <f t="shared" ca="1" si="36"/>
        <v>0</v>
      </c>
      <c r="T146" s="94">
        <f t="shared" ca="1" si="36"/>
        <v>0</v>
      </c>
      <c r="U146" s="94">
        <f t="shared" ca="1" si="36"/>
        <v>0</v>
      </c>
      <c r="V146" s="94">
        <f t="shared" ca="1" si="36"/>
        <v>0</v>
      </c>
      <c r="W146" s="94">
        <f t="shared" ca="1" si="36"/>
        <v>0</v>
      </c>
      <c r="X146" s="94">
        <f t="shared" ca="1" si="36"/>
        <v>0</v>
      </c>
      <c r="Y146" s="94">
        <f t="shared" ca="1" si="36"/>
        <v>0</v>
      </c>
      <c r="Z146" s="94">
        <f t="shared" ca="1" si="36"/>
        <v>0</v>
      </c>
      <c r="AA146" s="94">
        <f t="shared" ca="1" si="36"/>
        <v>0</v>
      </c>
      <c r="AB146" s="94">
        <f t="shared" ca="1" si="36"/>
        <v>0</v>
      </c>
      <c r="AC146" s="94">
        <f t="shared" ca="1" si="36"/>
        <v>0</v>
      </c>
      <c r="AD146" s="94">
        <f t="shared" ca="1" si="36"/>
        <v>0</v>
      </c>
      <c r="AE146" s="94">
        <f t="shared" ca="1" si="36"/>
        <v>0</v>
      </c>
      <c r="AF146" s="94">
        <f t="shared" ca="1" si="36"/>
        <v>0</v>
      </c>
      <c r="AG146" s="94">
        <f t="shared" ca="1" si="36"/>
        <v>0</v>
      </c>
      <c r="AH146" s="94">
        <f t="shared" ca="1" si="36"/>
        <v>0</v>
      </c>
      <c r="AI146" s="94">
        <f t="shared" ca="1" si="36"/>
        <v>0</v>
      </c>
      <c r="AJ146" s="94">
        <f t="shared" ca="1" si="36"/>
        <v>0</v>
      </c>
      <c r="AK146" s="94">
        <f t="shared" ca="1" si="36"/>
        <v>0</v>
      </c>
      <c r="AL146" s="94">
        <f t="shared" ca="1" si="36"/>
        <v>0</v>
      </c>
      <c r="AM146" s="94">
        <f t="shared" ca="1" si="36"/>
        <v>0</v>
      </c>
      <c r="AN146" s="94">
        <f t="shared" ca="1" si="36"/>
        <v>0</v>
      </c>
      <c r="AO146" s="94">
        <f t="shared" ca="1" si="36"/>
        <v>0</v>
      </c>
      <c r="AP146" s="94">
        <f t="shared" ca="1" si="36"/>
        <v>0</v>
      </c>
      <c r="AQ146" s="94">
        <f t="shared" ca="1" si="36"/>
        <v>0</v>
      </c>
      <c r="AR146" s="94">
        <f t="shared" ca="1" si="36"/>
        <v>0</v>
      </c>
      <c r="AS146" s="94">
        <f t="shared" ca="1" si="36"/>
        <v>0</v>
      </c>
      <c r="AT146" s="94">
        <f t="shared" ca="1" si="36"/>
        <v>0</v>
      </c>
      <c r="AU146" s="94">
        <f t="shared" ca="1" si="36"/>
        <v>0</v>
      </c>
      <c r="AV146" s="94">
        <f t="shared" ca="1" si="36"/>
        <v>0</v>
      </c>
      <c r="AW146" s="94">
        <f t="shared" ca="1" si="36"/>
        <v>0</v>
      </c>
      <c r="AX146" s="94">
        <f t="shared" ca="1" si="36"/>
        <v>0</v>
      </c>
      <c r="AY146" s="94">
        <f t="shared" ca="1" si="36"/>
        <v>0</v>
      </c>
      <c r="AZ146" s="94">
        <f t="shared" ca="1" si="36"/>
        <v>0</v>
      </c>
      <c r="BA146" s="94">
        <f t="shared" ca="1" si="36"/>
        <v>0</v>
      </c>
      <c r="BB146" s="94">
        <f t="shared" ca="1" si="36"/>
        <v>0</v>
      </c>
      <c r="BC146" s="94">
        <f t="shared" ca="1" si="36"/>
        <v>0</v>
      </c>
      <c r="BD146" s="94">
        <f t="shared" ca="1" si="36"/>
        <v>0</v>
      </c>
      <c r="BE146" s="94">
        <f t="shared" ca="1" si="36"/>
        <v>0</v>
      </c>
      <c r="BF146" s="94">
        <f t="shared" ca="1" si="36"/>
        <v>0</v>
      </c>
      <c r="BG146" s="94">
        <f t="shared" ca="1" si="36"/>
        <v>0</v>
      </c>
      <c r="BH146" s="94">
        <f t="shared" ca="1" si="36"/>
        <v>0</v>
      </c>
      <c r="BI146" s="94">
        <f t="shared" ca="1" si="36"/>
        <v>0</v>
      </c>
      <c r="BJ146" s="2"/>
      <c r="BK146" s="2"/>
      <c r="BL146" s="2"/>
      <c r="BM146" s="2"/>
      <c r="BN146" s="2"/>
      <c r="BO146" s="2"/>
      <c r="BP146" s="2"/>
      <c r="BQ146" s="2"/>
      <c r="BR146" s="2"/>
      <c r="BS146" s="2"/>
      <c r="BT146" s="2"/>
      <c r="BU146" s="2"/>
      <c r="BV146" s="2"/>
      <c r="BW146" s="2"/>
      <c r="BX146" s="2"/>
      <c r="BY146" s="2"/>
      <c r="BZ146" s="2"/>
      <c r="CA146" s="2"/>
    </row>
    <row r="147" spans="1:79">
      <c r="A147" s="17" t="s">
        <v>114</v>
      </c>
      <c r="B147" s="103">
        <f t="shared" ref="B147:BI147" ca="1" si="37">SUM(B143:B146)</f>
        <v>0</v>
      </c>
      <c r="C147" s="103">
        <f t="shared" ca="1" si="37"/>
        <v>0</v>
      </c>
      <c r="D147" s="103">
        <f t="shared" ca="1" si="37"/>
        <v>0</v>
      </c>
      <c r="E147" s="103">
        <f t="shared" ca="1" si="37"/>
        <v>0</v>
      </c>
      <c r="F147" s="103">
        <f t="shared" ca="1" si="37"/>
        <v>3650.4</v>
      </c>
      <c r="G147" s="103">
        <f t="shared" ca="1" si="37"/>
        <v>10536.774188232423</v>
      </c>
      <c r="H147" s="103">
        <f t="shared" ca="1" si="37"/>
        <v>15160.466426841831</v>
      </c>
      <c r="I147" s="103">
        <f t="shared" ca="1" si="37"/>
        <v>31413.105190918468</v>
      </c>
      <c r="J147" s="103">
        <f t="shared" ca="1" si="37"/>
        <v>35927.716234483902</v>
      </c>
      <c r="K147" s="103">
        <f t="shared" ca="1" si="37"/>
        <v>40431.178029592105</v>
      </c>
      <c r="L147" s="103">
        <f t="shared" ca="1" si="37"/>
        <v>44932.531494824696</v>
      </c>
      <c r="M147" s="103">
        <f t="shared" ca="1" si="37"/>
        <v>49441.800074876548</v>
      </c>
      <c r="N147" s="103">
        <f t="shared" ca="1" si="37"/>
        <v>72064.343631648808</v>
      </c>
      <c r="O147" s="103">
        <f t="shared" ca="1" si="37"/>
        <v>71792.782222656504</v>
      </c>
      <c r="P147" s="103">
        <f t="shared" ca="1" si="37"/>
        <v>71694.327471116078</v>
      </c>
      <c r="Q147" s="103">
        <f t="shared" ca="1" si="37"/>
        <v>71787.800898070942</v>
      </c>
      <c r="R147" s="103">
        <f t="shared" ca="1" si="37"/>
        <v>72094.642562197929</v>
      </c>
      <c r="S147" s="103">
        <f t="shared" ca="1" si="37"/>
        <v>72639.260496211296</v>
      </c>
      <c r="T147" s="103">
        <f t="shared" ca="1" si="37"/>
        <v>73449.427072770297</v>
      </c>
      <c r="U147" s="103">
        <f t="shared" ca="1" si="37"/>
        <v>95333.430127790081</v>
      </c>
      <c r="V147" s="103">
        <f t="shared" ca="1" si="37"/>
        <v>97142.273533187006</v>
      </c>
      <c r="W147" s="103">
        <f t="shared" ca="1" si="37"/>
        <v>99425.33244578827</v>
      </c>
      <c r="X147" s="103">
        <f t="shared" ca="1" si="37"/>
        <v>102241.38779780598</v>
      </c>
      <c r="Y147" s="103">
        <f t="shared" ca="1" si="37"/>
        <v>105657.2120396806</v>
      </c>
      <c r="Z147" s="103">
        <f t="shared" ca="1" si="37"/>
        <v>113709.25575935251</v>
      </c>
      <c r="AA147" s="103">
        <f t="shared" ca="1" si="37"/>
        <v>118731.86725871969</v>
      </c>
      <c r="AB147" s="103">
        <f t="shared" ca="1" si="37"/>
        <v>124644.32786936541</v>
      </c>
      <c r="AC147" s="103">
        <f t="shared" ca="1" si="37"/>
        <v>131561.53851515529</v>
      </c>
      <c r="AD147" s="103">
        <f t="shared" ca="1" si="37"/>
        <v>139613.91700402356</v>
      </c>
      <c r="AE147" s="103">
        <f t="shared" ca="1" si="37"/>
        <v>148949.47853892008</v>
      </c>
      <c r="AF147" s="103">
        <f t="shared" ca="1" si="37"/>
        <v>159736.19548099721</v>
      </c>
      <c r="AG147" s="103">
        <f t="shared" ca="1" si="37"/>
        <v>172164.67383860191</v>
      </c>
      <c r="AH147" s="103">
        <f t="shared" ca="1" si="37"/>
        <v>186451.18898417274</v>
      </c>
      <c r="AI147" s="103">
        <f t="shared" ca="1" si="37"/>
        <v>202841.12880441095</v>
      </c>
      <c r="AJ147" s="103">
        <f t="shared" ca="1" si="37"/>
        <v>221612.89895762634</v>
      </c>
      <c r="AK147" s="103">
        <f t="shared" ca="1" si="37"/>
        <v>243082.35224862976</v>
      </c>
      <c r="AL147" s="103">
        <f t="shared" ca="1" si="37"/>
        <v>277258.20154289843</v>
      </c>
      <c r="AM147" s="103">
        <f t="shared" ca="1" si="37"/>
        <v>306247.5926416514</v>
      </c>
      <c r="AN147" s="103">
        <f t="shared" ca="1" si="37"/>
        <v>339301.38246777846</v>
      </c>
      <c r="AO147" s="103">
        <f t="shared" ca="1" si="37"/>
        <v>376961.44709266245</v>
      </c>
      <c r="AP147" s="103">
        <f t="shared" ca="1" si="37"/>
        <v>419842.46603026829</v>
      </c>
      <c r="AQ147" s="103">
        <f t="shared" ca="1" si="37"/>
        <v>468641.6913161074</v>
      </c>
      <c r="AR147" s="103">
        <f t="shared" ca="1" si="37"/>
        <v>524150.0276255699</v>
      </c>
      <c r="AS147" s="103">
        <f t="shared" ca="1" si="37"/>
        <v>587264.59936237836</v>
      </c>
      <c r="AT147" s="103">
        <f t="shared" ca="1" si="37"/>
        <v>659003.00425518677</v>
      </c>
      <c r="AU147" s="103">
        <f t="shared" ca="1" si="37"/>
        <v>740519.47977517999</v>
      </c>
      <c r="AV147" s="103">
        <f t="shared" ca="1" si="37"/>
        <v>833123.2390548999</v>
      </c>
      <c r="AW147" s="103">
        <f t="shared" ca="1" si="37"/>
        <v>938299.26743045717</v>
      </c>
      <c r="AX147" s="103">
        <f t="shared" ca="1" si="37"/>
        <v>1096225.1991337666</v>
      </c>
      <c r="AY147" s="103">
        <f t="shared" ca="1" si="37"/>
        <v>1236757.4794713205</v>
      </c>
      <c r="AZ147" s="103">
        <f t="shared" ca="1" si="37"/>
        <v>1396291.6929788536</v>
      </c>
      <c r="BA147" s="103">
        <f t="shared" ca="1" si="37"/>
        <v>1577375.2842972588</v>
      </c>
      <c r="BB147" s="103">
        <f t="shared" ca="1" si="37"/>
        <v>1782897.6524632799</v>
      </c>
      <c r="BC147" s="103">
        <f t="shared" ca="1" si="37"/>
        <v>2016136.04104295</v>
      </c>
      <c r="BD147" s="103">
        <f t="shared" ca="1" si="37"/>
        <v>2280807.5865805238</v>
      </c>
      <c r="BE147" s="103">
        <f t="shared" ca="1" si="37"/>
        <v>2581128.3517409936</v>
      </c>
      <c r="BF147" s="103">
        <f t="shared" ca="1" si="37"/>
        <v>2921880.2804089654</v>
      </c>
      <c r="BG147" s="103">
        <f t="shared" ca="1" si="37"/>
        <v>3308487.1377691692</v>
      </c>
      <c r="BH147" s="103">
        <f t="shared" ca="1" si="37"/>
        <v>3747100.6410302483</v>
      </c>
      <c r="BI147" s="103">
        <f t="shared" ca="1" si="37"/>
        <v>4244698.1482276386</v>
      </c>
      <c r="BJ147" s="117"/>
      <c r="BK147" s="117"/>
      <c r="BL147" s="117"/>
      <c r="BM147" s="117"/>
      <c r="BN147" s="117"/>
      <c r="BO147" s="117"/>
      <c r="BP147" s="117"/>
      <c r="BQ147" s="117"/>
      <c r="BR147" s="117"/>
      <c r="BS147" s="117"/>
      <c r="BT147" s="117"/>
      <c r="BU147" s="117"/>
      <c r="BV147" s="117"/>
      <c r="BW147" s="117"/>
      <c r="BX147" s="117"/>
      <c r="BY147" s="117"/>
      <c r="BZ147" s="117"/>
      <c r="CA147" s="117"/>
    </row>
    <row r="148" spans="1:79">
      <c r="A148" s="17"/>
      <c r="B148" s="105"/>
      <c r="C148" s="105"/>
      <c r="D148" s="105"/>
      <c r="E148" s="105"/>
      <c r="F148" s="105"/>
      <c r="G148" s="105"/>
      <c r="H148" s="105"/>
      <c r="I148" s="105"/>
      <c r="J148" s="105"/>
      <c r="K148" s="105"/>
      <c r="L148" s="105"/>
      <c r="M148" s="105"/>
      <c r="N148" s="105"/>
      <c r="O148" s="105"/>
      <c r="P148" s="105"/>
      <c r="Q148" s="105"/>
      <c r="R148" s="105"/>
      <c r="S148" s="105"/>
      <c r="T148" s="105"/>
      <c r="U148" s="105"/>
      <c r="V148" s="105"/>
      <c r="W148" s="105"/>
      <c r="X148" s="105"/>
      <c r="Y148" s="105"/>
      <c r="Z148" s="105"/>
      <c r="AA148" s="105"/>
      <c r="AB148" s="105"/>
      <c r="AC148" s="105"/>
      <c r="AD148" s="105"/>
      <c r="AE148" s="105"/>
      <c r="AF148" s="105"/>
      <c r="AG148" s="105"/>
      <c r="AH148" s="105"/>
      <c r="AI148" s="105"/>
      <c r="AJ148" s="105"/>
      <c r="AK148" s="105"/>
      <c r="AL148" s="105"/>
      <c r="AM148" s="105"/>
      <c r="AN148" s="105"/>
      <c r="AO148" s="105"/>
      <c r="AP148" s="105"/>
      <c r="AQ148" s="105"/>
      <c r="AR148" s="105"/>
      <c r="AS148" s="105"/>
      <c r="AT148" s="105"/>
      <c r="AU148" s="105"/>
      <c r="AV148" s="105"/>
      <c r="AW148" s="105"/>
      <c r="AX148" s="105"/>
      <c r="AY148" s="105"/>
      <c r="AZ148" s="105"/>
      <c r="BA148" s="105"/>
      <c r="BB148" s="105"/>
      <c r="BC148" s="105"/>
      <c r="BD148" s="105"/>
      <c r="BE148" s="105"/>
      <c r="BF148" s="105"/>
      <c r="BG148" s="105"/>
      <c r="BH148" s="105"/>
      <c r="BI148" s="105"/>
      <c r="BJ148" s="117"/>
      <c r="BK148" s="117"/>
      <c r="BL148" s="117"/>
      <c r="BM148" s="117"/>
      <c r="BN148" s="117"/>
      <c r="BO148" s="117"/>
      <c r="BP148" s="117"/>
      <c r="BQ148" s="117"/>
      <c r="BR148" s="117"/>
      <c r="BS148" s="117"/>
      <c r="BT148" s="117"/>
      <c r="BU148" s="117"/>
      <c r="BV148" s="117"/>
      <c r="BW148" s="117"/>
      <c r="BX148" s="117"/>
      <c r="BY148" s="117"/>
      <c r="BZ148" s="117"/>
      <c r="CA148" s="117"/>
    </row>
    <row r="149" spans="1:79">
      <c r="A149" s="92" t="s">
        <v>115</v>
      </c>
      <c r="B149" s="92">
        <v>1</v>
      </c>
      <c r="C149" s="92">
        <v>1</v>
      </c>
      <c r="D149" s="92">
        <v>1</v>
      </c>
      <c r="E149" s="92">
        <v>1</v>
      </c>
      <c r="F149" s="92">
        <v>1</v>
      </c>
      <c r="G149" s="92">
        <v>1</v>
      </c>
      <c r="H149" s="92">
        <v>1</v>
      </c>
      <c r="I149" s="92">
        <v>1</v>
      </c>
      <c r="J149" s="92">
        <v>1</v>
      </c>
      <c r="K149" s="92">
        <v>1</v>
      </c>
      <c r="L149" s="92">
        <v>1</v>
      </c>
      <c r="M149" s="92">
        <v>1</v>
      </c>
      <c r="N149" s="92">
        <f t="shared" ref="N149:BI149" si="38">B149+1</f>
        <v>2</v>
      </c>
      <c r="O149" s="92">
        <f t="shared" si="38"/>
        <v>2</v>
      </c>
      <c r="P149" s="92">
        <f t="shared" si="38"/>
        <v>2</v>
      </c>
      <c r="Q149" s="92">
        <f t="shared" si="38"/>
        <v>2</v>
      </c>
      <c r="R149" s="92">
        <f t="shared" si="38"/>
        <v>2</v>
      </c>
      <c r="S149" s="92">
        <f t="shared" si="38"/>
        <v>2</v>
      </c>
      <c r="T149" s="92">
        <f t="shared" si="38"/>
        <v>2</v>
      </c>
      <c r="U149" s="92">
        <f t="shared" si="38"/>
        <v>2</v>
      </c>
      <c r="V149" s="92">
        <f t="shared" si="38"/>
        <v>2</v>
      </c>
      <c r="W149" s="92">
        <f t="shared" si="38"/>
        <v>2</v>
      </c>
      <c r="X149" s="92">
        <f t="shared" si="38"/>
        <v>2</v>
      </c>
      <c r="Y149" s="92">
        <f t="shared" si="38"/>
        <v>2</v>
      </c>
      <c r="Z149" s="92">
        <f t="shared" si="38"/>
        <v>3</v>
      </c>
      <c r="AA149" s="92">
        <f t="shared" si="38"/>
        <v>3</v>
      </c>
      <c r="AB149" s="92">
        <f t="shared" si="38"/>
        <v>3</v>
      </c>
      <c r="AC149" s="92">
        <f t="shared" si="38"/>
        <v>3</v>
      </c>
      <c r="AD149" s="92">
        <f t="shared" si="38"/>
        <v>3</v>
      </c>
      <c r="AE149" s="92">
        <f t="shared" si="38"/>
        <v>3</v>
      </c>
      <c r="AF149" s="92">
        <f t="shared" si="38"/>
        <v>3</v>
      </c>
      <c r="AG149" s="92">
        <f t="shared" si="38"/>
        <v>3</v>
      </c>
      <c r="AH149" s="92">
        <f t="shared" si="38"/>
        <v>3</v>
      </c>
      <c r="AI149" s="92">
        <f t="shared" si="38"/>
        <v>3</v>
      </c>
      <c r="AJ149" s="92">
        <f t="shared" si="38"/>
        <v>3</v>
      </c>
      <c r="AK149" s="92">
        <f t="shared" si="38"/>
        <v>3</v>
      </c>
      <c r="AL149" s="92">
        <f t="shared" si="38"/>
        <v>4</v>
      </c>
      <c r="AM149" s="92">
        <f t="shared" si="38"/>
        <v>4</v>
      </c>
      <c r="AN149" s="92">
        <f t="shared" si="38"/>
        <v>4</v>
      </c>
      <c r="AO149" s="92">
        <f t="shared" si="38"/>
        <v>4</v>
      </c>
      <c r="AP149" s="92">
        <f t="shared" si="38"/>
        <v>4</v>
      </c>
      <c r="AQ149" s="92">
        <f t="shared" si="38"/>
        <v>4</v>
      </c>
      <c r="AR149" s="92">
        <f t="shared" si="38"/>
        <v>4</v>
      </c>
      <c r="AS149" s="92">
        <f t="shared" si="38"/>
        <v>4</v>
      </c>
      <c r="AT149" s="92">
        <f t="shared" si="38"/>
        <v>4</v>
      </c>
      <c r="AU149" s="92">
        <f t="shared" si="38"/>
        <v>4</v>
      </c>
      <c r="AV149" s="92">
        <f t="shared" si="38"/>
        <v>4</v>
      </c>
      <c r="AW149" s="92">
        <f t="shared" si="38"/>
        <v>4</v>
      </c>
      <c r="AX149" s="92">
        <f t="shared" si="38"/>
        <v>5</v>
      </c>
      <c r="AY149" s="92">
        <f t="shared" si="38"/>
        <v>5</v>
      </c>
      <c r="AZ149" s="92">
        <f t="shared" si="38"/>
        <v>5</v>
      </c>
      <c r="BA149" s="92">
        <f t="shared" si="38"/>
        <v>5</v>
      </c>
      <c r="BB149" s="92">
        <f t="shared" si="38"/>
        <v>5</v>
      </c>
      <c r="BC149" s="92">
        <f t="shared" si="38"/>
        <v>5</v>
      </c>
      <c r="BD149" s="92">
        <f t="shared" si="38"/>
        <v>5</v>
      </c>
      <c r="BE149" s="92">
        <f t="shared" si="38"/>
        <v>5</v>
      </c>
      <c r="BF149" s="92">
        <f t="shared" si="38"/>
        <v>5</v>
      </c>
      <c r="BG149" s="92">
        <f t="shared" si="38"/>
        <v>5</v>
      </c>
      <c r="BH149" s="92">
        <f t="shared" si="38"/>
        <v>5</v>
      </c>
      <c r="BI149" s="92">
        <f t="shared" si="38"/>
        <v>5</v>
      </c>
      <c r="BJ149" s="92"/>
      <c r="BK149" s="92"/>
      <c r="BL149" s="92"/>
      <c r="BM149" s="92"/>
      <c r="BN149" s="92"/>
      <c r="BO149" s="92"/>
      <c r="BP149" s="92"/>
      <c r="BQ149" s="92"/>
      <c r="BR149" s="92"/>
      <c r="BS149" s="92"/>
      <c r="BT149" s="92"/>
      <c r="BU149" s="92"/>
      <c r="BV149" s="92"/>
      <c r="BW149" s="92"/>
      <c r="BX149" s="92"/>
      <c r="BY149" s="92"/>
      <c r="BZ149" s="92"/>
      <c r="CA149" s="92"/>
    </row>
    <row r="150" spans="1:79">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row>
    <row r="151" spans="1:79">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row>
    <row r="152" spans="1:79">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row>
    <row r="153" spans="1:79">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row>
    <row r="154" spans="1:79">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row>
    <row r="155" spans="1:79">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row>
    <row r="156" spans="1:79">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row>
    <row r="157" spans="1:79">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row>
    <row r="158" spans="1:79">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row>
    <row r="159" spans="1:7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row>
    <row r="160" spans="1:79">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row>
    <row r="161" spans="1:79">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row>
    <row r="162" spans="1:79">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row>
    <row r="163" spans="1:79">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row>
    <row r="164" spans="1:79">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row>
    <row r="165" spans="1:79">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row>
    <row r="166" spans="1:79">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row>
    <row r="167" spans="1:79">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row>
    <row r="168" spans="1:79">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row>
    <row r="169" spans="1:7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row>
    <row r="170" spans="1:79">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row>
    <row r="171" spans="1:79">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row>
    <row r="172" spans="1:79">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row>
    <row r="173" spans="1:79">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row>
    <row r="174" spans="1:79">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row>
    <row r="175" spans="1:79">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row>
    <row r="176" spans="1:79">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row>
    <row r="177" spans="1:79">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row>
    <row r="178" spans="1:79">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row>
    <row r="179" spans="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row>
    <row r="180" spans="1:79">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row>
    <row r="181" spans="1:79">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row>
    <row r="182" spans="1:79">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row>
    <row r="183" spans="1:79">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row>
    <row r="184" spans="1:79">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row>
    <row r="185" spans="1:79">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row>
    <row r="186" spans="1:79">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row>
    <row r="187" spans="1:79">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row>
    <row r="188" spans="1:79">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row>
    <row r="189" spans="1:7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row>
    <row r="190" spans="1:79">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row>
    <row r="191" spans="1:79">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row>
    <row r="192" spans="1:79">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row>
    <row r="193" spans="1:79">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row>
    <row r="194" spans="1:79">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row>
    <row r="195" spans="1:79">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row>
    <row r="196" spans="1:79">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row>
    <row r="197" spans="1:79">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row>
    <row r="198" spans="1:79">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row>
    <row r="199" spans="1:7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row>
    <row r="200" spans="1:79">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row>
    <row r="201" spans="1:79">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row>
    <row r="202" spans="1:79">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row>
    <row r="203" spans="1:79">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row>
    <row r="204" spans="1:79">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row>
    <row r="205" spans="1:79">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row>
    <row r="206" spans="1:79">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row>
    <row r="207" spans="1:79">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row>
    <row r="208" spans="1:79">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row>
    <row r="209" spans="1:7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row>
    <row r="210" spans="1:79">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row>
    <row r="211" spans="1:79">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row>
    <row r="212" spans="1:79">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row>
    <row r="213" spans="1:79">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row>
    <row r="214" spans="1:79">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row>
    <row r="215" spans="1:79">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row>
    <row r="216" spans="1:79">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row>
    <row r="217" spans="1:79">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row>
    <row r="218" spans="1:79">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row>
    <row r="219" spans="1:7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row>
    <row r="220" spans="1:79">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row>
    <row r="221" spans="1:79">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row>
    <row r="222" spans="1:79">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row>
    <row r="223" spans="1:79">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row>
    <row r="224" spans="1:79">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row>
    <row r="225" spans="1:79">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row>
    <row r="226" spans="1:79">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row>
    <row r="227" spans="1:79">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row>
    <row r="228" spans="1:79">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row>
    <row r="229" spans="1:7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row>
    <row r="230" spans="1:79">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row>
    <row r="231" spans="1:79">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row>
    <row r="232" spans="1:79">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row>
    <row r="233" spans="1:79">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row>
    <row r="234" spans="1:79">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row>
    <row r="235" spans="1:79">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row>
    <row r="236" spans="1:79">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row>
    <row r="237" spans="1:79">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row>
    <row r="238" spans="1:79">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row>
    <row r="239" spans="1:7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row>
    <row r="240" spans="1:79">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row>
    <row r="241" spans="1:79">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row>
    <row r="242" spans="1:79">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row>
    <row r="243" spans="1:79">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row>
    <row r="244" spans="1:79">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row>
    <row r="245" spans="1:79">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row>
    <row r="246" spans="1:79">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row>
    <row r="247" spans="1:79">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row>
    <row r="248" spans="1:79">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row>
    <row r="249" spans="1:7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row>
    <row r="250" spans="1:79">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row>
    <row r="251" spans="1:79">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row>
    <row r="252" spans="1:79">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row>
    <row r="253" spans="1:79">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row>
    <row r="254" spans="1:79">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row>
    <row r="255" spans="1:79">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row>
    <row r="256" spans="1:79">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row>
    <row r="257" spans="1:79">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row>
    <row r="258" spans="1:79">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row>
    <row r="259" spans="1:7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row>
    <row r="260" spans="1:79">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row>
    <row r="261" spans="1:79">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row>
    <row r="262" spans="1:79">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row>
    <row r="263" spans="1:79">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row>
    <row r="264" spans="1:79">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row>
    <row r="265" spans="1:79">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row>
    <row r="266" spans="1:79">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row>
    <row r="267" spans="1:79">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row>
    <row r="268" spans="1:79">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row>
    <row r="269" spans="1:7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row>
    <row r="270" spans="1:79">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row>
    <row r="271" spans="1:79">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row>
    <row r="272" spans="1:79">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row>
    <row r="273" spans="1:79">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row>
    <row r="274" spans="1:79">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row>
    <row r="275" spans="1:79">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row>
    <row r="276" spans="1:79">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row>
    <row r="277" spans="1:79">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row>
    <row r="278" spans="1:79">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row>
    <row r="279" spans="1: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row>
    <row r="280" spans="1:79">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row>
    <row r="281" spans="1:79">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row>
    <row r="282" spans="1:79">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row>
    <row r="283" spans="1:79">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row>
    <row r="284" spans="1:79">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row>
    <row r="285" spans="1:79">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row>
    <row r="286" spans="1:79">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row>
    <row r="287" spans="1:79">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row>
    <row r="288" spans="1:79">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row>
    <row r="289" spans="1:7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row>
    <row r="290" spans="1:79">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row>
    <row r="291" spans="1:79">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row>
    <row r="292" spans="1:79">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row>
    <row r="293" spans="1:79">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row>
    <row r="294" spans="1:79">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row>
    <row r="295" spans="1:79">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row>
    <row r="296" spans="1:79">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row>
    <row r="297" spans="1:79">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row>
    <row r="298" spans="1:79">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row>
    <row r="299" spans="1:7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row>
    <row r="300" spans="1:79">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row>
    <row r="301" spans="1:79">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row>
    <row r="302" spans="1:79">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row>
    <row r="303" spans="1:79">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row>
    <row r="304" spans="1:79">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row>
    <row r="305" spans="1:79">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row>
    <row r="306" spans="1:79">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row>
    <row r="307" spans="1:79">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row>
    <row r="308" spans="1:79">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row>
    <row r="309" spans="1:7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row>
    <row r="310" spans="1:79">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row>
    <row r="311" spans="1:79">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row>
    <row r="312" spans="1:79">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row>
    <row r="313" spans="1:79">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row>
    <row r="314" spans="1:79">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row>
    <row r="315" spans="1:79">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row>
    <row r="316" spans="1:79">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row>
    <row r="317" spans="1:79">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row>
    <row r="318" spans="1:79">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row>
    <row r="319" spans="1:7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row>
    <row r="320" spans="1:79">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row>
    <row r="321" spans="1:79">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row>
    <row r="322" spans="1:79">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row>
    <row r="323" spans="1:79">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row>
    <row r="324" spans="1:79">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row>
    <row r="325" spans="1:79">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row>
    <row r="326" spans="1:79">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row>
    <row r="327" spans="1:79">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row>
    <row r="328" spans="1:79">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row>
    <row r="329" spans="1:7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row>
    <row r="330" spans="1:79">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row>
    <row r="331" spans="1:79">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row>
    <row r="332" spans="1:79">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row>
    <row r="333" spans="1:79">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row>
    <row r="334" spans="1:79">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row>
    <row r="335" spans="1:79">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row>
    <row r="336" spans="1:79">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row>
    <row r="337" spans="1:79">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row>
    <row r="338" spans="1:79">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row>
    <row r="339" spans="1:7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row>
    <row r="340" spans="1:79">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row>
    <row r="341" spans="1:79">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row>
    <row r="342" spans="1:79">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row>
    <row r="343" spans="1:79">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row>
    <row r="344" spans="1:79">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row>
    <row r="345" spans="1:79">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row>
    <row r="346" spans="1:79">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row>
    <row r="347" spans="1:79">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row>
    <row r="348" spans="1:79">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row>
    <row r="349" spans="1:7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row>
    <row r="350" spans="1:79">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row>
    <row r="351" spans="1:79">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row>
    <row r="352" spans="1:79">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row>
    <row r="353" spans="1:79">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row>
    <row r="354" spans="1:79">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row>
    <row r="355" spans="1:79">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row>
    <row r="356" spans="1:79">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row>
    <row r="357" spans="1:79">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row>
    <row r="358" spans="1:79">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row>
    <row r="359" spans="1:7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row>
    <row r="360" spans="1:79">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row>
    <row r="361" spans="1:79">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row>
    <row r="362" spans="1:79">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row>
    <row r="363" spans="1:79">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row>
    <row r="364" spans="1:79">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row>
    <row r="365" spans="1:79">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row>
    <row r="366" spans="1:79">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row>
    <row r="367" spans="1:79">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row>
    <row r="368" spans="1:79">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row>
    <row r="369" spans="1:7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row>
    <row r="370" spans="1:79">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row>
    <row r="371" spans="1:79">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row>
    <row r="372" spans="1:79">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row>
    <row r="373" spans="1:79">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row>
    <row r="374" spans="1:79">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row>
    <row r="375" spans="1:79">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row>
    <row r="376" spans="1:79">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row>
    <row r="377" spans="1:79">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row>
    <row r="378" spans="1:79">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row>
    <row r="379" spans="1: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row>
    <row r="380" spans="1:79">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row>
    <row r="381" spans="1:79">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row>
    <row r="382" spans="1:79">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row>
    <row r="383" spans="1:79">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row>
    <row r="384" spans="1:79">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row>
    <row r="385" spans="1:79">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row>
    <row r="386" spans="1:79">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row>
    <row r="387" spans="1:79">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row>
    <row r="388" spans="1:79">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row>
    <row r="389" spans="1:7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row>
    <row r="390" spans="1:79">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row>
    <row r="391" spans="1:79">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row>
    <row r="392" spans="1:79">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row>
    <row r="393" spans="1:79">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row>
    <row r="394" spans="1:79">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row>
    <row r="395" spans="1:79">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row>
    <row r="396" spans="1:79">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row>
    <row r="397" spans="1:79">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row>
    <row r="398" spans="1:79">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row>
    <row r="399" spans="1:7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row>
    <row r="400" spans="1:79">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row>
    <row r="401" spans="1:79">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row>
    <row r="402" spans="1:79">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row>
    <row r="403" spans="1:79">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row>
    <row r="404" spans="1:79">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row>
    <row r="405" spans="1:79">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row>
    <row r="406" spans="1:79">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row>
    <row r="407" spans="1:79">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row>
    <row r="408" spans="1:79">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row>
    <row r="409" spans="1:7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row>
    <row r="410" spans="1:79">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row>
    <row r="411" spans="1:79">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row>
    <row r="412" spans="1:79">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row>
    <row r="413" spans="1:79">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row>
    <row r="414" spans="1:79">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row>
    <row r="415" spans="1:79">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row>
    <row r="416" spans="1:79">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row>
    <row r="417" spans="1:79">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row>
    <row r="418" spans="1:79">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row>
    <row r="419" spans="1:7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row>
    <row r="420" spans="1:79">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row>
    <row r="421" spans="1:79">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row>
    <row r="422" spans="1:79">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row>
    <row r="423" spans="1:79">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row>
    <row r="424" spans="1:79">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row>
    <row r="425" spans="1:79">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row>
    <row r="426" spans="1:79">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row>
    <row r="427" spans="1:79">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row>
    <row r="428" spans="1:79">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row>
    <row r="429" spans="1:7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row>
    <row r="430" spans="1:79">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row>
    <row r="431" spans="1:79">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row>
    <row r="432" spans="1:79">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row>
    <row r="433" spans="1:79">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row>
    <row r="434" spans="1:79">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row>
    <row r="435" spans="1:79">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row>
    <row r="436" spans="1:79">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row>
    <row r="437" spans="1:79">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row>
    <row r="438" spans="1:79">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row>
    <row r="439" spans="1:7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row>
    <row r="440" spans="1:79">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row>
    <row r="441" spans="1:79">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row>
    <row r="442" spans="1:79">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row>
    <row r="443" spans="1:79">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row>
    <row r="444" spans="1:79">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row>
    <row r="445" spans="1:79">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row>
    <row r="446" spans="1:79">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row>
    <row r="447" spans="1:79">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row>
    <row r="448" spans="1:79">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row>
    <row r="449" spans="1:7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row>
    <row r="450" spans="1:79">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row>
    <row r="451" spans="1:79">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row>
    <row r="452" spans="1:79">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row>
    <row r="453" spans="1:79">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row>
    <row r="454" spans="1:79">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row>
    <row r="455" spans="1:79">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row>
    <row r="456" spans="1:79">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row>
    <row r="457" spans="1:79">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row>
    <row r="458" spans="1:79">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row>
    <row r="459" spans="1:7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row>
    <row r="460" spans="1:79">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row>
    <row r="461" spans="1:79">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row>
    <row r="462" spans="1:79">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row>
    <row r="463" spans="1:79">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row>
    <row r="464" spans="1:79">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row>
    <row r="465" spans="1:79">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row>
    <row r="466" spans="1:79">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row>
    <row r="467" spans="1:79">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row>
    <row r="468" spans="1:79">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row>
    <row r="469" spans="1:7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row>
    <row r="470" spans="1:79">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row>
    <row r="471" spans="1:79">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row>
    <row r="472" spans="1:79">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row>
    <row r="473" spans="1:79">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row>
    <row r="474" spans="1:79">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row>
    <row r="475" spans="1:79">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row>
    <row r="476" spans="1:79">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row>
    <row r="477" spans="1:79">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row>
    <row r="478" spans="1:79">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row>
    <row r="479" spans="1: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row>
    <row r="480" spans="1:79">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row>
    <row r="481" spans="1:79">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row>
    <row r="482" spans="1:79">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row>
    <row r="483" spans="1:79">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row>
    <row r="484" spans="1:79">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row>
    <row r="485" spans="1:79">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row>
    <row r="486" spans="1:79">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row>
    <row r="487" spans="1:79">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row>
    <row r="488" spans="1:79">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row>
    <row r="489" spans="1:7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row>
    <row r="490" spans="1:79">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row>
    <row r="491" spans="1:79">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row>
    <row r="492" spans="1:79">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row>
    <row r="493" spans="1:79">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row>
    <row r="494" spans="1:79">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row>
    <row r="495" spans="1:79">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row>
    <row r="496" spans="1:79">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row>
    <row r="497" spans="1:79">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row>
    <row r="498" spans="1:79">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row>
    <row r="499" spans="1:7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row>
    <row r="500" spans="1:79">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row>
    <row r="501" spans="1:79">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row>
    <row r="502" spans="1:79">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row>
    <row r="503" spans="1:79">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row>
    <row r="504" spans="1:79">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row>
    <row r="505" spans="1:79">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row>
    <row r="506" spans="1:79">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row>
    <row r="507" spans="1:79">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row>
    <row r="508" spans="1:79">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row>
    <row r="509" spans="1:7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row>
    <row r="510" spans="1:79">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row>
    <row r="511" spans="1:79">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row>
    <row r="512" spans="1:79">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row>
    <row r="513" spans="1:79">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row>
    <row r="514" spans="1:79">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row>
    <row r="515" spans="1:79">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row>
    <row r="516" spans="1:79">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row>
    <row r="517" spans="1:79">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row>
    <row r="518" spans="1:79">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row>
    <row r="519" spans="1:7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row>
    <row r="520" spans="1:79">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row>
    <row r="521" spans="1:79">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row>
    <row r="522" spans="1:79">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row>
    <row r="523" spans="1:79">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row>
    <row r="524" spans="1:79">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row>
    <row r="525" spans="1:79">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row>
    <row r="526" spans="1:79">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row>
    <row r="527" spans="1:79">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row>
    <row r="528" spans="1:79">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row>
    <row r="529" spans="1:7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row>
    <row r="530" spans="1:79">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row>
    <row r="531" spans="1:79">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row>
    <row r="532" spans="1:79">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row>
    <row r="533" spans="1:79">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row>
    <row r="534" spans="1:79">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row>
    <row r="535" spans="1:79">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row>
    <row r="536" spans="1:79">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row>
    <row r="537" spans="1:79">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row>
    <row r="538" spans="1:79">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row>
    <row r="539" spans="1:7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row>
    <row r="540" spans="1:79">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row>
    <row r="541" spans="1:79">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row>
    <row r="542" spans="1:79">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row>
    <row r="543" spans="1:79">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row>
    <row r="544" spans="1:79">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row>
    <row r="545" spans="1:79">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row>
    <row r="546" spans="1:79">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row>
    <row r="547" spans="1:79">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row>
    <row r="548" spans="1:79">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row>
    <row r="549" spans="1:7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row>
    <row r="550" spans="1:79">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row>
    <row r="551" spans="1:79">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row>
    <row r="552" spans="1:79">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row>
    <row r="553" spans="1:79">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row>
    <row r="554" spans="1:79">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row>
    <row r="555" spans="1:79">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row>
    <row r="556" spans="1:79">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row>
    <row r="557" spans="1:79">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row>
    <row r="558" spans="1:79">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row>
    <row r="559" spans="1:7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row>
    <row r="560" spans="1:79">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row>
    <row r="561" spans="1:79">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row>
    <row r="562" spans="1:79">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row>
    <row r="563" spans="1:79">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row>
    <row r="564" spans="1:79">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row>
    <row r="565" spans="1:79">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row>
    <row r="566" spans="1:79">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row>
    <row r="567" spans="1:79">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row>
    <row r="568" spans="1:79">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row>
    <row r="569" spans="1:7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row>
    <row r="570" spans="1:79">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row>
    <row r="571" spans="1:79">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row>
    <row r="572" spans="1:79">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row>
    <row r="573" spans="1:79">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row>
    <row r="574" spans="1:79">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row>
    <row r="575" spans="1:79">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row>
    <row r="576" spans="1:79">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row>
    <row r="577" spans="1:79">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row>
    <row r="578" spans="1:79">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row>
    <row r="579" spans="1: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row>
    <row r="580" spans="1:79">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row>
    <row r="581" spans="1:79">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row>
    <row r="582" spans="1:79">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row>
    <row r="583" spans="1:79">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row>
    <row r="584" spans="1:79">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row>
    <row r="585" spans="1:79">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row>
    <row r="586" spans="1:79">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row>
    <row r="587" spans="1:79">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row>
    <row r="588" spans="1:79">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row>
    <row r="589" spans="1:7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row>
    <row r="590" spans="1:79">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row>
    <row r="591" spans="1:79">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row>
    <row r="592" spans="1:79">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row>
    <row r="593" spans="1:79">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row>
    <row r="594" spans="1:79">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row>
    <row r="595" spans="1:79">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row>
    <row r="596" spans="1:79">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row>
    <row r="597" spans="1:79">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row>
    <row r="598" spans="1:79">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row>
    <row r="599" spans="1:7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row>
    <row r="600" spans="1:79">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row>
    <row r="601" spans="1:79">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row>
    <row r="602" spans="1:79">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row>
    <row r="603" spans="1:79">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row>
    <row r="604" spans="1:79">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row>
    <row r="605" spans="1:79">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row>
    <row r="606" spans="1:79">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row>
    <row r="607" spans="1:79">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row>
    <row r="608" spans="1:79">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row>
    <row r="609" spans="1:7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row>
    <row r="610" spans="1:79">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row>
    <row r="611" spans="1:79">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row>
    <row r="612" spans="1:79">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row>
    <row r="613" spans="1:79">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row>
    <row r="614" spans="1:79">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row>
    <row r="615" spans="1:79">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row>
    <row r="616" spans="1:79">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row>
    <row r="617" spans="1:79">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row>
    <row r="618" spans="1:79">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row>
    <row r="619" spans="1:7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row>
    <row r="620" spans="1:79">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row>
    <row r="621" spans="1:79">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row>
    <row r="622" spans="1:79">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row>
    <row r="623" spans="1:79">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row>
    <row r="624" spans="1:79">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row>
    <row r="625" spans="1:79">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row>
    <row r="626" spans="1:79">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row>
    <row r="627" spans="1:79">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row>
    <row r="628" spans="1:79">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row>
    <row r="629" spans="1:7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row>
    <row r="630" spans="1:79">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row>
    <row r="631" spans="1:79">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row>
    <row r="632" spans="1:79">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row>
    <row r="633" spans="1:79">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row>
    <row r="634" spans="1:79">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row>
    <row r="635" spans="1:79">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row>
    <row r="636" spans="1:79">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row>
    <row r="637" spans="1:79">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row>
    <row r="638" spans="1:79">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row>
    <row r="639" spans="1:7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row>
    <row r="640" spans="1:79">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row>
    <row r="641" spans="1:79">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row>
    <row r="642" spans="1:79">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row>
    <row r="643" spans="1:79">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row>
    <row r="644" spans="1:79">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row>
    <row r="645" spans="1:79">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row>
    <row r="646" spans="1:79">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row>
    <row r="647" spans="1:79">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row>
    <row r="648" spans="1:79">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row>
    <row r="649" spans="1:7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row>
    <row r="650" spans="1:79">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row>
    <row r="651" spans="1:79">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row>
    <row r="652" spans="1:79">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row>
    <row r="653" spans="1:79">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row>
    <row r="654" spans="1:79">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row>
    <row r="655" spans="1:79">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row>
    <row r="656" spans="1:79">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row>
    <row r="657" spans="1:79">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row>
    <row r="658" spans="1:79">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row>
    <row r="659" spans="1:7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row>
    <row r="660" spans="1:79">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row>
    <row r="661" spans="1:79">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row>
    <row r="662" spans="1:79">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row>
    <row r="663" spans="1:79">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row>
    <row r="664" spans="1:79">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row>
    <row r="665" spans="1:79">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row>
    <row r="666" spans="1:79">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row>
    <row r="667" spans="1:79">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row>
    <row r="668" spans="1:79">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row>
    <row r="669" spans="1:7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row>
    <row r="670" spans="1:79">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row>
    <row r="671" spans="1:79">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row>
    <row r="672" spans="1:79">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row>
    <row r="673" spans="1:79">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row>
    <row r="674" spans="1:79">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row>
    <row r="675" spans="1:79">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row>
    <row r="676" spans="1:79">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row>
    <row r="677" spans="1:79">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row>
    <row r="678" spans="1:79">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row>
    <row r="679" spans="1: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row>
    <row r="680" spans="1:79">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row>
    <row r="681" spans="1:79">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row>
    <row r="682" spans="1:79">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row>
    <row r="683" spans="1:79">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row>
    <row r="684" spans="1:79">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row>
    <row r="685" spans="1:79">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row>
    <row r="686" spans="1:79">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row>
    <row r="687" spans="1:79">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row>
    <row r="688" spans="1:79">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row>
    <row r="689" spans="1:7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row>
    <row r="690" spans="1:79">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row>
    <row r="691" spans="1:79">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row>
    <row r="692" spans="1:79">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row>
    <row r="693" spans="1:79">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row>
    <row r="694" spans="1:79">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row>
    <row r="695" spans="1:79">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row>
    <row r="696" spans="1:79">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row>
    <row r="697" spans="1:79">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row>
    <row r="698" spans="1:79">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row>
    <row r="699" spans="1:7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row>
    <row r="700" spans="1:79">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row>
    <row r="701" spans="1:79">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row>
    <row r="702" spans="1:79">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row>
    <row r="703" spans="1:79">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row>
    <row r="704" spans="1:79">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row>
    <row r="705" spans="1:79">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row>
    <row r="706" spans="1:79">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row>
    <row r="707" spans="1:79">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row>
    <row r="708" spans="1:79">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row>
    <row r="709" spans="1:7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row>
    <row r="710" spans="1:79">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row>
    <row r="711" spans="1:79">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row>
    <row r="712" spans="1:79">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row>
    <row r="713" spans="1:79">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row>
    <row r="714" spans="1:79">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row>
    <row r="715" spans="1:79">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row>
    <row r="716" spans="1:79">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row>
    <row r="717" spans="1:79">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row>
    <row r="718" spans="1:79">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row>
    <row r="719" spans="1:7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row>
    <row r="720" spans="1:79">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row>
    <row r="721" spans="1:79">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row>
    <row r="722" spans="1:79">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row>
    <row r="723" spans="1:79">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row>
    <row r="724" spans="1:79">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row>
    <row r="725" spans="1:79">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row>
    <row r="726" spans="1:79">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row>
    <row r="727" spans="1:79">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row>
    <row r="728" spans="1:79">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row>
    <row r="729" spans="1:7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row>
    <row r="730" spans="1:79">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row>
    <row r="731" spans="1:79">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row>
    <row r="732" spans="1:79">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row>
    <row r="733" spans="1:79">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row>
    <row r="734" spans="1:79">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row>
    <row r="735" spans="1:79">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row>
    <row r="736" spans="1:79">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row>
    <row r="737" spans="1:79">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row>
    <row r="738" spans="1:79">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row>
    <row r="739" spans="1:7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row>
    <row r="740" spans="1:79">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row>
    <row r="741" spans="1:79">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row>
    <row r="742" spans="1:79">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row>
    <row r="743" spans="1:79">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row>
    <row r="744" spans="1:79">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row>
    <row r="745" spans="1:79">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row>
    <row r="746" spans="1:79">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row>
    <row r="747" spans="1:79">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row>
    <row r="748" spans="1:79">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row>
    <row r="749" spans="1:7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row>
    <row r="750" spans="1:79">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row>
    <row r="751" spans="1:79">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row>
    <row r="752" spans="1:79">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row>
    <row r="753" spans="1:79">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row>
    <row r="754" spans="1:79">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row>
    <row r="755" spans="1:79">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row>
    <row r="756" spans="1:79">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row>
    <row r="757" spans="1:79">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row>
    <row r="758" spans="1:79">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row>
    <row r="759" spans="1:7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row>
    <row r="760" spans="1:79">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row>
    <row r="761" spans="1:79">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row>
    <row r="762" spans="1:79">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row>
    <row r="763" spans="1:79">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row>
    <row r="764" spans="1:79">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row>
    <row r="765" spans="1:79">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row>
    <row r="766" spans="1:79">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row>
    <row r="767" spans="1:79">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row>
    <row r="768" spans="1:79">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row>
    <row r="769" spans="1:7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row>
    <row r="770" spans="1:79">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row>
    <row r="771" spans="1:79">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row>
    <row r="772" spans="1:79">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row>
    <row r="773" spans="1:79">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row>
    <row r="774" spans="1:79">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row>
    <row r="775" spans="1:79">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row>
    <row r="776" spans="1:79">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row>
    <row r="777" spans="1:79">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row>
    <row r="778" spans="1:79">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row>
    <row r="779" spans="1: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row>
    <row r="780" spans="1:79">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row>
    <row r="781" spans="1:79">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row>
    <row r="782" spans="1:79">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row>
    <row r="783" spans="1:79">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row>
    <row r="784" spans="1:79">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row>
    <row r="785" spans="1:79">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row>
    <row r="786" spans="1:79">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row>
    <row r="787" spans="1:79">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row>
    <row r="788" spans="1:79">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row>
    <row r="789" spans="1:7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row>
    <row r="790" spans="1:79">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row>
    <row r="791" spans="1:79">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row>
    <row r="792" spans="1:79">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row>
    <row r="793" spans="1:79">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row>
    <row r="794" spans="1:79">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row>
    <row r="795" spans="1:79">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row>
    <row r="796" spans="1:79">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row>
    <row r="797" spans="1:79">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row>
    <row r="798" spans="1:79">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row>
    <row r="799" spans="1:7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row>
    <row r="800" spans="1:79">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row>
    <row r="801" spans="1:79">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row>
    <row r="802" spans="1:79">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row>
    <row r="803" spans="1:79">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row>
    <row r="804" spans="1:79">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row>
    <row r="805" spans="1:79">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row>
    <row r="806" spans="1:79">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row>
    <row r="807" spans="1:79">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row>
    <row r="808" spans="1:79">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row>
    <row r="809" spans="1:7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row>
    <row r="810" spans="1:79">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row>
    <row r="811" spans="1:79">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row>
    <row r="812" spans="1:79">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row>
    <row r="813" spans="1:79">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row>
    <row r="814" spans="1:79">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row>
    <row r="815" spans="1:79">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row>
    <row r="816" spans="1:79">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row>
    <row r="817" spans="1:79">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row>
    <row r="818" spans="1:79">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row>
    <row r="819" spans="1:7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row>
    <row r="820" spans="1:79">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row>
    <row r="821" spans="1:79">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row>
    <row r="822" spans="1:79">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row>
    <row r="823" spans="1:79">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row>
    <row r="824" spans="1:79">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row>
    <row r="825" spans="1:79">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row>
    <row r="826" spans="1:79">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row>
    <row r="827" spans="1:79">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row>
    <row r="828" spans="1:79">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row>
    <row r="829" spans="1:7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row>
    <row r="830" spans="1:79">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row>
    <row r="831" spans="1:79">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row>
    <row r="832" spans="1:79">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row>
    <row r="833" spans="1:79">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row>
    <row r="834" spans="1:79">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c r="BY834" s="2"/>
      <c r="BZ834" s="2"/>
      <c r="CA834" s="2"/>
    </row>
    <row r="835" spans="1:79">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c r="BY835" s="2"/>
      <c r="BZ835" s="2"/>
      <c r="CA835" s="2"/>
    </row>
    <row r="836" spans="1:79">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row>
    <row r="837" spans="1:79">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c r="BY837" s="2"/>
      <c r="BZ837" s="2"/>
      <c r="CA837" s="2"/>
    </row>
    <row r="838" spans="1:79">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c r="BX838" s="2"/>
      <c r="BY838" s="2"/>
      <c r="BZ838" s="2"/>
      <c r="CA838" s="2"/>
    </row>
    <row r="839" spans="1:7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c r="BY839" s="2"/>
      <c r="BZ839" s="2"/>
      <c r="CA839" s="2"/>
    </row>
    <row r="840" spans="1:79">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row>
    <row r="841" spans="1:79">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c r="BY841" s="2"/>
      <c r="BZ841" s="2"/>
      <c r="CA841" s="2"/>
    </row>
    <row r="842" spans="1:79">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c r="BY842" s="2"/>
      <c r="BZ842" s="2"/>
      <c r="CA842" s="2"/>
    </row>
    <row r="843" spans="1:79">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c r="BY843" s="2"/>
      <c r="BZ843" s="2"/>
      <c r="CA843" s="2"/>
    </row>
    <row r="844" spans="1:79">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c r="BY844" s="2"/>
      <c r="BZ844" s="2"/>
      <c r="CA844" s="2"/>
    </row>
    <row r="845" spans="1:79">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c r="BY845" s="2"/>
      <c r="BZ845" s="2"/>
      <c r="CA845" s="2"/>
    </row>
    <row r="846" spans="1:79">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row>
    <row r="847" spans="1:79">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row>
    <row r="848" spans="1:79">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row>
    <row r="849" spans="1:7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row>
    <row r="850" spans="1:79">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c r="BY850" s="2"/>
      <c r="BZ850" s="2"/>
      <c r="CA850" s="2"/>
    </row>
    <row r="851" spans="1:79">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row>
    <row r="852" spans="1:79">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row>
    <row r="853" spans="1:79">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row>
    <row r="854" spans="1:79">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row>
    <row r="855" spans="1:79">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row>
    <row r="856" spans="1:79">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row>
    <row r="857" spans="1:79">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row>
    <row r="858" spans="1:79">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row>
    <row r="859" spans="1:7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row>
    <row r="860" spans="1:79">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row>
    <row r="861" spans="1:79">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row>
    <row r="862" spans="1:79">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row>
    <row r="863" spans="1:79">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row>
    <row r="864" spans="1:79">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row>
    <row r="865" spans="1:79">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row>
    <row r="866" spans="1:79">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row>
    <row r="867" spans="1:79">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row>
    <row r="868" spans="1:79">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row>
    <row r="869" spans="1:7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row>
    <row r="870" spans="1:79">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row>
    <row r="871" spans="1:79">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row>
    <row r="872" spans="1:79">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row>
    <row r="873" spans="1:79">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row>
    <row r="874" spans="1:79">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row>
    <row r="875" spans="1:79">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row>
    <row r="876" spans="1:79">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row>
    <row r="877" spans="1:79">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row>
    <row r="878" spans="1:79">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row>
    <row r="879" spans="1: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row>
    <row r="880" spans="1:79">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row>
    <row r="881" spans="1:79">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row>
    <row r="882" spans="1:79">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row>
    <row r="883" spans="1:79">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row>
    <row r="884" spans="1:79">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row>
    <row r="885" spans="1:79">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row>
    <row r="886" spans="1:79">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row>
    <row r="887" spans="1:79">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row>
    <row r="888" spans="1:79">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row>
    <row r="889" spans="1:7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row>
    <row r="890" spans="1:79">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row>
    <row r="891" spans="1:79">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row>
    <row r="892" spans="1:79">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row>
    <row r="893" spans="1:79">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row>
    <row r="894" spans="1:79">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row>
    <row r="895" spans="1:79">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row>
    <row r="896" spans="1:79">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row>
    <row r="897" spans="1:79">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row>
    <row r="898" spans="1:79">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row>
    <row r="899" spans="1:7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row>
    <row r="900" spans="1:79">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row>
    <row r="901" spans="1:79">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row>
    <row r="902" spans="1:79">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row>
    <row r="903" spans="1:79">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row>
    <row r="904" spans="1:79">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row>
    <row r="905" spans="1:79">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row>
    <row r="906" spans="1:79">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row>
    <row r="907" spans="1:79">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row>
    <row r="908" spans="1:79">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row>
    <row r="909" spans="1:7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row>
    <row r="910" spans="1:79">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row>
    <row r="911" spans="1:79">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row>
    <row r="912" spans="1:79">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row>
    <row r="913" spans="1:79">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row>
    <row r="914" spans="1:79">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row>
    <row r="915" spans="1:79">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row>
    <row r="916" spans="1:79">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row>
    <row r="917" spans="1:79">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row>
    <row r="918" spans="1:79">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row>
    <row r="919" spans="1:7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row>
    <row r="920" spans="1:79">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row>
    <row r="921" spans="1:79">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row>
    <row r="922" spans="1:79">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row>
    <row r="923" spans="1:79">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row>
    <row r="924" spans="1:79">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row>
    <row r="925" spans="1:79">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row>
    <row r="926" spans="1:79">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row>
    <row r="927" spans="1:79">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row>
    <row r="928" spans="1:79">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row>
    <row r="929" spans="1:7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row>
    <row r="930" spans="1:79">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row>
    <row r="931" spans="1:79">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row>
    <row r="932" spans="1:79">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row>
    <row r="933" spans="1:79">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row>
    <row r="934" spans="1:79">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row>
    <row r="935" spans="1:79">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row>
    <row r="936" spans="1:79">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row>
    <row r="937" spans="1:79">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row>
    <row r="938" spans="1:79">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row>
    <row r="939" spans="1:7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row>
    <row r="940" spans="1:79">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row>
    <row r="941" spans="1:79">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row>
    <row r="942" spans="1:79">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row>
    <row r="943" spans="1:79">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row>
    <row r="944" spans="1:79">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row>
    <row r="945" spans="1:79">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row>
    <row r="946" spans="1:79">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row>
    <row r="947" spans="1:79">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row>
    <row r="948" spans="1:79">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row>
    <row r="949" spans="1:7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row>
    <row r="950" spans="1:79">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row>
    <row r="951" spans="1:79">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row>
    <row r="952" spans="1:79">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row>
    <row r="953" spans="1:79">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row>
    <row r="954" spans="1:79">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row>
    <row r="955" spans="1:79">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row>
    <row r="956" spans="1:79">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row>
    <row r="957" spans="1:79">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row>
    <row r="958" spans="1:79">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row>
    <row r="959" spans="1:7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row>
    <row r="960" spans="1:79">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row>
    <row r="961" spans="1:79">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row>
    <row r="962" spans="1:79">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row>
    <row r="963" spans="1:79">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row>
    <row r="964" spans="1:79">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row>
    <row r="965" spans="1:79">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row>
    <row r="966" spans="1:79">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row>
    <row r="967" spans="1:79">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row>
    <row r="968" spans="1:79">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row>
    <row r="969" spans="1:7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row>
    <row r="970" spans="1:79">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row>
    <row r="971" spans="1:79">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row>
    <row r="972" spans="1:79">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row>
    <row r="973" spans="1:79">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row>
    <row r="974" spans="1:79">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c r="BX974" s="2"/>
      <c r="BY974" s="2"/>
      <c r="BZ974" s="2"/>
      <c r="CA974" s="2"/>
    </row>
    <row r="975" spans="1:79">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c r="BW975" s="2"/>
      <c r="BX975" s="2"/>
      <c r="BY975" s="2"/>
      <c r="BZ975" s="2"/>
      <c r="CA975" s="2"/>
    </row>
    <row r="976" spans="1:79">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c r="BW976" s="2"/>
      <c r="BX976" s="2"/>
      <c r="BY976" s="2"/>
      <c r="BZ976" s="2"/>
      <c r="CA976" s="2"/>
    </row>
    <row r="977" spans="1:79">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c r="BW977" s="2"/>
      <c r="BX977" s="2"/>
      <c r="BY977" s="2"/>
      <c r="BZ977" s="2"/>
      <c r="CA977" s="2"/>
    </row>
    <row r="978" spans="1:79">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c r="BX978" s="2"/>
      <c r="BY978" s="2"/>
      <c r="BZ978" s="2"/>
      <c r="CA978" s="2"/>
    </row>
    <row r="979" spans="1:79">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c r="BW979" s="2"/>
      <c r="BX979" s="2"/>
      <c r="BY979" s="2"/>
      <c r="BZ979" s="2"/>
      <c r="CA979" s="2"/>
    </row>
    <row r="980" spans="1:79">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c r="BW980" s="2"/>
      <c r="BX980" s="2"/>
      <c r="BY980" s="2"/>
      <c r="BZ980" s="2"/>
      <c r="CA980" s="2"/>
    </row>
    <row r="981" spans="1:79">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2"/>
      <c r="BX981" s="2"/>
      <c r="BY981" s="2"/>
      <c r="BZ981" s="2"/>
      <c r="CA981" s="2"/>
    </row>
    <row r="982" spans="1:79">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
      <c r="BX982" s="2"/>
      <c r="BY982" s="2"/>
      <c r="BZ982" s="2"/>
      <c r="CA982" s="2"/>
    </row>
    <row r="983" spans="1:79">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
      <c r="BX983" s="2"/>
      <c r="BY983" s="2"/>
      <c r="BZ983" s="2"/>
      <c r="CA983" s="2"/>
    </row>
    <row r="984" spans="1:79">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
      <c r="BX984" s="2"/>
      <c r="BY984" s="2"/>
      <c r="BZ984" s="2"/>
      <c r="CA984" s="2"/>
    </row>
    <row r="985" spans="1:79">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2"/>
      <c r="BX985" s="2"/>
      <c r="BY985" s="2"/>
      <c r="BZ985" s="2"/>
      <c r="CA985" s="2"/>
    </row>
    <row r="986" spans="1:79">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
      <c r="BX986" s="2"/>
      <c r="BY986" s="2"/>
      <c r="BZ986" s="2"/>
      <c r="CA986" s="2"/>
    </row>
    <row r="987" spans="1:79">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c r="BW987" s="2"/>
      <c r="BX987" s="2"/>
      <c r="BY987" s="2"/>
      <c r="BZ987" s="2"/>
      <c r="CA987" s="2"/>
    </row>
    <row r="988" spans="1:79">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c r="BW988" s="2"/>
      <c r="BX988" s="2"/>
      <c r="BY988" s="2"/>
      <c r="BZ988" s="2"/>
      <c r="CA988" s="2"/>
    </row>
    <row r="989" spans="1:79">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c r="BW989" s="2"/>
      <c r="BX989" s="2"/>
      <c r="BY989" s="2"/>
      <c r="BZ989" s="2"/>
      <c r="CA989" s="2"/>
    </row>
    <row r="990" spans="1:79">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c r="BO990" s="2"/>
      <c r="BP990" s="2"/>
      <c r="BQ990" s="2"/>
      <c r="BR990" s="2"/>
      <c r="BS990" s="2"/>
      <c r="BT990" s="2"/>
      <c r="BU990" s="2"/>
      <c r="BV990" s="2"/>
      <c r="BW990" s="2"/>
      <c r="BX990" s="2"/>
      <c r="BY990" s="2"/>
      <c r="BZ990" s="2"/>
      <c r="CA990" s="2"/>
    </row>
    <row r="991" spans="1:79">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row>
    <row r="992" spans="1:79">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row>
    <row r="993" spans="1:79">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row>
    <row r="994" spans="1:79">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row>
    <row r="995" spans="1:79">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row>
    <row r="996" spans="1:79">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row>
    <row r="997" spans="1:79">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row>
    <row r="998" spans="1:79">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row>
    <row r="999" spans="1:79">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row>
    <row r="1000" spans="1:79">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row>
  </sheetData>
  <mergeCells count="1">
    <mergeCell ref="D53:G53"/>
  </mergeCells>
  <pageMargins left="0.7" right="0.7" top="0.75" bottom="0.75" header="0" footer="0"/>
  <pageSetup orientation="portrait"/>
  <ignoredErrors>
    <ignoredError sqref="B93 B115" formulaRange="1"/>
  </ignoredError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AE4F4"/>
  </sheetPr>
  <dimension ref="A1:Y1009"/>
  <sheetViews>
    <sheetView showGridLines="0" topLeftCell="A2" zoomScale="61" zoomScaleNormal="55" workbookViewId="0">
      <selection activeCell="R23" sqref="R23"/>
    </sheetView>
  </sheetViews>
  <sheetFormatPr defaultColWidth="14.453125" defaultRowHeight="15" customHeight="1"/>
  <cols>
    <col min="1" max="1" width="10.81640625" customWidth="1"/>
    <col min="2" max="2" width="36.1796875" customWidth="1"/>
    <col min="3" max="3" width="29.81640625" customWidth="1"/>
    <col min="4" max="4" width="21.1796875" customWidth="1"/>
    <col min="5" max="14" width="13.36328125" customWidth="1"/>
    <col min="15" max="15" width="1.1796875" customWidth="1"/>
    <col min="16" max="16" width="8.81640625" customWidth="1"/>
    <col min="17" max="17" width="3.1796875" customWidth="1"/>
    <col min="18" max="18" width="12.81640625" customWidth="1"/>
    <col min="19" max="19" width="14.1796875" customWidth="1"/>
    <col min="20" max="25" width="8.81640625" customWidth="1"/>
  </cols>
  <sheetData>
    <row r="1" spans="1:25" ht="105.75" customHeight="1">
      <c r="A1" s="1"/>
      <c r="B1" s="1"/>
      <c r="C1" s="1"/>
      <c r="D1" s="1"/>
      <c r="E1" s="1"/>
      <c r="F1" s="1"/>
      <c r="G1" s="1"/>
      <c r="H1" s="1"/>
      <c r="I1" s="1"/>
      <c r="J1" s="1"/>
      <c r="K1" s="1"/>
      <c r="L1" s="1"/>
      <c r="M1" s="1"/>
      <c r="N1" s="1"/>
      <c r="O1" s="1"/>
      <c r="P1" s="1"/>
      <c r="Q1" s="1"/>
      <c r="R1" s="1"/>
      <c r="S1" s="1"/>
      <c r="T1" s="1"/>
      <c r="U1" s="1"/>
      <c r="V1" s="1"/>
      <c r="W1" s="1"/>
      <c r="X1" s="1"/>
      <c r="Y1" s="1"/>
    </row>
    <row r="2" spans="1:25" ht="14.25" customHeight="1" thickBot="1"/>
    <row r="3" spans="1:25" ht="14.25" customHeight="1">
      <c r="B3" s="362" t="s">
        <v>369</v>
      </c>
    </row>
    <row r="4" spans="1:25" ht="14.25" customHeight="1">
      <c r="B4" s="363" t="s">
        <v>370</v>
      </c>
    </row>
    <row r="5" spans="1:25" ht="14.25" customHeight="1">
      <c r="B5" s="364" t="s">
        <v>371</v>
      </c>
    </row>
    <row r="6" spans="1:25" ht="14.25" customHeight="1">
      <c r="B6" s="364" t="s">
        <v>134</v>
      </c>
    </row>
    <row r="7" spans="1:25" ht="14.25" customHeight="1">
      <c r="B7" s="364" t="s">
        <v>136</v>
      </c>
    </row>
    <row r="8" spans="1:25" ht="14.25" customHeight="1">
      <c r="B8" s="364"/>
    </row>
    <row r="9" spans="1:25" ht="14.25" customHeight="1">
      <c r="B9" s="364"/>
    </row>
    <row r="10" spans="1:25" ht="14.25" customHeight="1">
      <c r="B10" s="364"/>
    </row>
    <row r="11" spans="1:25" ht="14.25" customHeight="1">
      <c r="B11" s="364"/>
    </row>
    <row r="12" spans="1:25" ht="14.25" customHeight="1">
      <c r="B12" s="364"/>
    </row>
    <row r="13" spans="1:25" ht="12.75" customHeight="1">
      <c r="B13" s="364"/>
    </row>
    <row r="14" spans="1:25" ht="12.75" customHeight="1" thickBot="1">
      <c r="B14" s="365"/>
    </row>
    <row r="15" spans="1:25" ht="14.25" customHeight="1" thickBot="1"/>
    <row r="16" spans="1:25" ht="21.5" thickBot="1">
      <c r="B16" s="463" t="s">
        <v>116</v>
      </c>
      <c r="C16" s="464"/>
      <c r="D16" s="464"/>
      <c r="E16" s="464"/>
      <c r="F16" s="464"/>
      <c r="G16" s="464"/>
      <c r="H16" s="464"/>
      <c r="I16" s="464"/>
      <c r="J16" s="464"/>
      <c r="K16" s="464"/>
      <c r="L16" s="464"/>
      <c r="M16" s="464"/>
      <c r="N16" s="464"/>
      <c r="O16" s="465"/>
    </row>
    <row r="17" spans="1:24" ht="14.25" customHeight="1">
      <c r="B17" s="466" t="s">
        <v>373</v>
      </c>
      <c r="C17" s="467"/>
      <c r="D17" s="467"/>
      <c r="E17" s="467"/>
      <c r="F17" s="467"/>
      <c r="G17" s="467"/>
      <c r="H17" s="467"/>
      <c r="I17" s="467"/>
      <c r="J17" s="467"/>
      <c r="K17" s="467"/>
      <c r="L17" s="467"/>
      <c r="M17" s="467"/>
      <c r="N17" s="467"/>
      <c r="O17" s="468"/>
    </row>
    <row r="18" spans="1:24" ht="14.25" customHeight="1">
      <c r="B18" s="469"/>
      <c r="C18" s="470"/>
      <c r="D18" s="470"/>
      <c r="E18" s="470"/>
      <c r="F18" s="470"/>
      <c r="G18" s="470"/>
      <c r="H18" s="470"/>
      <c r="I18" s="470"/>
      <c r="J18" s="470"/>
      <c r="K18" s="470"/>
      <c r="L18" s="470"/>
      <c r="M18" s="470"/>
      <c r="N18" s="470"/>
      <c r="O18" s="471"/>
    </row>
    <row r="19" spans="1:24" ht="34" customHeight="1" thickBot="1">
      <c r="B19" s="472"/>
      <c r="C19" s="473"/>
      <c r="D19" s="473"/>
      <c r="E19" s="473"/>
      <c r="F19" s="473"/>
      <c r="G19" s="473"/>
      <c r="H19" s="473"/>
      <c r="I19" s="473"/>
      <c r="J19" s="473"/>
      <c r="K19" s="473"/>
      <c r="L19" s="473"/>
      <c r="M19" s="473"/>
      <c r="N19" s="473"/>
      <c r="O19" s="474"/>
    </row>
    <row r="20" spans="1:24" ht="14.25" customHeight="1" thickBot="1">
      <c r="B20" s="458" t="s">
        <v>117</v>
      </c>
      <c r="C20" s="443"/>
      <c r="D20" s="118">
        <v>0.03</v>
      </c>
      <c r="E20" s="119"/>
      <c r="F20" s="119"/>
      <c r="G20" s="119"/>
      <c r="H20" s="119"/>
      <c r="I20" s="119"/>
      <c r="J20" s="119"/>
      <c r="K20" s="119"/>
      <c r="L20" s="119"/>
      <c r="M20" s="119"/>
      <c r="N20" s="119"/>
    </row>
    <row r="21" spans="1:24" ht="14.25" customHeight="1">
      <c r="B21" s="120"/>
      <c r="C21" s="121"/>
      <c r="D21" s="121"/>
      <c r="E21" s="459" t="s">
        <v>118</v>
      </c>
      <c r="F21" s="460"/>
      <c r="G21" s="460"/>
      <c r="H21" s="460"/>
      <c r="I21" s="460"/>
      <c r="J21" s="460"/>
      <c r="K21" s="460"/>
      <c r="L21" s="460"/>
      <c r="M21" s="460"/>
      <c r="N21" s="460"/>
      <c r="O21" s="122"/>
    </row>
    <row r="22" spans="1:24" ht="14.25" customHeight="1">
      <c r="B22" s="123" t="s">
        <v>119</v>
      </c>
      <c r="C22" s="17" t="s">
        <v>17</v>
      </c>
      <c r="D22" s="339" t="s">
        <v>368</v>
      </c>
      <c r="E22" s="360" t="s">
        <v>120</v>
      </c>
      <c r="F22" s="360" t="s">
        <v>121</v>
      </c>
      <c r="G22" s="360" t="s">
        <v>122</v>
      </c>
      <c r="H22" s="360" t="s">
        <v>123</v>
      </c>
      <c r="I22" s="360" t="s">
        <v>124</v>
      </c>
      <c r="J22" s="360" t="s">
        <v>125</v>
      </c>
      <c r="K22" s="72" t="s">
        <v>126</v>
      </c>
      <c r="L22" s="72" t="s">
        <v>127</v>
      </c>
      <c r="M22" s="361" t="s">
        <v>128</v>
      </c>
      <c r="N22" s="361" t="s">
        <v>129</v>
      </c>
      <c r="O22" s="125"/>
      <c r="R22" s="17"/>
      <c r="S22" s="17"/>
    </row>
    <row r="23" spans="1:24" ht="14.25" customHeight="1">
      <c r="A23" s="126"/>
      <c r="B23" s="127" t="s">
        <v>130</v>
      </c>
      <c r="C23" s="30" t="s">
        <v>371</v>
      </c>
      <c r="D23" s="30" t="s">
        <v>131</v>
      </c>
      <c r="E23" s="461" t="s">
        <v>132</v>
      </c>
      <c r="F23" s="462"/>
      <c r="G23" s="462"/>
      <c r="H23" s="462"/>
      <c r="I23" s="462"/>
      <c r="J23" s="462"/>
      <c r="K23" s="462"/>
      <c r="L23" s="462"/>
      <c r="M23" s="462"/>
      <c r="N23" s="462"/>
      <c r="O23" s="128"/>
      <c r="R23" s="126"/>
      <c r="S23" s="17"/>
    </row>
    <row r="24" spans="1:24" ht="14.25" customHeight="1">
      <c r="B24" s="9" t="s">
        <v>133</v>
      </c>
      <c r="C24" s="30" t="s">
        <v>134</v>
      </c>
      <c r="D24" s="30" t="s">
        <v>372</v>
      </c>
      <c r="E24" s="129">
        <v>500</v>
      </c>
      <c r="F24" s="129">
        <f t="shared" ref="F24:J24" si="0">E24</f>
        <v>500</v>
      </c>
      <c r="G24" s="129">
        <f t="shared" si="0"/>
        <v>500</v>
      </c>
      <c r="H24" s="129">
        <f t="shared" si="0"/>
        <v>500</v>
      </c>
      <c r="I24" s="129">
        <f t="shared" si="0"/>
        <v>500</v>
      </c>
      <c r="J24" s="129">
        <f t="shared" si="0"/>
        <v>500</v>
      </c>
      <c r="K24" s="129">
        <f t="shared" ref="K24:N24" si="1">J24*(1+$D$20)</f>
        <v>515</v>
      </c>
      <c r="L24" s="129">
        <f t="shared" si="1"/>
        <v>530.45000000000005</v>
      </c>
      <c r="M24" s="129">
        <f t="shared" si="1"/>
        <v>546.36350000000004</v>
      </c>
      <c r="N24" s="129">
        <f t="shared" si="1"/>
        <v>562.75440500000002</v>
      </c>
      <c r="O24" s="32"/>
      <c r="R24" s="17"/>
      <c r="S24" s="17"/>
    </row>
    <row r="25" spans="1:24" ht="14.25" customHeight="1">
      <c r="B25" s="9" t="s">
        <v>135</v>
      </c>
      <c r="C25" s="30" t="s">
        <v>134</v>
      </c>
      <c r="D25" s="30" t="s">
        <v>131</v>
      </c>
      <c r="E25" s="129">
        <v>1000</v>
      </c>
      <c r="F25" s="129">
        <v>1000</v>
      </c>
      <c r="G25" s="129">
        <f t="shared" ref="F25:J25" si="2">F25</f>
        <v>1000</v>
      </c>
      <c r="H25" s="129">
        <f t="shared" si="2"/>
        <v>1000</v>
      </c>
      <c r="I25" s="129">
        <f t="shared" si="2"/>
        <v>1000</v>
      </c>
      <c r="J25" s="129">
        <f t="shared" si="2"/>
        <v>1000</v>
      </c>
      <c r="K25" s="129">
        <f t="shared" ref="K25:N25" si="3">J25*(1+$D$20)</f>
        <v>1030</v>
      </c>
      <c r="L25" s="129">
        <f t="shared" si="3"/>
        <v>1060.9000000000001</v>
      </c>
      <c r="M25" s="129">
        <f t="shared" si="3"/>
        <v>1092.7270000000001</v>
      </c>
      <c r="N25" s="129">
        <f t="shared" si="3"/>
        <v>1125.50881</v>
      </c>
      <c r="O25" s="32"/>
      <c r="Q25" s="2"/>
      <c r="R25" s="17"/>
      <c r="S25" s="17"/>
    </row>
    <row r="26" spans="1:24" ht="14.25" customHeight="1">
      <c r="B26" s="9" t="s">
        <v>137</v>
      </c>
      <c r="C26" s="30" t="s">
        <v>134</v>
      </c>
      <c r="D26" s="30" t="s">
        <v>138</v>
      </c>
      <c r="E26" s="129">
        <v>0.08</v>
      </c>
      <c r="F26" s="129">
        <f t="shared" ref="F26:J26" si="4">E26</f>
        <v>0.08</v>
      </c>
      <c r="G26" s="129">
        <f t="shared" si="4"/>
        <v>0.08</v>
      </c>
      <c r="H26" s="129">
        <f t="shared" si="4"/>
        <v>0.08</v>
      </c>
      <c r="I26" s="129">
        <f t="shared" si="4"/>
        <v>0.08</v>
      </c>
      <c r="J26" s="129">
        <f t="shared" si="4"/>
        <v>0.08</v>
      </c>
      <c r="K26" s="129">
        <f t="shared" ref="K26:N26" si="5">J26*(1+$D$20)</f>
        <v>8.2400000000000001E-2</v>
      </c>
      <c r="L26" s="129">
        <f t="shared" si="5"/>
        <v>8.4872000000000003E-2</v>
      </c>
      <c r="M26" s="129">
        <f t="shared" si="5"/>
        <v>8.7418160000000009E-2</v>
      </c>
      <c r="N26" s="129">
        <f t="shared" si="5"/>
        <v>9.004070480000001E-2</v>
      </c>
      <c r="O26" s="32"/>
      <c r="Q26" s="94"/>
      <c r="R26" s="17"/>
      <c r="S26" s="17"/>
    </row>
    <row r="27" spans="1:24" ht="14.25" customHeight="1">
      <c r="B27" s="9" t="s">
        <v>139</v>
      </c>
      <c r="C27" s="30" t="s">
        <v>136</v>
      </c>
      <c r="D27" s="30" t="s">
        <v>131</v>
      </c>
      <c r="E27" s="129">
        <v>500</v>
      </c>
      <c r="F27" s="129">
        <f t="shared" ref="F27:J27" si="6">E27</f>
        <v>500</v>
      </c>
      <c r="G27" s="129">
        <f t="shared" si="6"/>
        <v>500</v>
      </c>
      <c r="H27" s="129">
        <f t="shared" si="6"/>
        <v>500</v>
      </c>
      <c r="I27" s="129">
        <f t="shared" si="6"/>
        <v>500</v>
      </c>
      <c r="J27" s="129">
        <f t="shared" si="6"/>
        <v>500</v>
      </c>
      <c r="K27" s="129">
        <f t="shared" ref="K27:N27" si="7">J27*(1+$D$20)</f>
        <v>515</v>
      </c>
      <c r="L27" s="129">
        <f t="shared" si="7"/>
        <v>530.45000000000005</v>
      </c>
      <c r="M27" s="129">
        <f t="shared" si="7"/>
        <v>546.36350000000004</v>
      </c>
      <c r="N27" s="129">
        <f t="shared" si="7"/>
        <v>562.75440500000002</v>
      </c>
      <c r="O27" s="32"/>
      <c r="Q27" s="94"/>
      <c r="R27" s="17"/>
      <c r="S27" s="17"/>
    </row>
    <row r="28" spans="1:24" ht="14.25" customHeight="1">
      <c r="B28" s="9" t="s">
        <v>140</v>
      </c>
      <c r="C28" s="30" t="s">
        <v>134</v>
      </c>
      <c r="D28" s="30" t="s">
        <v>131</v>
      </c>
      <c r="E28" s="129">
        <v>8000</v>
      </c>
      <c r="F28" s="129">
        <f t="shared" ref="F28:J28" si="8">E28</f>
        <v>8000</v>
      </c>
      <c r="G28" s="129">
        <f t="shared" si="8"/>
        <v>8000</v>
      </c>
      <c r="H28" s="129">
        <f t="shared" si="8"/>
        <v>8000</v>
      </c>
      <c r="I28" s="129">
        <f t="shared" si="8"/>
        <v>8000</v>
      </c>
      <c r="J28" s="129">
        <f t="shared" si="8"/>
        <v>8000</v>
      </c>
      <c r="K28" s="129">
        <f t="shared" ref="K28:N28" si="9">J28*(1+$D$20)</f>
        <v>8240</v>
      </c>
      <c r="L28" s="129">
        <f t="shared" si="9"/>
        <v>8487.2000000000007</v>
      </c>
      <c r="M28" s="129">
        <f t="shared" si="9"/>
        <v>8741.8160000000007</v>
      </c>
      <c r="N28" s="129">
        <f t="shared" si="9"/>
        <v>9004.0704800000003</v>
      </c>
      <c r="O28" s="32"/>
      <c r="Q28" s="94"/>
      <c r="R28" s="17"/>
      <c r="S28" s="17"/>
      <c r="U28" s="2"/>
      <c r="V28" s="2"/>
      <c r="W28" s="2"/>
      <c r="X28" s="2"/>
    </row>
    <row r="29" spans="1:24" ht="14.25" customHeight="1">
      <c r="B29" s="9" t="s">
        <v>141</v>
      </c>
      <c r="C29" s="30" t="s">
        <v>136</v>
      </c>
      <c r="D29" s="30" t="s">
        <v>131</v>
      </c>
      <c r="E29" s="129">
        <v>50000</v>
      </c>
      <c r="F29" s="129">
        <f t="shared" ref="F29:G29" si="10">E29</f>
        <v>50000</v>
      </c>
      <c r="G29" s="129">
        <f t="shared" si="10"/>
        <v>50000</v>
      </c>
      <c r="H29" s="129">
        <v>500</v>
      </c>
      <c r="I29" s="129">
        <f t="shared" ref="I29:J29" si="11">H29</f>
        <v>500</v>
      </c>
      <c r="J29" s="129">
        <f t="shared" si="11"/>
        <v>500</v>
      </c>
      <c r="K29" s="129">
        <f t="shared" ref="K29:N29" si="12">J29*(1+$D$20)</f>
        <v>515</v>
      </c>
      <c r="L29" s="129">
        <f t="shared" si="12"/>
        <v>530.45000000000005</v>
      </c>
      <c r="M29" s="129">
        <f t="shared" si="12"/>
        <v>546.36350000000004</v>
      </c>
      <c r="N29" s="129">
        <f t="shared" si="12"/>
        <v>562.75440500000002</v>
      </c>
      <c r="O29" s="32"/>
      <c r="P29" s="2"/>
      <c r="Q29" s="94"/>
    </row>
    <row r="30" spans="1:24" ht="14.25" customHeight="1">
      <c r="B30" s="9" t="s">
        <v>142</v>
      </c>
      <c r="C30" s="30" t="s">
        <v>371</v>
      </c>
      <c r="D30" s="30" t="s">
        <v>131</v>
      </c>
      <c r="E30" s="129">
        <v>1500</v>
      </c>
      <c r="F30" s="129">
        <f t="shared" ref="F30:J30" si="13">E30</f>
        <v>1500</v>
      </c>
      <c r="G30" s="129">
        <f t="shared" si="13"/>
        <v>1500</v>
      </c>
      <c r="H30" s="129">
        <f t="shared" si="13"/>
        <v>1500</v>
      </c>
      <c r="I30" s="129">
        <f t="shared" si="13"/>
        <v>1500</v>
      </c>
      <c r="J30" s="129">
        <f t="shared" si="13"/>
        <v>1500</v>
      </c>
      <c r="K30" s="129">
        <v>0</v>
      </c>
      <c r="L30" s="129">
        <f t="shared" ref="L30:N30" si="14">K30*(1+$D$20)</f>
        <v>0</v>
      </c>
      <c r="M30" s="129">
        <f t="shared" si="14"/>
        <v>0</v>
      </c>
      <c r="N30" s="129">
        <f t="shared" si="14"/>
        <v>0</v>
      </c>
      <c r="O30" s="32"/>
      <c r="Q30" s="94"/>
    </row>
    <row r="31" spans="1:24" ht="14.25" customHeight="1">
      <c r="B31" s="9" t="s">
        <v>143</v>
      </c>
      <c r="C31" s="30" t="s">
        <v>371</v>
      </c>
      <c r="D31" s="30" t="s">
        <v>131</v>
      </c>
      <c r="E31" s="129">
        <v>2500</v>
      </c>
      <c r="F31" s="129">
        <f t="shared" ref="F31:J31" si="15">E31</f>
        <v>2500</v>
      </c>
      <c r="G31" s="129">
        <f t="shared" si="15"/>
        <v>2500</v>
      </c>
      <c r="H31" s="129">
        <f t="shared" si="15"/>
        <v>2500</v>
      </c>
      <c r="I31" s="129">
        <f t="shared" si="15"/>
        <v>2500</v>
      </c>
      <c r="J31" s="130">
        <f t="shared" si="15"/>
        <v>2500</v>
      </c>
      <c r="K31" s="129">
        <f t="shared" ref="K31:N31" si="16">J31*(1+$D$20)</f>
        <v>2575</v>
      </c>
      <c r="L31" s="129">
        <f t="shared" si="16"/>
        <v>2652.25</v>
      </c>
      <c r="M31" s="129">
        <f t="shared" si="16"/>
        <v>2731.8175000000001</v>
      </c>
      <c r="N31" s="129">
        <f t="shared" si="16"/>
        <v>2813.7720250000002</v>
      </c>
      <c r="O31" s="32"/>
      <c r="Q31" s="2"/>
    </row>
    <row r="32" spans="1:24" ht="14.25" customHeight="1">
      <c r="B32" s="9" t="s">
        <v>144</v>
      </c>
      <c r="C32" s="30" t="s">
        <v>371</v>
      </c>
      <c r="D32" s="30" t="s">
        <v>138</v>
      </c>
      <c r="E32" s="129">
        <v>0.18</v>
      </c>
      <c r="F32" s="129">
        <f t="shared" ref="F32:J32" si="17">E32</f>
        <v>0.18</v>
      </c>
      <c r="G32" s="129">
        <f t="shared" si="17"/>
        <v>0.18</v>
      </c>
      <c r="H32" s="129">
        <f t="shared" si="17"/>
        <v>0.18</v>
      </c>
      <c r="I32" s="129">
        <f t="shared" si="17"/>
        <v>0.18</v>
      </c>
      <c r="J32" s="130">
        <f t="shared" si="17"/>
        <v>0.18</v>
      </c>
      <c r="K32" s="130">
        <f t="shared" ref="K32:N32" si="18">J32*(1+$D$20)</f>
        <v>0.18540000000000001</v>
      </c>
      <c r="L32" s="130">
        <f t="shared" si="18"/>
        <v>0.19096200000000002</v>
      </c>
      <c r="M32" s="130">
        <f t="shared" si="18"/>
        <v>0.19669086000000002</v>
      </c>
      <c r="N32" s="130">
        <f t="shared" si="18"/>
        <v>0.20259158580000003</v>
      </c>
      <c r="O32" s="32"/>
    </row>
    <row r="33" spans="2:15" ht="14.25" customHeight="1">
      <c r="B33" s="9"/>
      <c r="C33" s="30"/>
      <c r="D33" s="30"/>
      <c r="E33" s="129"/>
      <c r="F33" s="129"/>
      <c r="G33" s="129"/>
      <c r="H33" s="129"/>
      <c r="I33" s="129"/>
      <c r="J33" s="130"/>
      <c r="K33" s="130"/>
      <c r="L33" s="130"/>
      <c r="M33" s="130"/>
      <c r="N33" s="130"/>
      <c r="O33" s="32"/>
    </row>
    <row r="34" spans="2:15" ht="14.25" customHeight="1">
      <c r="B34" s="9"/>
      <c r="C34" s="30"/>
      <c r="D34" s="30"/>
      <c r="E34" s="129"/>
      <c r="F34" s="129"/>
      <c r="G34" s="129"/>
      <c r="H34" s="129"/>
      <c r="I34" s="129"/>
      <c r="J34" s="130"/>
      <c r="K34" s="130"/>
      <c r="L34" s="130"/>
      <c r="M34" s="130"/>
      <c r="N34" s="130"/>
      <c r="O34" s="32"/>
    </row>
    <row r="35" spans="2:15" ht="14.25" customHeight="1">
      <c r="B35" s="9"/>
      <c r="C35" s="30"/>
      <c r="D35" s="30"/>
      <c r="E35" s="129"/>
      <c r="F35" s="129"/>
      <c r="G35" s="129"/>
      <c r="H35" s="129"/>
      <c r="I35" s="129"/>
      <c r="J35" s="130"/>
      <c r="K35" s="130"/>
      <c r="L35" s="130"/>
      <c r="M35" s="130"/>
      <c r="N35" s="130"/>
      <c r="O35" s="32"/>
    </row>
    <row r="36" spans="2:15" ht="14.25" customHeight="1">
      <c r="B36" s="9"/>
      <c r="C36" s="30"/>
      <c r="D36" s="30"/>
      <c r="E36" s="129"/>
      <c r="F36" s="129"/>
      <c r="G36" s="129"/>
      <c r="H36" s="129"/>
      <c r="I36" s="129"/>
      <c r="J36" s="130"/>
      <c r="K36" s="130"/>
      <c r="L36" s="130"/>
      <c r="M36" s="130"/>
      <c r="N36" s="130"/>
      <c r="O36" s="32"/>
    </row>
    <row r="37" spans="2:15" ht="14.25" customHeight="1">
      <c r="B37" s="9"/>
      <c r="C37" s="30"/>
      <c r="D37" s="30"/>
      <c r="E37" s="129"/>
      <c r="F37" s="129"/>
      <c r="G37" s="129"/>
      <c r="H37" s="129"/>
      <c r="I37" s="129"/>
      <c r="J37" s="130"/>
      <c r="K37" s="130"/>
      <c r="L37" s="130"/>
      <c r="M37" s="130"/>
      <c r="N37" s="130"/>
      <c r="O37" s="32"/>
    </row>
    <row r="38" spans="2:15" ht="14.25" customHeight="1">
      <c r="B38" s="9"/>
      <c r="C38" s="30"/>
      <c r="D38" s="30"/>
      <c r="E38" s="129"/>
      <c r="F38" s="129"/>
      <c r="G38" s="129"/>
      <c r="H38" s="129"/>
      <c r="I38" s="129"/>
      <c r="J38" s="130"/>
      <c r="K38" s="130"/>
      <c r="L38" s="130"/>
      <c r="M38" s="130"/>
      <c r="N38" s="130"/>
      <c r="O38" s="32"/>
    </row>
    <row r="39" spans="2:15" ht="14.25" customHeight="1">
      <c r="B39" s="9"/>
      <c r="C39" s="30"/>
      <c r="D39" s="30"/>
      <c r="E39" s="129"/>
      <c r="F39" s="129"/>
      <c r="G39" s="129"/>
      <c r="H39" s="129"/>
      <c r="I39" s="129"/>
      <c r="J39" s="130"/>
      <c r="K39" s="130"/>
      <c r="L39" s="130"/>
      <c r="M39" s="130"/>
      <c r="N39" s="130"/>
      <c r="O39" s="32"/>
    </row>
    <row r="40" spans="2:15" ht="14.25" customHeight="1">
      <c r="B40" s="9"/>
      <c r="C40" s="30"/>
      <c r="D40" s="30"/>
      <c r="E40" s="129"/>
      <c r="F40" s="129"/>
      <c r="G40" s="129"/>
      <c r="H40" s="129"/>
      <c r="I40" s="129"/>
      <c r="J40" s="130"/>
      <c r="K40" s="130"/>
      <c r="L40" s="130"/>
      <c r="M40" s="130"/>
      <c r="N40" s="130"/>
      <c r="O40" s="32"/>
    </row>
    <row r="41" spans="2:15" ht="14.25" customHeight="1">
      <c r="B41" s="9"/>
      <c r="C41" s="30"/>
      <c r="D41" s="30"/>
      <c r="E41" s="129"/>
      <c r="F41" s="129"/>
      <c r="G41" s="129"/>
      <c r="H41" s="129"/>
      <c r="I41" s="129"/>
      <c r="J41" s="130"/>
      <c r="K41" s="130"/>
      <c r="L41" s="130"/>
      <c r="M41" s="130"/>
      <c r="N41" s="130"/>
      <c r="O41" s="32"/>
    </row>
    <row r="42" spans="2:15" ht="14.25" customHeight="1">
      <c r="B42" s="406" t="s">
        <v>397</v>
      </c>
      <c r="C42" s="15"/>
      <c r="D42" s="15"/>
      <c r="E42" s="131"/>
      <c r="F42" s="131"/>
      <c r="G42" s="131"/>
      <c r="H42" s="131"/>
      <c r="I42" s="131"/>
      <c r="J42" s="132"/>
      <c r="K42" s="132"/>
      <c r="L42" s="132"/>
      <c r="M42" s="132"/>
      <c r="N42" s="132"/>
      <c r="O42" s="16"/>
    </row>
    <row r="43" spans="2:15" ht="14.25" customHeight="1">
      <c r="B43" s="2"/>
      <c r="C43" s="2"/>
      <c r="D43" s="113"/>
      <c r="G43" s="133"/>
      <c r="H43" s="133"/>
      <c r="I43" s="133"/>
      <c r="J43" s="134" t="s">
        <v>145</v>
      </c>
      <c r="K43" s="134" t="s">
        <v>126</v>
      </c>
      <c r="L43" s="134" t="s">
        <v>127</v>
      </c>
      <c r="M43" s="134" t="s">
        <v>128</v>
      </c>
      <c r="N43" s="134" t="s">
        <v>129</v>
      </c>
    </row>
    <row r="44" spans="2:15" ht="14.25" customHeight="1">
      <c r="B44" s="4" t="s">
        <v>146</v>
      </c>
      <c r="C44" s="6"/>
      <c r="D44" s="6"/>
      <c r="E44" s="135"/>
      <c r="F44" s="135"/>
      <c r="G44" s="135"/>
      <c r="H44" s="135"/>
      <c r="I44" s="135"/>
      <c r="J44" s="136">
        <v>0.2</v>
      </c>
      <c r="K44" s="136">
        <v>0.2</v>
      </c>
      <c r="L44" s="136">
        <v>0.2</v>
      </c>
      <c r="M44" s="136">
        <v>0.2</v>
      </c>
      <c r="N44" s="136">
        <v>0.2</v>
      </c>
      <c r="O44" s="137"/>
    </row>
    <row r="45" spans="2:15" ht="5.25" customHeight="1">
      <c r="B45" s="123"/>
      <c r="C45" s="2"/>
      <c r="D45" s="2"/>
      <c r="E45" s="113"/>
      <c r="F45" s="113"/>
      <c r="G45" s="113"/>
      <c r="H45" s="113"/>
      <c r="I45" s="113"/>
      <c r="J45" s="113"/>
      <c r="K45" s="113"/>
      <c r="L45" s="113"/>
      <c r="M45" s="113"/>
      <c r="N45" s="113"/>
      <c r="O45" s="125"/>
    </row>
    <row r="46" spans="2:15" ht="14.25" customHeight="1">
      <c r="B46" s="8"/>
      <c r="C46" s="138" t="s">
        <v>147</v>
      </c>
      <c r="D46" s="15" t="s">
        <v>374</v>
      </c>
      <c r="E46" s="23" t="s">
        <v>148</v>
      </c>
      <c r="F46" s="15">
        <v>1</v>
      </c>
      <c r="G46" s="139">
        <f>HLOOKUP(F46,Calc!$B$3:$BK$5,3,FALSE)</f>
        <v>46203</v>
      </c>
      <c r="H46" s="139"/>
      <c r="I46" s="139"/>
      <c r="J46" s="138"/>
      <c r="K46" s="140"/>
      <c r="L46" s="23"/>
      <c r="M46" s="23"/>
      <c r="N46" s="23"/>
      <c r="O46" s="141"/>
    </row>
    <row r="47" spans="2:15" ht="14.25" customHeight="1">
      <c r="G47" s="133"/>
      <c r="H47" s="133"/>
      <c r="I47" s="133"/>
      <c r="J47" s="142"/>
    </row>
    <row r="48" spans="2:15" ht="14.25" customHeight="1">
      <c r="G48" s="133"/>
      <c r="H48" s="133"/>
      <c r="I48" s="133"/>
      <c r="J48" s="143"/>
    </row>
    <row r="49" spans="7:10" ht="14.25" customHeight="1">
      <c r="G49" s="133"/>
      <c r="H49" s="133"/>
      <c r="I49" s="133"/>
      <c r="J49" s="143"/>
    </row>
    <row r="50" spans="7:10" ht="14.25" customHeight="1">
      <c r="G50" s="133"/>
      <c r="H50" s="133"/>
      <c r="I50" s="133"/>
      <c r="J50" s="143"/>
    </row>
    <row r="51" spans="7:10" ht="14.25" customHeight="1">
      <c r="G51" s="80"/>
      <c r="H51" s="80"/>
      <c r="I51" s="80"/>
      <c r="J51" s="143"/>
    </row>
    <row r="52" spans="7:10" ht="14.25" customHeight="1">
      <c r="G52" s="144"/>
      <c r="H52" s="144"/>
      <c r="I52" s="144"/>
      <c r="J52" s="143"/>
    </row>
    <row r="53" spans="7:10" ht="14.25" customHeight="1">
      <c r="G53" s="133"/>
      <c r="H53" s="133"/>
      <c r="I53" s="133"/>
      <c r="J53" s="143"/>
    </row>
    <row r="54" spans="7:10" ht="14.25" customHeight="1">
      <c r="G54" s="133"/>
      <c r="H54" s="133"/>
      <c r="I54" s="133"/>
      <c r="J54" s="143"/>
    </row>
    <row r="55" spans="7:10" ht="14.25" customHeight="1">
      <c r="G55" s="133"/>
      <c r="H55" s="133"/>
      <c r="I55" s="133"/>
      <c r="J55" s="142"/>
    </row>
    <row r="56" spans="7:10" ht="14.25" customHeight="1">
      <c r="G56" s="133"/>
      <c r="H56" s="133"/>
      <c r="I56" s="133"/>
      <c r="J56" s="142"/>
    </row>
    <row r="57" spans="7:10" ht="14.25" customHeight="1">
      <c r="G57" s="144"/>
      <c r="H57" s="144"/>
      <c r="I57" s="144"/>
      <c r="J57" s="142"/>
    </row>
    <row r="58" spans="7:10" ht="14.25" customHeight="1">
      <c r="G58" s="144"/>
      <c r="H58" s="144"/>
      <c r="I58" s="144"/>
      <c r="J58" s="142"/>
    </row>
    <row r="59" spans="7:10" ht="14.25" customHeight="1">
      <c r="G59" s="133"/>
      <c r="H59" s="133"/>
      <c r="I59" s="133"/>
      <c r="J59" s="145"/>
    </row>
    <row r="60" spans="7:10" ht="14.25" customHeight="1">
      <c r="G60" s="133"/>
      <c r="H60" s="133"/>
      <c r="I60" s="133"/>
      <c r="J60" s="145"/>
    </row>
    <row r="61" spans="7:10" ht="14.25" customHeight="1">
      <c r="G61" s="133"/>
      <c r="H61" s="133"/>
      <c r="I61" s="133"/>
      <c r="J61" s="143"/>
    </row>
    <row r="62" spans="7:10" ht="14.25" customHeight="1">
      <c r="G62" s="133"/>
      <c r="H62" s="133"/>
      <c r="I62" s="133"/>
      <c r="J62" s="142"/>
    </row>
    <row r="63" spans="7:10" ht="14.25" customHeight="1">
      <c r="G63" s="133"/>
      <c r="H63" s="133"/>
      <c r="I63" s="133"/>
      <c r="J63" s="142"/>
    </row>
    <row r="64" spans="7:10" ht="14.25" customHeight="1">
      <c r="G64" s="146"/>
      <c r="H64" s="146"/>
      <c r="I64" s="146"/>
      <c r="J64" s="142"/>
    </row>
    <row r="65" spans="7:10" ht="14.25" customHeight="1">
      <c r="G65" s="146"/>
      <c r="H65" s="146"/>
      <c r="I65" s="146"/>
      <c r="J65" s="142"/>
    </row>
    <row r="66" spans="7:10" ht="14.25" customHeight="1">
      <c r="G66" s="146"/>
      <c r="H66" s="146"/>
      <c r="I66" s="146"/>
      <c r="J66" s="145"/>
    </row>
    <row r="67" spans="7:10" ht="14.25" customHeight="1">
      <c r="G67" s="146"/>
      <c r="H67" s="146"/>
      <c r="I67" s="146"/>
      <c r="J67" s="145"/>
    </row>
    <row r="68" spans="7:10" ht="14.25" customHeight="1">
      <c r="G68" s="133"/>
      <c r="H68" s="133"/>
      <c r="I68" s="133"/>
      <c r="J68" s="143"/>
    </row>
    <row r="69" spans="7:10" ht="14.25" customHeight="1">
      <c r="G69" s="133"/>
      <c r="H69" s="133"/>
      <c r="I69" s="133"/>
      <c r="J69" s="142"/>
    </row>
    <row r="70" spans="7:10" ht="14.25" customHeight="1">
      <c r="G70" s="133"/>
      <c r="H70" s="133"/>
      <c r="I70" s="133"/>
      <c r="J70" s="143"/>
    </row>
    <row r="71" spans="7:10" ht="14.25" customHeight="1">
      <c r="G71" s="133"/>
      <c r="H71" s="133"/>
      <c r="I71" s="133"/>
      <c r="J71" s="143"/>
    </row>
    <row r="72" spans="7:10" ht="14.25" customHeight="1">
      <c r="G72" s="133"/>
      <c r="H72" s="133"/>
      <c r="I72" s="133"/>
      <c r="J72" s="143"/>
    </row>
    <row r="73" spans="7:10" ht="14.25" customHeight="1">
      <c r="G73" s="133"/>
      <c r="H73" s="133"/>
      <c r="I73" s="133"/>
      <c r="J73" s="143"/>
    </row>
    <row r="74" spans="7:10" ht="14.25" customHeight="1">
      <c r="G74" s="133"/>
      <c r="H74" s="133"/>
      <c r="I74" s="133"/>
      <c r="J74" s="142"/>
    </row>
    <row r="75" spans="7:10" ht="14.25" customHeight="1">
      <c r="G75" s="133"/>
      <c r="H75" s="133"/>
      <c r="I75" s="133"/>
      <c r="J75" s="142"/>
    </row>
    <row r="76" spans="7:10" ht="14.25" customHeight="1">
      <c r="G76" s="133"/>
      <c r="H76" s="133"/>
      <c r="I76" s="133"/>
      <c r="J76" s="142"/>
    </row>
    <row r="77" spans="7:10" ht="14.25" customHeight="1">
      <c r="G77" s="133"/>
      <c r="H77" s="133"/>
      <c r="I77" s="133"/>
      <c r="J77" s="142"/>
    </row>
    <row r="78" spans="7:10" ht="14.25" customHeight="1">
      <c r="G78" s="133"/>
      <c r="H78" s="133"/>
      <c r="I78" s="133"/>
      <c r="J78" s="145"/>
    </row>
    <row r="79" spans="7:10" ht="14.25" customHeight="1">
      <c r="G79" s="133"/>
      <c r="H79" s="133"/>
      <c r="I79" s="133"/>
      <c r="J79" s="143"/>
    </row>
    <row r="80" spans="7:10" ht="14.25" customHeight="1">
      <c r="G80" s="133"/>
      <c r="H80" s="133"/>
      <c r="I80" s="133"/>
      <c r="J80" s="142"/>
    </row>
    <row r="81" spans="7:10" ht="14.25" customHeight="1">
      <c r="G81" s="133"/>
      <c r="H81" s="133"/>
      <c r="I81" s="133"/>
      <c r="J81" s="142"/>
    </row>
    <row r="82" spans="7:10" ht="14.25" customHeight="1">
      <c r="G82" s="133"/>
      <c r="H82" s="133"/>
      <c r="I82" s="133"/>
      <c r="J82" s="142"/>
    </row>
    <row r="83" spans="7:10" ht="14.25" customHeight="1">
      <c r="G83" s="133"/>
      <c r="H83" s="133"/>
      <c r="I83" s="133"/>
      <c r="J83" s="145"/>
    </row>
    <row r="84" spans="7:10" ht="14.25" customHeight="1">
      <c r="G84" s="133"/>
      <c r="H84" s="133"/>
      <c r="I84" s="133"/>
      <c r="J84" s="145"/>
    </row>
    <row r="85" spans="7:10" ht="14.25" customHeight="1">
      <c r="G85" s="133"/>
      <c r="H85" s="133"/>
      <c r="I85" s="133"/>
      <c r="J85" s="143"/>
    </row>
    <row r="86" spans="7:10" ht="14.25" customHeight="1">
      <c r="G86" s="133"/>
      <c r="H86" s="133"/>
      <c r="I86" s="133"/>
      <c r="J86" s="142"/>
    </row>
    <row r="87" spans="7:10" ht="14.25" customHeight="1">
      <c r="G87" s="133"/>
      <c r="H87" s="133"/>
      <c r="I87" s="133"/>
      <c r="J87" s="142"/>
    </row>
    <row r="88" spans="7:10" ht="14.25" customHeight="1">
      <c r="G88" s="133"/>
      <c r="H88" s="133"/>
      <c r="I88" s="133"/>
      <c r="J88" s="142"/>
    </row>
    <row r="89" spans="7:10" ht="14.25" customHeight="1">
      <c r="G89" s="147"/>
      <c r="H89" s="147"/>
      <c r="I89" s="147"/>
      <c r="J89" s="142"/>
    </row>
    <row r="90" spans="7:10" ht="14.25" customHeight="1">
      <c r="G90" s="147"/>
      <c r="H90" s="147"/>
      <c r="I90" s="147"/>
      <c r="J90" s="142"/>
    </row>
    <row r="91" spans="7:10" ht="14.25" customHeight="1">
      <c r="G91" s="147"/>
      <c r="H91" s="147"/>
      <c r="I91" s="147"/>
      <c r="J91" s="145"/>
    </row>
    <row r="92" spans="7:10" ht="14.25" customHeight="1">
      <c r="G92" s="133"/>
      <c r="H92" s="133"/>
      <c r="I92" s="133"/>
      <c r="J92" s="143"/>
    </row>
    <row r="93" spans="7:10" ht="14.25" customHeight="1">
      <c r="G93" s="133"/>
      <c r="H93" s="133"/>
      <c r="I93" s="133"/>
      <c r="J93" s="142"/>
    </row>
    <row r="94" spans="7:10" ht="14.25" customHeight="1">
      <c r="G94" s="133"/>
      <c r="H94" s="133"/>
      <c r="I94" s="133"/>
      <c r="J94" s="142"/>
    </row>
    <row r="95" spans="7:10" ht="14.25" customHeight="1">
      <c r="G95" s="146"/>
      <c r="H95" s="146"/>
      <c r="I95" s="146"/>
      <c r="J95" s="142"/>
    </row>
    <row r="96" spans="7:10" ht="14.25" customHeight="1">
      <c r="G96" s="146"/>
      <c r="H96" s="146"/>
      <c r="I96" s="146"/>
      <c r="J96" s="142"/>
    </row>
    <row r="97" spans="7:10" ht="14.25" customHeight="1">
      <c r="G97" s="146"/>
      <c r="H97" s="146"/>
      <c r="I97" s="146"/>
      <c r="J97" s="145"/>
    </row>
    <row r="98" spans="7:10" ht="14.25" customHeight="1">
      <c r="G98" s="146"/>
      <c r="H98" s="146"/>
      <c r="I98" s="146"/>
      <c r="J98" s="145"/>
    </row>
    <row r="99" spans="7:10" ht="14.25" customHeight="1">
      <c r="G99" s="133"/>
      <c r="H99" s="133"/>
      <c r="I99" s="133"/>
      <c r="J99" s="143"/>
    </row>
    <row r="100" spans="7:10" ht="14.25" customHeight="1">
      <c r="G100" s="133"/>
      <c r="H100" s="133"/>
      <c r="I100" s="133"/>
      <c r="J100" s="142"/>
    </row>
    <row r="101" spans="7:10" ht="14.25" customHeight="1">
      <c r="G101" s="133"/>
      <c r="H101" s="133"/>
      <c r="I101" s="133"/>
      <c r="J101" s="142"/>
    </row>
    <row r="102" spans="7:10" ht="14.25" customHeight="1">
      <c r="G102" s="133"/>
      <c r="H102" s="133"/>
      <c r="I102" s="133"/>
      <c r="J102" s="142"/>
    </row>
    <row r="103" spans="7:10" ht="14.25" customHeight="1">
      <c r="G103" s="133"/>
      <c r="H103" s="133"/>
      <c r="I103" s="133"/>
      <c r="J103" s="145"/>
    </row>
    <row r="104" spans="7:10" ht="14.25" customHeight="1">
      <c r="G104" s="133"/>
      <c r="H104" s="133"/>
      <c r="I104" s="133"/>
      <c r="J104" s="143"/>
    </row>
    <row r="105" spans="7:10" ht="14.25" customHeight="1">
      <c r="G105" s="133"/>
      <c r="H105" s="133"/>
      <c r="I105" s="133"/>
      <c r="J105" s="142"/>
    </row>
    <row r="106" spans="7:10" ht="14.25" customHeight="1">
      <c r="G106" s="133"/>
      <c r="H106" s="133"/>
      <c r="I106" s="133"/>
      <c r="J106" s="142"/>
    </row>
    <row r="107" spans="7:10" ht="14.25" customHeight="1">
      <c r="G107" s="133"/>
      <c r="H107" s="133"/>
      <c r="I107" s="133"/>
      <c r="J107" s="142"/>
    </row>
    <row r="108" spans="7:10" ht="14.25" customHeight="1">
      <c r="G108" s="133"/>
      <c r="H108" s="133"/>
      <c r="I108" s="133"/>
      <c r="J108" s="142"/>
    </row>
    <row r="109" spans="7:10" ht="14.25" customHeight="1">
      <c r="G109" s="133"/>
      <c r="H109" s="133"/>
      <c r="I109" s="133"/>
      <c r="J109" s="142"/>
    </row>
    <row r="110" spans="7:10" ht="14.25" customHeight="1">
      <c r="G110" s="133"/>
      <c r="H110" s="133"/>
      <c r="I110" s="133"/>
      <c r="J110" s="142"/>
    </row>
    <row r="111" spans="7:10" ht="14.25" customHeight="1">
      <c r="G111" s="133"/>
      <c r="H111" s="133"/>
      <c r="I111" s="133"/>
      <c r="J111" s="145"/>
    </row>
    <row r="112" spans="7:10" ht="14.25" customHeight="1">
      <c r="G112" s="133"/>
      <c r="H112" s="133"/>
      <c r="I112" s="133"/>
      <c r="J112" s="145"/>
    </row>
    <row r="113" spans="7:10" ht="14.25" customHeight="1">
      <c r="G113" s="133"/>
      <c r="H113" s="133"/>
      <c r="I113" s="133"/>
      <c r="J113" s="143"/>
    </row>
    <row r="114" spans="7:10" ht="14.25" customHeight="1"/>
    <row r="115" spans="7:10" ht="14.25" customHeight="1"/>
    <row r="116" spans="7:10" ht="14.25" customHeight="1"/>
    <row r="117" spans="7:10" ht="14.25" customHeight="1"/>
    <row r="118" spans="7:10" ht="14.25" customHeight="1"/>
    <row r="119" spans="7:10" ht="14.25" customHeight="1"/>
    <row r="120" spans="7:10" ht="14.25" customHeight="1"/>
    <row r="121" spans="7:10" ht="14.25" customHeight="1"/>
    <row r="122" spans="7:10" ht="14.25" customHeight="1"/>
    <row r="123" spans="7:10" ht="14.25" customHeight="1"/>
    <row r="124" spans="7:10" ht="14.25" customHeight="1"/>
    <row r="125" spans="7:10" ht="14.25" customHeight="1"/>
    <row r="126" spans="7:10" ht="14.25" customHeight="1"/>
    <row r="127" spans="7:10" ht="14.25" customHeight="1"/>
    <row r="128" spans="7:10"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row r="1005" ht="14.25" customHeight="1"/>
    <row r="1006" ht="14.25" customHeight="1"/>
    <row r="1007" ht="14.25" customHeight="1"/>
    <row r="1008" ht="14.25" customHeight="1"/>
    <row r="1009" ht="14.25" customHeight="1"/>
  </sheetData>
  <mergeCells count="5">
    <mergeCell ref="B20:C20"/>
    <mergeCell ref="E21:N21"/>
    <mergeCell ref="E23:N23"/>
    <mergeCell ref="B16:O16"/>
    <mergeCell ref="B17:O19"/>
  </mergeCells>
  <dataValidations count="3">
    <dataValidation type="list" allowBlank="1" showErrorMessage="1" sqref="D46" xr:uid="{00000000-0002-0000-0300-000001000000}">
      <formula1>"Annually,Monthly,Quarterly"</formula1>
    </dataValidation>
    <dataValidation type="list" allowBlank="1" showErrorMessage="1" sqref="D23:D42" xr:uid="{00000000-0002-0000-0300-000002000000}">
      <formula1>"Fixed, Percent of Revenue, Per Employee"</formula1>
    </dataValidation>
    <dataValidation type="list" allowBlank="1" showErrorMessage="1" sqref="C23:C42" xr:uid="{00000000-0002-0000-0300-000000000000}">
      <formula1>$B$5:$B$14</formula1>
    </dataValidation>
  </dataValidations>
  <pageMargins left="0.7" right="0.7" top="0.75" bottom="0.75" header="0" footer="0"/>
  <pageSetup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AE4F4"/>
  </sheetPr>
  <dimension ref="A1:BL57"/>
  <sheetViews>
    <sheetView showGridLines="0" topLeftCell="A11" zoomScale="70" zoomScaleNormal="70" workbookViewId="0">
      <selection activeCell="K32" sqref="K32"/>
    </sheetView>
  </sheetViews>
  <sheetFormatPr defaultColWidth="14.453125" defaultRowHeight="15" customHeight="1"/>
  <cols>
    <col min="1" max="1" width="3.81640625" customWidth="1"/>
    <col min="2" max="2" width="5.1796875" customWidth="1"/>
    <col min="3" max="3" width="38.1796875" customWidth="1"/>
    <col min="4" max="4" width="33.36328125" customWidth="1"/>
    <col min="5" max="5" width="17.453125" customWidth="1"/>
    <col min="6" max="6" width="17.1796875" customWidth="1"/>
    <col min="7" max="7" width="16.453125" customWidth="1"/>
    <col min="8" max="8" width="15.1796875" customWidth="1"/>
    <col min="9" max="9" width="15.81640625" customWidth="1"/>
    <col min="10" max="10" width="13.6328125" customWidth="1"/>
    <col min="11" max="11" width="16.81640625" customWidth="1"/>
    <col min="12" max="38" width="11.81640625" customWidth="1"/>
    <col min="39" max="39" width="11.453125" customWidth="1"/>
    <col min="40" max="63" width="10.81640625" customWidth="1"/>
    <col min="64" max="64" width="0.81640625" customWidth="1"/>
  </cols>
  <sheetData>
    <row r="1" spans="1:64" ht="105.7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row>
    <row r="2" spans="1:64" ht="14.25" customHeight="1" thickBot="1"/>
    <row r="3" spans="1:64" ht="14.25" customHeight="1">
      <c r="C3" s="362" t="s">
        <v>377</v>
      </c>
    </row>
    <row r="4" spans="1:64" ht="14.25" customHeight="1">
      <c r="C4" s="363" t="s">
        <v>378</v>
      </c>
    </row>
    <row r="5" spans="1:64" ht="14.25" customHeight="1">
      <c r="C5" s="364" t="s">
        <v>134</v>
      </c>
    </row>
    <row r="6" spans="1:64" ht="14.25" customHeight="1">
      <c r="C6" s="364" t="s">
        <v>371</v>
      </c>
    </row>
    <row r="7" spans="1:64" ht="15" customHeight="1">
      <c r="C7" s="364"/>
    </row>
    <row r="8" spans="1:64" ht="15" customHeight="1">
      <c r="C8" s="364"/>
    </row>
    <row r="9" spans="1:64" ht="13.5" customHeight="1" thickBot="1">
      <c r="C9" s="365"/>
    </row>
    <row r="10" spans="1:64" ht="14.25" customHeight="1" thickBot="1"/>
    <row r="11" spans="1:64" ht="19" thickBot="1">
      <c r="C11" s="475" t="s">
        <v>375</v>
      </c>
      <c r="D11" s="457"/>
    </row>
    <row r="12" spans="1:64" ht="24.75" customHeight="1" thickBot="1">
      <c r="C12" s="476" t="s">
        <v>376</v>
      </c>
      <c r="D12" s="460"/>
      <c r="E12" s="460"/>
      <c r="F12" s="460"/>
      <c r="G12" s="460"/>
      <c r="H12" s="460"/>
      <c r="I12" s="477"/>
    </row>
    <row r="13" spans="1:64" ht="49" customHeight="1">
      <c r="C13" s="392" t="s">
        <v>149</v>
      </c>
      <c r="D13" s="422" t="s">
        <v>17</v>
      </c>
      <c r="E13" s="423" t="s">
        <v>379</v>
      </c>
      <c r="F13" s="423" t="s">
        <v>150</v>
      </c>
      <c r="G13" s="423" t="s">
        <v>151</v>
      </c>
      <c r="H13" s="423" t="s">
        <v>152</v>
      </c>
      <c r="I13" s="423" t="s">
        <v>153</v>
      </c>
      <c r="J13" s="424" t="s">
        <v>154</v>
      </c>
      <c r="K13" s="425" t="s">
        <v>155</v>
      </c>
    </row>
    <row r="14" spans="1:64" ht="14.25" customHeight="1">
      <c r="C14" s="426" t="s">
        <v>156</v>
      </c>
      <c r="D14" s="366" t="s">
        <v>371</v>
      </c>
      <c r="E14" s="390">
        <v>260000</v>
      </c>
      <c r="F14" s="407">
        <v>0.08</v>
      </c>
      <c r="G14" s="390">
        <f t="shared" ref="G14:G25" si="0">E14*0.1</f>
        <v>26000</v>
      </c>
      <c r="H14" s="366">
        <v>1</v>
      </c>
      <c r="I14" s="366">
        <v>60</v>
      </c>
      <c r="J14" s="366">
        <v>1</v>
      </c>
      <c r="K14" s="427">
        <v>0.05</v>
      </c>
      <c r="M14" s="438"/>
    </row>
    <row r="15" spans="1:64" ht="14.25" customHeight="1">
      <c r="C15" s="426" t="s">
        <v>157</v>
      </c>
      <c r="D15" s="366" t="s">
        <v>134</v>
      </c>
      <c r="E15" s="390">
        <v>80000</v>
      </c>
      <c r="F15" s="407">
        <v>0.08</v>
      </c>
      <c r="G15" s="390">
        <f t="shared" si="0"/>
        <v>8000</v>
      </c>
      <c r="H15" s="366">
        <v>2</v>
      </c>
      <c r="I15" s="366">
        <v>60</v>
      </c>
      <c r="J15" s="366">
        <v>2</v>
      </c>
      <c r="K15" s="427">
        <v>0.05</v>
      </c>
      <c r="M15" s="438"/>
    </row>
    <row r="16" spans="1:64" ht="14.25" customHeight="1">
      <c r="C16" s="426" t="s">
        <v>411</v>
      </c>
      <c r="D16" s="366" t="s">
        <v>134</v>
      </c>
      <c r="E16" s="390">
        <v>70000</v>
      </c>
      <c r="F16" s="407">
        <v>0.08</v>
      </c>
      <c r="G16" s="390">
        <f t="shared" si="0"/>
        <v>7000</v>
      </c>
      <c r="H16" s="366">
        <v>2</v>
      </c>
      <c r="I16" s="366">
        <v>60</v>
      </c>
      <c r="J16" s="366">
        <v>4</v>
      </c>
      <c r="K16" s="427">
        <v>0.05</v>
      </c>
      <c r="M16" s="438"/>
    </row>
    <row r="17" spans="3:26" ht="14.25" customHeight="1">
      <c r="C17" s="426" t="s">
        <v>412</v>
      </c>
      <c r="D17" s="366" t="s">
        <v>371</v>
      </c>
      <c r="E17" s="390">
        <v>45000</v>
      </c>
      <c r="F17" s="407">
        <v>0.08</v>
      </c>
      <c r="G17" s="390">
        <f t="shared" si="0"/>
        <v>4500</v>
      </c>
      <c r="H17" s="366">
        <v>2</v>
      </c>
      <c r="I17" s="366">
        <v>60</v>
      </c>
      <c r="J17" s="366">
        <v>3</v>
      </c>
      <c r="K17" s="427">
        <v>0.05</v>
      </c>
      <c r="M17" s="438"/>
    </row>
    <row r="18" spans="3:26" ht="14.25" customHeight="1">
      <c r="C18" s="426" t="s">
        <v>413</v>
      </c>
      <c r="D18" s="366" t="s">
        <v>134</v>
      </c>
      <c r="E18" s="390">
        <v>45000</v>
      </c>
      <c r="F18" s="407">
        <v>0.08</v>
      </c>
      <c r="G18" s="390">
        <f t="shared" si="0"/>
        <v>4500</v>
      </c>
      <c r="H18" s="366">
        <v>3</v>
      </c>
      <c r="I18" s="366">
        <v>60</v>
      </c>
      <c r="J18" s="366">
        <v>5</v>
      </c>
      <c r="K18" s="427">
        <v>0.05</v>
      </c>
      <c r="M18" s="438"/>
    </row>
    <row r="19" spans="3:26" ht="14.25" customHeight="1">
      <c r="C19" s="426" t="s">
        <v>413</v>
      </c>
      <c r="D19" s="366" t="s">
        <v>134</v>
      </c>
      <c r="E19" s="390">
        <v>40000</v>
      </c>
      <c r="F19" s="407">
        <v>0.08</v>
      </c>
      <c r="G19" s="390">
        <f t="shared" si="0"/>
        <v>4000</v>
      </c>
      <c r="H19" s="366">
        <v>3</v>
      </c>
      <c r="I19" s="366">
        <v>60</v>
      </c>
      <c r="J19" s="366">
        <v>6</v>
      </c>
      <c r="K19" s="427">
        <v>0.05</v>
      </c>
      <c r="M19" s="438"/>
    </row>
    <row r="20" spans="3:26" ht="14.25" customHeight="1">
      <c r="C20" s="426" t="s">
        <v>414</v>
      </c>
      <c r="D20" s="366" t="s">
        <v>134</v>
      </c>
      <c r="E20" s="390">
        <v>40000</v>
      </c>
      <c r="F20" s="407">
        <v>0.08</v>
      </c>
      <c r="G20" s="390">
        <f t="shared" si="0"/>
        <v>4000</v>
      </c>
      <c r="H20" s="366">
        <v>3</v>
      </c>
      <c r="I20" s="366">
        <v>60</v>
      </c>
      <c r="J20" s="366">
        <v>7</v>
      </c>
      <c r="K20" s="427">
        <v>0.05</v>
      </c>
      <c r="M20" s="438"/>
    </row>
    <row r="21" spans="3:26" ht="14.25" customHeight="1">
      <c r="C21" s="426" t="s">
        <v>414</v>
      </c>
      <c r="D21" s="366" t="s">
        <v>134</v>
      </c>
      <c r="E21" s="390">
        <v>40000</v>
      </c>
      <c r="F21" s="407">
        <v>0.08</v>
      </c>
      <c r="G21" s="390">
        <f t="shared" si="0"/>
        <v>4000</v>
      </c>
      <c r="H21" s="366">
        <v>3</v>
      </c>
      <c r="I21" s="366">
        <v>60</v>
      </c>
      <c r="J21" s="366">
        <v>8</v>
      </c>
      <c r="K21" s="427">
        <v>0.05</v>
      </c>
      <c r="M21" s="438"/>
      <c r="O21" s="384"/>
      <c r="P21" s="437"/>
    </row>
    <row r="22" spans="3:26" ht="14.25" customHeight="1">
      <c r="C22" s="426" t="s">
        <v>415</v>
      </c>
      <c r="D22" s="366" t="s">
        <v>371</v>
      </c>
      <c r="E22" s="390">
        <v>80000</v>
      </c>
      <c r="F22" s="407">
        <v>0.08</v>
      </c>
      <c r="G22" s="390">
        <f t="shared" si="0"/>
        <v>8000</v>
      </c>
      <c r="H22" s="366">
        <v>3</v>
      </c>
      <c r="I22" s="366">
        <v>60</v>
      </c>
      <c r="J22" s="366">
        <v>9</v>
      </c>
      <c r="K22" s="427">
        <v>0.05</v>
      </c>
      <c r="M22" s="438"/>
      <c r="O22" s="384"/>
      <c r="P22" s="437"/>
    </row>
    <row r="23" spans="3:26" ht="14.25" customHeight="1">
      <c r="C23" s="426" t="s">
        <v>416</v>
      </c>
      <c r="D23" s="366" t="s">
        <v>371</v>
      </c>
      <c r="E23" s="390">
        <v>35000</v>
      </c>
      <c r="F23" s="407">
        <v>0.08</v>
      </c>
      <c r="G23" s="390">
        <f t="shared" si="0"/>
        <v>3500</v>
      </c>
      <c r="H23" s="366">
        <v>3</v>
      </c>
      <c r="I23" s="366">
        <v>60</v>
      </c>
      <c r="J23" s="366">
        <v>10</v>
      </c>
      <c r="K23" s="427">
        <v>0.05</v>
      </c>
      <c r="M23" s="438"/>
    </row>
    <row r="24" spans="3:26" ht="14.25" customHeight="1">
      <c r="C24" s="426" t="s">
        <v>417</v>
      </c>
      <c r="D24" s="366" t="s">
        <v>134</v>
      </c>
      <c r="E24" s="390">
        <v>35000</v>
      </c>
      <c r="F24" s="407">
        <v>0.08</v>
      </c>
      <c r="G24" s="390">
        <f t="shared" si="0"/>
        <v>3500</v>
      </c>
      <c r="H24" s="366">
        <v>3</v>
      </c>
      <c r="I24" s="366">
        <v>60</v>
      </c>
      <c r="J24" s="366">
        <v>11</v>
      </c>
      <c r="K24" s="427">
        <v>0.05</v>
      </c>
      <c r="M24" s="438"/>
    </row>
    <row r="25" spans="3:26" ht="14.25" customHeight="1">
      <c r="C25" s="426" t="s">
        <v>419</v>
      </c>
      <c r="D25" s="366" t="s">
        <v>371</v>
      </c>
      <c r="E25" s="390">
        <v>30000</v>
      </c>
      <c r="F25" s="407">
        <v>0.08</v>
      </c>
      <c r="G25" s="390">
        <f t="shared" si="0"/>
        <v>3000</v>
      </c>
      <c r="H25" s="366">
        <v>3</v>
      </c>
      <c r="I25" s="366">
        <v>60</v>
      </c>
      <c r="J25" s="366">
        <v>12</v>
      </c>
      <c r="K25" s="427">
        <v>0.05</v>
      </c>
    </row>
    <row r="26" spans="3:26" ht="14.25" customHeight="1" thickBot="1">
      <c r="C26" s="406"/>
      <c r="D26" s="367"/>
      <c r="E26" s="390"/>
      <c r="F26" s="407"/>
      <c r="G26" s="390"/>
      <c r="H26" s="366"/>
      <c r="I26" s="366"/>
      <c r="J26" s="366"/>
      <c r="K26" s="427"/>
      <c r="L26" s="436"/>
      <c r="M26" s="436"/>
      <c r="N26" s="436"/>
      <c r="O26" s="436"/>
      <c r="P26" s="436"/>
      <c r="Q26" s="436"/>
      <c r="R26" s="436"/>
      <c r="S26" s="436"/>
      <c r="T26" s="436"/>
      <c r="U26" s="436"/>
      <c r="V26" s="436"/>
      <c r="W26" s="436"/>
      <c r="X26" s="436"/>
      <c r="Y26" s="436"/>
      <c r="Z26" s="436"/>
    </row>
    <row r="27" spans="3:26" ht="14.25" customHeight="1">
      <c r="C27" s="408" t="s">
        <v>399</v>
      </c>
      <c r="D27" s="412"/>
      <c r="E27" s="413"/>
      <c r="F27" s="414"/>
      <c r="G27" s="415"/>
      <c r="H27" s="416" t="s">
        <v>400</v>
      </c>
      <c r="I27" s="417">
        <v>250000</v>
      </c>
      <c r="J27" s="412" t="s">
        <v>401</v>
      </c>
      <c r="K27" s="409"/>
      <c r="L27" s="436"/>
      <c r="M27" s="436"/>
      <c r="N27" s="436"/>
      <c r="O27" s="436"/>
      <c r="P27" s="436"/>
      <c r="Q27" s="436"/>
      <c r="R27" s="436"/>
      <c r="S27" s="436"/>
      <c r="T27" s="436"/>
      <c r="U27" s="436"/>
      <c r="V27" s="436"/>
      <c r="W27" s="436"/>
      <c r="X27" s="436"/>
      <c r="Y27" s="436"/>
      <c r="Z27" s="436"/>
    </row>
    <row r="28" spans="3:26" ht="14.25" customHeight="1">
      <c r="C28" s="410" t="s">
        <v>420</v>
      </c>
      <c r="D28" s="418" t="s">
        <v>371</v>
      </c>
      <c r="E28" s="419">
        <v>30000</v>
      </c>
      <c r="F28" s="420">
        <v>0.08</v>
      </c>
      <c r="G28" s="419">
        <f>E28*0.1</f>
        <v>3000</v>
      </c>
      <c r="H28" s="421">
        <v>3</v>
      </c>
      <c r="I28" s="421">
        <v>60</v>
      </c>
      <c r="J28" s="421">
        <v>1</v>
      </c>
      <c r="K28" s="411">
        <v>0.05</v>
      </c>
      <c r="L28" s="436"/>
      <c r="M28" s="436"/>
      <c r="N28" s="436"/>
      <c r="O28" s="436"/>
      <c r="P28" s="436"/>
      <c r="Q28" s="436"/>
      <c r="R28" s="436"/>
      <c r="S28" s="436"/>
      <c r="T28" s="436"/>
      <c r="U28" s="436"/>
      <c r="V28" s="436"/>
      <c r="W28" s="436"/>
      <c r="X28" s="436"/>
      <c r="Y28" s="436"/>
      <c r="Z28" s="436"/>
    </row>
    <row r="29" spans="3:26" ht="14.25" customHeight="1">
      <c r="C29" s="410" t="s">
        <v>418</v>
      </c>
      <c r="D29" s="418" t="s">
        <v>134</v>
      </c>
      <c r="E29" s="419">
        <v>30000</v>
      </c>
      <c r="F29" s="420">
        <v>0.08</v>
      </c>
      <c r="G29" s="419">
        <f>E29*0.1</f>
        <v>3000</v>
      </c>
      <c r="H29" s="421">
        <v>1</v>
      </c>
      <c r="I29" s="421">
        <v>60</v>
      </c>
      <c r="J29" s="421">
        <v>1</v>
      </c>
      <c r="K29" s="411">
        <v>0.05</v>
      </c>
    </row>
    <row r="30" spans="3:26" ht="14.25" customHeight="1">
      <c r="C30" s="410"/>
      <c r="D30" s="418"/>
      <c r="E30" s="419"/>
      <c r="F30" s="420"/>
      <c r="G30" s="419"/>
      <c r="H30" s="421"/>
      <c r="I30" s="421"/>
      <c r="J30" s="421"/>
      <c r="K30" s="411"/>
    </row>
    <row r="31" spans="3:26" ht="14.25" customHeight="1">
      <c r="C31" s="410"/>
      <c r="D31" s="418"/>
      <c r="E31" s="419"/>
      <c r="F31" s="420"/>
      <c r="G31" s="419"/>
      <c r="H31" s="421"/>
      <c r="I31" s="421"/>
      <c r="J31" s="421"/>
      <c r="K31" s="411"/>
    </row>
    <row r="32" spans="3:26" ht="14.25" customHeight="1">
      <c r="C32" s="410"/>
      <c r="D32" s="418"/>
      <c r="E32" s="419"/>
      <c r="F32" s="420"/>
      <c r="G32" s="419"/>
      <c r="H32" s="421"/>
      <c r="I32" s="421"/>
      <c r="J32" s="421"/>
      <c r="K32" s="411"/>
    </row>
    <row r="33" spans="1:64" ht="14.25" customHeight="1">
      <c r="C33" s="410"/>
      <c r="D33" s="418"/>
      <c r="E33" s="419"/>
      <c r="F33" s="420"/>
      <c r="G33" s="419"/>
      <c r="H33" s="421"/>
      <c r="I33" s="421"/>
      <c r="J33" s="421"/>
      <c r="K33" s="411"/>
    </row>
    <row r="34" spans="1:64" ht="14.25" customHeight="1" thickBot="1">
      <c r="C34" s="406" t="s">
        <v>397</v>
      </c>
      <c r="D34" s="428"/>
      <c r="E34" s="429"/>
      <c r="F34" s="430"/>
      <c r="G34" s="429"/>
      <c r="H34" s="431"/>
      <c r="I34" s="431"/>
      <c r="J34" s="431"/>
      <c r="K34" s="432"/>
    </row>
    <row r="35" spans="1:64" ht="14.25" customHeight="1">
      <c r="C35" s="2"/>
      <c r="D35" s="25"/>
      <c r="E35" s="113"/>
      <c r="F35" s="25"/>
      <c r="J35" s="21"/>
    </row>
    <row r="36" spans="1:64" ht="14.25" customHeight="1" thickBot="1">
      <c r="C36" s="2"/>
      <c r="D36" s="25"/>
      <c r="E36" s="113"/>
      <c r="F36" s="25"/>
      <c r="J36" s="21"/>
    </row>
    <row r="37" spans="1:64" ht="14.25" customHeight="1">
      <c r="A37" s="17"/>
      <c r="B37" s="17"/>
      <c r="C37" s="4" t="s">
        <v>158</v>
      </c>
      <c r="D37" s="27">
        <v>1</v>
      </c>
      <c r="E37" s="27">
        <v>2</v>
      </c>
      <c r="F37" s="27">
        <v>3</v>
      </c>
      <c r="G37" s="27">
        <v>4</v>
      </c>
      <c r="H37" s="27">
        <v>5</v>
      </c>
      <c r="I37" s="27">
        <v>6</v>
      </c>
      <c r="J37" s="27">
        <v>7</v>
      </c>
      <c r="K37" s="27">
        <v>8</v>
      </c>
      <c r="L37" s="27">
        <v>9</v>
      </c>
      <c r="M37" s="27">
        <v>10</v>
      </c>
      <c r="N37" s="27">
        <v>11</v>
      </c>
      <c r="O37" s="27">
        <v>12</v>
      </c>
      <c r="P37" s="27">
        <v>13</v>
      </c>
      <c r="Q37" s="27">
        <v>14</v>
      </c>
      <c r="R37" s="27">
        <v>15</v>
      </c>
      <c r="S37" s="27">
        <v>16</v>
      </c>
      <c r="T37" s="27">
        <v>17</v>
      </c>
      <c r="U37" s="27">
        <v>18</v>
      </c>
      <c r="V37" s="27">
        <v>19</v>
      </c>
      <c r="W37" s="27">
        <v>20</v>
      </c>
      <c r="X37" s="27">
        <v>21</v>
      </c>
      <c r="Y37" s="27">
        <v>22</v>
      </c>
      <c r="Z37" s="27">
        <v>23</v>
      </c>
      <c r="AA37" s="27">
        <v>24</v>
      </c>
      <c r="AB37" s="27">
        <v>25</v>
      </c>
      <c r="AC37" s="27">
        <v>26</v>
      </c>
      <c r="AD37" s="27">
        <v>27</v>
      </c>
      <c r="AE37" s="27">
        <v>28</v>
      </c>
      <c r="AF37" s="27">
        <v>29</v>
      </c>
      <c r="AG37" s="27">
        <v>30</v>
      </c>
      <c r="AH37" s="27">
        <v>31</v>
      </c>
      <c r="AI37" s="27">
        <v>32</v>
      </c>
      <c r="AJ37" s="27">
        <v>33</v>
      </c>
      <c r="AK37" s="27">
        <v>34</v>
      </c>
      <c r="AL37" s="27">
        <v>35</v>
      </c>
      <c r="AM37" s="27">
        <v>36</v>
      </c>
      <c r="AN37" s="27">
        <v>37</v>
      </c>
      <c r="AO37" s="27">
        <v>38</v>
      </c>
      <c r="AP37" s="27">
        <v>39</v>
      </c>
      <c r="AQ37" s="27">
        <v>40</v>
      </c>
      <c r="AR37" s="27">
        <v>41</v>
      </c>
      <c r="AS37" s="27">
        <v>42</v>
      </c>
      <c r="AT37" s="27">
        <v>43</v>
      </c>
      <c r="AU37" s="27">
        <v>44</v>
      </c>
      <c r="AV37" s="27">
        <v>45</v>
      </c>
      <c r="AW37" s="27">
        <v>46</v>
      </c>
      <c r="AX37" s="27">
        <v>47</v>
      </c>
      <c r="AY37" s="27">
        <v>48</v>
      </c>
      <c r="AZ37" s="27">
        <v>49</v>
      </c>
      <c r="BA37" s="27">
        <v>50</v>
      </c>
      <c r="BB37" s="27">
        <v>51</v>
      </c>
      <c r="BC37" s="27">
        <v>52</v>
      </c>
      <c r="BD37" s="27">
        <v>53</v>
      </c>
      <c r="BE37" s="27">
        <v>54</v>
      </c>
      <c r="BF37" s="27">
        <v>55</v>
      </c>
      <c r="BG37" s="27">
        <v>56</v>
      </c>
      <c r="BH37" s="27">
        <v>57</v>
      </c>
      <c r="BI37" s="27">
        <v>58</v>
      </c>
      <c r="BJ37" s="27">
        <v>59</v>
      </c>
      <c r="BK37" s="27">
        <v>60</v>
      </c>
      <c r="BL37" s="148"/>
    </row>
    <row r="38" spans="1:64" ht="14.25" customHeight="1">
      <c r="C38" s="123" t="s">
        <v>159</v>
      </c>
      <c r="D38" s="45"/>
      <c r="E38" s="45"/>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c r="AV38" s="45"/>
      <c r="AW38" s="45"/>
      <c r="AX38" s="45"/>
      <c r="AY38" s="45"/>
      <c r="AZ38" s="45"/>
      <c r="BA38" s="45"/>
      <c r="BB38" s="45"/>
      <c r="BC38" s="45"/>
      <c r="BD38" s="45"/>
      <c r="BE38" s="45"/>
      <c r="BF38" s="45"/>
      <c r="BG38" s="45"/>
      <c r="BH38" s="45"/>
      <c r="BI38" s="45"/>
      <c r="BJ38" s="45"/>
      <c r="BK38" s="45"/>
      <c r="BL38" s="125"/>
    </row>
    <row r="39" spans="1:64" ht="14.25" customHeight="1" thickBot="1">
      <c r="C39" s="149" t="s">
        <v>160</v>
      </c>
      <c r="D39" s="150">
        <f ca="1">Calc!C283</f>
        <v>4260</v>
      </c>
      <c r="E39" s="150">
        <f ca="1">Calc!D283</f>
        <v>-160931.66666666666</v>
      </c>
      <c r="F39" s="150">
        <f ca="1">Calc!E283</f>
        <v>-566860</v>
      </c>
      <c r="G39" s="150">
        <f ca="1">Calc!F283</f>
        <v>-1069984.5333333332</v>
      </c>
      <c r="H39" s="150">
        <f ca="1">Calc!G283</f>
        <v>-1520459.9104835414</v>
      </c>
      <c r="I39" s="150">
        <f ca="1">Calc!H283</f>
        <v>-2000046.1196625412</v>
      </c>
      <c r="J39" s="150">
        <f ca="1">Calc!I283</f>
        <v>-2450883.3726842487</v>
      </c>
      <c r="K39" s="150">
        <f ca="1">Calc!J283</f>
        <v>-2879463.7988659856</v>
      </c>
      <c r="L39" s="150">
        <f ca="1">Calc!K283</f>
        <v>-3311663.4790290543</v>
      </c>
      <c r="M39" s="150">
        <f ca="1">Calc!L283</f>
        <v>-3743224.058396711</v>
      </c>
      <c r="N39" s="150">
        <f ca="1">Calc!M283</f>
        <v>-4174107.0419082772</v>
      </c>
      <c r="O39" s="150">
        <f ca="1">Calc!N283</f>
        <v>-1995842.7906459495</v>
      </c>
      <c r="P39" s="150">
        <f ca="1">Calc!O283</f>
        <v>-2263405.6022122195</v>
      </c>
      <c r="Q39" s="150">
        <f ca="1">Calc!P283</f>
        <v>-2686521.1963001555</v>
      </c>
      <c r="R39" s="150">
        <f ca="1">Calc!Q283</f>
        <v>-3085844.6797999139</v>
      </c>
      <c r="S39" s="150">
        <f ca="1">Calc!R283</f>
        <v>-3476132.1632895982</v>
      </c>
      <c r="T39" s="150">
        <f ca="1">Calc!S283</f>
        <v>-3865752.0847817753</v>
      </c>
      <c r="U39" s="150">
        <f ca="1">Calc!T283</f>
        <v>-4254495.2485427642</v>
      </c>
      <c r="V39" s="150">
        <f ca="1">Calc!U283</f>
        <v>-4642127.047033716</v>
      </c>
      <c r="W39" s="150">
        <f ca="1">Calc!V283</f>
        <v>-4965576.6021750411</v>
      </c>
      <c r="X39" s="150">
        <f ca="1">Calc!W283</f>
        <v>-5363933.7991295848</v>
      </c>
      <c r="Y39" s="150">
        <f ca="1">Calc!X283</f>
        <v>-5731960.8998494251</v>
      </c>
      <c r="Z39" s="150">
        <f ca="1">Calc!Y283</f>
        <v>-6097121.0411227513</v>
      </c>
      <c r="AA39" s="150">
        <f ca="1">Calc!Z283</f>
        <v>-6458893.9788027443</v>
      </c>
      <c r="AB39" s="150">
        <f ca="1">Calc!AA283</f>
        <v>-6805143.9361047223</v>
      </c>
      <c r="AC39" s="150">
        <f ca="1">Calc!AB283</f>
        <v>-7160768.9483917095</v>
      </c>
      <c r="AD39" s="150">
        <f ca="1">Calc!AC283</f>
        <v>-7520945.7325964086</v>
      </c>
      <c r="AE39" s="150">
        <f ca="1">Calc!AD283</f>
        <v>-7880641.7934640367</v>
      </c>
      <c r="AF39" s="150">
        <f ca="1">Calc!AE283</f>
        <v>-8232924.5751433801</v>
      </c>
      <c r="AG39" s="150">
        <f ca="1">Calc!AF283</f>
        <v>-8576679.6013478115</v>
      </c>
      <c r="AH39" s="150">
        <f ca="1">Calc!AG283</f>
        <v>-8910645.9477397259</v>
      </c>
      <c r="AI39" s="150">
        <f ca="1">Calc!AH283</f>
        <v>-9233396.5983849727</v>
      </c>
      <c r="AJ39" s="150">
        <f ca="1">Calc!AI283</f>
        <v>-9543316.1766100433</v>
      </c>
      <c r="AK39" s="150">
        <f ca="1">Calc!AJ283</f>
        <v>-9838575.6992009152</v>
      </c>
      <c r="AL39" s="150">
        <f ca="1">Calc!AK283</f>
        <v>-10117103.955956504</v>
      </c>
      <c r="AM39" s="150">
        <f ca="1">Calc!AL283</f>
        <v>-10376555.063412337</v>
      </c>
      <c r="AN39" s="150">
        <f ca="1">Calc!AM283</f>
        <v>-10588438.37743911</v>
      </c>
      <c r="AO39" s="150">
        <f ca="1">Calc!AN283</f>
        <v>-10806818.887566248</v>
      </c>
      <c r="AP39" s="150">
        <f ca="1">Calc!AO283</f>
        <v>-11006882.417366913</v>
      </c>
      <c r="AQ39" s="150">
        <f ca="1">Calc!AP283</f>
        <v>-11180243.417541409</v>
      </c>
      <c r="AR39" s="150">
        <f ca="1">Calc!AQ283</f>
        <v>-11316077.595662592</v>
      </c>
      <c r="AS39" s="150">
        <f ca="1">Calc!AR283</f>
        <v>-11409268.572164606</v>
      </c>
      <c r="AT39" s="150">
        <f ca="1">Calc!AS283</f>
        <v>-11458771.396918504</v>
      </c>
      <c r="AU39" s="150">
        <f ca="1">Calc!AT283</f>
        <v>-11456429.482217677</v>
      </c>
      <c r="AV39" s="150">
        <f ca="1">Calc!AU283</f>
        <v>-11391624.764106391</v>
      </c>
      <c r="AW39" s="150">
        <f ca="1">Calc!AV283</f>
        <v>-11255914.032235369</v>
      </c>
      <c r="AX39" s="150">
        <f ca="1">Calc!AW283</f>
        <v>-11044480.493692629</v>
      </c>
      <c r="AY39" s="150">
        <f ca="1">Calc!AX283</f>
        <v>-10744891.217604268</v>
      </c>
      <c r="AZ39" s="150">
        <f ca="1">Calc!AY283</f>
        <v>-10220312.799620764</v>
      </c>
      <c r="BA39" s="150">
        <f ca="1">Calc!AZ283</f>
        <v>-9852121.342997266</v>
      </c>
      <c r="BB39" s="150">
        <f ca="1">Calc!BA283</f>
        <v>-9362968.5712715834</v>
      </c>
      <c r="BC39" s="150">
        <f ca="1">Calc!BB283</f>
        <v>-8732981.0498804301</v>
      </c>
      <c r="BD39" s="150">
        <f ca="1">Calc!BC283</f>
        <v>-7934392.8183822343</v>
      </c>
      <c r="BE39" s="150">
        <f ca="1">Calc!BD283</f>
        <v>-6943470.1252191467</v>
      </c>
      <c r="BF39" s="150">
        <f ca="1">Calc!BE283</f>
        <v>-5733307.3726072181</v>
      </c>
      <c r="BG39" s="150">
        <f ca="1">Calc!BF283</f>
        <v>-4273403.051246888</v>
      </c>
      <c r="BH39" s="150">
        <f ca="1">Calc!BG283</f>
        <v>-2529178.9959939634</v>
      </c>
      <c r="BI39" s="150">
        <f ca="1">Calc!BH283</f>
        <v>-466413.58589015435</v>
      </c>
      <c r="BJ39" s="150">
        <f ca="1">Calc!BI283</f>
        <v>1960991.886125511</v>
      </c>
      <c r="BK39" s="150">
        <f ca="1">Calc!BJ283</f>
        <v>4801757.2266131975</v>
      </c>
      <c r="BL39" s="141"/>
    </row>
    <row r="40" spans="1:64" ht="14.25" customHeight="1"/>
    <row r="41" spans="1:64" ht="14.25" customHeight="1">
      <c r="D41" s="152"/>
      <c r="E41" s="152"/>
      <c r="F41" s="152"/>
      <c r="G41" s="152"/>
      <c r="H41" s="152"/>
      <c r="I41" s="152"/>
      <c r="J41" s="152"/>
      <c r="K41" s="152"/>
      <c r="L41" s="152"/>
      <c r="M41" s="152"/>
      <c r="N41" s="152"/>
      <c r="O41" s="152"/>
      <c r="P41" s="152"/>
      <c r="Q41" s="152"/>
      <c r="R41" s="152"/>
      <c r="S41" s="152"/>
      <c r="T41" s="152"/>
      <c r="U41" s="152"/>
      <c r="V41" s="152"/>
      <c r="W41" s="152"/>
      <c r="X41" s="152"/>
      <c r="Y41" s="152"/>
      <c r="Z41" s="152"/>
      <c r="AA41" s="152"/>
      <c r="AB41" s="152"/>
      <c r="AC41" s="152"/>
      <c r="AD41" s="152"/>
      <c r="AE41" s="152"/>
      <c r="AF41" s="152"/>
      <c r="AG41" s="152"/>
      <c r="AH41" s="152"/>
      <c r="AI41" s="152"/>
      <c r="AJ41" s="152"/>
      <c r="AK41" s="152"/>
      <c r="AL41" s="152"/>
      <c r="AM41" s="152"/>
      <c r="AN41" s="152"/>
      <c r="AO41" s="152"/>
      <c r="AP41" s="152"/>
      <c r="AQ41" s="152"/>
      <c r="AR41" s="152"/>
      <c r="AS41" s="152"/>
      <c r="AT41" s="152"/>
      <c r="AU41" s="152"/>
      <c r="AV41" s="152"/>
      <c r="AW41" s="152"/>
      <c r="AX41" s="152"/>
      <c r="AY41" s="152"/>
      <c r="AZ41" s="152"/>
      <c r="BA41" s="152"/>
      <c r="BB41" s="152"/>
      <c r="BC41" s="152"/>
      <c r="BD41" s="152"/>
      <c r="BE41" s="152"/>
      <c r="BF41" s="152"/>
      <c r="BG41" s="152"/>
      <c r="BH41" s="152"/>
      <c r="BI41" s="152"/>
      <c r="BJ41" s="152"/>
      <c r="BK41" s="152"/>
    </row>
    <row r="42" spans="1:64" s="368" customFormat="1" ht="14.5" hidden="1">
      <c r="C42" s="435" t="s">
        <v>204</v>
      </c>
      <c r="D42" s="435">
        <v>1</v>
      </c>
      <c r="E42" s="435">
        <v>1</v>
      </c>
      <c r="F42" s="435">
        <v>1</v>
      </c>
      <c r="G42" s="435">
        <v>1</v>
      </c>
      <c r="H42" s="435">
        <v>1</v>
      </c>
      <c r="I42" s="435">
        <v>1</v>
      </c>
      <c r="J42" s="435">
        <v>1</v>
      </c>
      <c r="K42" s="435">
        <v>1</v>
      </c>
      <c r="L42" s="435">
        <v>1</v>
      </c>
      <c r="M42" s="435">
        <v>1</v>
      </c>
      <c r="N42" s="435">
        <v>1</v>
      </c>
      <c r="O42" s="435">
        <v>1</v>
      </c>
      <c r="P42" s="435">
        <f>D42+1</f>
        <v>2</v>
      </c>
      <c r="Q42" s="435">
        <f t="shared" ref="Q42:BK42" si="1">E42+1</f>
        <v>2</v>
      </c>
      <c r="R42" s="435">
        <f t="shared" si="1"/>
        <v>2</v>
      </c>
      <c r="S42" s="435">
        <f t="shared" si="1"/>
        <v>2</v>
      </c>
      <c r="T42" s="435">
        <f t="shared" si="1"/>
        <v>2</v>
      </c>
      <c r="U42" s="435">
        <f t="shared" si="1"/>
        <v>2</v>
      </c>
      <c r="V42" s="435">
        <f t="shared" si="1"/>
        <v>2</v>
      </c>
      <c r="W42" s="435">
        <f t="shared" si="1"/>
        <v>2</v>
      </c>
      <c r="X42" s="435">
        <f t="shared" si="1"/>
        <v>2</v>
      </c>
      <c r="Y42" s="435">
        <f t="shared" si="1"/>
        <v>2</v>
      </c>
      <c r="Z42" s="435">
        <f t="shared" si="1"/>
        <v>2</v>
      </c>
      <c r="AA42" s="435">
        <f t="shared" si="1"/>
        <v>2</v>
      </c>
      <c r="AB42" s="435">
        <f t="shared" si="1"/>
        <v>3</v>
      </c>
      <c r="AC42" s="435">
        <f t="shared" si="1"/>
        <v>3</v>
      </c>
      <c r="AD42" s="435">
        <f t="shared" si="1"/>
        <v>3</v>
      </c>
      <c r="AE42" s="435">
        <f t="shared" si="1"/>
        <v>3</v>
      </c>
      <c r="AF42" s="435">
        <f t="shared" si="1"/>
        <v>3</v>
      </c>
      <c r="AG42" s="435">
        <f t="shared" si="1"/>
        <v>3</v>
      </c>
      <c r="AH42" s="435">
        <f t="shared" si="1"/>
        <v>3</v>
      </c>
      <c r="AI42" s="435">
        <f t="shared" si="1"/>
        <v>3</v>
      </c>
      <c r="AJ42" s="435">
        <f t="shared" si="1"/>
        <v>3</v>
      </c>
      <c r="AK42" s="435">
        <f t="shared" si="1"/>
        <v>3</v>
      </c>
      <c r="AL42" s="435">
        <f t="shared" si="1"/>
        <v>3</v>
      </c>
      <c r="AM42" s="435">
        <f t="shared" si="1"/>
        <v>3</v>
      </c>
      <c r="AN42" s="435">
        <f t="shared" si="1"/>
        <v>4</v>
      </c>
      <c r="AO42" s="435">
        <f t="shared" si="1"/>
        <v>4</v>
      </c>
      <c r="AP42" s="435">
        <f t="shared" si="1"/>
        <v>4</v>
      </c>
      <c r="AQ42" s="435">
        <f t="shared" si="1"/>
        <v>4</v>
      </c>
      <c r="AR42" s="435">
        <f t="shared" si="1"/>
        <v>4</v>
      </c>
      <c r="AS42" s="435">
        <f t="shared" si="1"/>
        <v>4</v>
      </c>
      <c r="AT42" s="435">
        <f t="shared" si="1"/>
        <v>4</v>
      </c>
      <c r="AU42" s="435">
        <f t="shared" si="1"/>
        <v>4</v>
      </c>
      <c r="AV42" s="435">
        <f t="shared" si="1"/>
        <v>4</v>
      </c>
      <c r="AW42" s="435">
        <f t="shared" si="1"/>
        <v>4</v>
      </c>
      <c r="AX42" s="435">
        <f t="shared" si="1"/>
        <v>4</v>
      </c>
      <c r="AY42" s="435">
        <f t="shared" si="1"/>
        <v>4</v>
      </c>
      <c r="AZ42" s="435">
        <f t="shared" si="1"/>
        <v>5</v>
      </c>
      <c r="BA42" s="435">
        <f t="shared" si="1"/>
        <v>5</v>
      </c>
      <c r="BB42" s="435">
        <f t="shared" si="1"/>
        <v>5</v>
      </c>
      <c r="BC42" s="435">
        <f t="shared" si="1"/>
        <v>5</v>
      </c>
      <c r="BD42" s="435">
        <f t="shared" si="1"/>
        <v>5</v>
      </c>
      <c r="BE42" s="435">
        <f t="shared" si="1"/>
        <v>5</v>
      </c>
      <c r="BF42" s="435">
        <f t="shared" si="1"/>
        <v>5</v>
      </c>
      <c r="BG42" s="435">
        <f t="shared" si="1"/>
        <v>5</v>
      </c>
      <c r="BH42" s="435">
        <f t="shared" si="1"/>
        <v>5</v>
      </c>
      <c r="BI42" s="435">
        <f t="shared" si="1"/>
        <v>5</v>
      </c>
      <c r="BJ42" s="435">
        <f t="shared" si="1"/>
        <v>5</v>
      </c>
      <c r="BK42" s="435">
        <f t="shared" si="1"/>
        <v>5</v>
      </c>
    </row>
    <row r="43" spans="1:64" s="368" customFormat="1" ht="14.5">
      <c r="C43" s="368" t="s">
        <v>40</v>
      </c>
      <c r="D43" s="368">
        <v>1</v>
      </c>
      <c r="E43" s="368">
        <v>2</v>
      </c>
      <c r="F43" s="368">
        <v>3</v>
      </c>
      <c r="G43" s="368">
        <v>4</v>
      </c>
      <c r="H43" s="368">
        <v>5</v>
      </c>
      <c r="I43" s="368">
        <v>6</v>
      </c>
      <c r="J43" s="368">
        <v>7</v>
      </c>
      <c r="K43" s="368">
        <v>8</v>
      </c>
      <c r="L43" s="368">
        <v>9</v>
      </c>
      <c r="M43" s="368">
        <v>10</v>
      </c>
      <c r="N43" s="368">
        <v>11</v>
      </c>
      <c r="O43" s="368">
        <v>12</v>
      </c>
      <c r="P43" s="368">
        <v>13</v>
      </c>
      <c r="Q43" s="368">
        <v>14</v>
      </c>
      <c r="R43" s="368">
        <v>15</v>
      </c>
      <c r="S43" s="368">
        <v>16</v>
      </c>
      <c r="T43" s="368">
        <v>17</v>
      </c>
      <c r="U43" s="368">
        <v>18</v>
      </c>
      <c r="V43" s="368">
        <v>19</v>
      </c>
      <c r="W43" s="368">
        <v>20</v>
      </c>
      <c r="X43" s="368">
        <v>21</v>
      </c>
      <c r="Y43" s="368">
        <v>22</v>
      </c>
      <c r="Z43" s="368">
        <v>23</v>
      </c>
      <c r="AA43" s="368">
        <v>24</v>
      </c>
      <c r="AB43" s="368">
        <v>25</v>
      </c>
      <c r="AC43" s="368">
        <v>26</v>
      </c>
      <c r="AD43" s="368">
        <v>27</v>
      </c>
      <c r="AE43" s="368">
        <v>28</v>
      </c>
      <c r="AF43" s="368">
        <v>29</v>
      </c>
      <c r="AG43" s="368">
        <v>30</v>
      </c>
      <c r="AH43" s="368">
        <v>31</v>
      </c>
      <c r="AI43" s="368">
        <v>32</v>
      </c>
      <c r="AJ43" s="368">
        <v>33</v>
      </c>
      <c r="AK43" s="368">
        <v>34</v>
      </c>
      <c r="AL43" s="368">
        <v>35</v>
      </c>
      <c r="AM43" s="368">
        <v>36</v>
      </c>
      <c r="AN43" s="368">
        <v>37</v>
      </c>
      <c r="AO43" s="368">
        <v>38</v>
      </c>
      <c r="AP43" s="368">
        <v>39</v>
      </c>
      <c r="AQ43" s="368">
        <v>40</v>
      </c>
      <c r="AR43" s="368">
        <v>41</v>
      </c>
      <c r="AS43" s="368">
        <v>42</v>
      </c>
      <c r="AT43" s="368">
        <v>43</v>
      </c>
      <c r="AU43" s="368">
        <v>44</v>
      </c>
      <c r="AV43" s="368">
        <v>45</v>
      </c>
      <c r="AW43" s="368">
        <v>46</v>
      </c>
      <c r="AX43" s="368">
        <v>47</v>
      </c>
      <c r="AY43" s="368">
        <v>48</v>
      </c>
      <c r="AZ43" s="368">
        <v>49</v>
      </c>
      <c r="BA43" s="368">
        <v>50</v>
      </c>
      <c r="BB43" s="368">
        <v>51</v>
      </c>
      <c r="BC43" s="368">
        <v>52</v>
      </c>
      <c r="BD43" s="368">
        <v>53</v>
      </c>
      <c r="BE43" s="368">
        <v>54</v>
      </c>
      <c r="BF43" s="368">
        <v>55</v>
      </c>
      <c r="BG43" s="368">
        <v>56</v>
      </c>
      <c r="BH43" s="368">
        <v>57</v>
      </c>
      <c r="BI43" s="368">
        <v>58</v>
      </c>
      <c r="BJ43" s="368">
        <v>59</v>
      </c>
      <c r="BK43" s="368">
        <v>60</v>
      </c>
    </row>
    <row r="44" spans="1:64" s="387" customFormat="1" ht="14.5">
      <c r="C44" s="387" t="s">
        <v>402</v>
      </c>
      <c r="D44" s="434">
        <f ca="1">ROUNDDOWN('Input - Revenue'!B147/$I$27,0)</f>
        <v>0</v>
      </c>
      <c r="E44" s="434">
        <f ca="1">ROUNDDOWN('Input - Revenue'!C147/$I$27,0)</f>
        <v>0</v>
      </c>
      <c r="F44" s="434">
        <f ca="1">ROUNDDOWN('Input - Revenue'!D147/$I$27,0)</f>
        <v>0</v>
      </c>
      <c r="G44" s="434">
        <f ca="1">ROUNDDOWN('Input - Revenue'!E147/$I$27,0)</f>
        <v>0</v>
      </c>
      <c r="H44" s="434">
        <f ca="1">ROUNDDOWN('Input - Revenue'!F147/$I$27,0)</f>
        <v>0</v>
      </c>
      <c r="I44" s="434">
        <f ca="1">ROUNDDOWN('Input - Revenue'!G147/$I$27,0)</f>
        <v>0</v>
      </c>
      <c r="J44" s="434">
        <f ca="1">ROUNDDOWN('Input - Revenue'!H147/$I$27,0)</f>
        <v>0</v>
      </c>
      <c r="K44" s="434">
        <f ca="1">ROUNDDOWN('Input - Revenue'!I147/$I$27,0)</f>
        <v>0</v>
      </c>
      <c r="L44" s="434">
        <f ca="1">ROUNDDOWN('Input - Revenue'!J147/$I$27,0)</f>
        <v>0</v>
      </c>
      <c r="M44" s="434">
        <f ca="1">ROUNDDOWN('Input - Revenue'!K147/$I$27,0)</f>
        <v>0</v>
      </c>
      <c r="N44" s="434">
        <f ca="1">ROUNDDOWN('Input - Revenue'!L147/$I$27,0)</f>
        <v>0</v>
      </c>
      <c r="O44" s="434">
        <f ca="1">ROUNDDOWN('Input - Revenue'!M147/$I$27,0)</f>
        <v>0</v>
      </c>
      <c r="P44" s="434">
        <f ca="1">ROUNDDOWN('Input - Revenue'!N147/$I$27,0)</f>
        <v>0</v>
      </c>
      <c r="Q44" s="434">
        <f ca="1">ROUNDDOWN('Input - Revenue'!O147/$I$27,0)</f>
        <v>0</v>
      </c>
      <c r="R44" s="434">
        <f ca="1">ROUNDDOWN('Input - Revenue'!P147/$I$27,0)</f>
        <v>0</v>
      </c>
      <c r="S44" s="434">
        <f ca="1">ROUNDDOWN('Input - Revenue'!Q147/$I$27,0)</f>
        <v>0</v>
      </c>
      <c r="T44" s="434">
        <f ca="1">ROUNDDOWN('Input - Revenue'!R147/$I$27,0)</f>
        <v>0</v>
      </c>
      <c r="U44" s="434">
        <f ca="1">ROUNDDOWN('Input - Revenue'!S147/$I$27,0)</f>
        <v>0</v>
      </c>
      <c r="V44" s="434">
        <f ca="1">ROUNDDOWN('Input - Revenue'!T147/$I$27,0)</f>
        <v>0</v>
      </c>
      <c r="W44" s="434">
        <f ca="1">ROUNDDOWN('Input - Revenue'!U147/$I$27,0)</f>
        <v>0</v>
      </c>
      <c r="X44" s="434">
        <f ca="1">ROUNDDOWN('Input - Revenue'!V147/$I$27,0)</f>
        <v>0</v>
      </c>
      <c r="Y44" s="434">
        <f ca="1">ROUNDDOWN('Input - Revenue'!W147/$I$27,0)</f>
        <v>0</v>
      </c>
      <c r="Z44" s="434">
        <f ca="1">ROUNDDOWN('Input - Revenue'!X147/$I$27,0)</f>
        <v>0</v>
      </c>
      <c r="AA44" s="434">
        <f ca="1">ROUNDDOWN('Input - Revenue'!Y147/$I$27,0)</f>
        <v>0</v>
      </c>
      <c r="AB44" s="434">
        <f ca="1">ROUNDDOWN('Input - Revenue'!Z147/$I$27,0)</f>
        <v>0</v>
      </c>
      <c r="AC44" s="434">
        <f ca="1">ROUNDDOWN('Input - Revenue'!AA147/$I$27,0)</f>
        <v>0</v>
      </c>
      <c r="AD44" s="434">
        <f ca="1">ROUNDDOWN('Input - Revenue'!AB147/$I$27,0)</f>
        <v>0</v>
      </c>
      <c r="AE44" s="434">
        <f ca="1">ROUNDDOWN('Input - Revenue'!AC147/$I$27,0)</f>
        <v>0</v>
      </c>
      <c r="AF44" s="434">
        <f ca="1">ROUNDDOWN('Input - Revenue'!AD147/$I$27,0)</f>
        <v>0</v>
      </c>
      <c r="AG44" s="434">
        <f ca="1">ROUNDDOWN('Input - Revenue'!AE147/$I$27,0)</f>
        <v>0</v>
      </c>
      <c r="AH44" s="434">
        <f ca="1">ROUNDDOWN('Input - Revenue'!AF147/$I$27,0)</f>
        <v>0</v>
      </c>
      <c r="AI44" s="434">
        <f ca="1">ROUNDDOWN('Input - Revenue'!AG147/$I$27,0)</f>
        <v>0</v>
      </c>
      <c r="AJ44" s="434">
        <f ca="1">ROUNDDOWN('Input - Revenue'!AH147/$I$27,0)</f>
        <v>0</v>
      </c>
      <c r="AK44" s="434">
        <f ca="1">ROUNDDOWN('Input - Revenue'!AI147/$I$27,0)</f>
        <v>0</v>
      </c>
      <c r="AL44" s="434">
        <f ca="1">ROUNDDOWN('Input - Revenue'!AJ147/$I$27,0)</f>
        <v>0</v>
      </c>
      <c r="AM44" s="434">
        <f ca="1">ROUNDDOWN('Input - Revenue'!AK147/$I$27,0)</f>
        <v>0</v>
      </c>
      <c r="AN44" s="434">
        <f ca="1">ROUNDDOWN('Input - Revenue'!AL147/$I$27,0)</f>
        <v>1</v>
      </c>
      <c r="AO44" s="434">
        <f ca="1">ROUNDDOWN('Input - Revenue'!AM147/$I$27,0)</f>
        <v>1</v>
      </c>
      <c r="AP44" s="434">
        <f ca="1">ROUNDDOWN('Input - Revenue'!AN147/$I$27,0)</f>
        <v>1</v>
      </c>
      <c r="AQ44" s="434">
        <f ca="1">ROUNDDOWN('Input - Revenue'!AO147/$I$27,0)</f>
        <v>1</v>
      </c>
      <c r="AR44" s="434">
        <f ca="1">ROUNDDOWN('Input - Revenue'!AP147/$I$27,0)</f>
        <v>1</v>
      </c>
      <c r="AS44" s="434">
        <f ca="1">ROUNDDOWN('Input - Revenue'!AQ147/$I$27,0)</f>
        <v>1</v>
      </c>
      <c r="AT44" s="434">
        <f ca="1">ROUNDDOWN('Input - Revenue'!AR147/$I$27,0)</f>
        <v>2</v>
      </c>
      <c r="AU44" s="434">
        <f ca="1">ROUNDDOWN('Input - Revenue'!AS147/$I$27,0)</f>
        <v>2</v>
      </c>
      <c r="AV44" s="434">
        <f ca="1">ROUNDDOWN('Input - Revenue'!AT147/$I$27,0)</f>
        <v>2</v>
      </c>
      <c r="AW44" s="434">
        <f ca="1">ROUNDDOWN('Input - Revenue'!AU147/$I$27,0)</f>
        <v>2</v>
      </c>
      <c r="AX44" s="434">
        <f ca="1">ROUNDDOWN('Input - Revenue'!AV147/$I$27,0)</f>
        <v>3</v>
      </c>
      <c r="AY44" s="434">
        <f ca="1">ROUNDDOWN('Input - Revenue'!AW147/$I$27,0)</f>
        <v>3</v>
      </c>
      <c r="AZ44" s="434">
        <f ca="1">ROUNDDOWN('Input - Revenue'!AX147/$I$27,0)</f>
        <v>4</v>
      </c>
      <c r="BA44" s="434">
        <f ca="1">ROUNDDOWN('Input - Revenue'!AY147/$I$27,0)</f>
        <v>4</v>
      </c>
      <c r="BB44" s="434">
        <f ca="1">ROUNDDOWN('Input - Revenue'!AZ147/$I$27,0)</f>
        <v>5</v>
      </c>
      <c r="BC44" s="434">
        <f ca="1">ROUNDDOWN('Input - Revenue'!BA147/$I$27,0)</f>
        <v>6</v>
      </c>
      <c r="BD44" s="434">
        <f ca="1">ROUNDDOWN('Input - Revenue'!BB147/$I$27,0)</f>
        <v>7</v>
      </c>
      <c r="BE44" s="434">
        <f ca="1">ROUNDDOWN('Input - Revenue'!BC147/$I$27,0)</f>
        <v>8</v>
      </c>
      <c r="BF44" s="434">
        <f ca="1">ROUNDDOWN('Input - Revenue'!BD147/$I$27,0)</f>
        <v>9</v>
      </c>
      <c r="BG44" s="434">
        <f ca="1">ROUNDDOWN('Input - Revenue'!BE147/$I$27,0)</f>
        <v>10</v>
      </c>
      <c r="BH44" s="434">
        <f ca="1">ROUNDDOWN('Input - Revenue'!BF147/$I$27,0)</f>
        <v>11</v>
      </c>
      <c r="BI44" s="434">
        <f ca="1">ROUNDDOWN('Input - Revenue'!BG147/$I$27,0)</f>
        <v>13</v>
      </c>
      <c r="BJ44" s="434">
        <f ca="1">ROUNDDOWN('Input - Revenue'!BH147/$I$27,0)</f>
        <v>14</v>
      </c>
      <c r="BK44" s="434">
        <f ca="1">ROUNDDOWN('Input - Revenue'!BI147/$I$27,0)</f>
        <v>16</v>
      </c>
    </row>
    <row r="45" spans="1:64" s="368" customFormat="1" ht="14.5">
      <c r="D45" s="433"/>
      <c r="E45" s="433"/>
      <c r="F45" s="433"/>
      <c r="G45" s="433"/>
      <c r="H45" s="433"/>
      <c r="I45" s="433"/>
      <c r="J45" s="433"/>
      <c r="K45" s="433"/>
      <c r="L45" s="433"/>
      <c r="M45" s="433"/>
      <c r="N45" s="433"/>
      <c r="O45" s="433"/>
      <c r="P45" s="433"/>
      <c r="Q45" s="433"/>
      <c r="R45" s="433"/>
      <c r="S45" s="433"/>
      <c r="T45" s="433"/>
      <c r="U45" s="433"/>
      <c r="V45" s="433"/>
      <c r="W45" s="433"/>
      <c r="X45" s="433"/>
      <c r="Y45" s="433"/>
      <c r="Z45" s="433"/>
      <c r="AA45" s="433"/>
      <c r="AB45" s="433"/>
      <c r="AC45" s="433"/>
      <c r="AD45" s="433"/>
      <c r="AE45" s="433"/>
      <c r="AF45" s="433"/>
      <c r="AG45" s="433"/>
      <c r="AH45" s="433"/>
      <c r="AI45" s="433"/>
      <c r="AJ45" s="433"/>
      <c r="AK45" s="433"/>
      <c r="AL45" s="433"/>
      <c r="AM45" s="433"/>
      <c r="AN45" s="433"/>
      <c r="AO45" s="433"/>
      <c r="AP45" s="433"/>
    </row>
    <row r="46" spans="1:64" ht="14.25" customHeight="1">
      <c r="C46" s="152"/>
      <c r="D46" s="94"/>
      <c r="E46" s="94"/>
      <c r="F46" s="94"/>
      <c r="G46" s="94"/>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94"/>
      <c r="AL46" s="94"/>
      <c r="AM46" s="94"/>
      <c r="AN46" s="94"/>
      <c r="AO46" s="94"/>
      <c r="AP46" s="94"/>
      <c r="AQ46" s="94"/>
      <c r="AR46" s="94"/>
      <c r="AS46" s="94"/>
      <c r="AT46" s="94"/>
      <c r="AU46" s="94"/>
      <c r="AV46" s="94"/>
      <c r="AW46" s="94"/>
      <c r="AX46" s="94"/>
      <c r="AY46" s="94"/>
      <c r="AZ46" s="94"/>
      <c r="BA46" s="94"/>
      <c r="BB46" s="94"/>
      <c r="BC46" s="94"/>
      <c r="BD46" s="94"/>
      <c r="BE46" s="94"/>
      <c r="BF46" s="94"/>
      <c r="BG46" s="94"/>
      <c r="BH46" s="94"/>
      <c r="BI46" s="94"/>
      <c r="BJ46" s="94"/>
      <c r="BK46" s="94"/>
    </row>
    <row r="47" spans="1:64" ht="14.25" customHeight="1">
      <c r="C47" s="152" t="str">
        <f>IF(C5&lt;&gt;"",C5&amp;" Salaries",0)</f>
        <v>General and Administrative Salaries</v>
      </c>
      <c r="D47" s="271" cm="1">
        <f t="array" aca="1" ref="D47" ca="1">SUMPRODUCT(--($D$14:$D$26=$C5),--($H$14:$H$26&lt;=D$43),--($I$14:$I$26&gt;=D$43),(($E$14:$E$26+$G$14:$G$26)/12)+($F$14:$F$26*$E$14:$E$26/12),$J$14:$J$26,(1+$K$14:$K$26)^(ROUNDDOWN((D$43-$H$14:$H$26)/12,0)))+
SUMPRODUCT(--($D$28:$D$34=$C5),--($H$28:$H$34&lt;=D$43),--($I$28:$I$34&gt;=D$43),(($E$28:$E$34+$G$28:$G$34)/12)+($F$28:$F$34*$E$28:$E$34/12),$J$28:$J$34,(1+$K$28:$K$34)^(ROUNDDOWN((D$43-$H$28:$H$34)/12,0)))*D$44</f>
        <v>0</v>
      </c>
      <c r="E47" s="271" cm="1">
        <f t="array" aca="1" ref="E47" ca="1">SUMPRODUCT(--($D$14:$D$26=$C5),--($H$14:$H$26&lt;=E$43),--($I$14:$I$26&gt;=E$43),(($E$14:$E$26+$G$14:$G$26)/12)+($F$14:$F$26*$E$14:$E$26/12),$J$14:$J$26,(1+$K$14:$K$26)^(ROUNDDOWN((E$43-$H$14:$H$26)/12,0)))+
SUMPRODUCT(--($D$28:$D$34=$C5),--($H$28:$H$34&lt;=E$43),--($I$28:$I$34&gt;=E$43),(($E$28:$E$34+$G$28:$G$34)/12)+($F$28:$F$34*$E$28:$E$34/12),$J$28:$J$34,(1+$K$28:$K$34)^(ROUNDDOWN((E$43-$H$28:$H$34)/12,0)))*E$44</f>
        <v>43266.666666666672</v>
      </c>
      <c r="F47" s="271" cm="1">
        <f t="array" aca="1" ref="F47" ca="1">SUMPRODUCT(--($D$14:$D$26=$C5),--($H$14:$H$26&lt;=F$43),--($I$14:$I$26&gt;=F$43),(($E$14:$E$26+$G$14:$G$26)/12)+($F$14:$F$26*$E$14:$E$26/12),$J$14:$J$26,(1+$K$14:$K$26)^(ROUNDDOWN((F$43-$H$14:$H$26)/12,0)))+
SUMPRODUCT(--($D$28:$D$34=$C5),--($H$28:$H$34&lt;=F$43),--($I$28:$I$34&gt;=F$43),(($E$28:$E$34+$G$28:$G$34)/12)+($F$28:$F$34*$E$28:$E$34/12),$J$28:$J$34,(1+$K$28:$K$34)^(ROUNDDOWN((F$43-$H$28:$H$34)/12,0)))*F$44</f>
        <v>185850</v>
      </c>
      <c r="G47" s="271" cm="1">
        <f t="array" aca="1" ref="G47" ca="1">SUMPRODUCT(--($D$14:$D$26=$C5),--($H$14:$H$26&lt;=G$43),--($I$14:$I$26&gt;=G$43),(($E$14:$E$26+$G$14:$G$26)/12)+($F$14:$F$26*$E$14:$E$26/12),$J$14:$J$26,(1+$K$14:$K$26)^(ROUNDDOWN((G$43-$H$14:$H$26)/12,0)))+
SUMPRODUCT(--($D$28:$D$34=$C5),--($H$28:$H$34&lt;=G$43),--($I$28:$I$34&gt;=G$43),(($E$28:$E$34+$G$28:$G$34)/12)+($F$28:$F$34*$E$28:$E$34/12),$J$28:$J$34,(1+$K$28:$K$34)^(ROUNDDOWN((G$43-$H$28:$H$34)/12,0)))*G$44</f>
        <v>185850</v>
      </c>
      <c r="H47" s="271" cm="1">
        <f t="array" aca="1" ref="H47" ca="1">SUMPRODUCT(--($D$14:$D$26=$C5),--($H$14:$H$26&lt;=H$43),--($I$14:$I$26&gt;=H$43),(($E$14:$E$26+$G$14:$G$26)/12)+($F$14:$F$26*$E$14:$E$26/12),$J$14:$J$26,(1+$K$14:$K$26)^(ROUNDDOWN((H$43-$H$14:$H$26)/12,0)))+
SUMPRODUCT(--($D$28:$D$34=$C5),--($H$28:$H$34&lt;=H$43),--($I$28:$I$34&gt;=H$43),(($E$28:$E$34+$G$28:$G$34)/12)+($F$28:$F$34*$E$28:$E$34/12),$J$28:$J$34,(1+$K$28:$K$34)^(ROUNDDOWN((H$43-$H$28:$H$34)/12,0)))*H$44</f>
        <v>185850</v>
      </c>
      <c r="I47" s="271" cm="1">
        <f t="array" aca="1" ref="I47" ca="1">SUMPRODUCT(--($D$14:$D$26=$C5),--($H$14:$H$26&lt;=I$43),--($I$14:$I$26&gt;=I$43),(($E$14:$E$26+$G$14:$G$26)/12)+($F$14:$F$26*$E$14:$E$26/12),$J$14:$J$26,(1+$K$14:$K$26)^(ROUNDDOWN((I$43-$H$14:$H$26)/12,0)))+
SUMPRODUCT(--($D$28:$D$34=$C5),--($H$28:$H$34&lt;=I$43),--($I$28:$I$34&gt;=I$43),(($E$28:$E$34+$G$28:$G$34)/12)+($F$28:$F$34*$E$28:$E$34/12),$J$28:$J$34,(1+$K$28:$K$34)^(ROUNDDOWN((I$43-$H$28:$H$34)/12,0)))*I$44</f>
        <v>185850</v>
      </c>
      <c r="J47" s="271" cm="1">
        <f t="array" aca="1" ref="J47" ca="1">SUMPRODUCT(--($D$14:$D$26=$C5),--($H$14:$H$26&lt;=J$43),--($I$14:$I$26&gt;=J$43),(($E$14:$E$26+$G$14:$G$26)/12)+($F$14:$F$26*$E$14:$E$26/12),$J$14:$J$26,(1+$K$14:$K$26)^(ROUNDDOWN((J$43-$H$14:$H$26)/12,0)))+
SUMPRODUCT(--($D$28:$D$34=$C5),--($H$28:$H$34&lt;=J$43),--($I$28:$I$34&gt;=J$43),(($E$28:$E$34+$G$28:$G$34)/12)+($F$28:$F$34*$E$28:$E$34/12),$J$28:$J$34,(1+$K$28:$K$34)^(ROUNDDOWN((J$43-$H$28:$H$34)/12,0)))*J$44</f>
        <v>185850</v>
      </c>
      <c r="K47" s="271" cm="1">
        <f t="array" aca="1" ref="K47" ca="1">SUMPRODUCT(--($D$14:$D$26=$C5),--($H$14:$H$26&lt;=K$43),--($I$14:$I$26&gt;=K$43),(($E$14:$E$26+$G$14:$G$26)/12)+($F$14:$F$26*$E$14:$E$26/12),$J$14:$J$26,(1+$K$14:$K$26)^(ROUNDDOWN((K$43-$H$14:$H$26)/12,0)))+
SUMPRODUCT(--($D$28:$D$34=$C5),--($H$28:$H$34&lt;=K$43),--($I$28:$I$34&gt;=K$43),(($E$28:$E$34+$G$28:$G$34)/12)+($F$28:$F$34*$E$28:$E$34/12),$J$28:$J$34,(1+$K$28:$K$34)^(ROUNDDOWN((K$43-$H$28:$H$34)/12,0)))*K$44</f>
        <v>185850</v>
      </c>
      <c r="L47" s="271" cm="1">
        <f t="array" aca="1" ref="L47" ca="1">SUMPRODUCT(--($D$14:$D$26=$C5),--($H$14:$H$26&lt;=L$43),--($I$14:$I$26&gt;=L$43),(($E$14:$E$26+$G$14:$G$26)/12)+($F$14:$F$26*$E$14:$E$26/12),$J$14:$J$26,(1+$K$14:$K$26)^(ROUNDDOWN((L$43-$H$14:$H$26)/12,0)))+
SUMPRODUCT(--($D$28:$D$34=$C5),--($H$28:$H$34&lt;=L$43),--($I$28:$I$34&gt;=L$43),(($E$28:$E$34+$G$28:$G$34)/12)+($F$28:$F$34*$E$28:$E$34/12),$J$28:$J$34,(1+$K$28:$K$34)^(ROUNDDOWN((L$43-$H$28:$H$34)/12,0)))*L$44</f>
        <v>185850</v>
      </c>
      <c r="M47" s="271" cm="1">
        <f t="array" aca="1" ref="M47" ca="1">SUMPRODUCT(--($D$14:$D$26=$C5),--($H$14:$H$26&lt;=M$43),--($I$14:$I$26&gt;=M$43),(($E$14:$E$26+$G$14:$G$26)/12)+($F$14:$F$26*$E$14:$E$26/12),$J$14:$J$26,(1+$K$14:$K$26)^(ROUNDDOWN((M$43-$H$14:$H$26)/12,0)))+
SUMPRODUCT(--($D$28:$D$34=$C5),--($H$28:$H$34&lt;=M$43),--($I$28:$I$34&gt;=M$43),(($E$28:$E$34+$G$28:$G$34)/12)+($F$28:$F$34*$E$28:$E$34/12),$J$28:$J$34,(1+$K$28:$K$34)^(ROUNDDOWN((M$43-$H$28:$H$34)/12,0)))*M$44</f>
        <v>185850</v>
      </c>
      <c r="N47" s="271" cm="1">
        <f t="array" aca="1" ref="N47" ca="1">SUMPRODUCT(--($D$14:$D$26=$C5),--($H$14:$H$26&lt;=N$43),--($I$14:$I$26&gt;=N$43),(($E$14:$E$26+$G$14:$G$26)/12)+($F$14:$F$26*$E$14:$E$26/12),$J$14:$J$26,(1+$K$14:$K$26)^(ROUNDDOWN((N$43-$H$14:$H$26)/12,0)))+
SUMPRODUCT(--($D$28:$D$34=$C5),--($H$28:$H$34&lt;=N$43),--($I$28:$I$34&gt;=N$43),(($E$28:$E$34+$G$28:$G$34)/12)+($F$28:$F$34*$E$28:$E$34/12),$J$28:$J$34,(1+$K$28:$K$34)^(ROUNDDOWN((N$43-$H$28:$H$34)/12,0)))*N$44</f>
        <v>185850</v>
      </c>
      <c r="O47" s="271" cm="1">
        <f t="array" aca="1" ref="O47" ca="1">SUMPRODUCT(--($D$14:$D$26=$C5),--($H$14:$H$26&lt;=O$43),--($I$14:$I$26&gt;=O$43),(($E$14:$E$26+$G$14:$G$26)/12)+($F$14:$F$26*$E$14:$E$26/12),$J$14:$J$26,(1+$K$14:$K$26)^(ROUNDDOWN((O$43-$H$14:$H$26)/12,0)))+
SUMPRODUCT(--($D$28:$D$34=$C5),--($H$28:$H$34&lt;=O$43),--($I$28:$I$34&gt;=O$43),(($E$28:$E$34+$G$28:$G$34)/12)+($F$28:$F$34*$E$28:$E$34/12),$J$28:$J$34,(1+$K$28:$K$34)^(ROUNDDOWN((O$43-$H$28:$H$34)/12,0)))*O$44</f>
        <v>185850</v>
      </c>
      <c r="P47" s="271" cm="1">
        <f t="array" aca="1" ref="P47" ca="1">SUMPRODUCT(--($D$14:$D$26=$C5),--($H$14:$H$26&lt;=P$43),--($I$14:$I$26&gt;=P$43),(($E$14:$E$26+$G$14:$G$26)/12)+($F$14:$F$26*$E$14:$E$26/12),$J$14:$J$26,(1+$K$14:$K$26)^(ROUNDDOWN((P$43-$H$14:$H$26)/12,0)))+
SUMPRODUCT(--($D$28:$D$34=$C5),--($H$28:$H$34&lt;=P$43),--($I$28:$I$34&gt;=P$43),(($E$28:$E$34+$G$28:$G$34)/12)+($F$28:$F$34*$E$28:$E$34/12),$J$28:$J$34,(1+$K$28:$K$34)^(ROUNDDOWN((P$43-$H$28:$H$34)/12,0)))*P$44</f>
        <v>185850</v>
      </c>
      <c r="Q47" s="271" cm="1">
        <f t="array" aca="1" ref="Q47" ca="1">SUMPRODUCT(--($D$14:$D$26=$C5),--($H$14:$H$26&lt;=Q$43),--($I$14:$I$26&gt;=Q$43),(($E$14:$E$26+$G$14:$G$26)/12)+($F$14:$F$26*$E$14:$E$26/12),$J$14:$J$26,(1+$K$14:$K$26)^(ROUNDDOWN((Q$43-$H$14:$H$26)/12,0)))+
SUMPRODUCT(--($D$28:$D$34=$C5),--($H$28:$H$34&lt;=Q$43),--($I$28:$I$34&gt;=Q$43),(($E$28:$E$34+$G$28:$G$34)/12)+($F$28:$F$34*$E$28:$E$34/12),$J$28:$J$34,(1+$K$28:$K$34)^(ROUNDDOWN((Q$43-$H$28:$H$34)/12,0)))*Q$44</f>
        <v>188013.33333333334</v>
      </c>
      <c r="R47" s="271" cm="1">
        <f t="array" aca="1" ref="R47" ca="1">SUMPRODUCT(--($D$14:$D$26=$C5),--($H$14:$H$26&lt;=R$43),--($I$14:$I$26&gt;=R$43),(($E$14:$E$26+$G$14:$G$26)/12)+($F$14:$F$26*$E$14:$E$26/12),$J$14:$J$26,(1+$K$14:$K$26)^(ROUNDDOWN((R$43-$H$14:$H$26)/12,0)))+
SUMPRODUCT(--($D$28:$D$34=$C5),--($H$28:$H$34&lt;=R$43),--($I$28:$I$34&gt;=R$43),(($E$28:$E$34+$G$28:$G$34)/12)+($F$28:$F$34*$E$28:$E$34/12),$J$28:$J$34,(1+$K$28:$K$34)^(ROUNDDOWN((R$43-$H$28:$H$34)/12,0)))*R$44</f>
        <v>195142.5</v>
      </c>
      <c r="S47" s="271" cm="1">
        <f t="array" aca="1" ref="S47" ca="1">SUMPRODUCT(--($D$14:$D$26=$C5),--($H$14:$H$26&lt;=S$43),--($I$14:$I$26&gt;=S$43),(($E$14:$E$26+$G$14:$G$26)/12)+($F$14:$F$26*$E$14:$E$26/12),$J$14:$J$26,(1+$K$14:$K$26)^(ROUNDDOWN((S$43-$H$14:$H$26)/12,0)))+
SUMPRODUCT(--($D$28:$D$34=$C5),--($H$28:$H$34&lt;=S$43),--($I$28:$I$34&gt;=S$43),(($E$28:$E$34+$G$28:$G$34)/12)+($F$28:$F$34*$E$28:$E$34/12),$J$28:$J$34,(1+$K$28:$K$34)^(ROUNDDOWN((S$43-$H$28:$H$34)/12,0)))*S$44</f>
        <v>195142.5</v>
      </c>
      <c r="T47" s="271" cm="1">
        <f t="array" aca="1" ref="T47" ca="1">SUMPRODUCT(--($D$14:$D$26=$C5),--($H$14:$H$26&lt;=T$43),--($I$14:$I$26&gt;=T$43),(($E$14:$E$26+$G$14:$G$26)/12)+($F$14:$F$26*$E$14:$E$26/12),$J$14:$J$26,(1+$K$14:$K$26)^(ROUNDDOWN((T$43-$H$14:$H$26)/12,0)))+
SUMPRODUCT(--($D$28:$D$34=$C5),--($H$28:$H$34&lt;=T$43),--($I$28:$I$34&gt;=T$43),(($E$28:$E$34+$G$28:$G$34)/12)+($F$28:$F$34*$E$28:$E$34/12),$J$28:$J$34,(1+$K$28:$K$34)^(ROUNDDOWN((T$43-$H$28:$H$34)/12,0)))*T$44</f>
        <v>195142.5</v>
      </c>
      <c r="U47" s="271" cm="1">
        <f t="array" aca="1" ref="U47" ca="1">SUMPRODUCT(--($D$14:$D$26=$C5),--($H$14:$H$26&lt;=U$43),--($I$14:$I$26&gt;=U$43),(($E$14:$E$26+$G$14:$G$26)/12)+($F$14:$F$26*$E$14:$E$26/12),$J$14:$J$26,(1+$K$14:$K$26)^(ROUNDDOWN((U$43-$H$14:$H$26)/12,0)))+
SUMPRODUCT(--($D$28:$D$34=$C5),--($H$28:$H$34&lt;=U$43),--($I$28:$I$34&gt;=U$43),(($E$28:$E$34+$G$28:$G$34)/12)+($F$28:$F$34*$E$28:$E$34/12),$J$28:$J$34,(1+$K$28:$K$34)^(ROUNDDOWN((U$43-$H$28:$H$34)/12,0)))*U$44</f>
        <v>195142.5</v>
      </c>
      <c r="V47" s="271" cm="1">
        <f t="array" aca="1" ref="V47" ca="1">SUMPRODUCT(--($D$14:$D$26=$C5),--($H$14:$H$26&lt;=V$43),--($I$14:$I$26&gt;=V$43),(($E$14:$E$26+$G$14:$G$26)/12)+($F$14:$F$26*$E$14:$E$26/12),$J$14:$J$26,(1+$K$14:$K$26)^(ROUNDDOWN((V$43-$H$14:$H$26)/12,0)))+
SUMPRODUCT(--($D$28:$D$34=$C5),--($H$28:$H$34&lt;=V$43),--($I$28:$I$34&gt;=V$43),(($E$28:$E$34+$G$28:$G$34)/12)+($F$28:$F$34*$E$28:$E$34/12),$J$28:$J$34,(1+$K$28:$K$34)^(ROUNDDOWN((V$43-$H$28:$H$34)/12,0)))*V$44</f>
        <v>195142.5</v>
      </c>
      <c r="W47" s="271" cm="1">
        <f t="array" aca="1" ref="W47" ca="1">SUMPRODUCT(--($D$14:$D$26=$C5),--($H$14:$H$26&lt;=W$43),--($I$14:$I$26&gt;=W$43),(($E$14:$E$26+$G$14:$G$26)/12)+($F$14:$F$26*$E$14:$E$26/12),$J$14:$J$26,(1+$K$14:$K$26)^(ROUNDDOWN((W$43-$H$14:$H$26)/12,0)))+
SUMPRODUCT(--($D$28:$D$34=$C5),--($H$28:$H$34&lt;=W$43),--($I$28:$I$34&gt;=W$43),(($E$28:$E$34+$G$28:$G$34)/12)+($F$28:$F$34*$E$28:$E$34/12),$J$28:$J$34,(1+$K$28:$K$34)^(ROUNDDOWN((W$43-$H$28:$H$34)/12,0)))*W$44</f>
        <v>195142.5</v>
      </c>
      <c r="X47" s="271" cm="1">
        <f t="array" aca="1" ref="X47" ca="1">SUMPRODUCT(--($D$14:$D$26=$C5),--($H$14:$H$26&lt;=X$43),--($I$14:$I$26&gt;=X$43),(($E$14:$E$26+$G$14:$G$26)/12)+($F$14:$F$26*$E$14:$E$26/12),$J$14:$J$26,(1+$K$14:$K$26)^(ROUNDDOWN((X$43-$H$14:$H$26)/12,0)))+
SUMPRODUCT(--($D$28:$D$34=$C5),--($H$28:$H$34&lt;=X$43),--($I$28:$I$34&gt;=X$43),(($E$28:$E$34+$G$28:$G$34)/12)+($F$28:$F$34*$E$28:$E$34/12),$J$28:$J$34,(1+$K$28:$K$34)^(ROUNDDOWN((X$43-$H$28:$H$34)/12,0)))*X$44</f>
        <v>195142.5</v>
      </c>
      <c r="Y47" s="271" cm="1">
        <f t="array" aca="1" ref="Y47" ca="1">SUMPRODUCT(--($D$14:$D$26=$C5),--($H$14:$H$26&lt;=Y$43),--($I$14:$I$26&gt;=Y$43),(($E$14:$E$26+$G$14:$G$26)/12)+($F$14:$F$26*$E$14:$E$26/12),$J$14:$J$26,(1+$K$14:$K$26)^(ROUNDDOWN((Y$43-$H$14:$H$26)/12,0)))+
SUMPRODUCT(--($D$28:$D$34=$C5),--($H$28:$H$34&lt;=Y$43),--($I$28:$I$34&gt;=Y$43),(($E$28:$E$34+$G$28:$G$34)/12)+($F$28:$F$34*$E$28:$E$34/12),$J$28:$J$34,(1+$K$28:$K$34)^(ROUNDDOWN((Y$43-$H$28:$H$34)/12,0)))*Y$44</f>
        <v>195142.5</v>
      </c>
      <c r="Z47" s="271" cm="1">
        <f t="array" aca="1" ref="Z47" ca="1">SUMPRODUCT(--($D$14:$D$26=$C5),--($H$14:$H$26&lt;=Z$43),--($I$14:$I$26&gt;=Z$43),(($E$14:$E$26+$G$14:$G$26)/12)+($F$14:$F$26*$E$14:$E$26/12),$J$14:$J$26,(1+$K$14:$K$26)^(ROUNDDOWN((Z$43-$H$14:$H$26)/12,0)))+
SUMPRODUCT(--($D$28:$D$34=$C5),--($H$28:$H$34&lt;=Z$43),--($I$28:$I$34&gt;=Z$43),(($E$28:$E$34+$G$28:$G$34)/12)+($F$28:$F$34*$E$28:$E$34/12),$J$28:$J$34,(1+$K$28:$K$34)^(ROUNDDOWN((Z$43-$H$28:$H$34)/12,0)))*Z$44</f>
        <v>195142.5</v>
      </c>
      <c r="AA47" s="271" cm="1">
        <f t="array" aca="1" ref="AA47" ca="1">SUMPRODUCT(--($D$14:$D$26=$C5),--($H$14:$H$26&lt;=AA$43),--($I$14:$I$26&gt;=AA$43),(($E$14:$E$26+$G$14:$G$26)/12)+($F$14:$F$26*$E$14:$E$26/12),$J$14:$J$26,(1+$K$14:$K$26)^(ROUNDDOWN((AA$43-$H$14:$H$26)/12,0)))+
SUMPRODUCT(--($D$28:$D$34=$C5),--($H$28:$H$34&lt;=AA$43),--($I$28:$I$34&gt;=AA$43),(($E$28:$E$34+$G$28:$G$34)/12)+($F$28:$F$34*$E$28:$E$34/12),$J$28:$J$34,(1+$K$28:$K$34)^(ROUNDDOWN((AA$43-$H$28:$H$34)/12,0)))*AA$44</f>
        <v>195142.5</v>
      </c>
      <c r="AB47" s="271" cm="1">
        <f t="array" aca="1" ref="AB47" ca="1">SUMPRODUCT(--($D$14:$D$26=$C5),--($H$14:$H$26&lt;=AB$43),--($I$14:$I$26&gt;=AB$43),(($E$14:$E$26+$G$14:$G$26)/12)+($F$14:$F$26*$E$14:$E$26/12),$J$14:$J$26,(1+$K$14:$K$26)^(ROUNDDOWN((AB$43-$H$14:$H$26)/12,0)))+
SUMPRODUCT(--($D$28:$D$34=$C5),--($H$28:$H$34&lt;=AB$43),--($I$28:$I$34&gt;=AB$43),(($E$28:$E$34+$G$28:$G$34)/12)+($F$28:$F$34*$E$28:$E$34/12),$J$28:$J$34,(1+$K$28:$K$34)^(ROUNDDOWN((AB$43-$H$28:$H$34)/12,0)))*AB$44</f>
        <v>195142.5</v>
      </c>
      <c r="AC47" s="271" cm="1">
        <f t="array" aca="1" ref="AC47" ca="1">SUMPRODUCT(--($D$14:$D$26=$C5),--($H$14:$H$26&lt;=AC$43),--($I$14:$I$26&gt;=AC$43),(($E$14:$E$26+$G$14:$G$26)/12)+($F$14:$F$26*$E$14:$E$26/12),$J$14:$J$26,(1+$K$14:$K$26)^(ROUNDDOWN((AC$43-$H$14:$H$26)/12,0)))+
SUMPRODUCT(--($D$28:$D$34=$C5),--($H$28:$H$34&lt;=AC$43),--($I$28:$I$34&gt;=AC$43),(($E$28:$E$34+$G$28:$G$34)/12)+($F$28:$F$34*$E$28:$E$34/12),$J$28:$J$34,(1+$K$28:$K$34)^(ROUNDDOWN((AC$43-$H$28:$H$34)/12,0)))*AC$44</f>
        <v>197414</v>
      </c>
      <c r="AD47" s="271" cm="1">
        <f t="array" aca="1" ref="AD47" ca="1">SUMPRODUCT(--($D$14:$D$26=$C5),--($H$14:$H$26&lt;=AD$43),--($I$14:$I$26&gt;=AD$43),(($E$14:$E$26+$G$14:$G$26)/12)+($F$14:$F$26*$E$14:$E$26/12),$J$14:$J$26,(1+$K$14:$K$26)^(ROUNDDOWN((AD$43-$H$14:$H$26)/12,0)))+
SUMPRODUCT(--($D$28:$D$34=$C5),--($H$28:$H$34&lt;=AD$43),--($I$28:$I$34&gt;=AD$43),(($E$28:$E$34+$G$28:$G$34)/12)+($F$28:$F$34*$E$28:$E$34/12),$J$28:$J$34,(1+$K$28:$K$34)^(ROUNDDOWN((AD$43-$H$28:$H$34)/12,0)))*AD$44</f>
        <v>204899.625</v>
      </c>
      <c r="AE47" s="271" cm="1">
        <f t="array" aca="1" ref="AE47" ca="1">SUMPRODUCT(--($D$14:$D$26=$C5),--($H$14:$H$26&lt;=AE$43),--($I$14:$I$26&gt;=AE$43),(($E$14:$E$26+$G$14:$G$26)/12)+($F$14:$F$26*$E$14:$E$26/12),$J$14:$J$26,(1+$K$14:$K$26)^(ROUNDDOWN((AE$43-$H$14:$H$26)/12,0)))+
SUMPRODUCT(--($D$28:$D$34=$C5),--($H$28:$H$34&lt;=AE$43),--($I$28:$I$34&gt;=AE$43),(($E$28:$E$34+$G$28:$G$34)/12)+($F$28:$F$34*$E$28:$E$34/12),$J$28:$J$34,(1+$K$28:$K$34)^(ROUNDDOWN((AE$43-$H$28:$H$34)/12,0)))*AE$44</f>
        <v>204899.625</v>
      </c>
      <c r="AF47" s="271" cm="1">
        <f t="array" aca="1" ref="AF47" ca="1">SUMPRODUCT(--($D$14:$D$26=$C5),--($H$14:$H$26&lt;=AF$43),--($I$14:$I$26&gt;=AF$43),(($E$14:$E$26+$G$14:$G$26)/12)+($F$14:$F$26*$E$14:$E$26/12),$J$14:$J$26,(1+$K$14:$K$26)^(ROUNDDOWN((AF$43-$H$14:$H$26)/12,0)))+
SUMPRODUCT(--($D$28:$D$34=$C5),--($H$28:$H$34&lt;=AF$43),--($I$28:$I$34&gt;=AF$43),(($E$28:$E$34+$G$28:$G$34)/12)+($F$28:$F$34*$E$28:$E$34/12),$J$28:$J$34,(1+$K$28:$K$34)^(ROUNDDOWN((AF$43-$H$28:$H$34)/12,0)))*AF$44</f>
        <v>204899.625</v>
      </c>
      <c r="AG47" s="271" cm="1">
        <f t="array" aca="1" ref="AG47" ca="1">SUMPRODUCT(--($D$14:$D$26=$C5),--($H$14:$H$26&lt;=AG$43),--($I$14:$I$26&gt;=AG$43),(($E$14:$E$26+$G$14:$G$26)/12)+($F$14:$F$26*$E$14:$E$26/12),$J$14:$J$26,(1+$K$14:$K$26)^(ROUNDDOWN((AG$43-$H$14:$H$26)/12,0)))+
SUMPRODUCT(--($D$28:$D$34=$C5),--($H$28:$H$34&lt;=AG$43),--($I$28:$I$34&gt;=AG$43),(($E$28:$E$34+$G$28:$G$34)/12)+($F$28:$F$34*$E$28:$E$34/12),$J$28:$J$34,(1+$K$28:$K$34)^(ROUNDDOWN((AG$43-$H$28:$H$34)/12,0)))*AG$44</f>
        <v>204899.625</v>
      </c>
      <c r="AH47" s="271" cm="1">
        <f t="array" aca="1" ref="AH47" ca="1">SUMPRODUCT(--($D$14:$D$26=$C5),--($H$14:$H$26&lt;=AH$43),--($I$14:$I$26&gt;=AH$43),(($E$14:$E$26+$G$14:$G$26)/12)+($F$14:$F$26*$E$14:$E$26/12),$J$14:$J$26,(1+$K$14:$K$26)^(ROUNDDOWN((AH$43-$H$14:$H$26)/12,0)))+
SUMPRODUCT(--($D$28:$D$34=$C5),--($H$28:$H$34&lt;=AH$43),--($I$28:$I$34&gt;=AH$43),(($E$28:$E$34+$G$28:$G$34)/12)+($F$28:$F$34*$E$28:$E$34/12),$J$28:$J$34,(1+$K$28:$K$34)^(ROUNDDOWN((AH$43-$H$28:$H$34)/12,0)))*AH$44</f>
        <v>204899.625</v>
      </c>
      <c r="AI47" s="271" cm="1">
        <f t="array" aca="1" ref="AI47" ca="1">SUMPRODUCT(--($D$14:$D$26=$C5),--($H$14:$H$26&lt;=AI$43),--($I$14:$I$26&gt;=AI$43),(($E$14:$E$26+$G$14:$G$26)/12)+($F$14:$F$26*$E$14:$E$26/12),$J$14:$J$26,(1+$K$14:$K$26)^(ROUNDDOWN((AI$43-$H$14:$H$26)/12,0)))+
SUMPRODUCT(--($D$28:$D$34=$C5),--($H$28:$H$34&lt;=AI$43),--($I$28:$I$34&gt;=AI$43),(($E$28:$E$34+$G$28:$G$34)/12)+($F$28:$F$34*$E$28:$E$34/12),$J$28:$J$34,(1+$K$28:$K$34)^(ROUNDDOWN((AI$43-$H$28:$H$34)/12,0)))*AI$44</f>
        <v>204899.625</v>
      </c>
      <c r="AJ47" s="271" cm="1">
        <f t="array" aca="1" ref="AJ47" ca="1">SUMPRODUCT(--($D$14:$D$26=$C5),--($H$14:$H$26&lt;=AJ$43),--($I$14:$I$26&gt;=AJ$43),(($E$14:$E$26+$G$14:$G$26)/12)+($F$14:$F$26*$E$14:$E$26/12),$J$14:$J$26,(1+$K$14:$K$26)^(ROUNDDOWN((AJ$43-$H$14:$H$26)/12,0)))+
SUMPRODUCT(--($D$28:$D$34=$C5),--($H$28:$H$34&lt;=AJ$43),--($I$28:$I$34&gt;=AJ$43),(($E$28:$E$34+$G$28:$G$34)/12)+($F$28:$F$34*$E$28:$E$34/12),$J$28:$J$34,(1+$K$28:$K$34)^(ROUNDDOWN((AJ$43-$H$28:$H$34)/12,0)))*AJ$44</f>
        <v>204899.625</v>
      </c>
      <c r="AK47" s="271" cm="1">
        <f t="array" aca="1" ref="AK47" ca="1">SUMPRODUCT(--($D$14:$D$26=$C5),--($H$14:$H$26&lt;=AK$43),--($I$14:$I$26&gt;=AK$43),(($E$14:$E$26+$G$14:$G$26)/12)+($F$14:$F$26*$E$14:$E$26/12),$J$14:$J$26,(1+$K$14:$K$26)^(ROUNDDOWN((AK$43-$H$14:$H$26)/12,0)))+
SUMPRODUCT(--($D$28:$D$34=$C5),--($H$28:$H$34&lt;=AK$43),--($I$28:$I$34&gt;=AK$43),(($E$28:$E$34+$G$28:$G$34)/12)+($F$28:$F$34*$E$28:$E$34/12),$J$28:$J$34,(1+$K$28:$K$34)^(ROUNDDOWN((AK$43-$H$28:$H$34)/12,0)))*AK$44</f>
        <v>204899.625</v>
      </c>
      <c r="AL47" s="271" cm="1">
        <f t="array" aca="1" ref="AL47" ca="1">SUMPRODUCT(--($D$14:$D$26=$C5),--($H$14:$H$26&lt;=AL$43),--($I$14:$I$26&gt;=AL$43),(($E$14:$E$26+$G$14:$G$26)/12)+($F$14:$F$26*$E$14:$E$26/12),$J$14:$J$26,(1+$K$14:$K$26)^(ROUNDDOWN((AL$43-$H$14:$H$26)/12,0)))+
SUMPRODUCT(--($D$28:$D$34=$C5),--($H$28:$H$34&lt;=AL$43),--($I$28:$I$34&gt;=AL$43),(($E$28:$E$34+$G$28:$G$34)/12)+($F$28:$F$34*$E$28:$E$34/12),$J$28:$J$34,(1+$K$28:$K$34)^(ROUNDDOWN((AL$43-$H$28:$H$34)/12,0)))*AL$44</f>
        <v>204899.625</v>
      </c>
      <c r="AM47" s="271" cm="1">
        <f t="array" aca="1" ref="AM47" ca="1">SUMPRODUCT(--($D$14:$D$26=$C5),--($H$14:$H$26&lt;=AM$43),--($I$14:$I$26&gt;=AM$43),(($E$14:$E$26+$G$14:$G$26)/12)+($F$14:$F$26*$E$14:$E$26/12),$J$14:$J$26,(1+$K$14:$K$26)^(ROUNDDOWN((AM$43-$H$14:$H$26)/12,0)))+
SUMPRODUCT(--($D$28:$D$34=$C5),--($H$28:$H$34&lt;=AM$43),--($I$28:$I$34&gt;=AM$43),(($E$28:$E$34+$G$28:$G$34)/12)+($F$28:$F$34*$E$28:$E$34/12),$J$28:$J$34,(1+$K$28:$K$34)^(ROUNDDOWN((AM$43-$H$28:$H$34)/12,0)))*AM$44</f>
        <v>204899.625</v>
      </c>
      <c r="AN47" s="271" cm="1">
        <f t="array" aca="1" ref="AN47" ca="1">SUMPRODUCT(--($D$14:$D$26=$C5),--($H$14:$H$26&lt;=AN$43),--($I$14:$I$26&gt;=AN$43),(($E$14:$E$26+$G$14:$G$26)/12)+($F$14:$F$26*$E$14:$E$26/12),$J$14:$J$26,(1+$K$14:$K$26)^(ROUNDDOWN((AN$43-$H$14:$H$26)/12,0)))+
SUMPRODUCT(--($D$28:$D$34=$C5),--($H$28:$H$34&lt;=AN$43),--($I$28:$I$34&gt;=AN$43),(($E$28:$E$34+$G$28:$G$34)/12)+($F$28:$F$34*$E$28:$E$34/12),$J$28:$J$34,(1+$K$28:$K$34)^(ROUNDDOWN((AN$43-$H$28:$H$34)/12,0)))*AN$44</f>
        <v>208314.61874999999</v>
      </c>
      <c r="AO47" s="271" cm="1">
        <f t="array" aca="1" ref="AO47" ca="1">SUMPRODUCT(--($D$14:$D$26=$C5),--($H$14:$H$26&lt;=AO$43),--($I$14:$I$26&gt;=AO$43),(($E$14:$E$26+$G$14:$G$26)/12)+($F$14:$F$26*$E$14:$E$26/12),$J$14:$J$26,(1+$K$14:$K$26)^(ROUNDDOWN((AO$43-$H$14:$H$26)/12,0)))+
SUMPRODUCT(--($D$28:$D$34=$C5),--($H$28:$H$34&lt;=AO$43),--($I$28:$I$34&gt;=AO$43),(($E$28:$E$34+$G$28:$G$34)/12)+($F$28:$F$34*$E$28:$E$34/12),$J$28:$J$34,(1+$K$28:$K$34)^(ROUNDDOWN((AO$43-$H$28:$H$34)/12,0)))*AO$44</f>
        <v>210699.69375000001</v>
      </c>
      <c r="AP47" s="271" cm="1">
        <f t="array" aca="1" ref="AP47" ca="1">SUMPRODUCT(--($D$14:$D$26=$C5),--($H$14:$H$26&lt;=AP$43),--($I$14:$I$26&gt;=AP$43),(($E$14:$E$26+$G$14:$G$26)/12)+($F$14:$F$26*$E$14:$E$26/12),$J$14:$J$26,(1+$K$14:$K$26)^(ROUNDDOWN((AP$43-$H$14:$H$26)/12,0)))+
SUMPRODUCT(--($D$28:$D$34=$C5),--($H$28:$H$34&lt;=AP$43),--($I$28:$I$34&gt;=AP$43),(($E$28:$E$34+$G$28:$G$34)/12)+($F$28:$F$34*$E$28:$E$34/12),$J$28:$J$34,(1+$K$28:$K$34)^(ROUNDDOWN((AP$43-$H$28:$H$34)/12,0)))*AP$44</f>
        <v>218559.60000000003</v>
      </c>
      <c r="AQ47" s="271" cm="1">
        <f t="array" aca="1" ref="AQ47" ca="1">SUMPRODUCT(--($D$14:$D$26=$C5),--($H$14:$H$26&lt;=AQ$43),--($I$14:$I$26&gt;=AQ$43),(($E$14:$E$26+$G$14:$G$26)/12)+($F$14:$F$26*$E$14:$E$26/12),$J$14:$J$26,(1+$K$14:$K$26)^(ROUNDDOWN((AQ$43-$H$14:$H$26)/12,0)))+
SUMPRODUCT(--($D$28:$D$34=$C5),--($H$28:$H$34&lt;=AQ$43),--($I$28:$I$34&gt;=AQ$43),(($E$28:$E$34+$G$28:$G$34)/12)+($F$28:$F$34*$E$28:$E$34/12),$J$28:$J$34,(1+$K$28:$K$34)^(ROUNDDOWN((AQ$43-$H$28:$H$34)/12,0)))*AQ$44</f>
        <v>218559.60000000003</v>
      </c>
      <c r="AR47" s="271" cm="1">
        <f t="array" aca="1" ref="AR47" ca="1">SUMPRODUCT(--($D$14:$D$26=$C5),--($H$14:$H$26&lt;=AR$43),--($I$14:$I$26&gt;=AR$43),(($E$14:$E$26+$G$14:$G$26)/12)+($F$14:$F$26*$E$14:$E$26/12),$J$14:$J$26,(1+$K$14:$K$26)^(ROUNDDOWN((AR$43-$H$14:$H$26)/12,0)))+
SUMPRODUCT(--($D$28:$D$34=$C5),--($H$28:$H$34&lt;=AR$43),--($I$28:$I$34&gt;=AR$43),(($E$28:$E$34+$G$28:$G$34)/12)+($F$28:$F$34*$E$28:$E$34/12),$J$28:$J$34,(1+$K$28:$K$34)^(ROUNDDOWN((AR$43-$H$28:$H$34)/12,0)))*AR$44</f>
        <v>218559.60000000003</v>
      </c>
      <c r="AS47" s="271" cm="1">
        <f t="array" aca="1" ref="AS47" ca="1">SUMPRODUCT(--($D$14:$D$26=$C5),--($H$14:$H$26&lt;=AS$43),--($I$14:$I$26&gt;=AS$43),(($E$14:$E$26+$G$14:$G$26)/12)+($F$14:$F$26*$E$14:$E$26/12),$J$14:$J$26,(1+$K$14:$K$26)^(ROUNDDOWN((AS$43-$H$14:$H$26)/12,0)))+
SUMPRODUCT(--($D$28:$D$34=$C5),--($H$28:$H$34&lt;=AS$43),--($I$28:$I$34&gt;=AS$43),(($E$28:$E$34+$G$28:$G$34)/12)+($F$28:$F$34*$E$28:$E$34/12),$J$28:$J$34,(1+$K$28:$K$34)^(ROUNDDOWN((AS$43-$H$28:$H$34)/12,0)))*AS$44</f>
        <v>218559.60000000003</v>
      </c>
      <c r="AT47" s="271" cm="1">
        <f t="array" aca="1" ref="AT47" ca="1">SUMPRODUCT(--($D$14:$D$26=$C5),--($H$14:$H$26&lt;=AT$43),--($I$14:$I$26&gt;=AT$43),(($E$14:$E$26+$G$14:$G$26)/12)+($F$14:$F$26*$E$14:$E$26/12),$J$14:$J$26,(1+$K$14:$K$26)^(ROUNDDOWN((AT$43-$H$14:$H$26)/12,0)))+
SUMPRODUCT(--($D$28:$D$34=$C5),--($H$28:$H$34&lt;=AT$43),--($I$28:$I$34&gt;=AT$43),(($E$28:$E$34+$G$28:$G$34)/12)+($F$28:$F$34*$E$28:$E$34/12),$J$28:$J$34,(1+$K$28:$K$34)^(ROUNDDOWN((AT$43-$H$28:$H$34)/12,0)))*AT$44</f>
        <v>221974.59375000003</v>
      </c>
      <c r="AU47" s="271" cm="1">
        <f t="array" aca="1" ref="AU47" ca="1">SUMPRODUCT(--($D$14:$D$26=$C5),--($H$14:$H$26&lt;=AU$43),--($I$14:$I$26&gt;=AU$43),(($E$14:$E$26+$G$14:$G$26)/12)+($F$14:$F$26*$E$14:$E$26/12),$J$14:$J$26,(1+$K$14:$K$26)^(ROUNDDOWN((AU$43-$H$14:$H$26)/12,0)))+
SUMPRODUCT(--($D$28:$D$34=$C5),--($H$28:$H$34&lt;=AU$43),--($I$28:$I$34&gt;=AU$43),(($E$28:$E$34+$G$28:$G$34)/12)+($F$28:$F$34*$E$28:$E$34/12),$J$28:$J$34,(1+$K$28:$K$34)^(ROUNDDOWN((AU$43-$H$28:$H$34)/12,0)))*AU$44</f>
        <v>221974.59375000003</v>
      </c>
      <c r="AV47" s="271" cm="1">
        <f t="array" aca="1" ref="AV47" ca="1">SUMPRODUCT(--($D$14:$D$26=$C5),--($H$14:$H$26&lt;=AV$43),--($I$14:$I$26&gt;=AV$43),(($E$14:$E$26+$G$14:$G$26)/12)+($F$14:$F$26*$E$14:$E$26/12),$J$14:$J$26,(1+$K$14:$K$26)^(ROUNDDOWN((AV$43-$H$14:$H$26)/12,0)))+
SUMPRODUCT(--($D$28:$D$34=$C5),--($H$28:$H$34&lt;=AV$43),--($I$28:$I$34&gt;=AV$43),(($E$28:$E$34+$G$28:$G$34)/12)+($F$28:$F$34*$E$28:$E$34/12),$J$28:$J$34,(1+$K$28:$K$34)^(ROUNDDOWN((AV$43-$H$28:$H$34)/12,0)))*AV$44</f>
        <v>221974.59375000003</v>
      </c>
      <c r="AW47" s="271" cm="1">
        <f t="array" aca="1" ref="AW47" ca="1">SUMPRODUCT(--($D$14:$D$26=$C5),--($H$14:$H$26&lt;=AW$43),--($I$14:$I$26&gt;=AW$43),(($E$14:$E$26+$G$14:$G$26)/12)+($F$14:$F$26*$E$14:$E$26/12),$J$14:$J$26,(1+$K$14:$K$26)^(ROUNDDOWN((AW$43-$H$14:$H$26)/12,0)))+
SUMPRODUCT(--($D$28:$D$34=$C5),--($H$28:$H$34&lt;=AW$43),--($I$28:$I$34&gt;=AW$43),(($E$28:$E$34+$G$28:$G$34)/12)+($F$28:$F$34*$E$28:$E$34/12),$J$28:$J$34,(1+$K$28:$K$34)^(ROUNDDOWN((AW$43-$H$28:$H$34)/12,0)))*AW$44</f>
        <v>221974.59375000003</v>
      </c>
      <c r="AX47" s="271" cm="1">
        <f t="array" aca="1" ref="AX47" ca="1">SUMPRODUCT(--($D$14:$D$26=$C5),--($H$14:$H$26&lt;=AX$43),--($I$14:$I$26&gt;=AX$43),(($E$14:$E$26+$G$14:$G$26)/12)+($F$14:$F$26*$E$14:$E$26/12),$J$14:$J$26,(1+$K$14:$K$26)^(ROUNDDOWN((AX$43-$H$14:$H$26)/12,0)))+
SUMPRODUCT(--($D$28:$D$34=$C5),--($H$28:$H$34&lt;=AX$43),--($I$28:$I$34&gt;=AX$43),(($E$28:$E$34+$G$28:$G$34)/12)+($F$28:$F$34*$E$28:$E$34/12),$J$28:$J$34,(1+$K$28:$K$34)^(ROUNDDOWN((AX$43-$H$28:$H$34)/12,0)))*AX$44</f>
        <v>225389.58750000005</v>
      </c>
      <c r="AY47" s="271" cm="1">
        <f t="array" aca="1" ref="AY47" ca="1">SUMPRODUCT(--($D$14:$D$26=$C5),--($H$14:$H$26&lt;=AY$43),--($I$14:$I$26&gt;=AY$43),(($E$14:$E$26+$G$14:$G$26)/12)+($F$14:$F$26*$E$14:$E$26/12),$J$14:$J$26,(1+$K$14:$K$26)^(ROUNDDOWN((AY$43-$H$14:$H$26)/12,0)))+
SUMPRODUCT(--($D$28:$D$34=$C5),--($H$28:$H$34&lt;=AY$43),--($I$28:$I$34&gt;=AY$43),(($E$28:$E$34+$G$28:$G$34)/12)+($F$28:$F$34*$E$28:$E$34/12),$J$28:$J$34,(1+$K$28:$K$34)^(ROUNDDOWN((AY$43-$H$28:$H$34)/12,0)))*AY$44</f>
        <v>225389.58750000005</v>
      </c>
      <c r="AZ47" s="271" cm="1">
        <f t="array" aca="1" ref="AZ47" ca="1">SUMPRODUCT(--($D$14:$D$26=$C5),--($H$14:$H$26&lt;=AZ$43),--($I$14:$I$26&gt;=AZ$43),(($E$14:$E$26+$G$14:$G$26)/12)+($F$14:$F$26*$E$14:$E$26/12),$J$14:$J$26,(1+$K$14:$K$26)^(ROUNDDOWN((AZ$43-$H$14:$H$26)/12,0)))+
SUMPRODUCT(--($D$28:$D$34=$C5),--($H$28:$H$34&lt;=AZ$43),--($I$28:$I$34&gt;=AZ$43),(($E$28:$E$34+$G$28:$G$34)/12)+($F$28:$F$34*$E$28:$E$34/12),$J$28:$J$34,(1+$K$28:$K$34)^(ROUNDDOWN((AZ$43-$H$28:$H$34)/12,0)))*AZ$44</f>
        <v>229487.58000000005</v>
      </c>
      <c r="BA47" s="271" cm="1">
        <f t="array" aca="1" ref="BA47" ca="1">SUMPRODUCT(--($D$14:$D$26=$C5),--($H$14:$H$26&lt;=BA$43),--($I$14:$I$26&gt;=BA$43),(($E$14:$E$26+$G$14:$G$26)/12)+($F$14:$F$26*$E$14:$E$26/12),$J$14:$J$26,(1+$K$14:$K$26)^(ROUNDDOWN((BA$43-$H$14:$H$26)/12,0)))+
SUMPRODUCT(--($D$28:$D$34=$C5),--($H$28:$H$34&lt;=BA$43),--($I$28:$I$34&gt;=BA$43),(($E$28:$E$34+$G$28:$G$34)/12)+($F$28:$F$34*$E$28:$E$34/12),$J$28:$J$34,(1+$K$28:$K$34)^(ROUNDDOWN((BA$43-$H$28:$H$34)/12,0)))*BA$44</f>
        <v>231991.90875000003</v>
      </c>
      <c r="BB47" s="271" cm="1">
        <f t="array" aca="1" ref="BB47" ca="1">SUMPRODUCT(--($D$14:$D$26=$C5),--($H$14:$H$26&lt;=BB$43),--($I$14:$I$26&gt;=BB$43),(($E$14:$E$26+$G$14:$G$26)/12)+($F$14:$F$26*$E$14:$E$26/12),$J$14:$J$26,(1+$K$14:$K$26)^(ROUNDDOWN((BB$43-$H$14:$H$26)/12,0)))+
SUMPRODUCT(--($D$28:$D$34=$C5),--($H$28:$H$34&lt;=BB$43),--($I$28:$I$34&gt;=BB$43),(($E$28:$E$34+$G$28:$G$34)/12)+($F$28:$F$34*$E$28:$E$34/12),$J$28:$J$34,(1+$K$28:$K$34)^(ROUNDDOWN((BB$43-$H$28:$H$34)/12,0)))*BB$44</f>
        <v>243830.55374999999</v>
      </c>
      <c r="BC47" s="271" cm="1">
        <f t="array" aca="1" ref="BC47" ca="1">SUMPRODUCT(--($D$14:$D$26=$C5),--($H$14:$H$26&lt;=BC$43),--($I$14:$I$26&gt;=BC$43),(($E$14:$E$26+$G$14:$G$26)/12)+($F$14:$F$26*$E$14:$E$26/12),$J$14:$J$26,(1+$K$14:$K$26)^(ROUNDDOWN((BC$43-$H$14:$H$26)/12,0)))+
SUMPRODUCT(--($D$28:$D$34=$C5),--($H$28:$H$34&lt;=BC$43),--($I$28:$I$34&gt;=BC$43),(($E$28:$E$34+$G$28:$G$34)/12)+($F$28:$F$34*$E$28:$E$34/12),$J$28:$J$34,(1+$K$28:$K$34)^(ROUNDDOWN((BC$43-$H$28:$H$34)/12,0)))*BC$44</f>
        <v>247416.29718749999</v>
      </c>
      <c r="BD47" s="271" cm="1">
        <f t="array" aca="1" ref="BD47" ca="1">SUMPRODUCT(--($D$14:$D$26=$C5),--($H$14:$H$26&lt;=BD$43),--($I$14:$I$26&gt;=BD$43),(($E$14:$E$26+$G$14:$G$26)/12)+($F$14:$F$26*$E$14:$E$26/12),$J$14:$J$26,(1+$K$14:$K$26)^(ROUNDDOWN((BD$43-$H$14:$H$26)/12,0)))+
SUMPRODUCT(--($D$28:$D$34=$C5),--($H$28:$H$34&lt;=BD$43),--($I$28:$I$34&gt;=BD$43),(($E$28:$E$34+$G$28:$G$34)/12)+($F$28:$F$34*$E$28:$E$34/12),$J$28:$J$34,(1+$K$28:$K$34)^(ROUNDDOWN((BD$43-$H$28:$H$34)/12,0)))*BD$44</f>
        <v>251002.04062499999</v>
      </c>
      <c r="BE47" s="271" cm="1">
        <f t="array" aca="1" ref="BE47" ca="1">SUMPRODUCT(--($D$14:$D$26=$C5),--($H$14:$H$26&lt;=BE$43),--($I$14:$I$26&gt;=BE$43),(($E$14:$E$26+$G$14:$G$26)/12)+($F$14:$F$26*$E$14:$E$26/12),$J$14:$J$26,(1+$K$14:$K$26)^(ROUNDDOWN((BE$43-$H$14:$H$26)/12,0)))+
SUMPRODUCT(--($D$28:$D$34=$C5),--($H$28:$H$34&lt;=BE$43),--($I$28:$I$34&gt;=BE$43),(($E$28:$E$34+$G$28:$G$34)/12)+($F$28:$F$34*$E$28:$E$34/12),$J$28:$J$34,(1+$K$28:$K$34)^(ROUNDDOWN((BE$43-$H$28:$H$34)/12,0)))*BE$44</f>
        <v>254587.7840625</v>
      </c>
      <c r="BF47" s="271" cm="1">
        <f t="array" aca="1" ref="BF47" ca="1">SUMPRODUCT(--($D$14:$D$26=$C5),--($H$14:$H$26&lt;=BF$43),--($I$14:$I$26&gt;=BF$43),(($E$14:$E$26+$G$14:$G$26)/12)+($F$14:$F$26*$E$14:$E$26/12),$J$14:$J$26,(1+$K$14:$K$26)^(ROUNDDOWN((BF$43-$H$14:$H$26)/12,0)))+
SUMPRODUCT(--($D$28:$D$34=$C5),--($H$28:$H$34&lt;=BF$43),--($I$28:$I$34&gt;=BF$43),(($E$28:$E$34+$G$28:$G$34)/12)+($F$28:$F$34*$E$28:$E$34/12),$J$28:$J$34,(1+$K$28:$K$34)^(ROUNDDOWN((BF$43-$H$28:$H$34)/12,0)))*BF$44</f>
        <v>258173.5275</v>
      </c>
      <c r="BG47" s="271" cm="1">
        <f t="array" aca="1" ref="BG47" ca="1">SUMPRODUCT(--($D$14:$D$26=$C5),--($H$14:$H$26&lt;=BG$43),--($I$14:$I$26&gt;=BG$43),(($E$14:$E$26+$G$14:$G$26)/12)+($F$14:$F$26*$E$14:$E$26/12),$J$14:$J$26,(1+$K$14:$K$26)^(ROUNDDOWN((BG$43-$H$14:$H$26)/12,0)))+
SUMPRODUCT(--($D$28:$D$34=$C5),--($H$28:$H$34&lt;=BG$43),--($I$28:$I$34&gt;=BG$43),(($E$28:$E$34+$G$28:$G$34)/12)+($F$28:$F$34*$E$28:$E$34/12),$J$28:$J$34,(1+$K$28:$K$34)^(ROUNDDOWN((BG$43-$H$28:$H$34)/12,0)))*BG$44</f>
        <v>261759.2709375</v>
      </c>
      <c r="BH47" s="271" cm="1">
        <f t="array" aca="1" ref="BH47" ca="1">SUMPRODUCT(--($D$14:$D$26=$C5),--($H$14:$H$26&lt;=BH$43),--($I$14:$I$26&gt;=BH$43),(($E$14:$E$26+$G$14:$G$26)/12)+($F$14:$F$26*$E$14:$E$26/12),$J$14:$J$26,(1+$K$14:$K$26)^(ROUNDDOWN((BH$43-$H$14:$H$26)/12,0)))+
SUMPRODUCT(--($D$28:$D$34=$C5),--($H$28:$H$34&lt;=BH$43),--($I$28:$I$34&gt;=BH$43),(($E$28:$E$34+$G$28:$G$34)/12)+($F$28:$F$34*$E$28:$E$34/12),$J$28:$J$34,(1+$K$28:$K$34)^(ROUNDDOWN((BH$43-$H$28:$H$34)/12,0)))*BH$44</f>
        <v>265345.01437499997</v>
      </c>
      <c r="BI47" s="271" cm="1">
        <f t="array" aca="1" ref="BI47" ca="1">SUMPRODUCT(--($D$14:$D$26=$C5),--($H$14:$H$26&lt;=BI$43),--($I$14:$I$26&gt;=BI$43),(($E$14:$E$26+$G$14:$G$26)/12)+($F$14:$F$26*$E$14:$E$26/12),$J$14:$J$26,(1+$K$14:$K$26)^(ROUNDDOWN((BI$43-$H$14:$H$26)/12,0)))+
SUMPRODUCT(--($D$28:$D$34=$C5),--($H$28:$H$34&lt;=BI$43),--($I$28:$I$34&gt;=BI$43),(($E$28:$E$34+$G$28:$G$34)/12)+($F$28:$F$34*$E$28:$E$34/12),$J$28:$J$34,(1+$K$28:$K$34)^(ROUNDDOWN((BI$43-$H$28:$H$34)/12,0)))*BI$44</f>
        <v>272516.50124999997</v>
      </c>
      <c r="BJ47" s="271" cm="1">
        <f t="array" aca="1" ref="BJ47" ca="1">SUMPRODUCT(--($D$14:$D$26=$C5),--($H$14:$H$26&lt;=BJ$43),--($I$14:$I$26&gt;=BJ$43),(($E$14:$E$26+$G$14:$G$26)/12)+($F$14:$F$26*$E$14:$E$26/12),$J$14:$J$26,(1+$K$14:$K$26)^(ROUNDDOWN((BJ$43-$H$14:$H$26)/12,0)))+
SUMPRODUCT(--($D$28:$D$34=$C5),--($H$28:$H$34&lt;=BJ$43),--($I$28:$I$34&gt;=BJ$43),(($E$28:$E$34+$G$28:$G$34)/12)+($F$28:$F$34*$E$28:$E$34/12),$J$28:$J$34,(1+$K$28:$K$34)^(ROUNDDOWN((BJ$43-$H$28:$H$34)/12,0)))*BJ$44</f>
        <v>276102.2446875</v>
      </c>
      <c r="BK47" s="271" cm="1">
        <f t="array" aca="1" ref="BK47" ca="1">SUMPRODUCT(--($D$14:$D$26=$C5),--($H$14:$H$26&lt;=BK$43),--($I$14:$I$26&gt;=BK$43),(($E$14:$E$26+$G$14:$G$26)/12)+($F$14:$F$26*$E$14:$E$26/12),$J$14:$J$26,(1+$K$14:$K$26)^(ROUNDDOWN((BK$43-$H$14:$H$26)/12,0)))+
SUMPRODUCT(--($D$28:$D$34=$C5),--($H$28:$H$34&lt;=BK$43),--($I$28:$I$34&gt;=BK$43),(($E$28:$E$34+$G$28:$G$34)/12)+($F$28:$F$34*$E$28:$E$34/12),$J$28:$J$34,(1+$K$28:$K$34)^(ROUNDDOWN((BK$43-$H$28:$H$34)/12,0)))*BK$44</f>
        <v>283273.7315625</v>
      </c>
      <c r="BL47" s="271" cm="1">
        <f t="array" ref="BL47">SUMPRODUCT(--($D$14:$D$26=$C5),--($H$14:$H$26&lt;=BL$43),--($I$14:$I$26&gt;=BL$43),(($E$14:$E$26+$G$14:$G$26)/12)+($F$14:$F$26*$E$14:$E$26/12),$J$14:$J$26,(1+$K$14:$K$26)^(ROUNDDOWN((BL$43-$H$14:$H$26)/12,0)))+
SUMPRODUCT(--($D$28:$D$34=$C5),--($H$28:$H$34&lt;=BL$43),--($I$28:$I$34&gt;=BL$43),(($E$28:$E$34+$G$28:$G$34)/12)+($F$28:$F$34*$E$28:$E$34/12),$J$28:$J$34,(1+$K$28:$K$34)^(ROUNDDOWN((BL$43-$H$28:$H$34)/12,0)))*BL$44</f>
        <v>0</v>
      </c>
    </row>
    <row r="48" spans="1:64" ht="14.25" customHeight="1">
      <c r="C48" s="152" t="str">
        <f>IF(C6&lt;&gt;"",C6&amp;" Salaries",0)</f>
        <v>Sales and Marketing Salaries</v>
      </c>
      <c r="D48" s="271" cm="1">
        <f t="array" aca="1" ref="D48" ca="1">SUMPRODUCT(--($D$14:$D$26=$C6),--($H$14:$H$26&lt;=D$43),--($I$14:$I$26&gt;=D$43),(($E$14:$E$26+$G$14:$G$26)/12)+($F$14:$F$26*$E$14:$E$26/12),$J$14:$J$26,(1+$K$14:$K$26)^(ROUNDDOWN((D$43-$H$14:$H$26)/12,0)))+
SUMPRODUCT(--($D$28:$D$34=$C6),--($H$28:$H$34&lt;=D$43),--($I$28:$I$34&gt;=D$43),(($E$28:$E$34+$G$28:$G$34)/12)+($F$28:$F$34*$E$28:$E$34/12),$J$28:$J$34,(1+$K$28:$K$34)^(ROUNDDOWN((D$43-$H$28:$H$34)/12,0)))*D$44</f>
        <v>25566.666666666664</v>
      </c>
      <c r="E48" s="271" cm="1">
        <f t="array" aca="1" ref="E48" ca="1">SUMPRODUCT(--($D$14:$D$26=$C6),--($H$14:$H$26&lt;=E$43),--($I$14:$I$26&gt;=E$43),(($E$14:$E$26+$G$14:$G$26)/12)+($F$14:$F$26*$E$14:$E$26/12),$J$14:$J$26,(1+$K$14:$K$26)^(ROUNDDOWN((E$43-$H$14:$H$26)/12,0)))+
SUMPRODUCT(--($D$28:$D$34=$C6),--($H$28:$H$34&lt;=E$43),--($I$28:$I$34&gt;=E$43),(($E$28:$E$34+$G$28:$G$34)/12)+($F$28:$F$34*$E$28:$E$34/12),$J$28:$J$34,(1+$K$28:$K$34)^(ROUNDDOWN((E$43-$H$28:$H$34)/12,0)))*E$44</f>
        <v>38841.666666666664</v>
      </c>
      <c r="F48" s="271" cm="1">
        <f t="array" aca="1" ref="F48" ca="1">SUMPRODUCT(--($D$14:$D$26=$C6),--($H$14:$H$26&lt;=F$43),--($I$14:$I$26&gt;=F$43),(($E$14:$E$26+$G$14:$G$26)/12)+($F$14:$F$26*$E$14:$E$26/12),$J$14:$J$26,(1+$K$14:$K$26)^(ROUNDDOWN((F$43-$H$14:$H$26)/12,0)))+
SUMPRODUCT(--($D$28:$D$34=$C6),--($H$28:$H$34&lt;=F$43),--($I$28:$I$34&gt;=F$43),(($E$28:$E$34+$G$28:$G$34)/12)+($F$28:$F$34*$E$28:$E$34/12),$J$28:$J$34,(1+$K$28:$K$34)^(ROUNDDOWN((F$43-$H$28:$H$34)/12,0)))*F$44</f>
        <v>179458.33333333331</v>
      </c>
      <c r="G48" s="271" cm="1">
        <f t="array" aca="1" ref="G48" ca="1">SUMPRODUCT(--($D$14:$D$26=$C6),--($H$14:$H$26&lt;=G$43),--($I$14:$I$26&gt;=G$43),(($E$14:$E$26+$G$14:$G$26)/12)+($F$14:$F$26*$E$14:$E$26/12),$J$14:$J$26,(1+$K$14:$K$26)^(ROUNDDOWN((G$43-$H$14:$H$26)/12,0)))+
SUMPRODUCT(--($D$28:$D$34=$C6),--($H$28:$H$34&lt;=G$43),--($I$28:$I$34&gt;=G$43),(($E$28:$E$34+$G$28:$G$34)/12)+($F$28:$F$34*$E$28:$E$34/12),$J$28:$J$34,(1+$K$28:$K$34)^(ROUNDDOWN((G$43-$H$28:$H$34)/12,0)))*G$44</f>
        <v>179458.33333333331</v>
      </c>
      <c r="H48" s="271" cm="1">
        <f t="array" aca="1" ref="H48" ca="1">SUMPRODUCT(--($D$14:$D$26=$C6),--($H$14:$H$26&lt;=H$43),--($I$14:$I$26&gt;=H$43),(($E$14:$E$26+$G$14:$G$26)/12)+($F$14:$F$26*$E$14:$E$26/12),$J$14:$J$26,(1+$K$14:$K$26)^(ROUNDDOWN((H$43-$H$14:$H$26)/12,0)))+
SUMPRODUCT(--($D$28:$D$34=$C6),--($H$28:$H$34&lt;=H$43),--($I$28:$I$34&gt;=H$43),(($E$28:$E$34+$G$28:$G$34)/12)+($F$28:$F$34*$E$28:$E$34/12),$J$28:$J$34,(1+$K$28:$K$34)^(ROUNDDOWN((H$43-$H$28:$H$34)/12,0)))*H$44</f>
        <v>179458.33333333331</v>
      </c>
      <c r="I48" s="271" cm="1">
        <f t="array" aca="1" ref="I48" ca="1">SUMPRODUCT(--($D$14:$D$26=$C6),--($H$14:$H$26&lt;=I$43),--($I$14:$I$26&gt;=I$43),(($E$14:$E$26+$G$14:$G$26)/12)+($F$14:$F$26*$E$14:$E$26/12),$J$14:$J$26,(1+$K$14:$K$26)^(ROUNDDOWN((I$43-$H$14:$H$26)/12,0)))+
SUMPRODUCT(--($D$28:$D$34=$C6),--($H$28:$H$34&lt;=I$43),--($I$28:$I$34&gt;=I$43),(($E$28:$E$34+$G$28:$G$34)/12)+($F$28:$F$34*$E$28:$E$34/12),$J$28:$J$34,(1+$K$28:$K$34)^(ROUNDDOWN((I$43-$H$28:$H$34)/12,0)))*I$44</f>
        <v>179458.33333333331</v>
      </c>
      <c r="J48" s="271" cm="1">
        <f t="array" aca="1" ref="J48" ca="1">SUMPRODUCT(--($D$14:$D$26=$C6),--($H$14:$H$26&lt;=J$43),--($I$14:$I$26&gt;=J$43),(($E$14:$E$26+$G$14:$G$26)/12)+($F$14:$F$26*$E$14:$E$26/12),$J$14:$J$26,(1+$K$14:$K$26)^(ROUNDDOWN((J$43-$H$14:$H$26)/12,0)))+
SUMPRODUCT(--($D$28:$D$34=$C6),--($H$28:$H$34&lt;=J$43),--($I$28:$I$34&gt;=J$43),(($E$28:$E$34+$G$28:$G$34)/12)+($F$28:$F$34*$E$28:$E$34/12),$J$28:$J$34,(1+$K$28:$K$34)^(ROUNDDOWN((J$43-$H$28:$H$34)/12,0)))*J$44</f>
        <v>179458.33333333331</v>
      </c>
      <c r="K48" s="271" cm="1">
        <f t="array" aca="1" ref="K48" ca="1">SUMPRODUCT(--($D$14:$D$26=$C6),--($H$14:$H$26&lt;=K$43),--($I$14:$I$26&gt;=K$43),(($E$14:$E$26+$G$14:$G$26)/12)+($F$14:$F$26*$E$14:$E$26/12),$J$14:$J$26,(1+$K$14:$K$26)^(ROUNDDOWN((K$43-$H$14:$H$26)/12,0)))+
SUMPRODUCT(--($D$28:$D$34=$C6),--($H$28:$H$34&lt;=K$43),--($I$28:$I$34&gt;=K$43),(($E$28:$E$34+$G$28:$G$34)/12)+($F$28:$F$34*$E$28:$E$34/12),$J$28:$J$34,(1+$K$28:$K$34)^(ROUNDDOWN((K$43-$H$28:$H$34)/12,0)))*K$44</f>
        <v>179458.33333333331</v>
      </c>
      <c r="L48" s="271" cm="1">
        <f t="array" aca="1" ref="L48" ca="1">SUMPRODUCT(--($D$14:$D$26=$C6),--($H$14:$H$26&lt;=L$43),--($I$14:$I$26&gt;=L$43),(($E$14:$E$26+$G$14:$G$26)/12)+($F$14:$F$26*$E$14:$E$26/12),$J$14:$J$26,(1+$K$14:$K$26)^(ROUNDDOWN((L$43-$H$14:$H$26)/12,0)))+
SUMPRODUCT(--($D$28:$D$34=$C6),--($H$28:$H$34&lt;=L$43),--($I$28:$I$34&gt;=L$43),(($E$28:$E$34+$G$28:$G$34)/12)+($F$28:$F$34*$E$28:$E$34/12),$J$28:$J$34,(1+$K$28:$K$34)^(ROUNDDOWN((L$43-$H$28:$H$34)/12,0)))*L$44</f>
        <v>179458.33333333331</v>
      </c>
      <c r="M48" s="271" cm="1">
        <f t="array" aca="1" ref="M48" ca="1">SUMPRODUCT(--($D$14:$D$26=$C6),--($H$14:$H$26&lt;=M$43),--($I$14:$I$26&gt;=M$43),(($E$14:$E$26+$G$14:$G$26)/12)+($F$14:$F$26*$E$14:$E$26/12),$J$14:$J$26,(1+$K$14:$K$26)^(ROUNDDOWN((M$43-$H$14:$H$26)/12,0)))+
SUMPRODUCT(--($D$28:$D$34=$C6),--($H$28:$H$34&lt;=M$43),--($I$28:$I$34&gt;=M$43),(($E$28:$E$34+$G$28:$G$34)/12)+($F$28:$F$34*$E$28:$E$34/12),$J$28:$J$34,(1+$K$28:$K$34)^(ROUNDDOWN((M$43-$H$28:$H$34)/12,0)))*M$44</f>
        <v>179458.33333333331</v>
      </c>
      <c r="N48" s="271" cm="1">
        <f t="array" aca="1" ref="N48" ca="1">SUMPRODUCT(--($D$14:$D$26=$C6),--($H$14:$H$26&lt;=N$43),--($I$14:$I$26&gt;=N$43),(($E$14:$E$26+$G$14:$G$26)/12)+($F$14:$F$26*$E$14:$E$26/12),$J$14:$J$26,(1+$K$14:$K$26)^(ROUNDDOWN((N$43-$H$14:$H$26)/12,0)))+
SUMPRODUCT(--($D$28:$D$34=$C6),--($H$28:$H$34&lt;=N$43),--($I$28:$I$34&gt;=N$43),(($E$28:$E$34+$G$28:$G$34)/12)+($F$28:$F$34*$E$28:$E$34/12),$J$28:$J$34,(1+$K$28:$K$34)^(ROUNDDOWN((N$43-$H$28:$H$34)/12,0)))*N$44</f>
        <v>179458.33333333331</v>
      </c>
      <c r="O48" s="271" cm="1">
        <f t="array" aca="1" ref="O48" ca="1">SUMPRODUCT(--($D$14:$D$26=$C6),--($H$14:$H$26&lt;=O$43),--($I$14:$I$26&gt;=O$43),(($E$14:$E$26+$G$14:$G$26)/12)+($F$14:$F$26*$E$14:$E$26/12),$J$14:$J$26,(1+$K$14:$K$26)^(ROUNDDOWN((O$43-$H$14:$H$26)/12,0)))+
SUMPRODUCT(--($D$28:$D$34=$C6),--($H$28:$H$34&lt;=O$43),--($I$28:$I$34&gt;=O$43),(($E$28:$E$34+$G$28:$G$34)/12)+($F$28:$F$34*$E$28:$E$34/12),$J$28:$J$34,(1+$K$28:$K$34)^(ROUNDDOWN((O$43-$H$28:$H$34)/12,0)))*O$44</f>
        <v>179458.33333333331</v>
      </c>
      <c r="P48" s="271" cm="1">
        <f t="array" aca="1" ref="P48" ca="1">SUMPRODUCT(--($D$14:$D$26=$C6),--($H$14:$H$26&lt;=P$43),--($I$14:$I$26&gt;=P$43),(($E$14:$E$26+$G$14:$G$26)/12)+($F$14:$F$26*$E$14:$E$26/12),$J$14:$J$26,(1+$K$14:$K$26)^(ROUNDDOWN((P$43-$H$14:$H$26)/12,0)))+
SUMPRODUCT(--($D$28:$D$34=$C6),--($H$28:$H$34&lt;=P$43),--($I$28:$I$34&gt;=P$43),(($E$28:$E$34+$G$28:$G$34)/12)+($F$28:$F$34*$E$28:$E$34/12),$J$28:$J$34,(1+$K$28:$K$34)^(ROUNDDOWN((P$43-$H$28:$H$34)/12,0)))*P$44</f>
        <v>180736.66666666669</v>
      </c>
      <c r="Q48" s="271" cm="1">
        <f t="array" aca="1" ref="Q48" ca="1">SUMPRODUCT(--($D$14:$D$26=$C6),--($H$14:$H$26&lt;=Q$43),--($I$14:$I$26&gt;=Q$43),(($E$14:$E$26+$G$14:$G$26)/12)+($F$14:$F$26*$E$14:$E$26/12),$J$14:$J$26,(1+$K$14:$K$26)^(ROUNDDOWN((Q$43-$H$14:$H$26)/12,0)))+
SUMPRODUCT(--($D$28:$D$34=$C6),--($H$28:$H$34&lt;=Q$43),--($I$28:$I$34&gt;=Q$43),(($E$28:$E$34+$G$28:$G$34)/12)+($F$28:$F$34*$E$28:$E$34/12),$J$28:$J$34,(1+$K$28:$K$34)^(ROUNDDOWN((Q$43-$H$28:$H$34)/12,0)))*Q$44</f>
        <v>181400.41666666669</v>
      </c>
      <c r="R48" s="271" cm="1">
        <f t="array" aca="1" ref="R48" ca="1">SUMPRODUCT(--($D$14:$D$26=$C6),--($H$14:$H$26&lt;=R$43),--($I$14:$I$26&gt;=R$43),(($E$14:$E$26+$G$14:$G$26)/12)+($F$14:$F$26*$E$14:$E$26/12),$J$14:$J$26,(1+$K$14:$K$26)^(ROUNDDOWN((R$43-$H$14:$H$26)/12,0)))+
SUMPRODUCT(--($D$28:$D$34=$C6),--($H$28:$H$34&lt;=R$43),--($I$28:$I$34&gt;=R$43),(($E$28:$E$34+$G$28:$G$34)/12)+($F$28:$F$34*$E$28:$E$34/12),$J$28:$J$34,(1+$K$28:$K$34)^(ROUNDDOWN((R$43-$H$28:$H$34)/12,0)))*R$44</f>
        <v>188431.25</v>
      </c>
      <c r="S48" s="271" cm="1">
        <f t="array" aca="1" ref="S48" ca="1">SUMPRODUCT(--($D$14:$D$26=$C6),--($H$14:$H$26&lt;=S$43),--($I$14:$I$26&gt;=S$43),(($E$14:$E$26+$G$14:$G$26)/12)+($F$14:$F$26*$E$14:$E$26/12),$J$14:$J$26,(1+$K$14:$K$26)^(ROUNDDOWN((S$43-$H$14:$H$26)/12,0)))+
SUMPRODUCT(--($D$28:$D$34=$C6),--($H$28:$H$34&lt;=S$43),--($I$28:$I$34&gt;=S$43),(($E$28:$E$34+$G$28:$G$34)/12)+($F$28:$F$34*$E$28:$E$34/12),$J$28:$J$34,(1+$K$28:$K$34)^(ROUNDDOWN((S$43-$H$28:$H$34)/12,0)))*S$44</f>
        <v>188431.25</v>
      </c>
      <c r="T48" s="271" cm="1">
        <f t="array" aca="1" ref="T48" ca="1">SUMPRODUCT(--($D$14:$D$26=$C6),--($H$14:$H$26&lt;=T$43),--($I$14:$I$26&gt;=T$43),(($E$14:$E$26+$G$14:$G$26)/12)+($F$14:$F$26*$E$14:$E$26/12),$J$14:$J$26,(1+$K$14:$K$26)^(ROUNDDOWN((T$43-$H$14:$H$26)/12,0)))+
SUMPRODUCT(--($D$28:$D$34=$C6),--($H$28:$H$34&lt;=T$43),--($I$28:$I$34&gt;=T$43),(($E$28:$E$34+$G$28:$G$34)/12)+($F$28:$F$34*$E$28:$E$34/12),$J$28:$J$34,(1+$K$28:$K$34)^(ROUNDDOWN((T$43-$H$28:$H$34)/12,0)))*T$44</f>
        <v>188431.25</v>
      </c>
      <c r="U48" s="271" cm="1">
        <f t="array" aca="1" ref="U48" ca="1">SUMPRODUCT(--($D$14:$D$26=$C6),--($H$14:$H$26&lt;=U$43),--($I$14:$I$26&gt;=U$43),(($E$14:$E$26+$G$14:$G$26)/12)+($F$14:$F$26*$E$14:$E$26/12),$J$14:$J$26,(1+$K$14:$K$26)^(ROUNDDOWN((U$43-$H$14:$H$26)/12,0)))+
SUMPRODUCT(--($D$28:$D$34=$C6),--($H$28:$H$34&lt;=U$43),--($I$28:$I$34&gt;=U$43),(($E$28:$E$34+$G$28:$G$34)/12)+($F$28:$F$34*$E$28:$E$34/12),$J$28:$J$34,(1+$K$28:$K$34)^(ROUNDDOWN((U$43-$H$28:$H$34)/12,0)))*U$44</f>
        <v>188431.25</v>
      </c>
      <c r="V48" s="271" cm="1">
        <f t="array" aca="1" ref="V48" ca="1">SUMPRODUCT(--($D$14:$D$26=$C6),--($H$14:$H$26&lt;=V$43),--($I$14:$I$26&gt;=V$43),(($E$14:$E$26+$G$14:$G$26)/12)+($F$14:$F$26*$E$14:$E$26/12),$J$14:$J$26,(1+$K$14:$K$26)^(ROUNDDOWN((V$43-$H$14:$H$26)/12,0)))+
SUMPRODUCT(--($D$28:$D$34=$C6),--($H$28:$H$34&lt;=V$43),--($I$28:$I$34&gt;=V$43),(($E$28:$E$34+$G$28:$G$34)/12)+($F$28:$F$34*$E$28:$E$34/12),$J$28:$J$34,(1+$K$28:$K$34)^(ROUNDDOWN((V$43-$H$28:$H$34)/12,0)))*V$44</f>
        <v>188431.25</v>
      </c>
      <c r="W48" s="271" cm="1">
        <f t="array" aca="1" ref="W48" ca="1">SUMPRODUCT(--($D$14:$D$26=$C6),--($H$14:$H$26&lt;=W$43),--($I$14:$I$26&gt;=W$43),(($E$14:$E$26+$G$14:$G$26)/12)+($F$14:$F$26*$E$14:$E$26/12),$J$14:$J$26,(1+$K$14:$K$26)^(ROUNDDOWN((W$43-$H$14:$H$26)/12,0)))+
SUMPRODUCT(--($D$28:$D$34=$C6),--($H$28:$H$34&lt;=W$43),--($I$28:$I$34&gt;=W$43),(($E$28:$E$34+$G$28:$G$34)/12)+($F$28:$F$34*$E$28:$E$34/12),$J$28:$J$34,(1+$K$28:$K$34)^(ROUNDDOWN((W$43-$H$28:$H$34)/12,0)))*W$44</f>
        <v>188431.25</v>
      </c>
      <c r="X48" s="271" cm="1">
        <f t="array" aca="1" ref="X48" ca="1">SUMPRODUCT(--($D$14:$D$26=$C6),--($H$14:$H$26&lt;=X$43),--($I$14:$I$26&gt;=X$43),(($E$14:$E$26+$G$14:$G$26)/12)+($F$14:$F$26*$E$14:$E$26/12),$J$14:$J$26,(1+$K$14:$K$26)^(ROUNDDOWN((X$43-$H$14:$H$26)/12,0)))+
SUMPRODUCT(--($D$28:$D$34=$C6),--($H$28:$H$34&lt;=X$43),--($I$28:$I$34&gt;=X$43),(($E$28:$E$34+$G$28:$G$34)/12)+($F$28:$F$34*$E$28:$E$34/12),$J$28:$J$34,(1+$K$28:$K$34)^(ROUNDDOWN((X$43-$H$28:$H$34)/12,0)))*X$44</f>
        <v>188431.25</v>
      </c>
      <c r="Y48" s="271" cm="1">
        <f t="array" aca="1" ref="Y48" ca="1">SUMPRODUCT(--($D$14:$D$26=$C6),--($H$14:$H$26&lt;=Y$43),--($I$14:$I$26&gt;=Y$43),(($E$14:$E$26+$G$14:$G$26)/12)+($F$14:$F$26*$E$14:$E$26/12),$J$14:$J$26,(1+$K$14:$K$26)^(ROUNDDOWN((Y$43-$H$14:$H$26)/12,0)))+
SUMPRODUCT(--($D$28:$D$34=$C6),--($H$28:$H$34&lt;=Y$43),--($I$28:$I$34&gt;=Y$43),(($E$28:$E$34+$G$28:$G$34)/12)+($F$28:$F$34*$E$28:$E$34/12),$J$28:$J$34,(1+$K$28:$K$34)^(ROUNDDOWN((Y$43-$H$28:$H$34)/12,0)))*Y$44</f>
        <v>188431.25</v>
      </c>
      <c r="Z48" s="271" cm="1">
        <f t="array" aca="1" ref="Z48" ca="1">SUMPRODUCT(--($D$14:$D$26=$C6),--($H$14:$H$26&lt;=Z$43),--($I$14:$I$26&gt;=Z$43),(($E$14:$E$26+$G$14:$G$26)/12)+($F$14:$F$26*$E$14:$E$26/12),$J$14:$J$26,(1+$K$14:$K$26)^(ROUNDDOWN((Z$43-$H$14:$H$26)/12,0)))+
SUMPRODUCT(--($D$28:$D$34=$C6),--($H$28:$H$34&lt;=Z$43),--($I$28:$I$34&gt;=Z$43),(($E$28:$E$34+$G$28:$G$34)/12)+($F$28:$F$34*$E$28:$E$34/12),$J$28:$J$34,(1+$K$28:$K$34)^(ROUNDDOWN((Z$43-$H$28:$H$34)/12,0)))*Z$44</f>
        <v>188431.25</v>
      </c>
      <c r="AA48" s="271" cm="1">
        <f t="array" aca="1" ref="AA48" ca="1">SUMPRODUCT(--($D$14:$D$26=$C6),--($H$14:$H$26&lt;=AA$43),--($I$14:$I$26&gt;=AA$43),(($E$14:$E$26+$G$14:$G$26)/12)+($F$14:$F$26*$E$14:$E$26/12),$J$14:$J$26,(1+$K$14:$K$26)^(ROUNDDOWN((AA$43-$H$14:$H$26)/12,0)))+
SUMPRODUCT(--($D$28:$D$34=$C6),--($H$28:$H$34&lt;=AA$43),--($I$28:$I$34&gt;=AA$43),(($E$28:$E$34+$G$28:$G$34)/12)+($F$28:$F$34*$E$28:$E$34/12),$J$28:$J$34,(1+$K$28:$K$34)^(ROUNDDOWN((AA$43-$H$28:$H$34)/12,0)))*AA$44</f>
        <v>188431.25</v>
      </c>
      <c r="AB48" s="271" cm="1">
        <f t="array" aca="1" ref="AB48" ca="1">SUMPRODUCT(--($D$14:$D$26=$C6),--($H$14:$H$26&lt;=AB$43),--($I$14:$I$26&gt;=AB$43),(($E$14:$E$26+$G$14:$G$26)/12)+($F$14:$F$26*$E$14:$E$26/12),$J$14:$J$26,(1+$K$14:$K$26)^(ROUNDDOWN((AB$43-$H$14:$H$26)/12,0)))+
SUMPRODUCT(--($D$28:$D$34=$C6),--($H$28:$H$34&lt;=AB$43),--($I$28:$I$34&gt;=AB$43),(($E$28:$E$34+$G$28:$G$34)/12)+($F$28:$F$34*$E$28:$E$34/12),$J$28:$J$34,(1+$K$28:$K$34)^(ROUNDDOWN((AB$43-$H$28:$H$34)/12,0)))*AB$44</f>
        <v>189773.5</v>
      </c>
      <c r="AC48" s="271" cm="1">
        <f t="array" aca="1" ref="AC48" ca="1">SUMPRODUCT(--($D$14:$D$26=$C6),--($H$14:$H$26&lt;=AC$43),--($I$14:$I$26&gt;=AC$43),(($E$14:$E$26+$G$14:$G$26)/12)+($F$14:$F$26*$E$14:$E$26/12),$J$14:$J$26,(1+$K$14:$K$26)^(ROUNDDOWN((AC$43-$H$14:$H$26)/12,0)))+
SUMPRODUCT(--($D$28:$D$34=$C6),--($H$28:$H$34&lt;=AC$43),--($I$28:$I$34&gt;=AC$43),(($E$28:$E$34+$G$28:$G$34)/12)+($F$28:$F$34*$E$28:$E$34/12),$J$28:$J$34,(1+$K$28:$K$34)^(ROUNDDOWN((AC$43-$H$28:$H$34)/12,0)))*AC$44</f>
        <v>190470.4375</v>
      </c>
      <c r="AD48" s="271" cm="1">
        <f t="array" aca="1" ref="AD48" ca="1">SUMPRODUCT(--($D$14:$D$26=$C6),--($H$14:$H$26&lt;=AD$43),--($I$14:$I$26&gt;=AD$43),(($E$14:$E$26+$G$14:$G$26)/12)+($F$14:$F$26*$E$14:$E$26/12),$J$14:$J$26,(1+$K$14:$K$26)^(ROUNDDOWN((AD$43-$H$14:$H$26)/12,0)))+
SUMPRODUCT(--($D$28:$D$34=$C6),--($H$28:$H$34&lt;=AD$43),--($I$28:$I$34&gt;=AD$43),(($E$28:$E$34+$G$28:$G$34)/12)+($F$28:$F$34*$E$28:$E$34/12),$J$28:$J$34,(1+$K$28:$K$34)^(ROUNDDOWN((AD$43-$H$28:$H$34)/12,0)))*AD$44</f>
        <v>197852.8125</v>
      </c>
      <c r="AE48" s="271" cm="1">
        <f t="array" aca="1" ref="AE48" ca="1">SUMPRODUCT(--($D$14:$D$26=$C6),--($H$14:$H$26&lt;=AE$43),--($I$14:$I$26&gt;=AE$43),(($E$14:$E$26+$G$14:$G$26)/12)+($F$14:$F$26*$E$14:$E$26/12),$J$14:$J$26,(1+$K$14:$K$26)^(ROUNDDOWN((AE$43-$H$14:$H$26)/12,0)))+
SUMPRODUCT(--($D$28:$D$34=$C6),--($H$28:$H$34&lt;=AE$43),--($I$28:$I$34&gt;=AE$43),(($E$28:$E$34+$G$28:$G$34)/12)+($F$28:$F$34*$E$28:$E$34/12),$J$28:$J$34,(1+$K$28:$K$34)^(ROUNDDOWN((AE$43-$H$28:$H$34)/12,0)))*AE$44</f>
        <v>197852.8125</v>
      </c>
      <c r="AF48" s="271" cm="1">
        <f t="array" aca="1" ref="AF48" ca="1">SUMPRODUCT(--($D$14:$D$26=$C6),--($H$14:$H$26&lt;=AF$43),--($I$14:$I$26&gt;=AF$43),(($E$14:$E$26+$G$14:$G$26)/12)+($F$14:$F$26*$E$14:$E$26/12),$J$14:$J$26,(1+$K$14:$K$26)^(ROUNDDOWN((AF$43-$H$14:$H$26)/12,0)))+
SUMPRODUCT(--($D$28:$D$34=$C6),--($H$28:$H$34&lt;=AF$43),--($I$28:$I$34&gt;=AF$43),(($E$28:$E$34+$G$28:$G$34)/12)+($F$28:$F$34*$E$28:$E$34/12),$J$28:$J$34,(1+$K$28:$K$34)^(ROUNDDOWN((AF$43-$H$28:$H$34)/12,0)))*AF$44</f>
        <v>197852.8125</v>
      </c>
      <c r="AG48" s="271" cm="1">
        <f t="array" aca="1" ref="AG48" ca="1">SUMPRODUCT(--($D$14:$D$26=$C6),--($H$14:$H$26&lt;=AG$43),--($I$14:$I$26&gt;=AG$43),(($E$14:$E$26+$G$14:$G$26)/12)+($F$14:$F$26*$E$14:$E$26/12),$J$14:$J$26,(1+$K$14:$K$26)^(ROUNDDOWN((AG$43-$H$14:$H$26)/12,0)))+
SUMPRODUCT(--($D$28:$D$34=$C6),--($H$28:$H$34&lt;=AG$43),--($I$28:$I$34&gt;=AG$43),(($E$28:$E$34+$G$28:$G$34)/12)+($F$28:$F$34*$E$28:$E$34/12),$J$28:$J$34,(1+$K$28:$K$34)^(ROUNDDOWN((AG$43-$H$28:$H$34)/12,0)))*AG$44</f>
        <v>197852.8125</v>
      </c>
      <c r="AH48" s="271" cm="1">
        <f t="array" aca="1" ref="AH48" ca="1">SUMPRODUCT(--($D$14:$D$26=$C6),--($H$14:$H$26&lt;=AH$43),--($I$14:$I$26&gt;=AH$43),(($E$14:$E$26+$G$14:$G$26)/12)+($F$14:$F$26*$E$14:$E$26/12),$J$14:$J$26,(1+$K$14:$K$26)^(ROUNDDOWN((AH$43-$H$14:$H$26)/12,0)))+
SUMPRODUCT(--($D$28:$D$34=$C6),--($H$28:$H$34&lt;=AH$43),--($I$28:$I$34&gt;=AH$43),(($E$28:$E$34+$G$28:$G$34)/12)+($F$28:$F$34*$E$28:$E$34/12),$J$28:$J$34,(1+$K$28:$K$34)^(ROUNDDOWN((AH$43-$H$28:$H$34)/12,0)))*AH$44</f>
        <v>197852.8125</v>
      </c>
      <c r="AI48" s="271" cm="1">
        <f t="array" aca="1" ref="AI48" ca="1">SUMPRODUCT(--($D$14:$D$26=$C6),--($H$14:$H$26&lt;=AI$43),--($I$14:$I$26&gt;=AI$43),(($E$14:$E$26+$G$14:$G$26)/12)+($F$14:$F$26*$E$14:$E$26/12),$J$14:$J$26,(1+$K$14:$K$26)^(ROUNDDOWN((AI$43-$H$14:$H$26)/12,0)))+
SUMPRODUCT(--($D$28:$D$34=$C6),--($H$28:$H$34&lt;=AI$43),--($I$28:$I$34&gt;=AI$43),(($E$28:$E$34+$G$28:$G$34)/12)+($F$28:$F$34*$E$28:$E$34/12),$J$28:$J$34,(1+$K$28:$K$34)^(ROUNDDOWN((AI$43-$H$28:$H$34)/12,0)))*AI$44</f>
        <v>197852.8125</v>
      </c>
      <c r="AJ48" s="271" cm="1">
        <f t="array" aca="1" ref="AJ48" ca="1">SUMPRODUCT(--($D$14:$D$26=$C6),--($H$14:$H$26&lt;=AJ$43),--($I$14:$I$26&gt;=AJ$43),(($E$14:$E$26+$G$14:$G$26)/12)+($F$14:$F$26*$E$14:$E$26/12),$J$14:$J$26,(1+$K$14:$K$26)^(ROUNDDOWN((AJ$43-$H$14:$H$26)/12,0)))+
SUMPRODUCT(--($D$28:$D$34=$C6),--($H$28:$H$34&lt;=AJ$43),--($I$28:$I$34&gt;=AJ$43),(($E$28:$E$34+$G$28:$G$34)/12)+($F$28:$F$34*$E$28:$E$34/12),$J$28:$J$34,(1+$K$28:$K$34)^(ROUNDDOWN((AJ$43-$H$28:$H$34)/12,0)))*AJ$44</f>
        <v>197852.8125</v>
      </c>
      <c r="AK48" s="271" cm="1">
        <f t="array" aca="1" ref="AK48" ca="1">SUMPRODUCT(--($D$14:$D$26=$C6),--($H$14:$H$26&lt;=AK$43),--($I$14:$I$26&gt;=AK$43),(($E$14:$E$26+$G$14:$G$26)/12)+($F$14:$F$26*$E$14:$E$26/12),$J$14:$J$26,(1+$K$14:$K$26)^(ROUNDDOWN((AK$43-$H$14:$H$26)/12,0)))+
SUMPRODUCT(--($D$28:$D$34=$C6),--($H$28:$H$34&lt;=AK$43),--($I$28:$I$34&gt;=AK$43),(($E$28:$E$34+$G$28:$G$34)/12)+($F$28:$F$34*$E$28:$E$34/12),$J$28:$J$34,(1+$K$28:$K$34)^(ROUNDDOWN((AK$43-$H$28:$H$34)/12,0)))*AK$44</f>
        <v>197852.8125</v>
      </c>
      <c r="AL48" s="271" cm="1">
        <f t="array" aca="1" ref="AL48" ca="1">SUMPRODUCT(--($D$14:$D$26=$C6),--($H$14:$H$26&lt;=AL$43),--($I$14:$I$26&gt;=AL$43),(($E$14:$E$26+$G$14:$G$26)/12)+($F$14:$F$26*$E$14:$E$26/12),$J$14:$J$26,(1+$K$14:$K$26)^(ROUNDDOWN((AL$43-$H$14:$H$26)/12,0)))+
SUMPRODUCT(--($D$28:$D$34=$C6),--($H$28:$H$34&lt;=AL$43),--($I$28:$I$34&gt;=AL$43),(($E$28:$E$34+$G$28:$G$34)/12)+($F$28:$F$34*$E$28:$E$34/12),$J$28:$J$34,(1+$K$28:$K$34)^(ROUNDDOWN((AL$43-$H$28:$H$34)/12,0)))*AL$44</f>
        <v>197852.8125</v>
      </c>
      <c r="AM48" s="271" cm="1">
        <f t="array" aca="1" ref="AM48" ca="1">SUMPRODUCT(--($D$14:$D$26=$C6),--($H$14:$H$26&lt;=AM$43),--($I$14:$I$26&gt;=AM$43),(($E$14:$E$26+$G$14:$G$26)/12)+($F$14:$F$26*$E$14:$E$26/12),$J$14:$J$26,(1+$K$14:$K$26)^(ROUNDDOWN((AM$43-$H$14:$H$26)/12,0)))+
SUMPRODUCT(--($D$28:$D$34=$C6),--($H$28:$H$34&lt;=AM$43),--($I$28:$I$34&gt;=AM$43),(($E$28:$E$34+$G$28:$G$34)/12)+($F$28:$F$34*$E$28:$E$34/12),$J$28:$J$34,(1+$K$28:$K$34)^(ROUNDDOWN((AM$43-$H$28:$H$34)/12,0)))*AM$44</f>
        <v>197852.8125</v>
      </c>
      <c r="AN48" s="271" cm="1">
        <f t="array" aca="1" ref="AN48" ca="1">SUMPRODUCT(--($D$14:$D$26=$C6),--($H$14:$H$26&lt;=AN$43),--($I$14:$I$26&gt;=AN$43),(($E$14:$E$26+$G$14:$G$26)/12)+($F$14:$F$26*$E$14:$E$26/12),$J$14:$J$26,(1+$K$14:$K$26)^(ROUNDDOWN((AN$43-$H$14:$H$26)/12,0)))+
SUMPRODUCT(--($D$28:$D$34=$C6),--($H$28:$H$34&lt;=AN$43),--($I$28:$I$34&gt;=AN$43),(($E$28:$E$34+$G$28:$G$34)/12)+($F$28:$F$34*$E$28:$E$34/12),$J$28:$J$34,(1+$K$28:$K$34)^(ROUNDDOWN((AN$43-$H$28:$H$34)/12,0)))*AN$44</f>
        <v>202514.55000000002</v>
      </c>
      <c r="AO48" s="271" cm="1">
        <f t="array" aca="1" ref="AO48" ca="1">SUMPRODUCT(--($D$14:$D$26=$C6),--($H$14:$H$26&lt;=AO$43),--($I$14:$I$26&gt;=AO$43),(($E$14:$E$26+$G$14:$G$26)/12)+($F$14:$F$26*$E$14:$E$26/12),$J$14:$J$26,(1+$K$14:$K$26)^(ROUNDDOWN((AO$43-$H$14:$H$26)/12,0)))+
SUMPRODUCT(--($D$28:$D$34=$C6),--($H$28:$H$34&lt;=AO$43),--($I$28:$I$34&gt;=AO$43),(($E$28:$E$34+$G$28:$G$34)/12)+($F$28:$F$34*$E$28:$E$34/12),$J$28:$J$34,(1+$K$28:$K$34)^(ROUNDDOWN((AO$43-$H$28:$H$34)/12,0)))*AO$44</f>
        <v>203246.33437500001</v>
      </c>
      <c r="AP48" s="271" cm="1">
        <f t="array" aca="1" ref="AP48" ca="1">SUMPRODUCT(--($D$14:$D$26=$C6),--($H$14:$H$26&lt;=AP$43),--($I$14:$I$26&gt;=AP$43),(($E$14:$E$26+$G$14:$G$26)/12)+($F$14:$F$26*$E$14:$E$26/12),$J$14:$J$26,(1+$K$14:$K$26)^(ROUNDDOWN((AP$43-$H$14:$H$26)/12,0)))+
SUMPRODUCT(--($D$28:$D$34=$C6),--($H$28:$H$34&lt;=AP$43),--($I$28:$I$34&gt;=AP$43),(($E$28:$E$34+$G$28:$G$34)/12)+($F$28:$F$34*$E$28:$E$34/12),$J$28:$J$34,(1+$K$28:$K$34)^(ROUNDDOWN((AP$43-$H$28:$H$34)/12,0)))*AP$44</f>
        <v>211160.44687499999</v>
      </c>
      <c r="AQ48" s="271" cm="1">
        <f t="array" aca="1" ref="AQ48" ca="1">SUMPRODUCT(--($D$14:$D$26=$C6),--($H$14:$H$26&lt;=AQ$43),--($I$14:$I$26&gt;=AQ$43),(($E$14:$E$26+$G$14:$G$26)/12)+($F$14:$F$26*$E$14:$E$26/12),$J$14:$J$26,(1+$K$14:$K$26)^(ROUNDDOWN((AQ$43-$H$14:$H$26)/12,0)))+
SUMPRODUCT(--($D$28:$D$34=$C6),--($H$28:$H$34&lt;=AQ$43),--($I$28:$I$34&gt;=AQ$43),(($E$28:$E$34+$G$28:$G$34)/12)+($F$28:$F$34*$E$28:$E$34/12),$J$28:$J$34,(1+$K$28:$K$34)^(ROUNDDOWN((AQ$43-$H$28:$H$34)/12,0)))*AQ$44</f>
        <v>211160.44687499999</v>
      </c>
      <c r="AR48" s="271" cm="1">
        <f t="array" aca="1" ref="AR48" ca="1">SUMPRODUCT(--($D$14:$D$26=$C6),--($H$14:$H$26&lt;=AR$43),--($I$14:$I$26&gt;=AR$43),(($E$14:$E$26+$G$14:$G$26)/12)+($F$14:$F$26*$E$14:$E$26/12),$J$14:$J$26,(1+$K$14:$K$26)^(ROUNDDOWN((AR$43-$H$14:$H$26)/12,0)))+
SUMPRODUCT(--($D$28:$D$34=$C6),--($H$28:$H$34&lt;=AR$43),--($I$28:$I$34&gt;=AR$43),(($E$28:$E$34+$G$28:$G$34)/12)+($F$28:$F$34*$E$28:$E$34/12),$J$28:$J$34,(1+$K$28:$K$34)^(ROUNDDOWN((AR$43-$H$28:$H$34)/12,0)))*AR$44</f>
        <v>211160.44687499999</v>
      </c>
      <c r="AS48" s="271" cm="1">
        <f t="array" aca="1" ref="AS48" ca="1">SUMPRODUCT(--($D$14:$D$26=$C6),--($H$14:$H$26&lt;=AS$43),--($I$14:$I$26&gt;=AS$43),(($E$14:$E$26+$G$14:$G$26)/12)+($F$14:$F$26*$E$14:$E$26/12),$J$14:$J$26,(1+$K$14:$K$26)^(ROUNDDOWN((AS$43-$H$14:$H$26)/12,0)))+
SUMPRODUCT(--($D$28:$D$34=$C6),--($H$28:$H$34&lt;=AS$43),--($I$28:$I$34&gt;=AS$43),(($E$28:$E$34+$G$28:$G$34)/12)+($F$28:$F$34*$E$28:$E$34/12),$J$28:$J$34,(1+$K$28:$K$34)^(ROUNDDOWN((AS$43-$H$28:$H$34)/12,0)))*AS$44</f>
        <v>211160.44687499999</v>
      </c>
      <c r="AT48" s="271" cm="1">
        <f t="array" aca="1" ref="AT48" ca="1">SUMPRODUCT(--($D$14:$D$26=$C6),--($H$14:$H$26&lt;=AT$43),--($I$14:$I$26&gt;=AT$43),(($E$14:$E$26+$G$14:$G$26)/12)+($F$14:$F$26*$E$14:$E$26/12),$J$14:$J$26,(1+$K$14:$K$26)^(ROUNDDOWN((AT$43-$H$14:$H$26)/12,0)))+
SUMPRODUCT(--($D$28:$D$34=$C6),--($H$28:$H$34&lt;=AT$43),--($I$28:$I$34&gt;=AT$43),(($E$28:$E$34+$G$28:$G$34)/12)+($F$28:$F$34*$E$28:$E$34/12),$J$28:$J$34,(1+$K$28:$K$34)^(ROUNDDOWN((AT$43-$H$28:$H$34)/12,0)))*AT$44</f>
        <v>214575.44062499999</v>
      </c>
      <c r="AU48" s="271" cm="1">
        <f t="array" aca="1" ref="AU48" ca="1">SUMPRODUCT(--($D$14:$D$26=$C6),--($H$14:$H$26&lt;=AU$43),--($I$14:$I$26&gt;=AU$43),(($E$14:$E$26+$G$14:$G$26)/12)+($F$14:$F$26*$E$14:$E$26/12),$J$14:$J$26,(1+$K$14:$K$26)^(ROUNDDOWN((AU$43-$H$14:$H$26)/12,0)))+
SUMPRODUCT(--($D$28:$D$34=$C6),--($H$28:$H$34&lt;=AU$43),--($I$28:$I$34&gt;=AU$43),(($E$28:$E$34+$G$28:$G$34)/12)+($F$28:$F$34*$E$28:$E$34/12),$J$28:$J$34,(1+$K$28:$K$34)^(ROUNDDOWN((AU$43-$H$28:$H$34)/12,0)))*AU$44</f>
        <v>214575.44062499999</v>
      </c>
      <c r="AV48" s="271" cm="1">
        <f t="array" aca="1" ref="AV48" ca="1">SUMPRODUCT(--($D$14:$D$26=$C6),--($H$14:$H$26&lt;=AV$43),--($I$14:$I$26&gt;=AV$43),(($E$14:$E$26+$G$14:$G$26)/12)+($F$14:$F$26*$E$14:$E$26/12),$J$14:$J$26,(1+$K$14:$K$26)^(ROUNDDOWN((AV$43-$H$14:$H$26)/12,0)))+
SUMPRODUCT(--($D$28:$D$34=$C6),--($H$28:$H$34&lt;=AV$43),--($I$28:$I$34&gt;=AV$43),(($E$28:$E$34+$G$28:$G$34)/12)+($F$28:$F$34*$E$28:$E$34/12),$J$28:$J$34,(1+$K$28:$K$34)^(ROUNDDOWN((AV$43-$H$28:$H$34)/12,0)))*AV$44</f>
        <v>214575.44062499999</v>
      </c>
      <c r="AW48" s="271" cm="1">
        <f t="array" aca="1" ref="AW48" ca="1">SUMPRODUCT(--($D$14:$D$26=$C6),--($H$14:$H$26&lt;=AW$43),--($I$14:$I$26&gt;=AW$43),(($E$14:$E$26+$G$14:$G$26)/12)+($F$14:$F$26*$E$14:$E$26/12),$J$14:$J$26,(1+$K$14:$K$26)^(ROUNDDOWN((AW$43-$H$14:$H$26)/12,0)))+
SUMPRODUCT(--($D$28:$D$34=$C6),--($H$28:$H$34&lt;=AW$43),--($I$28:$I$34&gt;=AW$43),(($E$28:$E$34+$G$28:$G$34)/12)+($F$28:$F$34*$E$28:$E$34/12),$J$28:$J$34,(1+$K$28:$K$34)^(ROUNDDOWN((AW$43-$H$28:$H$34)/12,0)))*AW$44</f>
        <v>214575.44062499999</v>
      </c>
      <c r="AX48" s="271" cm="1">
        <f t="array" aca="1" ref="AX48" ca="1">SUMPRODUCT(--($D$14:$D$26=$C6),--($H$14:$H$26&lt;=AX$43),--($I$14:$I$26&gt;=AX$43),(($E$14:$E$26+$G$14:$G$26)/12)+($F$14:$F$26*$E$14:$E$26/12),$J$14:$J$26,(1+$K$14:$K$26)^(ROUNDDOWN((AX$43-$H$14:$H$26)/12,0)))+
SUMPRODUCT(--($D$28:$D$34=$C6),--($H$28:$H$34&lt;=AX$43),--($I$28:$I$34&gt;=AX$43),(($E$28:$E$34+$G$28:$G$34)/12)+($F$28:$F$34*$E$28:$E$34/12),$J$28:$J$34,(1+$K$28:$K$34)^(ROUNDDOWN((AX$43-$H$28:$H$34)/12,0)))*AX$44</f>
        <v>217990.43437500001</v>
      </c>
      <c r="AY48" s="271" cm="1">
        <f t="array" aca="1" ref="AY48" ca="1">SUMPRODUCT(--($D$14:$D$26=$C6),--($H$14:$H$26&lt;=AY$43),--($I$14:$I$26&gt;=AY$43),(($E$14:$E$26+$G$14:$G$26)/12)+($F$14:$F$26*$E$14:$E$26/12),$J$14:$J$26,(1+$K$14:$K$26)^(ROUNDDOWN((AY$43-$H$14:$H$26)/12,0)))+
SUMPRODUCT(--($D$28:$D$34=$C6),--($H$28:$H$34&lt;=AY$43),--($I$28:$I$34&gt;=AY$43),(($E$28:$E$34+$G$28:$G$34)/12)+($F$28:$F$34*$E$28:$E$34/12),$J$28:$J$34,(1+$K$28:$K$34)^(ROUNDDOWN((AY$43-$H$28:$H$34)/12,0)))*AY$44</f>
        <v>217990.43437500001</v>
      </c>
      <c r="AZ48" s="271" cm="1">
        <f t="array" aca="1" ref="AZ48" ca="1">SUMPRODUCT(--($D$14:$D$26=$C6),--($H$14:$H$26&lt;=AZ$43),--($I$14:$I$26&gt;=AZ$43),(($E$14:$E$26+$G$14:$G$26)/12)+($F$14:$F$26*$E$14:$E$26/12),$J$14:$J$26,(1+$K$14:$K$26)^(ROUNDDOWN((AZ$43-$H$14:$H$26)/12,0)))+
SUMPRODUCT(--($D$28:$D$34=$C6),--($H$28:$H$34&lt;=AZ$43),--($I$28:$I$34&gt;=AZ$43),(($E$28:$E$34+$G$28:$G$34)/12)+($F$28:$F$34*$E$28:$E$34/12),$J$28:$J$34,(1+$K$28:$K$34)^(ROUNDDOWN((AZ$43-$H$28:$H$34)/12,0)))*AZ$44</f>
        <v>222885.25875000001</v>
      </c>
      <c r="BA48" s="271" cm="1">
        <f t="array" aca="1" ref="BA48" ca="1">SUMPRODUCT(--($D$14:$D$26=$C6),--($H$14:$H$26&lt;=BA$43),--($I$14:$I$26&gt;=BA$43),(($E$14:$E$26+$G$14:$G$26)/12)+($F$14:$F$26*$E$14:$E$26/12),$J$14:$J$26,(1+$K$14:$K$26)^(ROUNDDOWN((BA$43-$H$14:$H$26)/12,0)))+
SUMPRODUCT(--($D$28:$D$34=$C6),--($H$28:$H$34&lt;=BA$43),--($I$28:$I$34&gt;=BA$43),(($E$28:$E$34+$G$28:$G$34)/12)+($F$28:$F$34*$E$28:$E$34/12),$J$28:$J$34,(1+$K$28:$K$34)^(ROUNDDOWN((BA$43-$H$28:$H$34)/12,0)))*BA$44</f>
        <v>223653.63234375001</v>
      </c>
      <c r="BB48" s="271" cm="1">
        <f t="array" aca="1" ref="BB48" ca="1">SUMPRODUCT(--($D$14:$D$26=$C6),--($H$14:$H$26&lt;=BB$43),--($I$14:$I$26&gt;=BB$43),(($E$14:$E$26+$G$14:$G$26)/12)+($F$14:$F$26*$E$14:$E$26/12),$J$14:$J$26,(1+$K$14:$K$26)^(ROUNDDOWN((BB$43-$H$14:$H$26)/12,0)))+
SUMPRODUCT(--($D$28:$D$34=$C6),--($H$28:$H$34&lt;=BB$43),--($I$28:$I$34&gt;=BB$43),(($E$28:$E$34+$G$28:$G$34)/12)+($F$28:$F$34*$E$28:$E$34/12),$J$28:$J$34,(1+$K$28:$K$34)^(ROUNDDOWN((BB$43-$H$28:$H$34)/12,0)))*BB$44</f>
        <v>236061.44296875005</v>
      </c>
      <c r="BC48" s="271" cm="1">
        <f t="array" aca="1" ref="BC48" ca="1">SUMPRODUCT(--($D$14:$D$26=$C6),--($H$14:$H$26&lt;=BC$43),--($I$14:$I$26&gt;=BC$43),(($E$14:$E$26+$G$14:$G$26)/12)+($F$14:$F$26*$E$14:$E$26/12),$J$14:$J$26,(1+$K$14:$K$26)^(ROUNDDOWN((BC$43-$H$14:$H$26)/12,0)))+
SUMPRODUCT(--($D$28:$D$34=$C6),--($H$28:$H$34&lt;=BC$43),--($I$28:$I$34&gt;=BC$43),(($E$28:$E$34+$G$28:$G$34)/12)+($F$28:$F$34*$E$28:$E$34/12),$J$28:$J$34,(1+$K$28:$K$34)^(ROUNDDOWN((BC$43-$H$28:$H$34)/12,0)))*BC$44</f>
        <v>239647.18640625005</v>
      </c>
      <c r="BD48" s="271" cm="1">
        <f t="array" aca="1" ref="BD48" ca="1">SUMPRODUCT(--($D$14:$D$26=$C6),--($H$14:$H$26&lt;=BD$43),--($I$14:$I$26&gt;=BD$43),(($E$14:$E$26+$G$14:$G$26)/12)+($F$14:$F$26*$E$14:$E$26/12),$J$14:$J$26,(1+$K$14:$K$26)^(ROUNDDOWN((BD$43-$H$14:$H$26)/12,0)))+
SUMPRODUCT(--($D$28:$D$34=$C6),--($H$28:$H$34&lt;=BD$43),--($I$28:$I$34&gt;=BD$43),(($E$28:$E$34+$G$28:$G$34)/12)+($F$28:$F$34*$E$28:$E$34/12),$J$28:$J$34,(1+$K$28:$K$34)^(ROUNDDOWN((BD$43-$H$28:$H$34)/12,0)))*BD$44</f>
        <v>243232.92984375005</v>
      </c>
      <c r="BE48" s="271" cm="1">
        <f t="array" aca="1" ref="BE48" ca="1">SUMPRODUCT(--($D$14:$D$26=$C6),--($H$14:$H$26&lt;=BE$43),--($I$14:$I$26&gt;=BE$43),(($E$14:$E$26+$G$14:$G$26)/12)+($F$14:$F$26*$E$14:$E$26/12),$J$14:$J$26,(1+$K$14:$K$26)^(ROUNDDOWN((BE$43-$H$14:$H$26)/12,0)))+
SUMPRODUCT(--($D$28:$D$34=$C6),--($H$28:$H$34&lt;=BE$43),--($I$28:$I$34&gt;=BE$43),(($E$28:$E$34+$G$28:$G$34)/12)+($F$28:$F$34*$E$28:$E$34/12),$J$28:$J$34,(1+$K$28:$K$34)^(ROUNDDOWN((BE$43-$H$28:$H$34)/12,0)))*BE$44</f>
        <v>246818.67328125006</v>
      </c>
      <c r="BF48" s="271" cm="1">
        <f t="array" aca="1" ref="BF48" ca="1">SUMPRODUCT(--($D$14:$D$26=$C6),--($H$14:$H$26&lt;=BF$43),--($I$14:$I$26&gt;=BF$43),(($E$14:$E$26+$G$14:$G$26)/12)+($F$14:$F$26*$E$14:$E$26/12),$J$14:$J$26,(1+$K$14:$K$26)^(ROUNDDOWN((BF$43-$H$14:$H$26)/12,0)))+
SUMPRODUCT(--($D$28:$D$34=$C6),--($H$28:$H$34&lt;=BF$43),--($I$28:$I$34&gt;=BF$43),(($E$28:$E$34+$G$28:$G$34)/12)+($F$28:$F$34*$E$28:$E$34/12),$J$28:$J$34,(1+$K$28:$K$34)^(ROUNDDOWN((BF$43-$H$28:$H$34)/12,0)))*BF$44</f>
        <v>250404.41671875006</v>
      </c>
      <c r="BG48" s="271" cm="1">
        <f t="array" aca="1" ref="BG48" ca="1">SUMPRODUCT(--($D$14:$D$26=$C6),--($H$14:$H$26&lt;=BG$43),--($I$14:$I$26&gt;=BG$43),(($E$14:$E$26+$G$14:$G$26)/12)+($F$14:$F$26*$E$14:$E$26/12),$J$14:$J$26,(1+$K$14:$K$26)^(ROUNDDOWN((BG$43-$H$14:$H$26)/12,0)))+
SUMPRODUCT(--($D$28:$D$34=$C6),--($H$28:$H$34&lt;=BG$43),--($I$28:$I$34&gt;=BG$43),(($E$28:$E$34+$G$28:$G$34)/12)+($F$28:$F$34*$E$28:$E$34/12),$J$28:$J$34,(1+$K$28:$K$34)^(ROUNDDOWN((BG$43-$H$28:$H$34)/12,0)))*BG$44</f>
        <v>253990.16015625006</v>
      </c>
      <c r="BH48" s="271" cm="1">
        <f t="array" aca="1" ref="BH48" ca="1">SUMPRODUCT(--($D$14:$D$26=$C6),--($H$14:$H$26&lt;=BH$43),--($I$14:$I$26&gt;=BH$43),(($E$14:$E$26+$G$14:$G$26)/12)+($F$14:$F$26*$E$14:$E$26/12),$J$14:$J$26,(1+$K$14:$K$26)^(ROUNDDOWN((BH$43-$H$14:$H$26)/12,0)))+
SUMPRODUCT(--($D$28:$D$34=$C6),--($H$28:$H$34&lt;=BH$43),--($I$28:$I$34&gt;=BH$43),(($E$28:$E$34+$G$28:$G$34)/12)+($F$28:$F$34*$E$28:$E$34/12),$J$28:$J$34,(1+$K$28:$K$34)^(ROUNDDOWN((BH$43-$H$28:$H$34)/12,0)))*BH$44</f>
        <v>257575.90359375006</v>
      </c>
      <c r="BI48" s="271" cm="1">
        <f t="array" aca="1" ref="BI48" ca="1">SUMPRODUCT(--($D$14:$D$26=$C6),--($H$14:$H$26&lt;=BI$43),--($I$14:$I$26&gt;=BI$43),(($E$14:$E$26+$G$14:$G$26)/12)+($F$14:$F$26*$E$14:$E$26/12),$J$14:$J$26,(1+$K$14:$K$26)^(ROUNDDOWN((BI$43-$H$14:$H$26)/12,0)))+
SUMPRODUCT(--($D$28:$D$34=$C6),--($H$28:$H$34&lt;=BI$43),--($I$28:$I$34&gt;=BI$43),(($E$28:$E$34+$G$28:$G$34)/12)+($F$28:$F$34*$E$28:$E$34/12),$J$28:$J$34,(1+$K$28:$K$34)^(ROUNDDOWN((BI$43-$H$28:$H$34)/12,0)))*BI$44</f>
        <v>264747.39046875003</v>
      </c>
      <c r="BJ48" s="271" cm="1">
        <f t="array" aca="1" ref="BJ48" ca="1">SUMPRODUCT(--($D$14:$D$26=$C6),--($H$14:$H$26&lt;=BJ$43),--($I$14:$I$26&gt;=BJ$43),(($E$14:$E$26+$G$14:$G$26)/12)+($F$14:$F$26*$E$14:$E$26/12),$J$14:$J$26,(1+$K$14:$K$26)^(ROUNDDOWN((BJ$43-$H$14:$H$26)/12,0)))+
SUMPRODUCT(--($D$28:$D$34=$C6),--($H$28:$H$34&lt;=BJ$43),--($I$28:$I$34&gt;=BJ$43),(($E$28:$E$34+$G$28:$G$34)/12)+($F$28:$F$34*$E$28:$E$34/12),$J$28:$J$34,(1+$K$28:$K$34)^(ROUNDDOWN((BJ$43-$H$28:$H$34)/12,0)))*BJ$44</f>
        <v>268333.13390625006</v>
      </c>
      <c r="BK48" s="271" cm="1">
        <f t="array" aca="1" ref="BK48" ca="1">SUMPRODUCT(--($D$14:$D$26=$C6),--($H$14:$H$26&lt;=BK$43),--($I$14:$I$26&gt;=BK$43),(($E$14:$E$26+$G$14:$G$26)/12)+($F$14:$F$26*$E$14:$E$26/12),$J$14:$J$26,(1+$K$14:$K$26)^(ROUNDDOWN((BK$43-$H$14:$H$26)/12,0)))+
SUMPRODUCT(--($D$28:$D$34=$C6),--($H$28:$H$34&lt;=BK$43),--($I$28:$I$34&gt;=BK$43),(($E$28:$E$34+$G$28:$G$34)/12)+($F$28:$F$34*$E$28:$E$34/12),$J$28:$J$34,(1+$K$28:$K$34)^(ROUNDDOWN((BK$43-$H$28:$H$34)/12,0)))*BK$44</f>
        <v>275504.62078125007</v>
      </c>
      <c r="BL48" s="271" cm="1">
        <f t="array" ref="BL48">SUMPRODUCT(--($D$14:$D$26=$C6),--($H$14:$H$26&lt;=BL$43),--($I$14:$I$26&gt;=BL$43),(($E$14:$E$26+$G$14:$G$26)/12)+($F$14:$F$26*$E$14:$E$26/12),$J$14:$J$26,(1+$K$14:$K$26)^(ROUNDDOWN((BL$43-$H$14:$H$26)/12,0)))+
SUMPRODUCT(--($D$28:$D$34=$C6),--($H$28:$H$34&lt;=BL$43),--($I$28:$I$34&gt;=BL$43),(($E$28:$E$34+$G$28:$G$34)/12)+($F$28:$F$34*$E$28:$E$34/12),$J$28:$J$34,(1+$K$28:$K$34)^(ROUNDDOWN((BL$43-$H$28:$H$34)/12,0)))*BL$44</f>
        <v>0</v>
      </c>
    </row>
    <row r="49" spans="1:64" ht="14.25" customHeight="1">
      <c r="C49" s="152">
        <f>IF(C7&lt;&gt;"",C7&amp;" Salaries",0)</f>
        <v>0</v>
      </c>
      <c r="D49" s="271" cm="1">
        <f t="array" aca="1" ref="D49" ca="1">SUMPRODUCT(--($D$14:$D$26=$C7),--($H$14:$H$26&lt;=D$43),--($I$14:$I$26&gt;=D$43),(($E$14:$E$26+$G$14:$G$26)/12)+($F$14:$F$26*$E$14:$E$26/12),$J$14:$J$26,(1+$K$14:$K$26)^(ROUNDDOWN((D$43-$H$14:$H$26)/12,0)))+
SUMPRODUCT(--($D$28:$D$34=$C7),--($H$28:$H$34&lt;=D$43),--($I$28:$I$34&gt;=D$43),(($E$28:$E$34+$G$28:$G$34)/12)+($F$28:$F$34*$E$28:$E$34/12),$J$28:$J$34,(1+$K$28:$K$34)^(ROUNDDOWN((D$43-$H$28:$H$34)/12,0)))*D$44</f>
        <v>0</v>
      </c>
      <c r="E49" s="271" cm="1">
        <f t="array" aca="1" ref="E49" ca="1">SUMPRODUCT(--($D$14:$D$26=$C7),--($H$14:$H$26&lt;=E$43),--($I$14:$I$26&gt;=E$43),(($E$14:$E$26+$G$14:$G$26)/12)+($F$14:$F$26*$E$14:$E$26/12),$J$14:$J$26,(1+$K$14:$K$26)^(ROUNDDOWN((E$43-$H$14:$H$26)/12,0)))+
SUMPRODUCT(--($D$28:$D$34=$C7),--($H$28:$H$34&lt;=E$43),--($I$28:$I$34&gt;=E$43),(($E$28:$E$34+$G$28:$G$34)/12)+($F$28:$F$34*$E$28:$E$34/12),$J$28:$J$34,(1+$K$28:$K$34)^(ROUNDDOWN((E$43-$H$28:$H$34)/12,0)))*E$44</f>
        <v>0</v>
      </c>
      <c r="F49" s="271" cm="1">
        <f t="array" aca="1" ref="F49" ca="1">SUMPRODUCT(--($D$14:$D$26=$C7),--($H$14:$H$26&lt;=F$43),--($I$14:$I$26&gt;=F$43),(($E$14:$E$26+$G$14:$G$26)/12)+($F$14:$F$26*$E$14:$E$26/12),$J$14:$J$26,(1+$K$14:$K$26)^(ROUNDDOWN((F$43-$H$14:$H$26)/12,0)))+
SUMPRODUCT(--($D$28:$D$34=$C7),--($H$28:$H$34&lt;=F$43),--($I$28:$I$34&gt;=F$43),(($E$28:$E$34+$G$28:$G$34)/12)+($F$28:$F$34*$E$28:$E$34/12),$J$28:$J$34,(1+$K$28:$K$34)^(ROUNDDOWN((F$43-$H$28:$H$34)/12,0)))*F$44</f>
        <v>0</v>
      </c>
      <c r="G49" s="271" cm="1">
        <f t="array" aca="1" ref="G49" ca="1">SUMPRODUCT(--($D$14:$D$26=$C7),--($H$14:$H$26&lt;=G$43),--($I$14:$I$26&gt;=G$43),(($E$14:$E$26+$G$14:$G$26)/12)+($F$14:$F$26*$E$14:$E$26/12),$J$14:$J$26,(1+$K$14:$K$26)^(ROUNDDOWN((G$43-$H$14:$H$26)/12,0)))+
SUMPRODUCT(--($D$28:$D$34=$C7),--($H$28:$H$34&lt;=G$43),--($I$28:$I$34&gt;=G$43),(($E$28:$E$34+$G$28:$G$34)/12)+($F$28:$F$34*$E$28:$E$34/12),$J$28:$J$34,(1+$K$28:$K$34)^(ROUNDDOWN((G$43-$H$28:$H$34)/12,0)))*G$44</f>
        <v>0</v>
      </c>
      <c r="H49" s="271" cm="1">
        <f t="array" aca="1" ref="H49" ca="1">SUMPRODUCT(--($D$14:$D$26=$C7),--($H$14:$H$26&lt;=H$43),--($I$14:$I$26&gt;=H$43),(($E$14:$E$26+$G$14:$G$26)/12)+($F$14:$F$26*$E$14:$E$26/12),$J$14:$J$26,(1+$K$14:$K$26)^(ROUNDDOWN((H$43-$H$14:$H$26)/12,0)))+
SUMPRODUCT(--($D$28:$D$34=$C7),--($H$28:$H$34&lt;=H$43),--($I$28:$I$34&gt;=H$43),(($E$28:$E$34+$G$28:$G$34)/12)+($F$28:$F$34*$E$28:$E$34/12),$J$28:$J$34,(1+$K$28:$K$34)^(ROUNDDOWN((H$43-$H$28:$H$34)/12,0)))*H$44</f>
        <v>0</v>
      </c>
      <c r="I49" s="271" cm="1">
        <f t="array" aca="1" ref="I49" ca="1">SUMPRODUCT(--($D$14:$D$26=$C7),--($H$14:$H$26&lt;=I$43),--($I$14:$I$26&gt;=I$43),(($E$14:$E$26+$G$14:$G$26)/12)+($F$14:$F$26*$E$14:$E$26/12),$J$14:$J$26,(1+$K$14:$K$26)^(ROUNDDOWN((I$43-$H$14:$H$26)/12,0)))+
SUMPRODUCT(--($D$28:$D$34=$C7),--($H$28:$H$34&lt;=I$43),--($I$28:$I$34&gt;=I$43),(($E$28:$E$34+$G$28:$G$34)/12)+($F$28:$F$34*$E$28:$E$34/12),$J$28:$J$34,(1+$K$28:$K$34)^(ROUNDDOWN((I$43-$H$28:$H$34)/12,0)))*I$44</f>
        <v>0</v>
      </c>
      <c r="J49" s="271" cm="1">
        <f t="array" aca="1" ref="J49" ca="1">SUMPRODUCT(--($D$14:$D$26=$C7),--($H$14:$H$26&lt;=J$43),--($I$14:$I$26&gt;=J$43),(($E$14:$E$26+$G$14:$G$26)/12)+($F$14:$F$26*$E$14:$E$26/12),$J$14:$J$26,(1+$K$14:$K$26)^(ROUNDDOWN((J$43-$H$14:$H$26)/12,0)))+
SUMPRODUCT(--($D$28:$D$34=$C7),--($H$28:$H$34&lt;=J$43),--($I$28:$I$34&gt;=J$43),(($E$28:$E$34+$G$28:$G$34)/12)+($F$28:$F$34*$E$28:$E$34/12),$J$28:$J$34,(1+$K$28:$K$34)^(ROUNDDOWN((J$43-$H$28:$H$34)/12,0)))*J$44</f>
        <v>0</v>
      </c>
      <c r="K49" s="271" cm="1">
        <f t="array" aca="1" ref="K49" ca="1">SUMPRODUCT(--($D$14:$D$26=$C7),--($H$14:$H$26&lt;=K$43),--($I$14:$I$26&gt;=K$43),(($E$14:$E$26+$G$14:$G$26)/12)+($F$14:$F$26*$E$14:$E$26/12),$J$14:$J$26,(1+$K$14:$K$26)^(ROUNDDOWN((K$43-$H$14:$H$26)/12,0)))+
SUMPRODUCT(--($D$28:$D$34=$C7),--($H$28:$H$34&lt;=K$43),--($I$28:$I$34&gt;=K$43),(($E$28:$E$34+$G$28:$G$34)/12)+($F$28:$F$34*$E$28:$E$34/12),$J$28:$J$34,(1+$K$28:$K$34)^(ROUNDDOWN((K$43-$H$28:$H$34)/12,0)))*K$44</f>
        <v>0</v>
      </c>
      <c r="L49" s="271" cm="1">
        <f t="array" aca="1" ref="L49" ca="1">SUMPRODUCT(--($D$14:$D$26=$C7),--($H$14:$H$26&lt;=L$43),--($I$14:$I$26&gt;=L$43),(($E$14:$E$26+$G$14:$G$26)/12)+($F$14:$F$26*$E$14:$E$26/12),$J$14:$J$26,(1+$K$14:$K$26)^(ROUNDDOWN((L$43-$H$14:$H$26)/12,0)))+
SUMPRODUCT(--($D$28:$D$34=$C7),--($H$28:$H$34&lt;=L$43),--($I$28:$I$34&gt;=L$43),(($E$28:$E$34+$G$28:$G$34)/12)+($F$28:$F$34*$E$28:$E$34/12),$J$28:$J$34,(1+$K$28:$K$34)^(ROUNDDOWN((L$43-$H$28:$H$34)/12,0)))*L$44</f>
        <v>0</v>
      </c>
      <c r="M49" s="271" cm="1">
        <f t="array" aca="1" ref="M49" ca="1">SUMPRODUCT(--($D$14:$D$26=$C7),--($H$14:$H$26&lt;=M$43),--($I$14:$I$26&gt;=M$43),(($E$14:$E$26+$G$14:$G$26)/12)+($F$14:$F$26*$E$14:$E$26/12),$J$14:$J$26,(1+$K$14:$K$26)^(ROUNDDOWN((M$43-$H$14:$H$26)/12,0)))+
SUMPRODUCT(--($D$28:$D$34=$C7),--($H$28:$H$34&lt;=M$43),--($I$28:$I$34&gt;=M$43),(($E$28:$E$34+$G$28:$G$34)/12)+($F$28:$F$34*$E$28:$E$34/12),$J$28:$J$34,(1+$K$28:$K$34)^(ROUNDDOWN((M$43-$H$28:$H$34)/12,0)))*M$44</f>
        <v>0</v>
      </c>
      <c r="N49" s="271" cm="1">
        <f t="array" aca="1" ref="N49" ca="1">SUMPRODUCT(--($D$14:$D$26=$C7),--($H$14:$H$26&lt;=N$43),--($I$14:$I$26&gt;=N$43),(($E$14:$E$26+$G$14:$G$26)/12)+($F$14:$F$26*$E$14:$E$26/12),$J$14:$J$26,(1+$K$14:$K$26)^(ROUNDDOWN((N$43-$H$14:$H$26)/12,0)))+
SUMPRODUCT(--($D$28:$D$34=$C7),--($H$28:$H$34&lt;=N$43),--($I$28:$I$34&gt;=N$43),(($E$28:$E$34+$G$28:$G$34)/12)+($F$28:$F$34*$E$28:$E$34/12),$J$28:$J$34,(1+$K$28:$K$34)^(ROUNDDOWN((N$43-$H$28:$H$34)/12,0)))*N$44</f>
        <v>0</v>
      </c>
      <c r="O49" s="271" cm="1">
        <f t="array" aca="1" ref="O49" ca="1">SUMPRODUCT(--($D$14:$D$26=$C7),--($H$14:$H$26&lt;=O$43),--($I$14:$I$26&gt;=O$43),(($E$14:$E$26+$G$14:$G$26)/12)+($F$14:$F$26*$E$14:$E$26/12),$J$14:$J$26,(1+$K$14:$K$26)^(ROUNDDOWN((O$43-$H$14:$H$26)/12,0)))+
SUMPRODUCT(--($D$28:$D$34=$C7),--($H$28:$H$34&lt;=O$43),--($I$28:$I$34&gt;=O$43),(($E$28:$E$34+$G$28:$G$34)/12)+($F$28:$F$34*$E$28:$E$34/12),$J$28:$J$34,(1+$K$28:$K$34)^(ROUNDDOWN((O$43-$H$28:$H$34)/12,0)))*O$44</f>
        <v>0</v>
      </c>
      <c r="P49" s="271" cm="1">
        <f t="array" aca="1" ref="P49" ca="1">SUMPRODUCT(--($D$14:$D$26=$C7),--($H$14:$H$26&lt;=P$43),--($I$14:$I$26&gt;=P$43),(($E$14:$E$26+$G$14:$G$26)/12)+($F$14:$F$26*$E$14:$E$26/12),$J$14:$J$26,(1+$K$14:$K$26)^(ROUNDDOWN((P$43-$H$14:$H$26)/12,0)))+
SUMPRODUCT(--($D$28:$D$34=$C7),--($H$28:$H$34&lt;=P$43),--($I$28:$I$34&gt;=P$43),(($E$28:$E$34+$G$28:$G$34)/12)+($F$28:$F$34*$E$28:$E$34/12),$J$28:$J$34,(1+$K$28:$K$34)^(ROUNDDOWN((P$43-$H$28:$H$34)/12,0)))*P$44</f>
        <v>0</v>
      </c>
      <c r="Q49" s="271" cm="1">
        <f t="array" aca="1" ref="Q49" ca="1">SUMPRODUCT(--($D$14:$D$26=$C7),--($H$14:$H$26&lt;=Q$43),--($I$14:$I$26&gt;=Q$43),(($E$14:$E$26+$G$14:$G$26)/12)+($F$14:$F$26*$E$14:$E$26/12),$J$14:$J$26,(1+$K$14:$K$26)^(ROUNDDOWN((Q$43-$H$14:$H$26)/12,0)))+
SUMPRODUCT(--($D$28:$D$34=$C7),--($H$28:$H$34&lt;=Q$43),--($I$28:$I$34&gt;=Q$43),(($E$28:$E$34+$G$28:$G$34)/12)+($F$28:$F$34*$E$28:$E$34/12),$J$28:$J$34,(1+$K$28:$K$34)^(ROUNDDOWN((Q$43-$H$28:$H$34)/12,0)))*Q$44</f>
        <v>0</v>
      </c>
      <c r="R49" s="271" cm="1">
        <f t="array" aca="1" ref="R49" ca="1">SUMPRODUCT(--($D$14:$D$26=$C7),--($H$14:$H$26&lt;=R$43),--($I$14:$I$26&gt;=R$43),(($E$14:$E$26+$G$14:$G$26)/12)+($F$14:$F$26*$E$14:$E$26/12),$J$14:$J$26,(1+$K$14:$K$26)^(ROUNDDOWN((R$43-$H$14:$H$26)/12,0)))+
SUMPRODUCT(--($D$28:$D$34=$C7),--($H$28:$H$34&lt;=R$43),--($I$28:$I$34&gt;=R$43),(($E$28:$E$34+$G$28:$G$34)/12)+($F$28:$F$34*$E$28:$E$34/12),$J$28:$J$34,(1+$K$28:$K$34)^(ROUNDDOWN((R$43-$H$28:$H$34)/12,0)))*R$44</f>
        <v>0</v>
      </c>
      <c r="S49" s="271" cm="1">
        <f t="array" aca="1" ref="S49" ca="1">SUMPRODUCT(--($D$14:$D$26=$C7),--($H$14:$H$26&lt;=S$43),--($I$14:$I$26&gt;=S$43),(($E$14:$E$26+$G$14:$G$26)/12)+($F$14:$F$26*$E$14:$E$26/12),$J$14:$J$26,(1+$K$14:$K$26)^(ROUNDDOWN((S$43-$H$14:$H$26)/12,0)))+
SUMPRODUCT(--($D$28:$D$34=$C7),--($H$28:$H$34&lt;=S$43),--($I$28:$I$34&gt;=S$43),(($E$28:$E$34+$G$28:$G$34)/12)+($F$28:$F$34*$E$28:$E$34/12),$J$28:$J$34,(1+$K$28:$K$34)^(ROUNDDOWN((S$43-$H$28:$H$34)/12,0)))*S$44</f>
        <v>0</v>
      </c>
      <c r="T49" s="271" cm="1">
        <f t="array" aca="1" ref="T49" ca="1">SUMPRODUCT(--($D$14:$D$26=$C7),--($H$14:$H$26&lt;=T$43),--($I$14:$I$26&gt;=T$43),(($E$14:$E$26+$G$14:$G$26)/12)+($F$14:$F$26*$E$14:$E$26/12),$J$14:$J$26,(1+$K$14:$K$26)^(ROUNDDOWN((T$43-$H$14:$H$26)/12,0)))+
SUMPRODUCT(--($D$28:$D$34=$C7),--($H$28:$H$34&lt;=T$43),--($I$28:$I$34&gt;=T$43),(($E$28:$E$34+$G$28:$G$34)/12)+($F$28:$F$34*$E$28:$E$34/12),$J$28:$J$34,(1+$K$28:$K$34)^(ROUNDDOWN((T$43-$H$28:$H$34)/12,0)))*T$44</f>
        <v>0</v>
      </c>
      <c r="U49" s="271" cm="1">
        <f t="array" aca="1" ref="U49" ca="1">SUMPRODUCT(--($D$14:$D$26=$C7),--($H$14:$H$26&lt;=U$43),--($I$14:$I$26&gt;=U$43),(($E$14:$E$26+$G$14:$G$26)/12)+($F$14:$F$26*$E$14:$E$26/12),$J$14:$J$26,(1+$K$14:$K$26)^(ROUNDDOWN((U$43-$H$14:$H$26)/12,0)))+
SUMPRODUCT(--($D$28:$D$34=$C7),--($H$28:$H$34&lt;=U$43),--($I$28:$I$34&gt;=U$43),(($E$28:$E$34+$G$28:$G$34)/12)+($F$28:$F$34*$E$28:$E$34/12),$J$28:$J$34,(1+$K$28:$K$34)^(ROUNDDOWN((U$43-$H$28:$H$34)/12,0)))*U$44</f>
        <v>0</v>
      </c>
      <c r="V49" s="271" cm="1">
        <f t="array" aca="1" ref="V49" ca="1">SUMPRODUCT(--($D$14:$D$26=$C7),--($H$14:$H$26&lt;=V$43),--($I$14:$I$26&gt;=V$43),(($E$14:$E$26+$G$14:$G$26)/12)+($F$14:$F$26*$E$14:$E$26/12),$J$14:$J$26,(1+$K$14:$K$26)^(ROUNDDOWN((V$43-$H$14:$H$26)/12,0)))+
SUMPRODUCT(--($D$28:$D$34=$C7),--($H$28:$H$34&lt;=V$43),--($I$28:$I$34&gt;=V$43),(($E$28:$E$34+$G$28:$G$34)/12)+($F$28:$F$34*$E$28:$E$34/12),$J$28:$J$34,(1+$K$28:$K$34)^(ROUNDDOWN((V$43-$H$28:$H$34)/12,0)))*V$44</f>
        <v>0</v>
      </c>
      <c r="W49" s="271" cm="1">
        <f t="array" aca="1" ref="W49" ca="1">SUMPRODUCT(--($D$14:$D$26=$C7),--($H$14:$H$26&lt;=W$43),--($I$14:$I$26&gt;=W$43),(($E$14:$E$26+$G$14:$G$26)/12)+($F$14:$F$26*$E$14:$E$26/12),$J$14:$J$26,(1+$K$14:$K$26)^(ROUNDDOWN((W$43-$H$14:$H$26)/12,0)))+
SUMPRODUCT(--($D$28:$D$34=$C7),--($H$28:$H$34&lt;=W$43),--($I$28:$I$34&gt;=W$43),(($E$28:$E$34+$G$28:$G$34)/12)+($F$28:$F$34*$E$28:$E$34/12),$J$28:$J$34,(1+$K$28:$K$34)^(ROUNDDOWN((W$43-$H$28:$H$34)/12,0)))*W$44</f>
        <v>0</v>
      </c>
      <c r="X49" s="271" cm="1">
        <f t="array" aca="1" ref="X49" ca="1">SUMPRODUCT(--($D$14:$D$26=$C7),--($H$14:$H$26&lt;=X$43),--($I$14:$I$26&gt;=X$43),(($E$14:$E$26+$G$14:$G$26)/12)+($F$14:$F$26*$E$14:$E$26/12),$J$14:$J$26,(1+$K$14:$K$26)^(ROUNDDOWN((X$43-$H$14:$H$26)/12,0)))+
SUMPRODUCT(--($D$28:$D$34=$C7),--($H$28:$H$34&lt;=X$43),--($I$28:$I$34&gt;=X$43),(($E$28:$E$34+$G$28:$G$34)/12)+($F$28:$F$34*$E$28:$E$34/12),$J$28:$J$34,(1+$K$28:$K$34)^(ROUNDDOWN((X$43-$H$28:$H$34)/12,0)))*X$44</f>
        <v>0</v>
      </c>
      <c r="Y49" s="271" cm="1">
        <f t="array" aca="1" ref="Y49" ca="1">SUMPRODUCT(--($D$14:$D$26=$C7),--($H$14:$H$26&lt;=Y$43),--($I$14:$I$26&gt;=Y$43),(($E$14:$E$26+$G$14:$G$26)/12)+($F$14:$F$26*$E$14:$E$26/12),$J$14:$J$26,(1+$K$14:$K$26)^(ROUNDDOWN((Y$43-$H$14:$H$26)/12,0)))+
SUMPRODUCT(--($D$28:$D$34=$C7),--($H$28:$H$34&lt;=Y$43),--($I$28:$I$34&gt;=Y$43),(($E$28:$E$34+$G$28:$G$34)/12)+($F$28:$F$34*$E$28:$E$34/12),$J$28:$J$34,(1+$K$28:$K$34)^(ROUNDDOWN((Y$43-$H$28:$H$34)/12,0)))*Y$44</f>
        <v>0</v>
      </c>
      <c r="Z49" s="271" cm="1">
        <f t="array" aca="1" ref="Z49" ca="1">SUMPRODUCT(--($D$14:$D$26=$C7),--($H$14:$H$26&lt;=Z$43),--($I$14:$I$26&gt;=Z$43),(($E$14:$E$26+$G$14:$G$26)/12)+($F$14:$F$26*$E$14:$E$26/12),$J$14:$J$26,(1+$K$14:$K$26)^(ROUNDDOWN((Z$43-$H$14:$H$26)/12,0)))+
SUMPRODUCT(--($D$28:$D$34=$C7),--($H$28:$H$34&lt;=Z$43),--($I$28:$I$34&gt;=Z$43),(($E$28:$E$34+$G$28:$G$34)/12)+($F$28:$F$34*$E$28:$E$34/12),$J$28:$J$34,(1+$K$28:$K$34)^(ROUNDDOWN((Z$43-$H$28:$H$34)/12,0)))*Z$44</f>
        <v>0</v>
      </c>
      <c r="AA49" s="271" cm="1">
        <f t="array" aca="1" ref="AA49" ca="1">SUMPRODUCT(--($D$14:$D$26=$C7),--($H$14:$H$26&lt;=AA$43),--($I$14:$I$26&gt;=AA$43),(($E$14:$E$26+$G$14:$G$26)/12)+($F$14:$F$26*$E$14:$E$26/12),$J$14:$J$26,(1+$K$14:$K$26)^(ROUNDDOWN((AA$43-$H$14:$H$26)/12,0)))+
SUMPRODUCT(--($D$28:$D$34=$C7),--($H$28:$H$34&lt;=AA$43),--($I$28:$I$34&gt;=AA$43),(($E$28:$E$34+$G$28:$G$34)/12)+($F$28:$F$34*$E$28:$E$34/12),$J$28:$J$34,(1+$K$28:$K$34)^(ROUNDDOWN((AA$43-$H$28:$H$34)/12,0)))*AA$44</f>
        <v>0</v>
      </c>
      <c r="AB49" s="271" cm="1">
        <f t="array" aca="1" ref="AB49" ca="1">SUMPRODUCT(--($D$14:$D$26=$C7),--($H$14:$H$26&lt;=AB$43),--($I$14:$I$26&gt;=AB$43),(($E$14:$E$26+$G$14:$G$26)/12)+($F$14:$F$26*$E$14:$E$26/12),$J$14:$J$26,(1+$K$14:$K$26)^(ROUNDDOWN((AB$43-$H$14:$H$26)/12,0)))+
SUMPRODUCT(--($D$28:$D$34=$C7),--($H$28:$H$34&lt;=AB$43),--($I$28:$I$34&gt;=AB$43),(($E$28:$E$34+$G$28:$G$34)/12)+($F$28:$F$34*$E$28:$E$34/12),$J$28:$J$34,(1+$K$28:$K$34)^(ROUNDDOWN((AB$43-$H$28:$H$34)/12,0)))*AB$44</f>
        <v>0</v>
      </c>
      <c r="AC49" s="271" cm="1">
        <f t="array" aca="1" ref="AC49" ca="1">SUMPRODUCT(--($D$14:$D$26=$C7),--($H$14:$H$26&lt;=AC$43),--($I$14:$I$26&gt;=AC$43),(($E$14:$E$26+$G$14:$G$26)/12)+($F$14:$F$26*$E$14:$E$26/12),$J$14:$J$26,(1+$K$14:$K$26)^(ROUNDDOWN((AC$43-$H$14:$H$26)/12,0)))+
SUMPRODUCT(--($D$28:$D$34=$C7),--($H$28:$H$34&lt;=AC$43),--($I$28:$I$34&gt;=AC$43),(($E$28:$E$34+$G$28:$G$34)/12)+($F$28:$F$34*$E$28:$E$34/12),$J$28:$J$34,(1+$K$28:$K$34)^(ROUNDDOWN((AC$43-$H$28:$H$34)/12,0)))*AC$44</f>
        <v>0</v>
      </c>
      <c r="AD49" s="271" cm="1">
        <f t="array" aca="1" ref="AD49" ca="1">SUMPRODUCT(--($D$14:$D$26=$C7),--($H$14:$H$26&lt;=AD$43),--($I$14:$I$26&gt;=AD$43),(($E$14:$E$26+$G$14:$G$26)/12)+($F$14:$F$26*$E$14:$E$26/12),$J$14:$J$26,(1+$K$14:$K$26)^(ROUNDDOWN((AD$43-$H$14:$H$26)/12,0)))+
SUMPRODUCT(--($D$28:$D$34=$C7),--($H$28:$H$34&lt;=AD$43),--($I$28:$I$34&gt;=AD$43),(($E$28:$E$34+$G$28:$G$34)/12)+($F$28:$F$34*$E$28:$E$34/12),$J$28:$J$34,(1+$K$28:$K$34)^(ROUNDDOWN((AD$43-$H$28:$H$34)/12,0)))*AD$44</f>
        <v>0</v>
      </c>
      <c r="AE49" s="271" cm="1">
        <f t="array" aca="1" ref="AE49" ca="1">SUMPRODUCT(--($D$14:$D$26=$C7),--($H$14:$H$26&lt;=AE$43),--($I$14:$I$26&gt;=AE$43),(($E$14:$E$26+$G$14:$G$26)/12)+($F$14:$F$26*$E$14:$E$26/12),$J$14:$J$26,(1+$K$14:$K$26)^(ROUNDDOWN((AE$43-$H$14:$H$26)/12,0)))+
SUMPRODUCT(--($D$28:$D$34=$C7),--($H$28:$H$34&lt;=AE$43),--($I$28:$I$34&gt;=AE$43),(($E$28:$E$34+$G$28:$G$34)/12)+($F$28:$F$34*$E$28:$E$34/12),$J$28:$J$34,(1+$K$28:$K$34)^(ROUNDDOWN((AE$43-$H$28:$H$34)/12,0)))*AE$44</f>
        <v>0</v>
      </c>
      <c r="AF49" s="271" cm="1">
        <f t="array" aca="1" ref="AF49" ca="1">SUMPRODUCT(--($D$14:$D$26=$C7),--($H$14:$H$26&lt;=AF$43),--($I$14:$I$26&gt;=AF$43),(($E$14:$E$26+$G$14:$G$26)/12)+($F$14:$F$26*$E$14:$E$26/12),$J$14:$J$26,(1+$K$14:$K$26)^(ROUNDDOWN((AF$43-$H$14:$H$26)/12,0)))+
SUMPRODUCT(--($D$28:$D$34=$C7),--($H$28:$H$34&lt;=AF$43),--($I$28:$I$34&gt;=AF$43),(($E$28:$E$34+$G$28:$G$34)/12)+($F$28:$F$34*$E$28:$E$34/12),$J$28:$J$34,(1+$K$28:$K$34)^(ROUNDDOWN((AF$43-$H$28:$H$34)/12,0)))*AF$44</f>
        <v>0</v>
      </c>
      <c r="AG49" s="271" cm="1">
        <f t="array" aca="1" ref="AG49" ca="1">SUMPRODUCT(--($D$14:$D$26=$C7),--($H$14:$H$26&lt;=AG$43),--($I$14:$I$26&gt;=AG$43),(($E$14:$E$26+$G$14:$G$26)/12)+($F$14:$F$26*$E$14:$E$26/12),$J$14:$J$26,(1+$K$14:$K$26)^(ROUNDDOWN((AG$43-$H$14:$H$26)/12,0)))+
SUMPRODUCT(--($D$28:$D$34=$C7),--($H$28:$H$34&lt;=AG$43),--($I$28:$I$34&gt;=AG$43),(($E$28:$E$34+$G$28:$G$34)/12)+($F$28:$F$34*$E$28:$E$34/12),$J$28:$J$34,(1+$K$28:$K$34)^(ROUNDDOWN((AG$43-$H$28:$H$34)/12,0)))*AG$44</f>
        <v>0</v>
      </c>
      <c r="AH49" s="271" cm="1">
        <f t="array" aca="1" ref="AH49" ca="1">SUMPRODUCT(--($D$14:$D$26=$C7),--($H$14:$H$26&lt;=AH$43),--($I$14:$I$26&gt;=AH$43),(($E$14:$E$26+$G$14:$G$26)/12)+($F$14:$F$26*$E$14:$E$26/12),$J$14:$J$26,(1+$K$14:$K$26)^(ROUNDDOWN((AH$43-$H$14:$H$26)/12,0)))+
SUMPRODUCT(--($D$28:$D$34=$C7),--($H$28:$H$34&lt;=AH$43),--($I$28:$I$34&gt;=AH$43),(($E$28:$E$34+$G$28:$G$34)/12)+($F$28:$F$34*$E$28:$E$34/12),$J$28:$J$34,(1+$K$28:$K$34)^(ROUNDDOWN((AH$43-$H$28:$H$34)/12,0)))*AH$44</f>
        <v>0</v>
      </c>
      <c r="AI49" s="271" cm="1">
        <f t="array" aca="1" ref="AI49" ca="1">SUMPRODUCT(--($D$14:$D$26=$C7),--($H$14:$H$26&lt;=AI$43),--($I$14:$I$26&gt;=AI$43),(($E$14:$E$26+$G$14:$G$26)/12)+($F$14:$F$26*$E$14:$E$26/12),$J$14:$J$26,(1+$K$14:$K$26)^(ROUNDDOWN((AI$43-$H$14:$H$26)/12,0)))+
SUMPRODUCT(--($D$28:$D$34=$C7),--($H$28:$H$34&lt;=AI$43),--($I$28:$I$34&gt;=AI$43),(($E$28:$E$34+$G$28:$G$34)/12)+($F$28:$F$34*$E$28:$E$34/12),$J$28:$J$34,(1+$K$28:$K$34)^(ROUNDDOWN((AI$43-$H$28:$H$34)/12,0)))*AI$44</f>
        <v>0</v>
      </c>
      <c r="AJ49" s="271" cm="1">
        <f t="array" aca="1" ref="AJ49" ca="1">SUMPRODUCT(--($D$14:$D$26=$C7),--($H$14:$H$26&lt;=AJ$43),--($I$14:$I$26&gt;=AJ$43),(($E$14:$E$26+$G$14:$G$26)/12)+($F$14:$F$26*$E$14:$E$26/12),$J$14:$J$26,(1+$K$14:$K$26)^(ROUNDDOWN((AJ$43-$H$14:$H$26)/12,0)))+
SUMPRODUCT(--($D$28:$D$34=$C7),--($H$28:$H$34&lt;=AJ$43),--($I$28:$I$34&gt;=AJ$43),(($E$28:$E$34+$G$28:$G$34)/12)+($F$28:$F$34*$E$28:$E$34/12),$J$28:$J$34,(1+$K$28:$K$34)^(ROUNDDOWN((AJ$43-$H$28:$H$34)/12,0)))*AJ$44</f>
        <v>0</v>
      </c>
      <c r="AK49" s="271" cm="1">
        <f t="array" aca="1" ref="AK49" ca="1">SUMPRODUCT(--($D$14:$D$26=$C7),--($H$14:$H$26&lt;=AK$43),--($I$14:$I$26&gt;=AK$43),(($E$14:$E$26+$G$14:$G$26)/12)+($F$14:$F$26*$E$14:$E$26/12),$J$14:$J$26,(1+$K$14:$K$26)^(ROUNDDOWN((AK$43-$H$14:$H$26)/12,0)))+
SUMPRODUCT(--($D$28:$D$34=$C7),--($H$28:$H$34&lt;=AK$43),--($I$28:$I$34&gt;=AK$43),(($E$28:$E$34+$G$28:$G$34)/12)+($F$28:$F$34*$E$28:$E$34/12),$J$28:$J$34,(1+$K$28:$K$34)^(ROUNDDOWN((AK$43-$H$28:$H$34)/12,0)))*AK$44</f>
        <v>0</v>
      </c>
      <c r="AL49" s="271" cm="1">
        <f t="array" aca="1" ref="AL49" ca="1">SUMPRODUCT(--($D$14:$D$26=$C7),--($H$14:$H$26&lt;=AL$43),--($I$14:$I$26&gt;=AL$43),(($E$14:$E$26+$G$14:$G$26)/12)+($F$14:$F$26*$E$14:$E$26/12),$J$14:$J$26,(1+$K$14:$K$26)^(ROUNDDOWN((AL$43-$H$14:$H$26)/12,0)))+
SUMPRODUCT(--($D$28:$D$34=$C7),--($H$28:$H$34&lt;=AL$43),--($I$28:$I$34&gt;=AL$43),(($E$28:$E$34+$G$28:$G$34)/12)+($F$28:$F$34*$E$28:$E$34/12),$J$28:$J$34,(1+$K$28:$K$34)^(ROUNDDOWN((AL$43-$H$28:$H$34)/12,0)))*AL$44</f>
        <v>0</v>
      </c>
      <c r="AM49" s="271" cm="1">
        <f t="array" aca="1" ref="AM49" ca="1">SUMPRODUCT(--($D$14:$D$26=$C7),--($H$14:$H$26&lt;=AM$43),--($I$14:$I$26&gt;=AM$43),(($E$14:$E$26+$G$14:$G$26)/12)+($F$14:$F$26*$E$14:$E$26/12),$J$14:$J$26,(1+$K$14:$K$26)^(ROUNDDOWN((AM$43-$H$14:$H$26)/12,0)))+
SUMPRODUCT(--($D$28:$D$34=$C7),--($H$28:$H$34&lt;=AM$43),--($I$28:$I$34&gt;=AM$43),(($E$28:$E$34+$G$28:$G$34)/12)+($F$28:$F$34*$E$28:$E$34/12),$J$28:$J$34,(1+$K$28:$K$34)^(ROUNDDOWN((AM$43-$H$28:$H$34)/12,0)))*AM$44</f>
        <v>0</v>
      </c>
      <c r="AN49" s="271" cm="1">
        <f t="array" aca="1" ref="AN49" ca="1">SUMPRODUCT(--($D$14:$D$26=$C7),--($H$14:$H$26&lt;=AN$43),--($I$14:$I$26&gt;=AN$43),(($E$14:$E$26+$G$14:$G$26)/12)+($F$14:$F$26*$E$14:$E$26/12),$J$14:$J$26,(1+$K$14:$K$26)^(ROUNDDOWN((AN$43-$H$14:$H$26)/12,0)))+
SUMPRODUCT(--($D$28:$D$34=$C7),--($H$28:$H$34&lt;=AN$43),--($I$28:$I$34&gt;=AN$43),(($E$28:$E$34+$G$28:$G$34)/12)+($F$28:$F$34*$E$28:$E$34/12),$J$28:$J$34,(1+$K$28:$K$34)^(ROUNDDOWN((AN$43-$H$28:$H$34)/12,0)))*AN$44</f>
        <v>0</v>
      </c>
      <c r="AO49" s="271" cm="1">
        <f t="array" aca="1" ref="AO49" ca="1">SUMPRODUCT(--($D$14:$D$26=$C7),--($H$14:$H$26&lt;=AO$43),--($I$14:$I$26&gt;=AO$43),(($E$14:$E$26+$G$14:$G$26)/12)+($F$14:$F$26*$E$14:$E$26/12),$J$14:$J$26,(1+$K$14:$K$26)^(ROUNDDOWN((AO$43-$H$14:$H$26)/12,0)))+
SUMPRODUCT(--($D$28:$D$34=$C7),--($H$28:$H$34&lt;=AO$43),--($I$28:$I$34&gt;=AO$43),(($E$28:$E$34+$G$28:$G$34)/12)+($F$28:$F$34*$E$28:$E$34/12),$J$28:$J$34,(1+$K$28:$K$34)^(ROUNDDOWN((AO$43-$H$28:$H$34)/12,0)))*AO$44</f>
        <v>0</v>
      </c>
      <c r="AP49" s="271" cm="1">
        <f t="array" aca="1" ref="AP49" ca="1">SUMPRODUCT(--($D$14:$D$26=$C7),--($H$14:$H$26&lt;=AP$43),--($I$14:$I$26&gt;=AP$43),(($E$14:$E$26+$G$14:$G$26)/12)+($F$14:$F$26*$E$14:$E$26/12),$J$14:$J$26,(1+$K$14:$K$26)^(ROUNDDOWN((AP$43-$H$14:$H$26)/12,0)))+
SUMPRODUCT(--($D$28:$D$34=$C7),--($H$28:$H$34&lt;=AP$43),--($I$28:$I$34&gt;=AP$43),(($E$28:$E$34+$G$28:$G$34)/12)+($F$28:$F$34*$E$28:$E$34/12),$J$28:$J$34,(1+$K$28:$K$34)^(ROUNDDOWN((AP$43-$H$28:$H$34)/12,0)))*AP$44</f>
        <v>0</v>
      </c>
      <c r="AQ49" s="271" cm="1">
        <f t="array" aca="1" ref="AQ49" ca="1">SUMPRODUCT(--($D$14:$D$26=$C7),--($H$14:$H$26&lt;=AQ$43),--($I$14:$I$26&gt;=AQ$43),(($E$14:$E$26+$G$14:$G$26)/12)+($F$14:$F$26*$E$14:$E$26/12),$J$14:$J$26,(1+$K$14:$K$26)^(ROUNDDOWN((AQ$43-$H$14:$H$26)/12,0)))+
SUMPRODUCT(--($D$28:$D$34=$C7),--($H$28:$H$34&lt;=AQ$43),--($I$28:$I$34&gt;=AQ$43),(($E$28:$E$34+$G$28:$G$34)/12)+($F$28:$F$34*$E$28:$E$34/12),$J$28:$J$34,(1+$K$28:$K$34)^(ROUNDDOWN((AQ$43-$H$28:$H$34)/12,0)))*AQ$44</f>
        <v>0</v>
      </c>
      <c r="AR49" s="271" cm="1">
        <f t="array" aca="1" ref="AR49" ca="1">SUMPRODUCT(--($D$14:$D$26=$C7),--($H$14:$H$26&lt;=AR$43),--($I$14:$I$26&gt;=AR$43),(($E$14:$E$26+$G$14:$G$26)/12)+($F$14:$F$26*$E$14:$E$26/12),$J$14:$J$26,(1+$K$14:$K$26)^(ROUNDDOWN((AR$43-$H$14:$H$26)/12,0)))+
SUMPRODUCT(--($D$28:$D$34=$C7),--($H$28:$H$34&lt;=AR$43),--($I$28:$I$34&gt;=AR$43),(($E$28:$E$34+$G$28:$G$34)/12)+($F$28:$F$34*$E$28:$E$34/12),$J$28:$J$34,(1+$K$28:$K$34)^(ROUNDDOWN((AR$43-$H$28:$H$34)/12,0)))*AR$44</f>
        <v>0</v>
      </c>
      <c r="AS49" s="271" cm="1">
        <f t="array" aca="1" ref="AS49" ca="1">SUMPRODUCT(--($D$14:$D$26=$C7),--($H$14:$H$26&lt;=AS$43),--($I$14:$I$26&gt;=AS$43),(($E$14:$E$26+$G$14:$G$26)/12)+($F$14:$F$26*$E$14:$E$26/12),$J$14:$J$26,(1+$K$14:$K$26)^(ROUNDDOWN((AS$43-$H$14:$H$26)/12,0)))+
SUMPRODUCT(--($D$28:$D$34=$C7),--($H$28:$H$34&lt;=AS$43),--($I$28:$I$34&gt;=AS$43),(($E$28:$E$34+$G$28:$G$34)/12)+($F$28:$F$34*$E$28:$E$34/12),$J$28:$J$34,(1+$K$28:$K$34)^(ROUNDDOWN((AS$43-$H$28:$H$34)/12,0)))*AS$44</f>
        <v>0</v>
      </c>
      <c r="AT49" s="271" cm="1">
        <f t="array" aca="1" ref="AT49" ca="1">SUMPRODUCT(--($D$14:$D$26=$C7),--($H$14:$H$26&lt;=AT$43),--($I$14:$I$26&gt;=AT$43),(($E$14:$E$26+$G$14:$G$26)/12)+($F$14:$F$26*$E$14:$E$26/12),$J$14:$J$26,(1+$K$14:$K$26)^(ROUNDDOWN((AT$43-$H$14:$H$26)/12,0)))+
SUMPRODUCT(--($D$28:$D$34=$C7),--($H$28:$H$34&lt;=AT$43),--($I$28:$I$34&gt;=AT$43),(($E$28:$E$34+$G$28:$G$34)/12)+($F$28:$F$34*$E$28:$E$34/12),$J$28:$J$34,(1+$K$28:$K$34)^(ROUNDDOWN((AT$43-$H$28:$H$34)/12,0)))*AT$44</f>
        <v>0</v>
      </c>
      <c r="AU49" s="271" cm="1">
        <f t="array" aca="1" ref="AU49" ca="1">SUMPRODUCT(--($D$14:$D$26=$C7),--($H$14:$H$26&lt;=AU$43),--($I$14:$I$26&gt;=AU$43),(($E$14:$E$26+$G$14:$G$26)/12)+($F$14:$F$26*$E$14:$E$26/12),$J$14:$J$26,(1+$K$14:$K$26)^(ROUNDDOWN((AU$43-$H$14:$H$26)/12,0)))+
SUMPRODUCT(--($D$28:$D$34=$C7),--($H$28:$H$34&lt;=AU$43),--($I$28:$I$34&gt;=AU$43),(($E$28:$E$34+$G$28:$G$34)/12)+($F$28:$F$34*$E$28:$E$34/12),$J$28:$J$34,(1+$K$28:$K$34)^(ROUNDDOWN((AU$43-$H$28:$H$34)/12,0)))*AU$44</f>
        <v>0</v>
      </c>
      <c r="AV49" s="271" cm="1">
        <f t="array" aca="1" ref="AV49" ca="1">SUMPRODUCT(--($D$14:$D$26=$C7),--($H$14:$H$26&lt;=AV$43),--($I$14:$I$26&gt;=AV$43),(($E$14:$E$26+$G$14:$G$26)/12)+($F$14:$F$26*$E$14:$E$26/12),$J$14:$J$26,(1+$K$14:$K$26)^(ROUNDDOWN((AV$43-$H$14:$H$26)/12,0)))+
SUMPRODUCT(--($D$28:$D$34=$C7),--($H$28:$H$34&lt;=AV$43),--($I$28:$I$34&gt;=AV$43),(($E$28:$E$34+$G$28:$G$34)/12)+($F$28:$F$34*$E$28:$E$34/12),$J$28:$J$34,(1+$K$28:$K$34)^(ROUNDDOWN((AV$43-$H$28:$H$34)/12,0)))*AV$44</f>
        <v>0</v>
      </c>
      <c r="AW49" s="271" cm="1">
        <f t="array" aca="1" ref="AW49" ca="1">SUMPRODUCT(--($D$14:$D$26=$C7),--($H$14:$H$26&lt;=AW$43),--($I$14:$I$26&gt;=AW$43),(($E$14:$E$26+$G$14:$G$26)/12)+($F$14:$F$26*$E$14:$E$26/12),$J$14:$J$26,(1+$K$14:$K$26)^(ROUNDDOWN((AW$43-$H$14:$H$26)/12,0)))+
SUMPRODUCT(--($D$28:$D$34=$C7),--($H$28:$H$34&lt;=AW$43),--($I$28:$I$34&gt;=AW$43),(($E$28:$E$34+$G$28:$G$34)/12)+($F$28:$F$34*$E$28:$E$34/12),$J$28:$J$34,(1+$K$28:$K$34)^(ROUNDDOWN((AW$43-$H$28:$H$34)/12,0)))*AW$44</f>
        <v>0</v>
      </c>
      <c r="AX49" s="271" cm="1">
        <f t="array" aca="1" ref="AX49" ca="1">SUMPRODUCT(--($D$14:$D$26=$C7),--($H$14:$H$26&lt;=AX$43),--($I$14:$I$26&gt;=AX$43),(($E$14:$E$26+$G$14:$G$26)/12)+($F$14:$F$26*$E$14:$E$26/12),$J$14:$J$26,(1+$K$14:$K$26)^(ROUNDDOWN((AX$43-$H$14:$H$26)/12,0)))+
SUMPRODUCT(--($D$28:$D$34=$C7),--($H$28:$H$34&lt;=AX$43),--($I$28:$I$34&gt;=AX$43),(($E$28:$E$34+$G$28:$G$34)/12)+($F$28:$F$34*$E$28:$E$34/12),$J$28:$J$34,(1+$K$28:$K$34)^(ROUNDDOWN((AX$43-$H$28:$H$34)/12,0)))*AX$44</f>
        <v>0</v>
      </c>
      <c r="AY49" s="271" cm="1">
        <f t="array" aca="1" ref="AY49" ca="1">SUMPRODUCT(--($D$14:$D$26=$C7),--($H$14:$H$26&lt;=AY$43),--($I$14:$I$26&gt;=AY$43),(($E$14:$E$26+$G$14:$G$26)/12)+($F$14:$F$26*$E$14:$E$26/12),$J$14:$J$26,(1+$K$14:$K$26)^(ROUNDDOWN((AY$43-$H$14:$H$26)/12,0)))+
SUMPRODUCT(--($D$28:$D$34=$C7),--($H$28:$H$34&lt;=AY$43),--($I$28:$I$34&gt;=AY$43),(($E$28:$E$34+$G$28:$G$34)/12)+($F$28:$F$34*$E$28:$E$34/12),$J$28:$J$34,(1+$K$28:$K$34)^(ROUNDDOWN((AY$43-$H$28:$H$34)/12,0)))*AY$44</f>
        <v>0</v>
      </c>
      <c r="AZ49" s="271" cm="1">
        <f t="array" aca="1" ref="AZ49" ca="1">SUMPRODUCT(--($D$14:$D$26=$C7),--($H$14:$H$26&lt;=AZ$43),--($I$14:$I$26&gt;=AZ$43),(($E$14:$E$26+$G$14:$G$26)/12)+($F$14:$F$26*$E$14:$E$26/12),$J$14:$J$26,(1+$K$14:$K$26)^(ROUNDDOWN((AZ$43-$H$14:$H$26)/12,0)))+
SUMPRODUCT(--($D$28:$D$34=$C7),--($H$28:$H$34&lt;=AZ$43),--($I$28:$I$34&gt;=AZ$43),(($E$28:$E$34+$G$28:$G$34)/12)+($F$28:$F$34*$E$28:$E$34/12),$J$28:$J$34,(1+$K$28:$K$34)^(ROUNDDOWN((AZ$43-$H$28:$H$34)/12,0)))*AZ$44</f>
        <v>0</v>
      </c>
      <c r="BA49" s="271" cm="1">
        <f t="array" aca="1" ref="BA49" ca="1">SUMPRODUCT(--($D$14:$D$26=$C7),--($H$14:$H$26&lt;=BA$43),--($I$14:$I$26&gt;=BA$43),(($E$14:$E$26+$G$14:$G$26)/12)+($F$14:$F$26*$E$14:$E$26/12),$J$14:$J$26,(1+$K$14:$K$26)^(ROUNDDOWN((BA$43-$H$14:$H$26)/12,0)))+
SUMPRODUCT(--($D$28:$D$34=$C7),--($H$28:$H$34&lt;=BA$43),--($I$28:$I$34&gt;=BA$43),(($E$28:$E$34+$G$28:$G$34)/12)+($F$28:$F$34*$E$28:$E$34/12),$J$28:$J$34,(1+$K$28:$K$34)^(ROUNDDOWN((BA$43-$H$28:$H$34)/12,0)))*BA$44</f>
        <v>0</v>
      </c>
      <c r="BB49" s="271" cm="1">
        <f t="array" aca="1" ref="BB49" ca="1">SUMPRODUCT(--($D$14:$D$26=$C7),--($H$14:$H$26&lt;=BB$43),--($I$14:$I$26&gt;=BB$43),(($E$14:$E$26+$G$14:$G$26)/12)+($F$14:$F$26*$E$14:$E$26/12),$J$14:$J$26,(1+$K$14:$K$26)^(ROUNDDOWN((BB$43-$H$14:$H$26)/12,0)))+
SUMPRODUCT(--($D$28:$D$34=$C7),--($H$28:$H$34&lt;=BB$43),--($I$28:$I$34&gt;=BB$43),(($E$28:$E$34+$G$28:$G$34)/12)+($F$28:$F$34*$E$28:$E$34/12),$J$28:$J$34,(1+$K$28:$K$34)^(ROUNDDOWN((BB$43-$H$28:$H$34)/12,0)))*BB$44</f>
        <v>0</v>
      </c>
      <c r="BC49" s="271" cm="1">
        <f t="array" aca="1" ref="BC49" ca="1">SUMPRODUCT(--($D$14:$D$26=$C7),--($H$14:$H$26&lt;=BC$43),--($I$14:$I$26&gt;=BC$43),(($E$14:$E$26+$G$14:$G$26)/12)+($F$14:$F$26*$E$14:$E$26/12),$J$14:$J$26,(1+$K$14:$K$26)^(ROUNDDOWN((BC$43-$H$14:$H$26)/12,0)))+
SUMPRODUCT(--($D$28:$D$34=$C7),--($H$28:$H$34&lt;=BC$43),--($I$28:$I$34&gt;=BC$43),(($E$28:$E$34+$G$28:$G$34)/12)+($F$28:$F$34*$E$28:$E$34/12),$J$28:$J$34,(1+$K$28:$K$34)^(ROUNDDOWN((BC$43-$H$28:$H$34)/12,0)))*BC$44</f>
        <v>0</v>
      </c>
      <c r="BD49" s="271" cm="1">
        <f t="array" aca="1" ref="BD49" ca="1">SUMPRODUCT(--($D$14:$D$26=$C7),--($H$14:$H$26&lt;=BD$43),--($I$14:$I$26&gt;=BD$43),(($E$14:$E$26+$G$14:$G$26)/12)+($F$14:$F$26*$E$14:$E$26/12),$J$14:$J$26,(1+$K$14:$K$26)^(ROUNDDOWN((BD$43-$H$14:$H$26)/12,0)))+
SUMPRODUCT(--($D$28:$D$34=$C7),--($H$28:$H$34&lt;=BD$43),--($I$28:$I$34&gt;=BD$43),(($E$28:$E$34+$G$28:$G$34)/12)+($F$28:$F$34*$E$28:$E$34/12),$J$28:$J$34,(1+$K$28:$K$34)^(ROUNDDOWN((BD$43-$H$28:$H$34)/12,0)))*BD$44</f>
        <v>0</v>
      </c>
      <c r="BE49" s="271" cm="1">
        <f t="array" aca="1" ref="BE49" ca="1">SUMPRODUCT(--($D$14:$D$26=$C7),--($H$14:$H$26&lt;=BE$43),--($I$14:$I$26&gt;=BE$43),(($E$14:$E$26+$G$14:$G$26)/12)+($F$14:$F$26*$E$14:$E$26/12),$J$14:$J$26,(1+$K$14:$K$26)^(ROUNDDOWN((BE$43-$H$14:$H$26)/12,0)))+
SUMPRODUCT(--($D$28:$D$34=$C7),--($H$28:$H$34&lt;=BE$43),--($I$28:$I$34&gt;=BE$43),(($E$28:$E$34+$G$28:$G$34)/12)+($F$28:$F$34*$E$28:$E$34/12),$J$28:$J$34,(1+$K$28:$K$34)^(ROUNDDOWN((BE$43-$H$28:$H$34)/12,0)))*BE$44</f>
        <v>0</v>
      </c>
      <c r="BF49" s="271" cm="1">
        <f t="array" aca="1" ref="BF49" ca="1">SUMPRODUCT(--($D$14:$D$26=$C7),--($H$14:$H$26&lt;=BF$43),--($I$14:$I$26&gt;=BF$43),(($E$14:$E$26+$G$14:$G$26)/12)+($F$14:$F$26*$E$14:$E$26/12),$J$14:$J$26,(1+$K$14:$K$26)^(ROUNDDOWN((BF$43-$H$14:$H$26)/12,0)))+
SUMPRODUCT(--($D$28:$D$34=$C7),--($H$28:$H$34&lt;=BF$43),--($I$28:$I$34&gt;=BF$43),(($E$28:$E$34+$G$28:$G$34)/12)+($F$28:$F$34*$E$28:$E$34/12),$J$28:$J$34,(1+$K$28:$K$34)^(ROUNDDOWN((BF$43-$H$28:$H$34)/12,0)))*BF$44</f>
        <v>0</v>
      </c>
      <c r="BG49" s="271" cm="1">
        <f t="array" aca="1" ref="BG49" ca="1">SUMPRODUCT(--($D$14:$D$26=$C7),--($H$14:$H$26&lt;=BG$43),--($I$14:$I$26&gt;=BG$43),(($E$14:$E$26+$G$14:$G$26)/12)+($F$14:$F$26*$E$14:$E$26/12),$J$14:$J$26,(1+$K$14:$K$26)^(ROUNDDOWN((BG$43-$H$14:$H$26)/12,0)))+
SUMPRODUCT(--($D$28:$D$34=$C7),--($H$28:$H$34&lt;=BG$43),--($I$28:$I$34&gt;=BG$43),(($E$28:$E$34+$G$28:$G$34)/12)+($F$28:$F$34*$E$28:$E$34/12),$J$28:$J$34,(1+$K$28:$K$34)^(ROUNDDOWN((BG$43-$H$28:$H$34)/12,0)))*BG$44</f>
        <v>0</v>
      </c>
      <c r="BH49" s="271" cm="1">
        <f t="array" aca="1" ref="BH49" ca="1">SUMPRODUCT(--($D$14:$D$26=$C7),--($H$14:$H$26&lt;=BH$43),--($I$14:$I$26&gt;=BH$43),(($E$14:$E$26+$G$14:$G$26)/12)+($F$14:$F$26*$E$14:$E$26/12),$J$14:$J$26,(1+$K$14:$K$26)^(ROUNDDOWN((BH$43-$H$14:$H$26)/12,0)))+
SUMPRODUCT(--($D$28:$D$34=$C7),--($H$28:$H$34&lt;=BH$43),--($I$28:$I$34&gt;=BH$43),(($E$28:$E$34+$G$28:$G$34)/12)+($F$28:$F$34*$E$28:$E$34/12),$J$28:$J$34,(1+$K$28:$K$34)^(ROUNDDOWN((BH$43-$H$28:$H$34)/12,0)))*BH$44</f>
        <v>0</v>
      </c>
      <c r="BI49" s="271" cm="1">
        <f t="array" aca="1" ref="BI49" ca="1">SUMPRODUCT(--($D$14:$D$26=$C7),--($H$14:$H$26&lt;=BI$43),--($I$14:$I$26&gt;=BI$43),(($E$14:$E$26+$G$14:$G$26)/12)+($F$14:$F$26*$E$14:$E$26/12),$J$14:$J$26,(1+$K$14:$K$26)^(ROUNDDOWN((BI$43-$H$14:$H$26)/12,0)))+
SUMPRODUCT(--($D$28:$D$34=$C7),--($H$28:$H$34&lt;=BI$43),--($I$28:$I$34&gt;=BI$43),(($E$28:$E$34+$G$28:$G$34)/12)+($F$28:$F$34*$E$28:$E$34/12),$J$28:$J$34,(1+$K$28:$K$34)^(ROUNDDOWN((BI$43-$H$28:$H$34)/12,0)))*BI$44</f>
        <v>0</v>
      </c>
      <c r="BJ49" s="271" cm="1">
        <f t="array" aca="1" ref="BJ49" ca="1">SUMPRODUCT(--($D$14:$D$26=$C7),--($H$14:$H$26&lt;=BJ$43),--($I$14:$I$26&gt;=BJ$43),(($E$14:$E$26+$G$14:$G$26)/12)+($F$14:$F$26*$E$14:$E$26/12),$J$14:$J$26,(1+$K$14:$K$26)^(ROUNDDOWN((BJ$43-$H$14:$H$26)/12,0)))+
SUMPRODUCT(--($D$28:$D$34=$C7),--($H$28:$H$34&lt;=BJ$43),--($I$28:$I$34&gt;=BJ$43),(($E$28:$E$34+$G$28:$G$34)/12)+($F$28:$F$34*$E$28:$E$34/12),$J$28:$J$34,(1+$K$28:$K$34)^(ROUNDDOWN((BJ$43-$H$28:$H$34)/12,0)))*BJ$44</f>
        <v>0</v>
      </c>
      <c r="BK49" s="271" cm="1">
        <f t="array" aca="1" ref="BK49" ca="1">SUMPRODUCT(--($D$14:$D$26=$C7),--($H$14:$H$26&lt;=BK$43),--($I$14:$I$26&gt;=BK$43),(($E$14:$E$26+$G$14:$G$26)/12)+($F$14:$F$26*$E$14:$E$26/12),$J$14:$J$26,(1+$K$14:$K$26)^(ROUNDDOWN((BK$43-$H$14:$H$26)/12,0)))+
SUMPRODUCT(--($D$28:$D$34=$C7),--($H$28:$H$34&lt;=BK$43),--($I$28:$I$34&gt;=BK$43),(($E$28:$E$34+$G$28:$G$34)/12)+($F$28:$F$34*$E$28:$E$34/12),$J$28:$J$34,(1+$K$28:$K$34)^(ROUNDDOWN((BK$43-$H$28:$H$34)/12,0)))*BK$44</f>
        <v>0</v>
      </c>
      <c r="BL49" s="271" cm="1">
        <f t="array" ref="BL49">SUMPRODUCT(--($D$14:$D$26=$C7),--($H$14:$H$26&lt;=BL$43),--($I$14:$I$26&gt;=BL$43),(($E$14:$E$26+$G$14:$G$26)/12)+($F$14:$F$26*$E$14:$E$26/12),$J$14:$J$26,(1+$K$14:$K$26)^(ROUNDDOWN((BL$43-$H$14:$H$26)/12,0)))+
SUMPRODUCT(--($D$28:$D$34=$C7),--($H$28:$H$34&lt;=BL$43),--($I$28:$I$34&gt;=BL$43),(($E$28:$E$34+$G$28:$G$34)/12)+($F$28:$F$34*$E$28:$E$34/12),$J$28:$J$34,(1+$K$28:$K$34)^(ROUNDDOWN((BL$43-$H$28:$H$34)/12,0)))*BL$44</f>
        <v>0</v>
      </c>
    </row>
    <row r="50" spans="1:64" ht="14.25" customHeight="1">
      <c r="C50" s="152">
        <f>IF(C8&lt;&gt;"",C8&amp;" Salaries",0)</f>
        <v>0</v>
      </c>
      <c r="D50" s="271" cm="1">
        <f t="array" aca="1" ref="D50" ca="1">SUMPRODUCT(--($D$14:$D$26=$C8),--($H$14:$H$26&lt;=D$43),--($I$14:$I$26&gt;=D$43),(($E$14:$E$26+$G$14:$G$26)/12)+($F$14:$F$26*$E$14:$E$26/12),$J$14:$J$26,(1+$K$14:$K$26)^(ROUNDDOWN((D$43-$H$14:$H$26)/12,0)))+
SUMPRODUCT(--($D$28:$D$34=$C8),--($H$28:$H$34&lt;=D$43),--($I$28:$I$34&gt;=D$43),(($E$28:$E$34+$G$28:$G$34)/12)+($F$28:$F$34*$E$28:$E$34/12),$J$28:$J$34,(1+$K$28:$K$34)^(ROUNDDOWN((D$43-$H$28:$H$34)/12,0)))*D$44</f>
        <v>0</v>
      </c>
      <c r="E50" s="271" cm="1">
        <f t="array" aca="1" ref="E50" ca="1">SUMPRODUCT(--($D$14:$D$26=$C8),--($H$14:$H$26&lt;=E$43),--($I$14:$I$26&gt;=E$43),(($E$14:$E$26+$G$14:$G$26)/12)+($F$14:$F$26*$E$14:$E$26/12),$J$14:$J$26,(1+$K$14:$K$26)^(ROUNDDOWN((E$43-$H$14:$H$26)/12,0)))+
SUMPRODUCT(--($D$28:$D$34=$C8),--($H$28:$H$34&lt;=E$43),--($I$28:$I$34&gt;=E$43),(($E$28:$E$34+$G$28:$G$34)/12)+($F$28:$F$34*$E$28:$E$34/12),$J$28:$J$34,(1+$K$28:$K$34)^(ROUNDDOWN((E$43-$H$28:$H$34)/12,0)))*E$44</f>
        <v>0</v>
      </c>
      <c r="F50" s="271" cm="1">
        <f t="array" aca="1" ref="F50" ca="1">SUMPRODUCT(--($D$14:$D$26=$C8),--($H$14:$H$26&lt;=F$43),--($I$14:$I$26&gt;=F$43),(($E$14:$E$26+$G$14:$G$26)/12)+($F$14:$F$26*$E$14:$E$26/12),$J$14:$J$26,(1+$K$14:$K$26)^(ROUNDDOWN((F$43-$H$14:$H$26)/12,0)))+
SUMPRODUCT(--($D$28:$D$34=$C8),--($H$28:$H$34&lt;=F$43),--($I$28:$I$34&gt;=F$43),(($E$28:$E$34+$G$28:$G$34)/12)+($F$28:$F$34*$E$28:$E$34/12),$J$28:$J$34,(1+$K$28:$K$34)^(ROUNDDOWN((F$43-$H$28:$H$34)/12,0)))*F$44</f>
        <v>0</v>
      </c>
      <c r="G50" s="271" cm="1">
        <f t="array" aca="1" ref="G50" ca="1">SUMPRODUCT(--($D$14:$D$26=$C8),--($H$14:$H$26&lt;=G$43),--($I$14:$I$26&gt;=G$43),(($E$14:$E$26+$G$14:$G$26)/12)+($F$14:$F$26*$E$14:$E$26/12),$J$14:$J$26,(1+$K$14:$K$26)^(ROUNDDOWN((G$43-$H$14:$H$26)/12,0)))+
SUMPRODUCT(--($D$28:$D$34=$C8),--($H$28:$H$34&lt;=G$43),--($I$28:$I$34&gt;=G$43),(($E$28:$E$34+$G$28:$G$34)/12)+($F$28:$F$34*$E$28:$E$34/12),$J$28:$J$34,(1+$K$28:$K$34)^(ROUNDDOWN((G$43-$H$28:$H$34)/12,0)))*G$44</f>
        <v>0</v>
      </c>
      <c r="H50" s="271" cm="1">
        <f t="array" aca="1" ref="H50" ca="1">SUMPRODUCT(--($D$14:$D$26=$C8),--($H$14:$H$26&lt;=H$43),--($I$14:$I$26&gt;=H$43),(($E$14:$E$26+$G$14:$G$26)/12)+($F$14:$F$26*$E$14:$E$26/12),$J$14:$J$26,(1+$K$14:$K$26)^(ROUNDDOWN((H$43-$H$14:$H$26)/12,0)))+
SUMPRODUCT(--($D$28:$D$34=$C8),--($H$28:$H$34&lt;=H$43),--($I$28:$I$34&gt;=H$43),(($E$28:$E$34+$G$28:$G$34)/12)+($F$28:$F$34*$E$28:$E$34/12),$J$28:$J$34,(1+$K$28:$K$34)^(ROUNDDOWN((H$43-$H$28:$H$34)/12,0)))*H$44</f>
        <v>0</v>
      </c>
      <c r="I50" s="271" cm="1">
        <f t="array" aca="1" ref="I50" ca="1">SUMPRODUCT(--($D$14:$D$26=$C8),--($H$14:$H$26&lt;=I$43),--($I$14:$I$26&gt;=I$43),(($E$14:$E$26+$G$14:$G$26)/12)+($F$14:$F$26*$E$14:$E$26/12),$J$14:$J$26,(1+$K$14:$K$26)^(ROUNDDOWN((I$43-$H$14:$H$26)/12,0)))+
SUMPRODUCT(--($D$28:$D$34=$C8),--($H$28:$H$34&lt;=I$43),--($I$28:$I$34&gt;=I$43),(($E$28:$E$34+$G$28:$G$34)/12)+($F$28:$F$34*$E$28:$E$34/12),$J$28:$J$34,(1+$K$28:$K$34)^(ROUNDDOWN((I$43-$H$28:$H$34)/12,0)))*I$44</f>
        <v>0</v>
      </c>
      <c r="J50" s="271" cm="1">
        <f t="array" aca="1" ref="J50" ca="1">SUMPRODUCT(--($D$14:$D$26=$C8),--($H$14:$H$26&lt;=J$43),--($I$14:$I$26&gt;=J$43),(($E$14:$E$26+$G$14:$G$26)/12)+($F$14:$F$26*$E$14:$E$26/12),$J$14:$J$26,(1+$K$14:$K$26)^(ROUNDDOWN((J$43-$H$14:$H$26)/12,0)))+
SUMPRODUCT(--($D$28:$D$34=$C8),--($H$28:$H$34&lt;=J$43),--($I$28:$I$34&gt;=J$43),(($E$28:$E$34+$G$28:$G$34)/12)+($F$28:$F$34*$E$28:$E$34/12),$J$28:$J$34,(1+$K$28:$K$34)^(ROUNDDOWN((J$43-$H$28:$H$34)/12,0)))*J$44</f>
        <v>0</v>
      </c>
      <c r="K50" s="271" cm="1">
        <f t="array" aca="1" ref="K50" ca="1">SUMPRODUCT(--($D$14:$D$26=$C8),--($H$14:$H$26&lt;=K$43),--($I$14:$I$26&gt;=K$43),(($E$14:$E$26+$G$14:$G$26)/12)+($F$14:$F$26*$E$14:$E$26/12),$J$14:$J$26,(1+$K$14:$K$26)^(ROUNDDOWN((K$43-$H$14:$H$26)/12,0)))+
SUMPRODUCT(--($D$28:$D$34=$C8),--($H$28:$H$34&lt;=K$43),--($I$28:$I$34&gt;=K$43),(($E$28:$E$34+$G$28:$G$34)/12)+($F$28:$F$34*$E$28:$E$34/12),$J$28:$J$34,(1+$K$28:$K$34)^(ROUNDDOWN((K$43-$H$28:$H$34)/12,0)))*K$44</f>
        <v>0</v>
      </c>
      <c r="L50" s="271" cm="1">
        <f t="array" aca="1" ref="L50" ca="1">SUMPRODUCT(--($D$14:$D$26=$C8),--($H$14:$H$26&lt;=L$43),--($I$14:$I$26&gt;=L$43),(($E$14:$E$26+$G$14:$G$26)/12)+($F$14:$F$26*$E$14:$E$26/12),$J$14:$J$26,(1+$K$14:$K$26)^(ROUNDDOWN((L$43-$H$14:$H$26)/12,0)))+
SUMPRODUCT(--($D$28:$D$34=$C8),--($H$28:$H$34&lt;=L$43),--($I$28:$I$34&gt;=L$43),(($E$28:$E$34+$G$28:$G$34)/12)+($F$28:$F$34*$E$28:$E$34/12),$J$28:$J$34,(1+$K$28:$K$34)^(ROUNDDOWN((L$43-$H$28:$H$34)/12,0)))*L$44</f>
        <v>0</v>
      </c>
      <c r="M50" s="271" cm="1">
        <f t="array" aca="1" ref="M50" ca="1">SUMPRODUCT(--($D$14:$D$26=$C8),--($H$14:$H$26&lt;=M$43),--($I$14:$I$26&gt;=M$43),(($E$14:$E$26+$G$14:$G$26)/12)+($F$14:$F$26*$E$14:$E$26/12),$J$14:$J$26,(1+$K$14:$K$26)^(ROUNDDOWN((M$43-$H$14:$H$26)/12,0)))+
SUMPRODUCT(--($D$28:$D$34=$C8),--($H$28:$H$34&lt;=M$43),--($I$28:$I$34&gt;=M$43),(($E$28:$E$34+$G$28:$G$34)/12)+($F$28:$F$34*$E$28:$E$34/12),$J$28:$J$34,(1+$K$28:$K$34)^(ROUNDDOWN((M$43-$H$28:$H$34)/12,0)))*M$44</f>
        <v>0</v>
      </c>
      <c r="N50" s="271" cm="1">
        <f t="array" aca="1" ref="N50" ca="1">SUMPRODUCT(--($D$14:$D$26=$C8),--($H$14:$H$26&lt;=N$43),--($I$14:$I$26&gt;=N$43),(($E$14:$E$26+$G$14:$G$26)/12)+($F$14:$F$26*$E$14:$E$26/12),$J$14:$J$26,(1+$K$14:$K$26)^(ROUNDDOWN((N$43-$H$14:$H$26)/12,0)))+
SUMPRODUCT(--($D$28:$D$34=$C8),--($H$28:$H$34&lt;=N$43),--($I$28:$I$34&gt;=N$43),(($E$28:$E$34+$G$28:$G$34)/12)+($F$28:$F$34*$E$28:$E$34/12),$J$28:$J$34,(1+$K$28:$K$34)^(ROUNDDOWN((N$43-$H$28:$H$34)/12,0)))*N$44</f>
        <v>0</v>
      </c>
      <c r="O50" s="271" cm="1">
        <f t="array" aca="1" ref="O50" ca="1">SUMPRODUCT(--($D$14:$D$26=$C8),--($H$14:$H$26&lt;=O$43),--($I$14:$I$26&gt;=O$43),(($E$14:$E$26+$G$14:$G$26)/12)+($F$14:$F$26*$E$14:$E$26/12),$J$14:$J$26,(1+$K$14:$K$26)^(ROUNDDOWN((O$43-$H$14:$H$26)/12,0)))+
SUMPRODUCT(--($D$28:$D$34=$C8),--($H$28:$H$34&lt;=O$43),--($I$28:$I$34&gt;=O$43),(($E$28:$E$34+$G$28:$G$34)/12)+($F$28:$F$34*$E$28:$E$34/12),$J$28:$J$34,(1+$K$28:$K$34)^(ROUNDDOWN((O$43-$H$28:$H$34)/12,0)))*O$44</f>
        <v>0</v>
      </c>
      <c r="P50" s="271" cm="1">
        <f t="array" aca="1" ref="P50" ca="1">SUMPRODUCT(--($D$14:$D$26=$C8),--($H$14:$H$26&lt;=P$43),--($I$14:$I$26&gt;=P$43),(($E$14:$E$26+$G$14:$G$26)/12)+($F$14:$F$26*$E$14:$E$26/12),$J$14:$J$26,(1+$K$14:$K$26)^(ROUNDDOWN((P$43-$H$14:$H$26)/12,0)))+
SUMPRODUCT(--($D$28:$D$34=$C8),--($H$28:$H$34&lt;=P$43),--($I$28:$I$34&gt;=P$43),(($E$28:$E$34+$G$28:$G$34)/12)+($F$28:$F$34*$E$28:$E$34/12),$J$28:$J$34,(1+$K$28:$K$34)^(ROUNDDOWN((P$43-$H$28:$H$34)/12,0)))*P$44</f>
        <v>0</v>
      </c>
      <c r="Q50" s="271" cm="1">
        <f t="array" aca="1" ref="Q50" ca="1">SUMPRODUCT(--($D$14:$D$26=$C8),--($H$14:$H$26&lt;=Q$43),--($I$14:$I$26&gt;=Q$43),(($E$14:$E$26+$G$14:$G$26)/12)+($F$14:$F$26*$E$14:$E$26/12),$J$14:$J$26,(1+$K$14:$K$26)^(ROUNDDOWN((Q$43-$H$14:$H$26)/12,0)))+
SUMPRODUCT(--($D$28:$D$34=$C8),--($H$28:$H$34&lt;=Q$43),--($I$28:$I$34&gt;=Q$43),(($E$28:$E$34+$G$28:$G$34)/12)+($F$28:$F$34*$E$28:$E$34/12),$J$28:$J$34,(1+$K$28:$K$34)^(ROUNDDOWN((Q$43-$H$28:$H$34)/12,0)))*Q$44</f>
        <v>0</v>
      </c>
      <c r="R50" s="271" cm="1">
        <f t="array" aca="1" ref="R50" ca="1">SUMPRODUCT(--($D$14:$D$26=$C8),--($H$14:$H$26&lt;=R$43),--($I$14:$I$26&gt;=R$43),(($E$14:$E$26+$G$14:$G$26)/12)+($F$14:$F$26*$E$14:$E$26/12),$J$14:$J$26,(1+$K$14:$K$26)^(ROUNDDOWN((R$43-$H$14:$H$26)/12,0)))+
SUMPRODUCT(--($D$28:$D$34=$C8),--($H$28:$H$34&lt;=R$43),--($I$28:$I$34&gt;=R$43),(($E$28:$E$34+$G$28:$G$34)/12)+($F$28:$F$34*$E$28:$E$34/12),$J$28:$J$34,(1+$K$28:$K$34)^(ROUNDDOWN((R$43-$H$28:$H$34)/12,0)))*R$44</f>
        <v>0</v>
      </c>
      <c r="S50" s="271" cm="1">
        <f t="array" aca="1" ref="S50" ca="1">SUMPRODUCT(--($D$14:$D$26=$C8),--($H$14:$H$26&lt;=S$43),--($I$14:$I$26&gt;=S$43),(($E$14:$E$26+$G$14:$G$26)/12)+($F$14:$F$26*$E$14:$E$26/12),$J$14:$J$26,(1+$K$14:$K$26)^(ROUNDDOWN((S$43-$H$14:$H$26)/12,0)))+
SUMPRODUCT(--($D$28:$D$34=$C8),--($H$28:$H$34&lt;=S$43),--($I$28:$I$34&gt;=S$43),(($E$28:$E$34+$G$28:$G$34)/12)+($F$28:$F$34*$E$28:$E$34/12),$J$28:$J$34,(1+$K$28:$K$34)^(ROUNDDOWN((S$43-$H$28:$H$34)/12,0)))*S$44</f>
        <v>0</v>
      </c>
      <c r="T50" s="271" cm="1">
        <f t="array" aca="1" ref="T50" ca="1">SUMPRODUCT(--($D$14:$D$26=$C8),--($H$14:$H$26&lt;=T$43),--($I$14:$I$26&gt;=T$43),(($E$14:$E$26+$G$14:$G$26)/12)+($F$14:$F$26*$E$14:$E$26/12),$J$14:$J$26,(1+$K$14:$K$26)^(ROUNDDOWN((T$43-$H$14:$H$26)/12,0)))+
SUMPRODUCT(--($D$28:$D$34=$C8),--($H$28:$H$34&lt;=T$43),--($I$28:$I$34&gt;=T$43),(($E$28:$E$34+$G$28:$G$34)/12)+($F$28:$F$34*$E$28:$E$34/12),$J$28:$J$34,(1+$K$28:$K$34)^(ROUNDDOWN((T$43-$H$28:$H$34)/12,0)))*T$44</f>
        <v>0</v>
      </c>
      <c r="U50" s="271" cm="1">
        <f t="array" aca="1" ref="U50" ca="1">SUMPRODUCT(--($D$14:$D$26=$C8),--($H$14:$H$26&lt;=U$43),--($I$14:$I$26&gt;=U$43),(($E$14:$E$26+$G$14:$G$26)/12)+($F$14:$F$26*$E$14:$E$26/12),$J$14:$J$26,(1+$K$14:$K$26)^(ROUNDDOWN((U$43-$H$14:$H$26)/12,0)))+
SUMPRODUCT(--($D$28:$D$34=$C8),--($H$28:$H$34&lt;=U$43),--($I$28:$I$34&gt;=U$43),(($E$28:$E$34+$G$28:$G$34)/12)+($F$28:$F$34*$E$28:$E$34/12),$J$28:$J$34,(1+$K$28:$K$34)^(ROUNDDOWN((U$43-$H$28:$H$34)/12,0)))*U$44</f>
        <v>0</v>
      </c>
      <c r="V50" s="271" cm="1">
        <f t="array" aca="1" ref="V50" ca="1">SUMPRODUCT(--($D$14:$D$26=$C8),--($H$14:$H$26&lt;=V$43),--($I$14:$I$26&gt;=V$43),(($E$14:$E$26+$G$14:$G$26)/12)+($F$14:$F$26*$E$14:$E$26/12),$J$14:$J$26,(1+$K$14:$K$26)^(ROUNDDOWN((V$43-$H$14:$H$26)/12,0)))+
SUMPRODUCT(--($D$28:$D$34=$C8),--($H$28:$H$34&lt;=V$43),--($I$28:$I$34&gt;=V$43),(($E$28:$E$34+$G$28:$G$34)/12)+($F$28:$F$34*$E$28:$E$34/12),$J$28:$J$34,(1+$K$28:$K$34)^(ROUNDDOWN((V$43-$H$28:$H$34)/12,0)))*V$44</f>
        <v>0</v>
      </c>
      <c r="W50" s="271" cm="1">
        <f t="array" aca="1" ref="W50" ca="1">SUMPRODUCT(--($D$14:$D$26=$C8),--($H$14:$H$26&lt;=W$43),--($I$14:$I$26&gt;=W$43),(($E$14:$E$26+$G$14:$G$26)/12)+($F$14:$F$26*$E$14:$E$26/12),$J$14:$J$26,(1+$K$14:$K$26)^(ROUNDDOWN((W$43-$H$14:$H$26)/12,0)))+
SUMPRODUCT(--($D$28:$D$34=$C8),--($H$28:$H$34&lt;=W$43),--($I$28:$I$34&gt;=W$43),(($E$28:$E$34+$G$28:$G$34)/12)+($F$28:$F$34*$E$28:$E$34/12),$J$28:$J$34,(1+$K$28:$K$34)^(ROUNDDOWN((W$43-$H$28:$H$34)/12,0)))*W$44</f>
        <v>0</v>
      </c>
      <c r="X50" s="271" cm="1">
        <f t="array" aca="1" ref="X50" ca="1">SUMPRODUCT(--($D$14:$D$26=$C8),--($H$14:$H$26&lt;=X$43),--($I$14:$I$26&gt;=X$43),(($E$14:$E$26+$G$14:$G$26)/12)+($F$14:$F$26*$E$14:$E$26/12),$J$14:$J$26,(1+$K$14:$K$26)^(ROUNDDOWN((X$43-$H$14:$H$26)/12,0)))+
SUMPRODUCT(--($D$28:$D$34=$C8),--($H$28:$H$34&lt;=X$43),--($I$28:$I$34&gt;=X$43),(($E$28:$E$34+$G$28:$G$34)/12)+($F$28:$F$34*$E$28:$E$34/12),$J$28:$J$34,(1+$K$28:$K$34)^(ROUNDDOWN((X$43-$H$28:$H$34)/12,0)))*X$44</f>
        <v>0</v>
      </c>
      <c r="Y50" s="271" cm="1">
        <f t="array" aca="1" ref="Y50" ca="1">SUMPRODUCT(--($D$14:$D$26=$C8),--($H$14:$H$26&lt;=Y$43),--($I$14:$I$26&gt;=Y$43),(($E$14:$E$26+$G$14:$G$26)/12)+($F$14:$F$26*$E$14:$E$26/12),$J$14:$J$26,(1+$K$14:$K$26)^(ROUNDDOWN((Y$43-$H$14:$H$26)/12,0)))+
SUMPRODUCT(--($D$28:$D$34=$C8),--($H$28:$H$34&lt;=Y$43),--($I$28:$I$34&gt;=Y$43),(($E$28:$E$34+$G$28:$G$34)/12)+($F$28:$F$34*$E$28:$E$34/12),$J$28:$J$34,(1+$K$28:$K$34)^(ROUNDDOWN((Y$43-$H$28:$H$34)/12,0)))*Y$44</f>
        <v>0</v>
      </c>
      <c r="Z50" s="271" cm="1">
        <f t="array" aca="1" ref="Z50" ca="1">SUMPRODUCT(--($D$14:$D$26=$C8),--($H$14:$H$26&lt;=Z$43),--($I$14:$I$26&gt;=Z$43),(($E$14:$E$26+$G$14:$G$26)/12)+($F$14:$F$26*$E$14:$E$26/12),$J$14:$J$26,(1+$K$14:$K$26)^(ROUNDDOWN((Z$43-$H$14:$H$26)/12,0)))+
SUMPRODUCT(--($D$28:$D$34=$C8),--($H$28:$H$34&lt;=Z$43),--($I$28:$I$34&gt;=Z$43),(($E$28:$E$34+$G$28:$G$34)/12)+($F$28:$F$34*$E$28:$E$34/12),$J$28:$J$34,(1+$K$28:$K$34)^(ROUNDDOWN((Z$43-$H$28:$H$34)/12,0)))*Z$44</f>
        <v>0</v>
      </c>
      <c r="AA50" s="271" cm="1">
        <f t="array" aca="1" ref="AA50" ca="1">SUMPRODUCT(--($D$14:$D$26=$C8),--($H$14:$H$26&lt;=AA$43),--($I$14:$I$26&gt;=AA$43),(($E$14:$E$26+$G$14:$G$26)/12)+($F$14:$F$26*$E$14:$E$26/12),$J$14:$J$26,(1+$K$14:$K$26)^(ROUNDDOWN((AA$43-$H$14:$H$26)/12,0)))+
SUMPRODUCT(--($D$28:$D$34=$C8),--($H$28:$H$34&lt;=AA$43),--($I$28:$I$34&gt;=AA$43),(($E$28:$E$34+$G$28:$G$34)/12)+($F$28:$F$34*$E$28:$E$34/12),$J$28:$J$34,(1+$K$28:$K$34)^(ROUNDDOWN((AA$43-$H$28:$H$34)/12,0)))*AA$44</f>
        <v>0</v>
      </c>
      <c r="AB50" s="271" cm="1">
        <f t="array" aca="1" ref="AB50" ca="1">SUMPRODUCT(--($D$14:$D$26=$C8),--($H$14:$H$26&lt;=AB$43),--($I$14:$I$26&gt;=AB$43),(($E$14:$E$26+$G$14:$G$26)/12)+($F$14:$F$26*$E$14:$E$26/12),$J$14:$J$26,(1+$K$14:$K$26)^(ROUNDDOWN((AB$43-$H$14:$H$26)/12,0)))+
SUMPRODUCT(--($D$28:$D$34=$C8),--($H$28:$H$34&lt;=AB$43),--($I$28:$I$34&gt;=AB$43),(($E$28:$E$34+$G$28:$G$34)/12)+($F$28:$F$34*$E$28:$E$34/12),$J$28:$J$34,(1+$K$28:$K$34)^(ROUNDDOWN((AB$43-$H$28:$H$34)/12,0)))*AB$44</f>
        <v>0</v>
      </c>
      <c r="AC50" s="271" cm="1">
        <f t="array" aca="1" ref="AC50" ca="1">SUMPRODUCT(--($D$14:$D$26=$C8),--($H$14:$H$26&lt;=AC$43),--($I$14:$I$26&gt;=AC$43),(($E$14:$E$26+$G$14:$G$26)/12)+($F$14:$F$26*$E$14:$E$26/12),$J$14:$J$26,(1+$K$14:$K$26)^(ROUNDDOWN((AC$43-$H$14:$H$26)/12,0)))+
SUMPRODUCT(--($D$28:$D$34=$C8),--($H$28:$H$34&lt;=AC$43),--($I$28:$I$34&gt;=AC$43),(($E$28:$E$34+$G$28:$G$34)/12)+($F$28:$F$34*$E$28:$E$34/12),$J$28:$J$34,(1+$K$28:$K$34)^(ROUNDDOWN((AC$43-$H$28:$H$34)/12,0)))*AC$44</f>
        <v>0</v>
      </c>
      <c r="AD50" s="271" cm="1">
        <f t="array" aca="1" ref="AD50" ca="1">SUMPRODUCT(--($D$14:$D$26=$C8),--($H$14:$H$26&lt;=AD$43),--($I$14:$I$26&gt;=AD$43),(($E$14:$E$26+$G$14:$G$26)/12)+($F$14:$F$26*$E$14:$E$26/12),$J$14:$J$26,(1+$K$14:$K$26)^(ROUNDDOWN((AD$43-$H$14:$H$26)/12,0)))+
SUMPRODUCT(--($D$28:$D$34=$C8),--($H$28:$H$34&lt;=AD$43),--($I$28:$I$34&gt;=AD$43),(($E$28:$E$34+$G$28:$G$34)/12)+($F$28:$F$34*$E$28:$E$34/12),$J$28:$J$34,(1+$K$28:$K$34)^(ROUNDDOWN((AD$43-$H$28:$H$34)/12,0)))*AD$44</f>
        <v>0</v>
      </c>
      <c r="AE50" s="271" cm="1">
        <f t="array" aca="1" ref="AE50" ca="1">SUMPRODUCT(--($D$14:$D$26=$C8),--($H$14:$H$26&lt;=AE$43),--($I$14:$I$26&gt;=AE$43),(($E$14:$E$26+$G$14:$G$26)/12)+($F$14:$F$26*$E$14:$E$26/12),$J$14:$J$26,(1+$K$14:$K$26)^(ROUNDDOWN((AE$43-$H$14:$H$26)/12,0)))+
SUMPRODUCT(--($D$28:$D$34=$C8),--($H$28:$H$34&lt;=AE$43),--($I$28:$I$34&gt;=AE$43),(($E$28:$E$34+$G$28:$G$34)/12)+($F$28:$F$34*$E$28:$E$34/12),$J$28:$J$34,(1+$K$28:$K$34)^(ROUNDDOWN((AE$43-$H$28:$H$34)/12,0)))*AE$44</f>
        <v>0</v>
      </c>
      <c r="AF50" s="271" cm="1">
        <f t="array" aca="1" ref="AF50" ca="1">SUMPRODUCT(--($D$14:$D$26=$C8),--($H$14:$H$26&lt;=AF$43),--($I$14:$I$26&gt;=AF$43),(($E$14:$E$26+$G$14:$G$26)/12)+($F$14:$F$26*$E$14:$E$26/12),$J$14:$J$26,(1+$K$14:$K$26)^(ROUNDDOWN((AF$43-$H$14:$H$26)/12,0)))+
SUMPRODUCT(--($D$28:$D$34=$C8),--($H$28:$H$34&lt;=AF$43),--($I$28:$I$34&gt;=AF$43),(($E$28:$E$34+$G$28:$G$34)/12)+($F$28:$F$34*$E$28:$E$34/12),$J$28:$J$34,(1+$K$28:$K$34)^(ROUNDDOWN((AF$43-$H$28:$H$34)/12,0)))*AF$44</f>
        <v>0</v>
      </c>
      <c r="AG50" s="271" cm="1">
        <f t="array" aca="1" ref="AG50" ca="1">SUMPRODUCT(--($D$14:$D$26=$C8),--($H$14:$H$26&lt;=AG$43),--($I$14:$I$26&gt;=AG$43),(($E$14:$E$26+$G$14:$G$26)/12)+($F$14:$F$26*$E$14:$E$26/12),$J$14:$J$26,(1+$K$14:$K$26)^(ROUNDDOWN((AG$43-$H$14:$H$26)/12,0)))+
SUMPRODUCT(--($D$28:$D$34=$C8),--($H$28:$H$34&lt;=AG$43),--($I$28:$I$34&gt;=AG$43),(($E$28:$E$34+$G$28:$G$34)/12)+($F$28:$F$34*$E$28:$E$34/12),$J$28:$J$34,(1+$K$28:$K$34)^(ROUNDDOWN((AG$43-$H$28:$H$34)/12,0)))*AG$44</f>
        <v>0</v>
      </c>
      <c r="AH50" s="271" cm="1">
        <f t="array" aca="1" ref="AH50" ca="1">SUMPRODUCT(--($D$14:$D$26=$C8),--($H$14:$H$26&lt;=AH$43),--($I$14:$I$26&gt;=AH$43),(($E$14:$E$26+$G$14:$G$26)/12)+($F$14:$F$26*$E$14:$E$26/12),$J$14:$J$26,(1+$K$14:$K$26)^(ROUNDDOWN((AH$43-$H$14:$H$26)/12,0)))+
SUMPRODUCT(--($D$28:$D$34=$C8),--($H$28:$H$34&lt;=AH$43),--($I$28:$I$34&gt;=AH$43),(($E$28:$E$34+$G$28:$G$34)/12)+($F$28:$F$34*$E$28:$E$34/12),$J$28:$J$34,(1+$K$28:$K$34)^(ROUNDDOWN((AH$43-$H$28:$H$34)/12,0)))*AH$44</f>
        <v>0</v>
      </c>
      <c r="AI50" s="271" cm="1">
        <f t="array" aca="1" ref="AI50" ca="1">SUMPRODUCT(--($D$14:$D$26=$C8),--($H$14:$H$26&lt;=AI$43),--($I$14:$I$26&gt;=AI$43),(($E$14:$E$26+$G$14:$G$26)/12)+($F$14:$F$26*$E$14:$E$26/12),$J$14:$J$26,(1+$K$14:$K$26)^(ROUNDDOWN((AI$43-$H$14:$H$26)/12,0)))+
SUMPRODUCT(--($D$28:$D$34=$C8),--($H$28:$H$34&lt;=AI$43),--($I$28:$I$34&gt;=AI$43),(($E$28:$E$34+$G$28:$G$34)/12)+($F$28:$F$34*$E$28:$E$34/12),$J$28:$J$34,(1+$K$28:$K$34)^(ROUNDDOWN((AI$43-$H$28:$H$34)/12,0)))*AI$44</f>
        <v>0</v>
      </c>
      <c r="AJ50" s="271" cm="1">
        <f t="array" aca="1" ref="AJ50" ca="1">SUMPRODUCT(--($D$14:$D$26=$C8),--($H$14:$H$26&lt;=AJ$43),--($I$14:$I$26&gt;=AJ$43),(($E$14:$E$26+$G$14:$G$26)/12)+($F$14:$F$26*$E$14:$E$26/12),$J$14:$J$26,(1+$K$14:$K$26)^(ROUNDDOWN((AJ$43-$H$14:$H$26)/12,0)))+
SUMPRODUCT(--($D$28:$D$34=$C8),--($H$28:$H$34&lt;=AJ$43),--($I$28:$I$34&gt;=AJ$43),(($E$28:$E$34+$G$28:$G$34)/12)+($F$28:$F$34*$E$28:$E$34/12),$J$28:$J$34,(1+$K$28:$K$34)^(ROUNDDOWN((AJ$43-$H$28:$H$34)/12,0)))*AJ$44</f>
        <v>0</v>
      </c>
      <c r="AK50" s="271" cm="1">
        <f t="array" aca="1" ref="AK50" ca="1">SUMPRODUCT(--($D$14:$D$26=$C8),--($H$14:$H$26&lt;=AK$43),--($I$14:$I$26&gt;=AK$43),(($E$14:$E$26+$G$14:$G$26)/12)+($F$14:$F$26*$E$14:$E$26/12),$J$14:$J$26,(1+$K$14:$K$26)^(ROUNDDOWN((AK$43-$H$14:$H$26)/12,0)))+
SUMPRODUCT(--($D$28:$D$34=$C8),--($H$28:$H$34&lt;=AK$43),--($I$28:$I$34&gt;=AK$43),(($E$28:$E$34+$G$28:$G$34)/12)+($F$28:$F$34*$E$28:$E$34/12),$J$28:$J$34,(1+$K$28:$K$34)^(ROUNDDOWN((AK$43-$H$28:$H$34)/12,0)))*AK$44</f>
        <v>0</v>
      </c>
      <c r="AL50" s="271" cm="1">
        <f t="array" aca="1" ref="AL50" ca="1">SUMPRODUCT(--($D$14:$D$26=$C8),--($H$14:$H$26&lt;=AL$43),--($I$14:$I$26&gt;=AL$43),(($E$14:$E$26+$G$14:$G$26)/12)+($F$14:$F$26*$E$14:$E$26/12),$J$14:$J$26,(1+$K$14:$K$26)^(ROUNDDOWN((AL$43-$H$14:$H$26)/12,0)))+
SUMPRODUCT(--($D$28:$D$34=$C8),--($H$28:$H$34&lt;=AL$43),--($I$28:$I$34&gt;=AL$43),(($E$28:$E$34+$G$28:$G$34)/12)+($F$28:$F$34*$E$28:$E$34/12),$J$28:$J$34,(1+$K$28:$K$34)^(ROUNDDOWN((AL$43-$H$28:$H$34)/12,0)))*AL$44</f>
        <v>0</v>
      </c>
      <c r="AM50" s="271" cm="1">
        <f t="array" aca="1" ref="AM50" ca="1">SUMPRODUCT(--($D$14:$D$26=$C8),--($H$14:$H$26&lt;=AM$43),--($I$14:$I$26&gt;=AM$43),(($E$14:$E$26+$G$14:$G$26)/12)+($F$14:$F$26*$E$14:$E$26/12),$J$14:$J$26,(1+$K$14:$K$26)^(ROUNDDOWN((AM$43-$H$14:$H$26)/12,0)))+
SUMPRODUCT(--($D$28:$D$34=$C8),--($H$28:$H$34&lt;=AM$43),--($I$28:$I$34&gt;=AM$43),(($E$28:$E$34+$G$28:$G$34)/12)+($F$28:$F$34*$E$28:$E$34/12),$J$28:$J$34,(1+$K$28:$K$34)^(ROUNDDOWN((AM$43-$H$28:$H$34)/12,0)))*AM$44</f>
        <v>0</v>
      </c>
      <c r="AN50" s="271" cm="1">
        <f t="array" aca="1" ref="AN50" ca="1">SUMPRODUCT(--($D$14:$D$26=$C8),--($H$14:$H$26&lt;=AN$43),--($I$14:$I$26&gt;=AN$43),(($E$14:$E$26+$G$14:$G$26)/12)+($F$14:$F$26*$E$14:$E$26/12),$J$14:$J$26,(1+$K$14:$K$26)^(ROUNDDOWN((AN$43-$H$14:$H$26)/12,0)))+
SUMPRODUCT(--($D$28:$D$34=$C8),--($H$28:$H$34&lt;=AN$43),--($I$28:$I$34&gt;=AN$43),(($E$28:$E$34+$G$28:$G$34)/12)+($F$28:$F$34*$E$28:$E$34/12),$J$28:$J$34,(1+$K$28:$K$34)^(ROUNDDOWN((AN$43-$H$28:$H$34)/12,0)))*AN$44</f>
        <v>0</v>
      </c>
      <c r="AO50" s="271" cm="1">
        <f t="array" aca="1" ref="AO50" ca="1">SUMPRODUCT(--($D$14:$D$26=$C8),--($H$14:$H$26&lt;=AO$43),--($I$14:$I$26&gt;=AO$43),(($E$14:$E$26+$G$14:$G$26)/12)+($F$14:$F$26*$E$14:$E$26/12),$J$14:$J$26,(1+$K$14:$K$26)^(ROUNDDOWN((AO$43-$H$14:$H$26)/12,0)))+
SUMPRODUCT(--($D$28:$D$34=$C8),--($H$28:$H$34&lt;=AO$43),--($I$28:$I$34&gt;=AO$43),(($E$28:$E$34+$G$28:$G$34)/12)+($F$28:$F$34*$E$28:$E$34/12),$J$28:$J$34,(1+$K$28:$K$34)^(ROUNDDOWN((AO$43-$H$28:$H$34)/12,0)))*AO$44</f>
        <v>0</v>
      </c>
      <c r="AP50" s="271" cm="1">
        <f t="array" aca="1" ref="AP50" ca="1">SUMPRODUCT(--($D$14:$D$26=$C8),--($H$14:$H$26&lt;=AP$43),--($I$14:$I$26&gt;=AP$43),(($E$14:$E$26+$G$14:$G$26)/12)+($F$14:$F$26*$E$14:$E$26/12),$J$14:$J$26,(1+$K$14:$K$26)^(ROUNDDOWN((AP$43-$H$14:$H$26)/12,0)))+
SUMPRODUCT(--($D$28:$D$34=$C8),--($H$28:$H$34&lt;=AP$43),--($I$28:$I$34&gt;=AP$43),(($E$28:$E$34+$G$28:$G$34)/12)+($F$28:$F$34*$E$28:$E$34/12),$J$28:$J$34,(1+$K$28:$K$34)^(ROUNDDOWN((AP$43-$H$28:$H$34)/12,0)))*AP$44</f>
        <v>0</v>
      </c>
      <c r="AQ50" s="271" cm="1">
        <f t="array" aca="1" ref="AQ50" ca="1">SUMPRODUCT(--($D$14:$D$26=$C8),--($H$14:$H$26&lt;=AQ$43),--($I$14:$I$26&gt;=AQ$43),(($E$14:$E$26+$G$14:$G$26)/12)+($F$14:$F$26*$E$14:$E$26/12),$J$14:$J$26,(1+$K$14:$K$26)^(ROUNDDOWN((AQ$43-$H$14:$H$26)/12,0)))+
SUMPRODUCT(--($D$28:$D$34=$C8),--($H$28:$H$34&lt;=AQ$43),--($I$28:$I$34&gt;=AQ$43),(($E$28:$E$34+$G$28:$G$34)/12)+($F$28:$F$34*$E$28:$E$34/12),$J$28:$J$34,(1+$K$28:$K$34)^(ROUNDDOWN((AQ$43-$H$28:$H$34)/12,0)))*AQ$44</f>
        <v>0</v>
      </c>
      <c r="AR50" s="271" cm="1">
        <f t="array" aca="1" ref="AR50" ca="1">SUMPRODUCT(--($D$14:$D$26=$C8),--($H$14:$H$26&lt;=AR$43),--($I$14:$I$26&gt;=AR$43),(($E$14:$E$26+$G$14:$G$26)/12)+($F$14:$F$26*$E$14:$E$26/12),$J$14:$J$26,(1+$K$14:$K$26)^(ROUNDDOWN((AR$43-$H$14:$H$26)/12,0)))+
SUMPRODUCT(--($D$28:$D$34=$C8),--($H$28:$H$34&lt;=AR$43),--($I$28:$I$34&gt;=AR$43),(($E$28:$E$34+$G$28:$G$34)/12)+($F$28:$F$34*$E$28:$E$34/12),$J$28:$J$34,(1+$K$28:$K$34)^(ROUNDDOWN((AR$43-$H$28:$H$34)/12,0)))*AR$44</f>
        <v>0</v>
      </c>
      <c r="AS50" s="271" cm="1">
        <f t="array" aca="1" ref="AS50" ca="1">SUMPRODUCT(--($D$14:$D$26=$C8),--($H$14:$H$26&lt;=AS$43),--($I$14:$I$26&gt;=AS$43),(($E$14:$E$26+$G$14:$G$26)/12)+($F$14:$F$26*$E$14:$E$26/12),$J$14:$J$26,(1+$K$14:$K$26)^(ROUNDDOWN((AS$43-$H$14:$H$26)/12,0)))+
SUMPRODUCT(--($D$28:$D$34=$C8),--($H$28:$H$34&lt;=AS$43),--($I$28:$I$34&gt;=AS$43),(($E$28:$E$34+$G$28:$G$34)/12)+($F$28:$F$34*$E$28:$E$34/12),$J$28:$J$34,(1+$K$28:$K$34)^(ROUNDDOWN((AS$43-$H$28:$H$34)/12,0)))*AS$44</f>
        <v>0</v>
      </c>
      <c r="AT50" s="271" cm="1">
        <f t="array" aca="1" ref="AT50" ca="1">SUMPRODUCT(--($D$14:$D$26=$C8),--($H$14:$H$26&lt;=AT$43),--($I$14:$I$26&gt;=AT$43),(($E$14:$E$26+$G$14:$G$26)/12)+($F$14:$F$26*$E$14:$E$26/12),$J$14:$J$26,(1+$K$14:$K$26)^(ROUNDDOWN((AT$43-$H$14:$H$26)/12,0)))+
SUMPRODUCT(--($D$28:$D$34=$C8),--($H$28:$H$34&lt;=AT$43),--($I$28:$I$34&gt;=AT$43),(($E$28:$E$34+$G$28:$G$34)/12)+($F$28:$F$34*$E$28:$E$34/12),$J$28:$J$34,(1+$K$28:$K$34)^(ROUNDDOWN((AT$43-$H$28:$H$34)/12,0)))*AT$44</f>
        <v>0</v>
      </c>
      <c r="AU50" s="271" cm="1">
        <f t="array" aca="1" ref="AU50" ca="1">SUMPRODUCT(--($D$14:$D$26=$C8),--($H$14:$H$26&lt;=AU$43),--($I$14:$I$26&gt;=AU$43),(($E$14:$E$26+$G$14:$G$26)/12)+($F$14:$F$26*$E$14:$E$26/12),$J$14:$J$26,(1+$K$14:$K$26)^(ROUNDDOWN((AU$43-$H$14:$H$26)/12,0)))+
SUMPRODUCT(--($D$28:$D$34=$C8),--($H$28:$H$34&lt;=AU$43),--($I$28:$I$34&gt;=AU$43),(($E$28:$E$34+$G$28:$G$34)/12)+($F$28:$F$34*$E$28:$E$34/12),$J$28:$J$34,(1+$K$28:$K$34)^(ROUNDDOWN((AU$43-$H$28:$H$34)/12,0)))*AU$44</f>
        <v>0</v>
      </c>
      <c r="AV50" s="271" cm="1">
        <f t="array" aca="1" ref="AV50" ca="1">SUMPRODUCT(--($D$14:$D$26=$C8),--($H$14:$H$26&lt;=AV$43),--($I$14:$I$26&gt;=AV$43),(($E$14:$E$26+$G$14:$G$26)/12)+($F$14:$F$26*$E$14:$E$26/12),$J$14:$J$26,(1+$K$14:$K$26)^(ROUNDDOWN((AV$43-$H$14:$H$26)/12,0)))+
SUMPRODUCT(--($D$28:$D$34=$C8),--($H$28:$H$34&lt;=AV$43),--($I$28:$I$34&gt;=AV$43),(($E$28:$E$34+$G$28:$G$34)/12)+($F$28:$F$34*$E$28:$E$34/12),$J$28:$J$34,(1+$K$28:$K$34)^(ROUNDDOWN((AV$43-$H$28:$H$34)/12,0)))*AV$44</f>
        <v>0</v>
      </c>
      <c r="AW50" s="271" cm="1">
        <f t="array" aca="1" ref="AW50" ca="1">SUMPRODUCT(--($D$14:$D$26=$C8),--($H$14:$H$26&lt;=AW$43),--($I$14:$I$26&gt;=AW$43),(($E$14:$E$26+$G$14:$G$26)/12)+($F$14:$F$26*$E$14:$E$26/12),$J$14:$J$26,(1+$K$14:$K$26)^(ROUNDDOWN((AW$43-$H$14:$H$26)/12,0)))+
SUMPRODUCT(--($D$28:$D$34=$C8),--($H$28:$H$34&lt;=AW$43),--($I$28:$I$34&gt;=AW$43),(($E$28:$E$34+$G$28:$G$34)/12)+($F$28:$F$34*$E$28:$E$34/12),$J$28:$J$34,(1+$K$28:$K$34)^(ROUNDDOWN((AW$43-$H$28:$H$34)/12,0)))*AW$44</f>
        <v>0</v>
      </c>
      <c r="AX50" s="271" cm="1">
        <f t="array" aca="1" ref="AX50" ca="1">SUMPRODUCT(--($D$14:$D$26=$C8),--($H$14:$H$26&lt;=AX$43),--($I$14:$I$26&gt;=AX$43),(($E$14:$E$26+$G$14:$G$26)/12)+($F$14:$F$26*$E$14:$E$26/12),$J$14:$J$26,(1+$K$14:$K$26)^(ROUNDDOWN((AX$43-$H$14:$H$26)/12,0)))+
SUMPRODUCT(--($D$28:$D$34=$C8),--($H$28:$H$34&lt;=AX$43),--($I$28:$I$34&gt;=AX$43),(($E$28:$E$34+$G$28:$G$34)/12)+($F$28:$F$34*$E$28:$E$34/12),$J$28:$J$34,(1+$K$28:$K$34)^(ROUNDDOWN((AX$43-$H$28:$H$34)/12,0)))*AX$44</f>
        <v>0</v>
      </c>
      <c r="AY50" s="271" cm="1">
        <f t="array" aca="1" ref="AY50" ca="1">SUMPRODUCT(--($D$14:$D$26=$C8),--($H$14:$H$26&lt;=AY$43),--($I$14:$I$26&gt;=AY$43),(($E$14:$E$26+$G$14:$G$26)/12)+($F$14:$F$26*$E$14:$E$26/12),$J$14:$J$26,(1+$K$14:$K$26)^(ROUNDDOWN((AY$43-$H$14:$H$26)/12,0)))+
SUMPRODUCT(--($D$28:$D$34=$C8),--($H$28:$H$34&lt;=AY$43),--($I$28:$I$34&gt;=AY$43),(($E$28:$E$34+$G$28:$G$34)/12)+($F$28:$F$34*$E$28:$E$34/12),$J$28:$J$34,(1+$K$28:$K$34)^(ROUNDDOWN((AY$43-$H$28:$H$34)/12,0)))*AY$44</f>
        <v>0</v>
      </c>
      <c r="AZ50" s="271" cm="1">
        <f t="array" aca="1" ref="AZ50" ca="1">SUMPRODUCT(--($D$14:$D$26=$C8),--($H$14:$H$26&lt;=AZ$43),--($I$14:$I$26&gt;=AZ$43),(($E$14:$E$26+$G$14:$G$26)/12)+($F$14:$F$26*$E$14:$E$26/12),$J$14:$J$26,(1+$K$14:$K$26)^(ROUNDDOWN((AZ$43-$H$14:$H$26)/12,0)))+
SUMPRODUCT(--($D$28:$D$34=$C8),--($H$28:$H$34&lt;=AZ$43),--($I$28:$I$34&gt;=AZ$43),(($E$28:$E$34+$G$28:$G$34)/12)+($F$28:$F$34*$E$28:$E$34/12),$J$28:$J$34,(1+$K$28:$K$34)^(ROUNDDOWN((AZ$43-$H$28:$H$34)/12,0)))*AZ$44</f>
        <v>0</v>
      </c>
      <c r="BA50" s="271" cm="1">
        <f t="array" aca="1" ref="BA50" ca="1">SUMPRODUCT(--($D$14:$D$26=$C8),--($H$14:$H$26&lt;=BA$43),--($I$14:$I$26&gt;=BA$43),(($E$14:$E$26+$G$14:$G$26)/12)+($F$14:$F$26*$E$14:$E$26/12),$J$14:$J$26,(1+$K$14:$K$26)^(ROUNDDOWN((BA$43-$H$14:$H$26)/12,0)))+
SUMPRODUCT(--($D$28:$D$34=$C8),--($H$28:$H$34&lt;=BA$43),--($I$28:$I$34&gt;=BA$43),(($E$28:$E$34+$G$28:$G$34)/12)+($F$28:$F$34*$E$28:$E$34/12),$J$28:$J$34,(1+$K$28:$K$34)^(ROUNDDOWN((BA$43-$H$28:$H$34)/12,0)))*BA$44</f>
        <v>0</v>
      </c>
      <c r="BB50" s="271" cm="1">
        <f t="array" aca="1" ref="BB50" ca="1">SUMPRODUCT(--($D$14:$D$26=$C8),--($H$14:$H$26&lt;=BB$43),--($I$14:$I$26&gt;=BB$43),(($E$14:$E$26+$G$14:$G$26)/12)+($F$14:$F$26*$E$14:$E$26/12),$J$14:$J$26,(1+$K$14:$K$26)^(ROUNDDOWN((BB$43-$H$14:$H$26)/12,0)))+
SUMPRODUCT(--($D$28:$D$34=$C8),--($H$28:$H$34&lt;=BB$43),--($I$28:$I$34&gt;=BB$43),(($E$28:$E$34+$G$28:$G$34)/12)+($F$28:$F$34*$E$28:$E$34/12),$J$28:$J$34,(1+$K$28:$K$34)^(ROUNDDOWN((BB$43-$H$28:$H$34)/12,0)))*BB$44</f>
        <v>0</v>
      </c>
      <c r="BC50" s="271" cm="1">
        <f t="array" aca="1" ref="BC50" ca="1">SUMPRODUCT(--($D$14:$D$26=$C8),--($H$14:$H$26&lt;=BC$43),--($I$14:$I$26&gt;=BC$43),(($E$14:$E$26+$G$14:$G$26)/12)+($F$14:$F$26*$E$14:$E$26/12),$J$14:$J$26,(1+$K$14:$K$26)^(ROUNDDOWN((BC$43-$H$14:$H$26)/12,0)))+
SUMPRODUCT(--($D$28:$D$34=$C8),--($H$28:$H$34&lt;=BC$43),--($I$28:$I$34&gt;=BC$43),(($E$28:$E$34+$G$28:$G$34)/12)+($F$28:$F$34*$E$28:$E$34/12),$J$28:$J$34,(1+$K$28:$K$34)^(ROUNDDOWN((BC$43-$H$28:$H$34)/12,0)))*BC$44</f>
        <v>0</v>
      </c>
      <c r="BD50" s="271" cm="1">
        <f t="array" aca="1" ref="BD50" ca="1">SUMPRODUCT(--($D$14:$D$26=$C8),--($H$14:$H$26&lt;=BD$43),--($I$14:$I$26&gt;=BD$43),(($E$14:$E$26+$G$14:$G$26)/12)+($F$14:$F$26*$E$14:$E$26/12),$J$14:$J$26,(1+$K$14:$K$26)^(ROUNDDOWN((BD$43-$H$14:$H$26)/12,0)))+
SUMPRODUCT(--($D$28:$D$34=$C8),--($H$28:$H$34&lt;=BD$43),--($I$28:$I$34&gt;=BD$43),(($E$28:$E$34+$G$28:$G$34)/12)+($F$28:$F$34*$E$28:$E$34/12),$J$28:$J$34,(1+$K$28:$K$34)^(ROUNDDOWN((BD$43-$H$28:$H$34)/12,0)))*BD$44</f>
        <v>0</v>
      </c>
      <c r="BE50" s="271" cm="1">
        <f t="array" aca="1" ref="BE50" ca="1">SUMPRODUCT(--($D$14:$D$26=$C8),--($H$14:$H$26&lt;=BE$43),--($I$14:$I$26&gt;=BE$43),(($E$14:$E$26+$G$14:$G$26)/12)+($F$14:$F$26*$E$14:$E$26/12),$J$14:$J$26,(1+$K$14:$K$26)^(ROUNDDOWN((BE$43-$H$14:$H$26)/12,0)))+
SUMPRODUCT(--($D$28:$D$34=$C8),--($H$28:$H$34&lt;=BE$43),--($I$28:$I$34&gt;=BE$43),(($E$28:$E$34+$G$28:$G$34)/12)+($F$28:$F$34*$E$28:$E$34/12),$J$28:$J$34,(1+$K$28:$K$34)^(ROUNDDOWN((BE$43-$H$28:$H$34)/12,0)))*BE$44</f>
        <v>0</v>
      </c>
      <c r="BF50" s="271" cm="1">
        <f t="array" aca="1" ref="BF50" ca="1">SUMPRODUCT(--($D$14:$D$26=$C8),--($H$14:$H$26&lt;=BF$43),--($I$14:$I$26&gt;=BF$43),(($E$14:$E$26+$G$14:$G$26)/12)+($F$14:$F$26*$E$14:$E$26/12),$J$14:$J$26,(1+$K$14:$K$26)^(ROUNDDOWN((BF$43-$H$14:$H$26)/12,0)))+
SUMPRODUCT(--($D$28:$D$34=$C8),--($H$28:$H$34&lt;=BF$43),--($I$28:$I$34&gt;=BF$43),(($E$28:$E$34+$G$28:$G$34)/12)+($F$28:$F$34*$E$28:$E$34/12),$J$28:$J$34,(1+$K$28:$K$34)^(ROUNDDOWN((BF$43-$H$28:$H$34)/12,0)))*BF$44</f>
        <v>0</v>
      </c>
      <c r="BG50" s="271" cm="1">
        <f t="array" aca="1" ref="BG50" ca="1">SUMPRODUCT(--($D$14:$D$26=$C8),--($H$14:$H$26&lt;=BG$43),--($I$14:$I$26&gt;=BG$43),(($E$14:$E$26+$G$14:$G$26)/12)+($F$14:$F$26*$E$14:$E$26/12),$J$14:$J$26,(1+$K$14:$K$26)^(ROUNDDOWN((BG$43-$H$14:$H$26)/12,0)))+
SUMPRODUCT(--($D$28:$D$34=$C8),--($H$28:$H$34&lt;=BG$43),--($I$28:$I$34&gt;=BG$43),(($E$28:$E$34+$G$28:$G$34)/12)+($F$28:$F$34*$E$28:$E$34/12),$J$28:$J$34,(1+$K$28:$K$34)^(ROUNDDOWN((BG$43-$H$28:$H$34)/12,0)))*BG$44</f>
        <v>0</v>
      </c>
      <c r="BH50" s="271" cm="1">
        <f t="array" aca="1" ref="BH50" ca="1">SUMPRODUCT(--($D$14:$D$26=$C8),--($H$14:$H$26&lt;=BH$43),--($I$14:$I$26&gt;=BH$43),(($E$14:$E$26+$G$14:$G$26)/12)+($F$14:$F$26*$E$14:$E$26/12),$J$14:$J$26,(1+$K$14:$K$26)^(ROUNDDOWN((BH$43-$H$14:$H$26)/12,0)))+
SUMPRODUCT(--($D$28:$D$34=$C8),--($H$28:$H$34&lt;=BH$43),--($I$28:$I$34&gt;=BH$43),(($E$28:$E$34+$G$28:$G$34)/12)+($F$28:$F$34*$E$28:$E$34/12),$J$28:$J$34,(1+$K$28:$K$34)^(ROUNDDOWN((BH$43-$H$28:$H$34)/12,0)))*BH$44</f>
        <v>0</v>
      </c>
      <c r="BI50" s="271" cm="1">
        <f t="array" aca="1" ref="BI50" ca="1">SUMPRODUCT(--($D$14:$D$26=$C8),--($H$14:$H$26&lt;=BI$43),--($I$14:$I$26&gt;=BI$43),(($E$14:$E$26+$G$14:$G$26)/12)+($F$14:$F$26*$E$14:$E$26/12),$J$14:$J$26,(1+$K$14:$K$26)^(ROUNDDOWN((BI$43-$H$14:$H$26)/12,0)))+
SUMPRODUCT(--($D$28:$D$34=$C8),--($H$28:$H$34&lt;=BI$43),--($I$28:$I$34&gt;=BI$43),(($E$28:$E$34+$G$28:$G$34)/12)+($F$28:$F$34*$E$28:$E$34/12),$J$28:$J$34,(1+$K$28:$K$34)^(ROUNDDOWN((BI$43-$H$28:$H$34)/12,0)))*BI$44</f>
        <v>0</v>
      </c>
      <c r="BJ50" s="271" cm="1">
        <f t="array" aca="1" ref="BJ50" ca="1">SUMPRODUCT(--($D$14:$D$26=$C8),--($H$14:$H$26&lt;=BJ$43),--($I$14:$I$26&gt;=BJ$43),(($E$14:$E$26+$G$14:$G$26)/12)+($F$14:$F$26*$E$14:$E$26/12),$J$14:$J$26,(1+$K$14:$K$26)^(ROUNDDOWN((BJ$43-$H$14:$H$26)/12,0)))+
SUMPRODUCT(--($D$28:$D$34=$C8),--($H$28:$H$34&lt;=BJ$43),--($I$28:$I$34&gt;=BJ$43),(($E$28:$E$34+$G$28:$G$34)/12)+($F$28:$F$34*$E$28:$E$34/12),$J$28:$J$34,(1+$K$28:$K$34)^(ROUNDDOWN((BJ$43-$H$28:$H$34)/12,0)))*BJ$44</f>
        <v>0</v>
      </c>
      <c r="BK50" s="271" cm="1">
        <f t="array" aca="1" ref="BK50" ca="1">SUMPRODUCT(--($D$14:$D$26=$C8),--($H$14:$H$26&lt;=BK$43),--($I$14:$I$26&gt;=BK$43),(($E$14:$E$26+$G$14:$G$26)/12)+($F$14:$F$26*$E$14:$E$26/12),$J$14:$J$26,(1+$K$14:$K$26)^(ROUNDDOWN((BK$43-$H$14:$H$26)/12,0)))+
SUMPRODUCT(--($D$28:$D$34=$C8),--($H$28:$H$34&lt;=BK$43),--($I$28:$I$34&gt;=BK$43),(($E$28:$E$34+$G$28:$G$34)/12)+($F$28:$F$34*$E$28:$E$34/12),$J$28:$J$34,(1+$K$28:$K$34)^(ROUNDDOWN((BK$43-$H$28:$H$34)/12,0)))*BK$44</f>
        <v>0</v>
      </c>
      <c r="BL50" s="271" cm="1">
        <f t="array" ref="BL50">SUMPRODUCT(--($D$14:$D$26=$C8),--($H$14:$H$26&lt;=BL$43),--($I$14:$I$26&gt;=BL$43),(($E$14:$E$26+$G$14:$G$26)/12)+($F$14:$F$26*$E$14:$E$26/12),$J$14:$J$26,(1+$K$14:$K$26)^(ROUNDDOWN((BL$43-$H$14:$H$26)/12,0)))+
SUMPRODUCT(--($D$28:$D$34=$C8),--($H$28:$H$34&lt;=BL$43),--($I$28:$I$34&gt;=BL$43),(($E$28:$E$34+$G$28:$G$34)/12)+($F$28:$F$34*$E$28:$E$34/12),$J$28:$J$34,(1+$K$28:$K$34)^(ROUNDDOWN((BL$43-$H$28:$H$34)/12,0)))*BL$44</f>
        <v>0</v>
      </c>
    </row>
    <row r="51" spans="1:64" ht="14.25" customHeight="1">
      <c r="C51" s="152">
        <f>IF(C9&lt;&gt;"",C9&amp;" Salaries",0)</f>
        <v>0</v>
      </c>
      <c r="D51" s="271" cm="1">
        <f t="array" aca="1" ref="D51" ca="1">SUMPRODUCT(--($D$14:$D$26=$C9),--($H$14:$H$26&lt;=D$43),--($I$14:$I$26&gt;=D$43),(($E$14:$E$26+$G$14:$G$26)/12)+($F$14:$F$26*$E$14:$E$26/12),$J$14:$J$26,(1+$K$14:$K$26)^(ROUNDDOWN((D$43-$H$14:$H$26)/12,0)))+
SUMPRODUCT(--($D$28:$D$34=$C9),--($H$28:$H$34&lt;=D$43),--($I$28:$I$34&gt;=D$43),(($E$28:$E$34+$G$28:$G$34)/12)+($F$28:$F$34*$E$28:$E$34/12),$J$28:$J$34,(1+$K$28:$K$34)^(ROUNDDOWN((D$43-$H$28:$H$34)/12,0)))*D$44</f>
        <v>0</v>
      </c>
      <c r="E51" s="271" cm="1">
        <f t="array" aca="1" ref="E51" ca="1">SUMPRODUCT(--($D$14:$D$26=$C9),--($H$14:$H$26&lt;=E$43),--($I$14:$I$26&gt;=E$43),(($E$14:$E$26+$G$14:$G$26)/12)+($F$14:$F$26*$E$14:$E$26/12),$J$14:$J$26,(1+$K$14:$K$26)^(ROUNDDOWN((E$43-$H$14:$H$26)/12,0)))+
SUMPRODUCT(--($D$28:$D$34=$C9),--($H$28:$H$34&lt;=E$43),--($I$28:$I$34&gt;=E$43),(($E$28:$E$34+$G$28:$G$34)/12)+($F$28:$F$34*$E$28:$E$34/12),$J$28:$J$34,(1+$K$28:$K$34)^(ROUNDDOWN((E$43-$H$28:$H$34)/12,0)))*E$44</f>
        <v>0</v>
      </c>
      <c r="F51" s="271" cm="1">
        <f t="array" aca="1" ref="F51" ca="1">SUMPRODUCT(--($D$14:$D$26=$C9),--($H$14:$H$26&lt;=F$43),--($I$14:$I$26&gt;=F$43),(($E$14:$E$26+$G$14:$G$26)/12)+($F$14:$F$26*$E$14:$E$26/12),$J$14:$J$26,(1+$K$14:$K$26)^(ROUNDDOWN((F$43-$H$14:$H$26)/12,0)))+
SUMPRODUCT(--($D$28:$D$34=$C9),--($H$28:$H$34&lt;=F$43),--($I$28:$I$34&gt;=F$43),(($E$28:$E$34+$G$28:$G$34)/12)+($F$28:$F$34*$E$28:$E$34/12),$J$28:$J$34,(1+$K$28:$K$34)^(ROUNDDOWN((F$43-$H$28:$H$34)/12,0)))*F$44</f>
        <v>0</v>
      </c>
      <c r="G51" s="271" cm="1">
        <f t="array" aca="1" ref="G51" ca="1">SUMPRODUCT(--($D$14:$D$26=$C9),--($H$14:$H$26&lt;=G$43),--($I$14:$I$26&gt;=G$43),(($E$14:$E$26+$G$14:$G$26)/12)+($F$14:$F$26*$E$14:$E$26/12),$J$14:$J$26,(1+$K$14:$K$26)^(ROUNDDOWN((G$43-$H$14:$H$26)/12,0)))+
SUMPRODUCT(--($D$28:$D$34=$C9),--($H$28:$H$34&lt;=G$43),--($I$28:$I$34&gt;=G$43),(($E$28:$E$34+$G$28:$G$34)/12)+($F$28:$F$34*$E$28:$E$34/12),$J$28:$J$34,(1+$K$28:$K$34)^(ROUNDDOWN((G$43-$H$28:$H$34)/12,0)))*G$44</f>
        <v>0</v>
      </c>
      <c r="H51" s="271" cm="1">
        <f t="array" aca="1" ref="H51" ca="1">SUMPRODUCT(--($D$14:$D$26=$C9),--($H$14:$H$26&lt;=H$43),--($I$14:$I$26&gt;=H$43),(($E$14:$E$26+$G$14:$G$26)/12)+($F$14:$F$26*$E$14:$E$26/12),$J$14:$J$26,(1+$K$14:$K$26)^(ROUNDDOWN((H$43-$H$14:$H$26)/12,0)))+
SUMPRODUCT(--($D$28:$D$34=$C9),--($H$28:$H$34&lt;=H$43),--($I$28:$I$34&gt;=H$43),(($E$28:$E$34+$G$28:$G$34)/12)+($F$28:$F$34*$E$28:$E$34/12),$J$28:$J$34,(1+$K$28:$K$34)^(ROUNDDOWN((H$43-$H$28:$H$34)/12,0)))*H$44</f>
        <v>0</v>
      </c>
      <c r="I51" s="271" cm="1">
        <f t="array" aca="1" ref="I51" ca="1">SUMPRODUCT(--($D$14:$D$26=$C9),--($H$14:$H$26&lt;=I$43),--($I$14:$I$26&gt;=I$43),(($E$14:$E$26+$G$14:$G$26)/12)+($F$14:$F$26*$E$14:$E$26/12),$J$14:$J$26,(1+$K$14:$K$26)^(ROUNDDOWN((I$43-$H$14:$H$26)/12,0)))+
SUMPRODUCT(--($D$28:$D$34=$C9),--($H$28:$H$34&lt;=I$43),--($I$28:$I$34&gt;=I$43),(($E$28:$E$34+$G$28:$G$34)/12)+($F$28:$F$34*$E$28:$E$34/12),$J$28:$J$34,(1+$K$28:$K$34)^(ROUNDDOWN((I$43-$H$28:$H$34)/12,0)))*I$44</f>
        <v>0</v>
      </c>
      <c r="J51" s="271" cm="1">
        <f t="array" aca="1" ref="J51" ca="1">SUMPRODUCT(--($D$14:$D$26=$C9),--($H$14:$H$26&lt;=J$43),--($I$14:$I$26&gt;=J$43),(($E$14:$E$26+$G$14:$G$26)/12)+($F$14:$F$26*$E$14:$E$26/12),$J$14:$J$26,(1+$K$14:$K$26)^(ROUNDDOWN((J$43-$H$14:$H$26)/12,0)))+
SUMPRODUCT(--($D$28:$D$34=$C9),--($H$28:$H$34&lt;=J$43),--($I$28:$I$34&gt;=J$43),(($E$28:$E$34+$G$28:$G$34)/12)+($F$28:$F$34*$E$28:$E$34/12),$J$28:$J$34,(1+$K$28:$K$34)^(ROUNDDOWN((J$43-$H$28:$H$34)/12,0)))*J$44</f>
        <v>0</v>
      </c>
      <c r="K51" s="271" cm="1">
        <f t="array" aca="1" ref="K51" ca="1">SUMPRODUCT(--($D$14:$D$26=$C9),--($H$14:$H$26&lt;=K$43),--($I$14:$I$26&gt;=K$43),(($E$14:$E$26+$G$14:$G$26)/12)+($F$14:$F$26*$E$14:$E$26/12),$J$14:$J$26,(1+$K$14:$K$26)^(ROUNDDOWN((K$43-$H$14:$H$26)/12,0)))+
SUMPRODUCT(--($D$28:$D$34=$C9),--($H$28:$H$34&lt;=K$43),--($I$28:$I$34&gt;=K$43),(($E$28:$E$34+$G$28:$G$34)/12)+($F$28:$F$34*$E$28:$E$34/12),$J$28:$J$34,(1+$K$28:$K$34)^(ROUNDDOWN((K$43-$H$28:$H$34)/12,0)))*K$44</f>
        <v>0</v>
      </c>
      <c r="L51" s="271" cm="1">
        <f t="array" aca="1" ref="L51" ca="1">SUMPRODUCT(--($D$14:$D$26=$C9),--($H$14:$H$26&lt;=L$43),--($I$14:$I$26&gt;=L$43),(($E$14:$E$26+$G$14:$G$26)/12)+($F$14:$F$26*$E$14:$E$26/12),$J$14:$J$26,(1+$K$14:$K$26)^(ROUNDDOWN((L$43-$H$14:$H$26)/12,0)))+
SUMPRODUCT(--($D$28:$D$34=$C9),--($H$28:$H$34&lt;=L$43),--($I$28:$I$34&gt;=L$43),(($E$28:$E$34+$G$28:$G$34)/12)+($F$28:$F$34*$E$28:$E$34/12),$J$28:$J$34,(1+$K$28:$K$34)^(ROUNDDOWN((L$43-$H$28:$H$34)/12,0)))*L$44</f>
        <v>0</v>
      </c>
      <c r="M51" s="271" cm="1">
        <f t="array" aca="1" ref="M51" ca="1">SUMPRODUCT(--($D$14:$D$26=$C9),--($H$14:$H$26&lt;=M$43),--($I$14:$I$26&gt;=M$43),(($E$14:$E$26+$G$14:$G$26)/12)+($F$14:$F$26*$E$14:$E$26/12),$J$14:$J$26,(1+$K$14:$K$26)^(ROUNDDOWN((M$43-$H$14:$H$26)/12,0)))+
SUMPRODUCT(--($D$28:$D$34=$C9),--($H$28:$H$34&lt;=M$43),--($I$28:$I$34&gt;=M$43),(($E$28:$E$34+$G$28:$G$34)/12)+($F$28:$F$34*$E$28:$E$34/12),$J$28:$J$34,(1+$K$28:$K$34)^(ROUNDDOWN((M$43-$H$28:$H$34)/12,0)))*M$44</f>
        <v>0</v>
      </c>
      <c r="N51" s="271" cm="1">
        <f t="array" aca="1" ref="N51" ca="1">SUMPRODUCT(--($D$14:$D$26=$C9),--($H$14:$H$26&lt;=N$43),--($I$14:$I$26&gt;=N$43),(($E$14:$E$26+$G$14:$G$26)/12)+($F$14:$F$26*$E$14:$E$26/12),$J$14:$J$26,(1+$K$14:$K$26)^(ROUNDDOWN((N$43-$H$14:$H$26)/12,0)))+
SUMPRODUCT(--($D$28:$D$34=$C9),--($H$28:$H$34&lt;=N$43),--($I$28:$I$34&gt;=N$43),(($E$28:$E$34+$G$28:$G$34)/12)+($F$28:$F$34*$E$28:$E$34/12),$J$28:$J$34,(1+$K$28:$K$34)^(ROUNDDOWN((N$43-$H$28:$H$34)/12,0)))*N$44</f>
        <v>0</v>
      </c>
      <c r="O51" s="271" cm="1">
        <f t="array" aca="1" ref="O51" ca="1">SUMPRODUCT(--($D$14:$D$26=$C9),--($H$14:$H$26&lt;=O$43),--($I$14:$I$26&gt;=O$43),(($E$14:$E$26+$G$14:$G$26)/12)+($F$14:$F$26*$E$14:$E$26/12),$J$14:$J$26,(1+$K$14:$K$26)^(ROUNDDOWN((O$43-$H$14:$H$26)/12,0)))+
SUMPRODUCT(--($D$28:$D$34=$C9),--($H$28:$H$34&lt;=O$43),--($I$28:$I$34&gt;=O$43),(($E$28:$E$34+$G$28:$G$34)/12)+($F$28:$F$34*$E$28:$E$34/12),$J$28:$J$34,(1+$K$28:$K$34)^(ROUNDDOWN((O$43-$H$28:$H$34)/12,0)))*O$44</f>
        <v>0</v>
      </c>
      <c r="P51" s="271" cm="1">
        <f t="array" aca="1" ref="P51" ca="1">SUMPRODUCT(--($D$14:$D$26=$C9),--($H$14:$H$26&lt;=P$43),--($I$14:$I$26&gt;=P$43),(($E$14:$E$26+$G$14:$G$26)/12)+($F$14:$F$26*$E$14:$E$26/12),$J$14:$J$26,(1+$K$14:$K$26)^(ROUNDDOWN((P$43-$H$14:$H$26)/12,0)))+
SUMPRODUCT(--($D$28:$D$34=$C9),--($H$28:$H$34&lt;=P$43),--($I$28:$I$34&gt;=P$43),(($E$28:$E$34+$G$28:$G$34)/12)+($F$28:$F$34*$E$28:$E$34/12),$J$28:$J$34,(1+$K$28:$K$34)^(ROUNDDOWN((P$43-$H$28:$H$34)/12,0)))*P$44</f>
        <v>0</v>
      </c>
      <c r="Q51" s="271" cm="1">
        <f t="array" aca="1" ref="Q51" ca="1">SUMPRODUCT(--($D$14:$D$26=$C9),--($H$14:$H$26&lt;=Q$43),--($I$14:$I$26&gt;=Q$43),(($E$14:$E$26+$G$14:$G$26)/12)+($F$14:$F$26*$E$14:$E$26/12),$J$14:$J$26,(1+$K$14:$K$26)^(ROUNDDOWN((Q$43-$H$14:$H$26)/12,0)))+
SUMPRODUCT(--($D$28:$D$34=$C9),--($H$28:$H$34&lt;=Q$43),--($I$28:$I$34&gt;=Q$43),(($E$28:$E$34+$G$28:$G$34)/12)+($F$28:$F$34*$E$28:$E$34/12),$J$28:$J$34,(1+$K$28:$K$34)^(ROUNDDOWN((Q$43-$H$28:$H$34)/12,0)))*Q$44</f>
        <v>0</v>
      </c>
      <c r="R51" s="271" cm="1">
        <f t="array" aca="1" ref="R51" ca="1">SUMPRODUCT(--($D$14:$D$26=$C9),--($H$14:$H$26&lt;=R$43),--($I$14:$I$26&gt;=R$43),(($E$14:$E$26+$G$14:$G$26)/12)+($F$14:$F$26*$E$14:$E$26/12),$J$14:$J$26,(1+$K$14:$K$26)^(ROUNDDOWN((R$43-$H$14:$H$26)/12,0)))+
SUMPRODUCT(--($D$28:$D$34=$C9),--($H$28:$H$34&lt;=R$43),--($I$28:$I$34&gt;=R$43),(($E$28:$E$34+$G$28:$G$34)/12)+($F$28:$F$34*$E$28:$E$34/12),$J$28:$J$34,(1+$K$28:$K$34)^(ROUNDDOWN((R$43-$H$28:$H$34)/12,0)))*R$44</f>
        <v>0</v>
      </c>
      <c r="S51" s="271" cm="1">
        <f t="array" aca="1" ref="S51" ca="1">SUMPRODUCT(--($D$14:$D$26=$C9),--($H$14:$H$26&lt;=S$43),--($I$14:$I$26&gt;=S$43),(($E$14:$E$26+$G$14:$G$26)/12)+($F$14:$F$26*$E$14:$E$26/12),$J$14:$J$26,(1+$K$14:$K$26)^(ROUNDDOWN((S$43-$H$14:$H$26)/12,0)))+
SUMPRODUCT(--($D$28:$D$34=$C9),--($H$28:$H$34&lt;=S$43),--($I$28:$I$34&gt;=S$43),(($E$28:$E$34+$G$28:$G$34)/12)+($F$28:$F$34*$E$28:$E$34/12),$J$28:$J$34,(1+$K$28:$K$34)^(ROUNDDOWN((S$43-$H$28:$H$34)/12,0)))*S$44</f>
        <v>0</v>
      </c>
      <c r="T51" s="271" cm="1">
        <f t="array" aca="1" ref="T51" ca="1">SUMPRODUCT(--($D$14:$D$26=$C9),--($H$14:$H$26&lt;=T$43),--($I$14:$I$26&gt;=T$43),(($E$14:$E$26+$G$14:$G$26)/12)+($F$14:$F$26*$E$14:$E$26/12),$J$14:$J$26,(1+$K$14:$K$26)^(ROUNDDOWN((T$43-$H$14:$H$26)/12,0)))+
SUMPRODUCT(--($D$28:$D$34=$C9),--($H$28:$H$34&lt;=T$43),--($I$28:$I$34&gt;=T$43),(($E$28:$E$34+$G$28:$G$34)/12)+($F$28:$F$34*$E$28:$E$34/12),$J$28:$J$34,(1+$K$28:$K$34)^(ROUNDDOWN((T$43-$H$28:$H$34)/12,0)))*T$44</f>
        <v>0</v>
      </c>
      <c r="U51" s="271" cm="1">
        <f t="array" aca="1" ref="U51" ca="1">SUMPRODUCT(--($D$14:$D$26=$C9),--($H$14:$H$26&lt;=U$43),--($I$14:$I$26&gt;=U$43),(($E$14:$E$26+$G$14:$G$26)/12)+($F$14:$F$26*$E$14:$E$26/12),$J$14:$J$26,(1+$K$14:$K$26)^(ROUNDDOWN((U$43-$H$14:$H$26)/12,0)))+
SUMPRODUCT(--($D$28:$D$34=$C9),--($H$28:$H$34&lt;=U$43),--($I$28:$I$34&gt;=U$43),(($E$28:$E$34+$G$28:$G$34)/12)+($F$28:$F$34*$E$28:$E$34/12),$J$28:$J$34,(1+$K$28:$K$34)^(ROUNDDOWN((U$43-$H$28:$H$34)/12,0)))*U$44</f>
        <v>0</v>
      </c>
      <c r="V51" s="271" cm="1">
        <f t="array" aca="1" ref="V51" ca="1">SUMPRODUCT(--($D$14:$D$26=$C9),--($H$14:$H$26&lt;=V$43),--($I$14:$I$26&gt;=V$43),(($E$14:$E$26+$G$14:$G$26)/12)+($F$14:$F$26*$E$14:$E$26/12),$J$14:$J$26,(1+$K$14:$K$26)^(ROUNDDOWN((V$43-$H$14:$H$26)/12,0)))+
SUMPRODUCT(--($D$28:$D$34=$C9),--($H$28:$H$34&lt;=V$43),--($I$28:$I$34&gt;=V$43),(($E$28:$E$34+$G$28:$G$34)/12)+($F$28:$F$34*$E$28:$E$34/12),$J$28:$J$34,(1+$K$28:$K$34)^(ROUNDDOWN((V$43-$H$28:$H$34)/12,0)))*V$44</f>
        <v>0</v>
      </c>
      <c r="W51" s="271" cm="1">
        <f t="array" aca="1" ref="W51" ca="1">SUMPRODUCT(--($D$14:$D$26=$C9),--($H$14:$H$26&lt;=W$43),--($I$14:$I$26&gt;=W$43),(($E$14:$E$26+$G$14:$G$26)/12)+($F$14:$F$26*$E$14:$E$26/12),$J$14:$J$26,(1+$K$14:$K$26)^(ROUNDDOWN((W$43-$H$14:$H$26)/12,0)))+
SUMPRODUCT(--($D$28:$D$34=$C9),--($H$28:$H$34&lt;=W$43),--($I$28:$I$34&gt;=W$43),(($E$28:$E$34+$G$28:$G$34)/12)+($F$28:$F$34*$E$28:$E$34/12),$J$28:$J$34,(1+$K$28:$K$34)^(ROUNDDOWN((W$43-$H$28:$H$34)/12,0)))*W$44</f>
        <v>0</v>
      </c>
      <c r="X51" s="271" cm="1">
        <f t="array" aca="1" ref="X51" ca="1">SUMPRODUCT(--($D$14:$D$26=$C9),--($H$14:$H$26&lt;=X$43),--($I$14:$I$26&gt;=X$43),(($E$14:$E$26+$G$14:$G$26)/12)+($F$14:$F$26*$E$14:$E$26/12),$J$14:$J$26,(1+$K$14:$K$26)^(ROUNDDOWN((X$43-$H$14:$H$26)/12,0)))+
SUMPRODUCT(--($D$28:$D$34=$C9),--($H$28:$H$34&lt;=X$43),--($I$28:$I$34&gt;=X$43),(($E$28:$E$34+$G$28:$G$34)/12)+($F$28:$F$34*$E$28:$E$34/12),$J$28:$J$34,(1+$K$28:$K$34)^(ROUNDDOWN((X$43-$H$28:$H$34)/12,0)))*X$44</f>
        <v>0</v>
      </c>
      <c r="Y51" s="271" cm="1">
        <f t="array" aca="1" ref="Y51" ca="1">SUMPRODUCT(--($D$14:$D$26=$C9),--($H$14:$H$26&lt;=Y$43),--($I$14:$I$26&gt;=Y$43),(($E$14:$E$26+$G$14:$G$26)/12)+($F$14:$F$26*$E$14:$E$26/12),$J$14:$J$26,(1+$K$14:$K$26)^(ROUNDDOWN((Y$43-$H$14:$H$26)/12,0)))+
SUMPRODUCT(--($D$28:$D$34=$C9),--($H$28:$H$34&lt;=Y$43),--($I$28:$I$34&gt;=Y$43),(($E$28:$E$34+$G$28:$G$34)/12)+($F$28:$F$34*$E$28:$E$34/12),$J$28:$J$34,(1+$K$28:$K$34)^(ROUNDDOWN((Y$43-$H$28:$H$34)/12,0)))*Y$44</f>
        <v>0</v>
      </c>
      <c r="Z51" s="271" cm="1">
        <f t="array" aca="1" ref="Z51" ca="1">SUMPRODUCT(--($D$14:$D$26=$C9),--($H$14:$H$26&lt;=Z$43),--($I$14:$I$26&gt;=Z$43),(($E$14:$E$26+$G$14:$G$26)/12)+($F$14:$F$26*$E$14:$E$26/12),$J$14:$J$26,(1+$K$14:$K$26)^(ROUNDDOWN((Z$43-$H$14:$H$26)/12,0)))+
SUMPRODUCT(--($D$28:$D$34=$C9),--($H$28:$H$34&lt;=Z$43),--($I$28:$I$34&gt;=Z$43),(($E$28:$E$34+$G$28:$G$34)/12)+($F$28:$F$34*$E$28:$E$34/12),$J$28:$J$34,(1+$K$28:$K$34)^(ROUNDDOWN((Z$43-$H$28:$H$34)/12,0)))*Z$44</f>
        <v>0</v>
      </c>
      <c r="AA51" s="271" cm="1">
        <f t="array" aca="1" ref="AA51" ca="1">SUMPRODUCT(--($D$14:$D$26=$C9),--($H$14:$H$26&lt;=AA$43),--($I$14:$I$26&gt;=AA$43),(($E$14:$E$26+$G$14:$G$26)/12)+($F$14:$F$26*$E$14:$E$26/12),$J$14:$J$26,(1+$K$14:$K$26)^(ROUNDDOWN((AA$43-$H$14:$H$26)/12,0)))+
SUMPRODUCT(--($D$28:$D$34=$C9),--($H$28:$H$34&lt;=AA$43),--($I$28:$I$34&gt;=AA$43),(($E$28:$E$34+$G$28:$G$34)/12)+($F$28:$F$34*$E$28:$E$34/12),$J$28:$J$34,(1+$K$28:$K$34)^(ROUNDDOWN((AA$43-$H$28:$H$34)/12,0)))*AA$44</f>
        <v>0</v>
      </c>
      <c r="AB51" s="271" cm="1">
        <f t="array" aca="1" ref="AB51" ca="1">SUMPRODUCT(--($D$14:$D$26=$C9),--($H$14:$H$26&lt;=AB$43),--($I$14:$I$26&gt;=AB$43),(($E$14:$E$26+$G$14:$G$26)/12)+($F$14:$F$26*$E$14:$E$26/12),$J$14:$J$26,(1+$K$14:$K$26)^(ROUNDDOWN((AB$43-$H$14:$H$26)/12,0)))+
SUMPRODUCT(--($D$28:$D$34=$C9),--($H$28:$H$34&lt;=AB$43),--($I$28:$I$34&gt;=AB$43),(($E$28:$E$34+$G$28:$G$34)/12)+($F$28:$F$34*$E$28:$E$34/12),$J$28:$J$34,(1+$K$28:$K$34)^(ROUNDDOWN((AB$43-$H$28:$H$34)/12,0)))*AB$44</f>
        <v>0</v>
      </c>
      <c r="AC51" s="271" cm="1">
        <f t="array" aca="1" ref="AC51" ca="1">SUMPRODUCT(--($D$14:$D$26=$C9),--($H$14:$H$26&lt;=AC$43),--($I$14:$I$26&gt;=AC$43),(($E$14:$E$26+$G$14:$G$26)/12)+($F$14:$F$26*$E$14:$E$26/12),$J$14:$J$26,(1+$K$14:$K$26)^(ROUNDDOWN((AC$43-$H$14:$H$26)/12,0)))+
SUMPRODUCT(--($D$28:$D$34=$C9),--($H$28:$H$34&lt;=AC$43),--($I$28:$I$34&gt;=AC$43),(($E$28:$E$34+$G$28:$G$34)/12)+($F$28:$F$34*$E$28:$E$34/12),$J$28:$J$34,(1+$K$28:$K$34)^(ROUNDDOWN((AC$43-$H$28:$H$34)/12,0)))*AC$44</f>
        <v>0</v>
      </c>
      <c r="AD51" s="271" cm="1">
        <f t="array" aca="1" ref="AD51" ca="1">SUMPRODUCT(--($D$14:$D$26=$C9),--($H$14:$H$26&lt;=AD$43),--($I$14:$I$26&gt;=AD$43),(($E$14:$E$26+$G$14:$G$26)/12)+($F$14:$F$26*$E$14:$E$26/12),$J$14:$J$26,(1+$K$14:$K$26)^(ROUNDDOWN((AD$43-$H$14:$H$26)/12,0)))+
SUMPRODUCT(--($D$28:$D$34=$C9),--($H$28:$H$34&lt;=AD$43),--($I$28:$I$34&gt;=AD$43),(($E$28:$E$34+$G$28:$G$34)/12)+($F$28:$F$34*$E$28:$E$34/12),$J$28:$J$34,(1+$K$28:$K$34)^(ROUNDDOWN((AD$43-$H$28:$H$34)/12,0)))*AD$44</f>
        <v>0</v>
      </c>
      <c r="AE51" s="271" cm="1">
        <f t="array" aca="1" ref="AE51" ca="1">SUMPRODUCT(--($D$14:$D$26=$C9),--($H$14:$H$26&lt;=AE$43),--($I$14:$I$26&gt;=AE$43),(($E$14:$E$26+$G$14:$G$26)/12)+($F$14:$F$26*$E$14:$E$26/12),$J$14:$J$26,(1+$K$14:$K$26)^(ROUNDDOWN((AE$43-$H$14:$H$26)/12,0)))+
SUMPRODUCT(--($D$28:$D$34=$C9),--($H$28:$H$34&lt;=AE$43),--($I$28:$I$34&gt;=AE$43),(($E$28:$E$34+$G$28:$G$34)/12)+($F$28:$F$34*$E$28:$E$34/12),$J$28:$J$34,(1+$K$28:$K$34)^(ROUNDDOWN((AE$43-$H$28:$H$34)/12,0)))*AE$44</f>
        <v>0</v>
      </c>
      <c r="AF51" s="271" cm="1">
        <f t="array" aca="1" ref="AF51" ca="1">SUMPRODUCT(--($D$14:$D$26=$C9),--($H$14:$H$26&lt;=AF$43),--($I$14:$I$26&gt;=AF$43),(($E$14:$E$26+$G$14:$G$26)/12)+($F$14:$F$26*$E$14:$E$26/12),$J$14:$J$26,(1+$K$14:$K$26)^(ROUNDDOWN((AF$43-$H$14:$H$26)/12,0)))+
SUMPRODUCT(--($D$28:$D$34=$C9),--($H$28:$H$34&lt;=AF$43),--($I$28:$I$34&gt;=AF$43),(($E$28:$E$34+$G$28:$G$34)/12)+($F$28:$F$34*$E$28:$E$34/12),$J$28:$J$34,(1+$K$28:$K$34)^(ROUNDDOWN((AF$43-$H$28:$H$34)/12,0)))*AF$44</f>
        <v>0</v>
      </c>
      <c r="AG51" s="271" cm="1">
        <f t="array" aca="1" ref="AG51" ca="1">SUMPRODUCT(--($D$14:$D$26=$C9),--($H$14:$H$26&lt;=AG$43),--($I$14:$I$26&gt;=AG$43),(($E$14:$E$26+$G$14:$G$26)/12)+($F$14:$F$26*$E$14:$E$26/12),$J$14:$J$26,(1+$K$14:$K$26)^(ROUNDDOWN((AG$43-$H$14:$H$26)/12,0)))+
SUMPRODUCT(--($D$28:$D$34=$C9),--($H$28:$H$34&lt;=AG$43),--($I$28:$I$34&gt;=AG$43),(($E$28:$E$34+$G$28:$G$34)/12)+($F$28:$F$34*$E$28:$E$34/12),$J$28:$J$34,(1+$K$28:$K$34)^(ROUNDDOWN((AG$43-$H$28:$H$34)/12,0)))*AG$44</f>
        <v>0</v>
      </c>
      <c r="AH51" s="271" cm="1">
        <f t="array" aca="1" ref="AH51" ca="1">SUMPRODUCT(--($D$14:$D$26=$C9),--($H$14:$H$26&lt;=AH$43),--($I$14:$I$26&gt;=AH$43),(($E$14:$E$26+$G$14:$G$26)/12)+($F$14:$F$26*$E$14:$E$26/12),$J$14:$J$26,(1+$K$14:$K$26)^(ROUNDDOWN((AH$43-$H$14:$H$26)/12,0)))+
SUMPRODUCT(--($D$28:$D$34=$C9),--($H$28:$H$34&lt;=AH$43),--($I$28:$I$34&gt;=AH$43),(($E$28:$E$34+$G$28:$G$34)/12)+($F$28:$F$34*$E$28:$E$34/12),$J$28:$J$34,(1+$K$28:$K$34)^(ROUNDDOWN((AH$43-$H$28:$H$34)/12,0)))*AH$44</f>
        <v>0</v>
      </c>
      <c r="AI51" s="271" cm="1">
        <f t="array" aca="1" ref="AI51" ca="1">SUMPRODUCT(--($D$14:$D$26=$C9),--($H$14:$H$26&lt;=AI$43),--($I$14:$I$26&gt;=AI$43),(($E$14:$E$26+$G$14:$G$26)/12)+($F$14:$F$26*$E$14:$E$26/12),$J$14:$J$26,(1+$K$14:$K$26)^(ROUNDDOWN((AI$43-$H$14:$H$26)/12,0)))+
SUMPRODUCT(--($D$28:$D$34=$C9),--($H$28:$H$34&lt;=AI$43),--($I$28:$I$34&gt;=AI$43),(($E$28:$E$34+$G$28:$G$34)/12)+($F$28:$F$34*$E$28:$E$34/12),$J$28:$J$34,(1+$K$28:$K$34)^(ROUNDDOWN((AI$43-$H$28:$H$34)/12,0)))*AI$44</f>
        <v>0</v>
      </c>
      <c r="AJ51" s="271" cm="1">
        <f t="array" aca="1" ref="AJ51" ca="1">SUMPRODUCT(--($D$14:$D$26=$C9),--($H$14:$H$26&lt;=AJ$43),--($I$14:$I$26&gt;=AJ$43),(($E$14:$E$26+$G$14:$G$26)/12)+($F$14:$F$26*$E$14:$E$26/12),$J$14:$J$26,(1+$K$14:$K$26)^(ROUNDDOWN((AJ$43-$H$14:$H$26)/12,0)))+
SUMPRODUCT(--($D$28:$D$34=$C9),--($H$28:$H$34&lt;=AJ$43),--($I$28:$I$34&gt;=AJ$43),(($E$28:$E$34+$G$28:$G$34)/12)+($F$28:$F$34*$E$28:$E$34/12),$J$28:$J$34,(1+$K$28:$K$34)^(ROUNDDOWN((AJ$43-$H$28:$H$34)/12,0)))*AJ$44</f>
        <v>0</v>
      </c>
      <c r="AK51" s="271" cm="1">
        <f t="array" aca="1" ref="AK51" ca="1">SUMPRODUCT(--($D$14:$D$26=$C9),--($H$14:$H$26&lt;=AK$43),--($I$14:$I$26&gt;=AK$43),(($E$14:$E$26+$G$14:$G$26)/12)+($F$14:$F$26*$E$14:$E$26/12),$J$14:$J$26,(1+$K$14:$K$26)^(ROUNDDOWN((AK$43-$H$14:$H$26)/12,0)))+
SUMPRODUCT(--($D$28:$D$34=$C9),--($H$28:$H$34&lt;=AK$43),--($I$28:$I$34&gt;=AK$43),(($E$28:$E$34+$G$28:$G$34)/12)+($F$28:$F$34*$E$28:$E$34/12),$J$28:$J$34,(1+$K$28:$K$34)^(ROUNDDOWN((AK$43-$H$28:$H$34)/12,0)))*AK$44</f>
        <v>0</v>
      </c>
      <c r="AL51" s="271" cm="1">
        <f t="array" aca="1" ref="AL51" ca="1">SUMPRODUCT(--($D$14:$D$26=$C9),--($H$14:$H$26&lt;=AL$43),--($I$14:$I$26&gt;=AL$43),(($E$14:$E$26+$G$14:$G$26)/12)+($F$14:$F$26*$E$14:$E$26/12),$J$14:$J$26,(1+$K$14:$K$26)^(ROUNDDOWN((AL$43-$H$14:$H$26)/12,0)))+
SUMPRODUCT(--($D$28:$D$34=$C9),--($H$28:$H$34&lt;=AL$43),--($I$28:$I$34&gt;=AL$43),(($E$28:$E$34+$G$28:$G$34)/12)+($F$28:$F$34*$E$28:$E$34/12),$J$28:$J$34,(1+$K$28:$K$34)^(ROUNDDOWN((AL$43-$H$28:$H$34)/12,0)))*AL$44</f>
        <v>0</v>
      </c>
      <c r="AM51" s="271" cm="1">
        <f t="array" aca="1" ref="AM51" ca="1">SUMPRODUCT(--($D$14:$D$26=$C9),--($H$14:$H$26&lt;=AM$43),--($I$14:$I$26&gt;=AM$43),(($E$14:$E$26+$G$14:$G$26)/12)+($F$14:$F$26*$E$14:$E$26/12),$J$14:$J$26,(1+$K$14:$K$26)^(ROUNDDOWN((AM$43-$H$14:$H$26)/12,0)))+
SUMPRODUCT(--($D$28:$D$34=$C9),--($H$28:$H$34&lt;=AM$43),--($I$28:$I$34&gt;=AM$43),(($E$28:$E$34+$G$28:$G$34)/12)+($F$28:$F$34*$E$28:$E$34/12),$J$28:$J$34,(1+$K$28:$K$34)^(ROUNDDOWN((AM$43-$H$28:$H$34)/12,0)))*AM$44</f>
        <v>0</v>
      </c>
      <c r="AN51" s="271" cm="1">
        <f t="array" aca="1" ref="AN51" ca="1">SUMPRODUCT(--($D$14:$D$26=$C9),--($H$14:$H$26&lt;=AN$43),--($I$14:$I$26&gt;=AN$43),(($E$14:$E$26+$G$14:$G$26)/12)+($F$14:$F$26*$E$14:$E$26/12),$J$14:$J$26,(1+$K$14:$K$26)^(ROUNDDOWN((AN$43-$H$14:$H$26)/12,0)))+
SUMPRODUCT(--($D$28:$D$34=$C9),--($H$28:$H$34&lt;=AN$43),--($I$28:$I$34&gt;=AN$43),(($E$28:$E$34+$G$28:$G$34)/12)+($F$28:$F$34*$E$28:$E$34/12),$J$28:$J$34,(1+$K$28:$K$34)^(ROUNDDOWN((AN$43-$H$28:$H$34)/12,0)))*AN$44</f>
        <v>0</v>
      </c>
      <c r="AO51" s="271" cm="1">
        <f t="array" aca="1" ref="AO51" ca="1">SUMPRODUCT(--($D$14:$D$26=$C9),--($H$14:$H$26&lt;=AO$43),--($I$14:$I$26&gt;=AO$43),(($E$14:$E$26+$G$14:$G$26)/12)+($F$14:$F$26*$E$14:$E$26/12),$J$14:$J$26,(1+$K$14:$K$26)^(ROUNDDOWN((AO$43-$H$14:$H$26)/12,0)))+
SUMPRODUCT(--($D$28:$D$34=$C9),--($H$28:$H$34&lt;=AO$43),--($I$28:$I$34&gt;=AO$43),(($E$28:$E$34+$G$28:$G$34)/12)+($F$28:$F$34*$E$28:$E$34/12),$J$28:$J$34,(1+$K$28:$K$34)^(ROUNDDOWN((AO$43-$H$28:$H$34)/12,0)))*AO$44</f>
        <v>0</v>
      </c>
      <c r="AP51" s="271" cm="1">
        <f t="array" aca="1" ref="AP51" ca="1">SUMPRODUCT(--($D$14:$D$26=$C9),--($H$14:$H$26&lt;=AP$43),--($I$14:$I$26&gt;=AP$43),(($E$14:$E$26+$G$14:$G$26)/12)+($F$14:$F$26*$E$14:$E$26/12),$J$14:$J$26,(1+$K$14:$K$26)^(ROUNDDOWN((AP$43-$H$14:$H$26)/12,0)))+
SUMPRODUCT(--($D$28:$D$34=$C9),--($H$28:$H$34&lt;=AP$43),--($I$28:$I$34&gt;=AP$43),(($E$28:$E$34+$G$28:$G$34)/12)+($F$28:$F$34*$E$28:$E$34/12),$J$28:$J$34,(1+$K$28:$K$34)^(ROUNDDOWN((AP$43-$H$28:$H$34)/12,0)))*AP$44</f>
        <v>0</v>
      </c>
      <c r="AQ51" s="271" cm="1">
        <f t="array" aca="1" ref="AQ51" ca="1">SUMPRODUCT(--($D$14:$D$26=$C9),--($H$14:$H$26&lt;=AQ$43),--($I$14:$I$26&gt;=AQ$43),(($E$14:$E$26+$G$14:$G$26)/12)+($F$14:$F$26*$E$14:$E$26/12),$J$14:$J$26,(1+$K$14:$K$26)^(ROUNDDOWN((AQ$43-$H$14:$H$26)/12,0)))+
SUMPRODUCT(--($D$28:$D$34=$C9),--($H$28:$H$34&lt;=AQ$43),--($I$28:$I$34&gt;=AQ$43),(($E$28:$E$34+$G$28:$G$34)/12)+($F$28:$F$34*$E$28:$E$34/12),$J$28:$J$34,(1+$K$28:$K$34)^(ROUNDDOWN((AQ$43-$H$28:$H$34)/12,0)))*AQ$44</f>
        <v>0</v>
      </c>
      <c r="AR51" s="271" cm="1">
        <f t="array" aca="1" ref="AR51" ca="1">SUMPRODUCT(--($D$14:$D$26=$C9),--($H$14:$H$26&lt;=AR$43),--($I$14:$I$26&gt;=AR$43),(($E$14:$E$26+$G$14:$G$26)/12)+($F$14:$F$26*$E$14:$E$26/12),$J$14:$J$26,(1+$K$14:$K$26)^(ROUNDDOWN((AR$43-$H$14:$H$26)/12,0)))+
SUMPRODUCT(--($D$28:$D$34=$C9),--($H$28:$H$34&lt;=AR$43),--($I$28:$I$34&gt;=AR$43),(($E$28:$E$34+$G$28:$G$34)/12)+($F$28:$F$34*$E$28:$E$34/12),$J$28:$J$34,(1+$K$28:$K$34)^(ROUNDDOWN((AR$43-$H$28:$H$34)/12,0)))*AR$44</f>
        <v>0</v>
      </c>
      <c r="AS51" s="271" cm="1">
        <f t="array" aca="1" ref="AS51" ca="1">SUMPRODUCT(--($D$14:$D$26=$C9),--($H$14:$H$26&lt;=AS$43),--($I$14:$I$26&gt;=AS$43),(($E$14:$E$26+$G$14:$G$26)/12)+($F$14:$F$26*$E$14:$E$26/12),$J$14:$J$26,(1+$K$14:$K$26)^(ROUNDDOWN((AS$43-$H$14:$H$26)/12,0)))+
SUMPRODUCT(--($D$28:$D$34=$C9),--($H$28:$H$34&lt;=AS$43),--($I$28:$I$34&gt;=AS$43),(($E$28:$E$34+$G$28:$G$34)/12)+($F$28:$F$34*$E$28:$E$34/12),$J$28:$J$34,(1+$K$28:$K$34)^(ROUNDDOWN((AS$43-$H$28:$H$34)/12,0)))*AS$44</f>
        <v>0</v>
      </c>
      <c r="AT51" s="271" cm="1">
        <f t="array" aca="1" ref="AT51" ca="1">SUMPRODUCT(--($D$14:$D$26=$C9),--($H$14:$H$26&lt;=AT$43),--($I$14:$I$26&gt;=AT$43),(($E$14:$E$26+$G$14:$G$26)/12)+($F$14:$F$26*$E$14:$E$26/12),$J$14:$J$26,(1+$K$14:$K$26)^(ROUNDDOWN((AT$43-$H$14:$H$26)/12,0)))+
SUMPRODUCT(--($D$28:$D$34=$C9),--($H$28:$H$34&lt;=AT$43),--($I$28:$I$34&gt;=AT$43),(($E$28:$E$34+$G$28:$G$34)/12)+($F$28:$F$34*$E$28:$E$34/12),$J$28:$J$34,(1+$K$28:$K$34)^(ROUNDDOWN((AT$43-$H$28:$H$34)/12,0)))*AT$44</f>
        <v>0</v>
      </c>
      <c r="AU51" s="271" cm="1">
        <f t="array" aca="1" ref="AU51" ca="1">SUMPRODUCT(--($D$14:$D$26=$C9),--($H$14:$H$26&lt;=AU$43),--($I$14:$I$26&gt;=AU$43),(($E$14:$E$26+$G$14:$G$26)/12)+($F$14:$F$26*$E$14:$E$26/12),$J$14:$J$26,(1+$K$14:$K$26)^(ROUNDDOWN((AU$43-$H$14:$H$26)/12,0)))+
SUMPRODUCT(--($D$28:$D$34=$C9),--($H$28:$H$34&lt;=AU$43),--($I$28:$I$34&gt;=AU$43),(($E$28:$E$34+$G$28:$G$34)/12)+($F$28:$F$34*$E$28:$E$34/12),$J$28:$J$34,(1+$K$28:$K$34)^(ROUNDDOWN((AU$43-$H$28:$H$34)/12,0)))*AU$44</f>
        <v>0</v>
      </c>
      <c r="AV51" s="271" cm="1">
        <f t="array" aca="1" ref="AV51" ca="1">SUMPRODUCT(--($D$14:$D$26=$C9),--($H$14:$H$26&lt;=AV$43),--($I$14:$I$26&gt;=AV$43),(($E$14:$E$26+$G$14:$G$26)/12)+($F$14:$F$26*$E$14:$E$26/12),$J$14:$J$26,(1+$K$14:$K$26)^(ROUNDDOWN((AV$43-$H$14:$H$26)/12,0)))+
SUMPRODUCT(--($D$28:$D$34=$C9),--($H$28:$H$34&lt;=AV$43),--($I$28:$I$34&gt;=AV$43),(($E$28:$E$34+$G$28:$G$34)/12)+($F$28:$F$34*$E$28:$E$34/12),$J$28:$J$34,(1+$K$28:$K$34)^(ROUNDDOWN((AV$43-$H$28:$H$34)/12,0)))*AV$44</f>
        <v>0</v>
      </c>
      <c r="AW51" s="271" cm="1">
        <f t="array" aca="1" ref="AW51" ca="1">SUMPRODUCT(--($D$14:$D$26=$C9),--($H$14:$H$26&lt;=AW$43),--($I$14:$I$26&gt;=AW$43),(($E$14:$E$26+$G$14:$G$26)/12)+($F$14:$F$26*$E$14:$E$26/12),$J$14:$J$26,(1+$K$14:$K$26)^(ROUNDDOWN((AW$43-$H$14:$H$26)/12,0)))+
SUMPRODUCT(--($D$28:$D$34=$C9),--($H$28:$H$34&lt;=AW$43),--($I$28:$I$34&gt;=AW$43),(($E$28:$E$34+$G$28:$G$34)/12)+($F$28:$F$34*$E$28:$E$34/12),$J$28:$J$34,(1+$K$28:$K$34)^(ROUNDDOWN((AW$43-$H$28:$H$34)/12,0)))*AW$44</f>
        <v>0</v>
      </c>
      <c r="AX51" s="271" cm="1">
        <f t="array" aca="1" ref="AX51" ca="1">SUMPRODUCT(--($D$14:$D$26=$C9),--($H$14:$H$26&lt;=AX$43),--($I$14:$I$26&gt;=AX$43),(($E$14:$E$26+$G$14:$G$26)/12)+($F$14:$F$26*$E$14:$E$26/12),$J$14:$J$26,(1+$K$14:$K$26)^(ROUNDDOWN((AX$43-$H$14:$H$26)/12,0)))+
SUMPRODUCT(--($D$28:$D$34=$C9),--($H$28:$H$34&lt;=AX$43),--($I$28:$I$34&gt;=AX$43),(($E$28:$E$34+$G$28:$G$34)/12)+($F$28:$F$34*$E$28:$E$34/12),$J$28:$J$34,(1+$K$28:$K$34)^(ROUNDDOWN((AX$43-$H$28:$H$34)/12,0)))*AX$44</f>
        <v>0</v>
      </c>
      <c r="AY51" s="271" cm="1">
        <f t="array" aca="1" ref="AY51" ca="1">SUMPRODUCT(--($D$14:$D$26=$C9),--($H$14:$H$26&lt;=AY$43),--($I$14:$I$26&gt;=AY$43),(($E$14:$E$26+$G$14:$G$26)/12)+($F$14:$F$26*$E$14:$E$26/12),$J$14:$J$26,(1+$K$14:$K$26)^(ROUNDDOWN((AY$43-$H$14:$H$26)/12,0)))+
SUMPRODUCT(--($D$28:$D$34=$C9),--($H$28:$H$34&lt;=AY$43),--($I$28:$I$34&gt;=AY$43),(($E$28:$E$34+$G$28:$G$34)/12)+($F$28:$F$34*$E$28:$E$34/12),$J$28:$J$34,(1+$K$28:$K$34)^(ROUNDDOWN((AY$43-$H$28:$H$34)/12,0)))*AY$44</f>
        <v>0</v>
      </c>
      <c r="AZ51" s="271" cm="1">
        <f t="array" aca="1" ref="AZ51" ca="1">SUMPRODUCT(--($D$14:$D$26=$C9),--($H$14:$H$26&lt;=AZ$43),--($I$14:$I$26&gt;=AZ$43),(($E$14:$E$26+$G$14:$G$26)/12)+($F$14:$F$26*$E$14:$E$26/12),$J$14:$J$26,(1+$K$14:$K$26)^(ROUNDDOWN((AZ$43-$H$14:$H$26)/12,0)))+
SUMPRODUCT(--($D$28:$D$34=$C9),--($H$28:$H$34&lt;=AZ$43),--($I$28:$I$34&gt;=AZ$43),(($E$28:$E$34+$G$28:$G$34)/12)+($F$28:$F$34*$E$28:$E$34/12),$J$28:$J$34,(1+$K$28:$K$34)^(ROUNDDOWN((AZ$43-$H$28:$H$34)/12,0)))*AZ$44</f>
        <v>0</v>
      </c>
      <c r="BA51" s="271" cm="1">
        <f t="array" aca="1" ref="BA51" ca="1">SUMPRODUCT(--($D$14:$D$26=$C9),--($H$14:$H$26&lt;=BA$43),--($I$14:$I$26&gt;=BA$43),(($E$14:$E$26+$G$14:$G$26)/12)+($F$14:$F$26*$E$14:$E$26/12),$J$14:$J$26,(1+$K$14:$K$26)^(ROUNDDOWN((BA$43-$H$14:$H$26)/12,0)))+
SUMPRODUCT(--($D$28:$D$34=$C9),--($H$28:$H$34&lt;=BA$43),--($I$28:$I$34&gt;=BA$43),(($E$28:$E$34+$G$28:$G$34)/12)+($F$28:$F$34*$E$28:$E$34/12),$J$28:$J$34,(1+$K$28:$K$34)^(ROUNDDOWN((BA$43-$H$28:$H$34)/12,0)))*BA$44</f>
        <v>0</v>
      </c>
      <c r="BB51" s="271" cm="1">
        <f t="array" aca="1" ref="BB51" ca="1">SUMPRODUCT(--($D$14:$D$26=$C9),--($H$14:$H$26&lt;=BB$43),--($I$14:$I$26&gt;=BB$43),(($E$14:$E$26+$G$14:$G$26)/12)+($F$14:$F$26*$E$14:$E$26/12),$J$14:$J$26,(1+$K$14:$K$26)^(ROUNDDOWN((BB$43-$H$14:$H$26)/12,0)))+
SUMPRODUCT(--($D$28:$D$34=$C9),--($H$28:$H$34&lt;=BB$43),--($I$28:$I$34&gt;=BB$43),(($E$28:$E$34+$G$28:$G$34)/12)+($F$28:$F$34*$E$28:$E$34/12),$J$28:$J$34,(1+$K$28:$K$34)^(ROUNDDOWN((BB$43-$H$28:$H$34)/12,0)))*BB$44</f>
        <v>0</v>
      </c>
      <c r="BC51" s="271" cm="1">
        <f t="array" aca="1" ref="BC51" ca="1">SUMPRODUCT(--($D$14:$D$26=$C9),--($H$14:$H$26&lt;=BC$43),--($I$14:$I$26&gt;=BC$43),(($E$14:$E$26+$G$14:$G$26)/12)+($F$14:$F$26*$E$14:$E$26/12),$J$14:$J$26,(1+$K$14:$K$26)^(ROUNDDOWN((BC$43-$H$14:$H$26)/12,0)))+
SUMPRODUCT(--($D$28:$D$34=$C9),--($H$28:$H$34&lt;=BC$43),--($I$28:$I$34&gt;=BC$43),(($E$28:$E$34+$G$28:$G$34)/12)+($F$28:$F$34*$E$28:$E$34/12),$J$28:$J$34,(1+$K$28:$K$34)^(ROUNDDOWN((BC$43-$H$28:$H$34)/12,0)))*BC$44</f>
        <v>0</v>
      </c>
      <c r="BD51" s="271" cm="1">
        <f t="array" aca="1" ref="BD51" ca="1">SUMPRODUCT(--($D$14:$D$26=$C9),--($H$14:$H$26&lt;=BD$43),--($I$14:$I$26&gt;=BD$43),(($E$14:$E$26+$G$14:$G$26)/12)+($F$14:$F$26*$E$14:$E$26/12),$J$14:$J$26,(1+$K$14:$K$26)^(ROUNDDOWN((BD$43-$H$14:$H$26)/12,0)))+
SUMPRODUCT(--($D$28:$D$34=$C9),--($H$28:$H$34&lt;=BD$43),--($I$28:$I$34&gt;=BD$43),(($E$28:$E$34+$G$28:$G$34)/12)+($F$28:$F$34*$E$28:$E$34/12),$J$28:$J$34,(1+$K$28:$K$34)^(ROUNDDOWN((BD$43-$H$28:$H$34)/12,0)))*BD$44</f>
        <v>0</v>
      </c>
      <c r="BE51" s="271" cm="1">
        <f t="array" aca="1" ref="BE51" ca="1">SUMPRODUCT(--($D$14:$D$26=$C9),--($H$14:$H$26&lt;=BE$43),--($I$14:$I$26&gt;=BE$43),(($E$14:$E$26+$G$14:$G$26)/12)+($F$14:$F$26*$E$14:$E$26/12),$J$14:$J$26,(1+$K$14:$K$26)^(ROUNDDOWN((BE$43-$H$14:$H$26)/12,0)))+
SUMPRODUCT(--($D$28:$D$34=$C9),--($H$28:$H$34&lt;=BE$43),--($I$28:$I$34&gt;=BE$43),(($E$28:$E$34+$G$28:$G$34)/12)+($F$28:$F$34*$E$28:$E$34/12),$J$28:$J$34,(1+$K$28:$K$34)^(ROUNDDOWN((BE$43-$H$28:$H$34)/12,0)))*BE$44</f>
        <v>0</v>
      </c>
      <c r="BF51" s="271" cm="1">
        <f t="array" aca="1" ref="BF51" ca="1">SUMPRODUCT(--($D$14:$D$26=$C9),--($H$14:$H$26&lt;=BF$43),--($I$14:$I$26&gt;=BF$43),(($E$14:$E$26+$G$14:$G$26)/12)+($F$14:$F$26*$E$14:$E$26/12),$J$14:$J$26,(1+$K$14:$K$26)^(ROUNDDOWN((BF$43-$H$14:$H$26)/12,0)))+
SUMPRODUCT(--($D$28:$D$34=$C9),--($H$28:$H$34&lt;=BF$43),--($I$28:$I$34&gt;=BF$43),(($E$28:$E$34+$G$28:$G$34)/12)+($F$28:$F$34*$E$28:$E$34/12),$J$28:$J$34,(1+$K$28:$K$34)^(ROUNDDOWN((BF$43-$H$28:$H$34)/12,0)))*BF$44</f>
        <v>0</v>
      </c>
      <c r="BG51" s="271" cm="1">
        <f t="array" aca="1" ref="BG51" ca="1">SUMPRODUCT(--($D$14:$D$26=$C9),--($H$14:$H$26&lt;=BG$43),--($I$14:$I$26&gt;=BG$43),(($E$14:$E$26+$G$14:$G$26)/12)+($F$14:$F$26*$E$14:$E$26/12),$J$14:$J$26,(1+$K$14:$K$26)^(ROUNDDOWN((BG$43-$H$14:$H$26)/12,0)))+
SUMPRODUCT(--($D$28:$D$34=$C9),--($H$28:$H$34&lt;=BG$43),--($I$28:$I$34&gt;=BG$43),(($E$28:$E$34+$G$28:$G$34)/12)+($F$28:$F$34*$E$28:$E$34/12),$J$28:$J$34,(1+$K$28:$K$34)^(ROUNDDOWN((BG$43-$H$28:$H$34)/12,0)))*BG$44</f>
        <v>0</v>
      </c>
      <c r="BH51" s="271" cm="1">
        <f t="array" aca="1" ref="BH51" ca="1">SUMPRODUCT(--($D$14:$D$26=$C9),--($H$14:$H$26&lt;=BH$43),--($I$14:$I$26&gt;=BH$43),(($E$14:$E$26+$G$14:$G$26)/12)+($F$14:$F$26*$E$14:$E$26/12),$J$14:$J$26,(1+$K$14:$K$26)^(ROUNDDOWN((BH$43-$H$14:$H$26)/12,0)))+
SUMPRODUCT(--($D$28:$D$34=$C9),--($H$28:$H$34&lt;=BH$43),--($I$28:$I$34&gt;=BH$43),(($E$28:$E$34+$G$28:$G$34)/12)+($F$28:$F$34*$E$28:$E$34/12),$J$28:$J$34,(1+$K$28:$K$34)^(ROUNDDOWN((BH$43-$H$28:$H$34)/12,0)))*BH$44</f>
        <v>0</v>
      </c>
      <c r="BI51" s="271" cm="1">
        <f t="array" aca="1" ref="BI51" ca="1">SUMPRODUCT(--($D$14:$D$26=$C9),--($H$14:$H$26&lt;=BI$43),--($I$14:$I$26&gt;=BI$43),(($E$14:$E$26+$G$14:$G$26)/12)+($F$14:$F$26*$E$14:$E$26/12),$J$14:$J$26,(1+$K$14:$K$26)^(ROUNDDOWN((BI$43-$H$14:$H$26)/12,0)))+
SUMPRODUCT(--($D$28:$D$34=$C9),--($H$28:$H$34&lt;=BI$43),--($I$28:$I$34&gt;=BI$43),(($E$28:$E$34+$G$28:$G$34)/12)+($F$28:$F$34*$E$28:$E$34/12),$J$28:$J$34,(1+$K$28:$K$34)^(ROUNDDOWN((BI$43-$H$28:$H$34)/12,0)))*BI$44</f>
        <v>0</v>
      </c>
      <c r="BJ51" s="271" cm="1">
        <f t="array" aca="1" ref="BJ51" ca="1">SUMPRODUCT(--($D$14:$D$26=$C9),--($H$14:$H$26&lt;=BJ$43),--($I$14:$I$26&gt;=BJ$43),(($E$14:$E$26+$G$14:$G$26)/12)+($F$14:$F$26*$E$14:$E$26/12),$J$14:$J$26,(1+$K$14:$K$26)^(ROUNDDOWN((BJ$43-$H$14:$H$26)/12,0)))+
SUMPRODUCT(--($D$28:$D$34=$C9),--($H$28:$H$34&lt;=BJ$43),--($I$28:$I$34&gt;=BJ$43),(($E$28:$E$34+$G$28:$G$34)/12)+($F$28:$F$34*$E$28:$E$34/12),$J$28:$J$34,(1+$K$28:$K$34)^(ROUNDDOWN((BJ$43-$H$28:$H$34)/12,0)))*BJ$44</f>
        <v>0</v>
      </c>
      <c r="BK51" s="271" cm="1">
        <f t="array" aca="1" ref="BK51" ca="1">SUMPRODUCT(--($D$14:$D$26=$C9),--($H$14:$H$26&lt;=BK$43),--($I$14:$I$26&gt;=BK$43),(($E$14:$E$26+$G$14:$G$26)/12)+($F$14:$F$26*$E$14:$E$26/12),$J$14:$J$26,(1+$K$14:$K$26)^(ROUNDDOWN((BK$43-$H$14:$H$26)/12,0)))+
SUMPRODUCT(--($D$28:$D$34=$C9),--($H$28:$H$34&lt;=BK$43),--($I$28:$I$34&gt;=BK$43),(($E$28:$E$34+$G$28:$G$34)/12)+($F$28:$F$34*$E$28:$E$34/12),$J$28:$J$34,(1+$K$28:$K$34)^(ROUNDDOWN((BK$43-$H$28:$H$34)/12,0)))*BK$44</f>
        <v>0</v>
      </c>
      <c r="BL51" s="271" cm="1">
        <f t="array" ref="BL51">SUMPRODUCT(--($D$14:$D$26=$C9),--($H$14:$H$26&lt;=BL$43),--($I$14:$I$26&gt;=BL$43),(($E$14:$E$26+$G$14:$G$26)/12)+($F$14:$F$26*$E$14:$E$26/12),$J$14:$J$26,(1+$K$14:$K$26)^(ROUNDDOWN((BL$43-$H$14:$H$26)/12,0)))+
SUMPRODUCT(--($D$28:$D$34=$C9),--($H$28:$H$34&lt;=BL$43),--($I$28:$I$34&gt;=BL$43),(($E$28:$E$34+$G$28:$G$34)/12)+($F$28:$F$34*$E$28:$E$34/12),$J$28:$J$34,(1+$K$28:$K$34)^(ROUNDDOWN((BL$43-$H$28:$H$34)/12,0)))*BL$44</f>
        <v>0</v>
      </c>
    </row>
    <row r="52" spans="1:64" ht="14.25" customHeight="1" thickBot="1">
      <c r="A52" s="17"/>
      <c r="B52" s="17"/>
      <c r="C52" s="17" t="s">
        <v>161</v>
      </c>
      <c r="D52" s="103">
        <f ca="1">SUM(D47:D51)</f>
        <v>25566.666666666664</v>
      </c>
      <c r="E52" s="103">
        <f ca="1">SUM(E47:E51)</f>
        <v>82108.333333333343</v>
      </c>
      <c r="F52" s="103">
        <f t="shared" ref="F52:BK52" ca="1" si="2">SUM(F47:F51)</f>
        <v>365308.33333333331</v>
      </c>
      <c r="G52" s="103">
        <f t="shared" ca="1" si="2"/>
        <v>365308.33333333331</v>
      </c>
      <c r="H52" s="103">
        <f t="shared" ca="1" si="2"/>
        <v>365308.33333333331</v>
      </c>
      <c r="I52" s="103">
        <f t="shared" ca="1" si="2"/>
        <v>365308.33333333331</v>
      </c>
      <c r="J52" s="103">
        <f t="shared" ca="1" si="2"/>
        <v>365308.33333333331</v>
      </c>
      <c r="K52" s="103">
        <f t="shared" ca="1" si="2"/>
        <v>365308.33333333331</v>
      </c>
      <c r="L52" s="103">
        <f t="shared" ca="1" si="2"/>
        <v>365308.33333333331</v>
      </c>
      <c r="M52" s="103">
        <f t="shared" ca="1" si="2"/>
        <v>365308.33333333331</v>
      </c>
      <c r="N52" s="103">
        <f ca="1">SUM(N47:N51)</f>
        <v>365308.33333333331</v>
      </c>
      <c r="O52" s="103">
        <f t="shared" ca="1" si="2"/>
        <v>365308.33333333331</v>
      </c>
      <c r="P52" s="103">
        <f t="shared" ca="1" si="2"/>
        <v>366586.66666666669</v>
      </c>
      <c r="Q52" s="103">
        <f t="shared" ca="1" si="2"/>
        <v>369413.75</v>
      </c>
      <c r="R52" s="103">
        <f t="shared" ca="1" si="2"/>
        <v>383573.75</v>
      </c>
      <c r="S52" s="103">
        <f t="shared" ca="1" si="2"/>
        <v>383573.75</v>
      </c>
      <c r="T52" s="103">
        <f t="shared" ca="1" si="2"/>
        <v>383573.75</v>
      </c>
      <c r="U52" s="103">
        <f t="shared" ca="1" si="2"/>
        <v>383573.75</v>
      </c>
      <c r="V52" s="103">
        <f t="shared" ca="1" si="2"/>
        <v>383573.75</v>
      </c>
      <c r="W52" s="103">
        <f t="shared" ca="1" si="2"/>
        <v>383573.75</v>
      </c>
      <c r="X52" s="103">
        <f t="shared" ca="1" si="2"/>
        <v>383573.75</v>
      </c>
      <c r="Y52" s="103">
        <f t="shared" ca="1" si="2"/>
        <v>383573.75</v>
      </c>
      <c r="Z52" s="103">
        <f t="shared" ca="1" si="2"/>
        <v>383573.75</v>
      </c>
      <c r="AA52" s="103">
        <f t="shared" ca="1" si="2"/>
        <v>383573.75</v>
      </c>
      <c r="AB52" s="103">
        <f t="shared" ca="1" si="2"/>
        <v>384916</v>
      </c>
      <c r="AC52" s="103">
        <f t="shared" ca="1" si="2"/>
        <v>387884.4375</v>
      </c>
      <c r="AD52" s="103">
        <f t="shared" ca="1" si="2"/>
        <v>402752.4375</v>
      </c>
      <c r="AE52" s="103">
        <f t="shared" ca="1" si="2"/>
        <v>402752.4375</v>
      </c>
      <c r="AF52" s="103">
        <f t="shared" ca="1" si="2"/>
        <v>402752.4375</v>
      </c>
      <c r="AG52" s="103">
        <f t="shared" ca="1" si="2"/>
        <v>402752.4375</v>
      </c>
      <c r="AH52" s="103">
        <f t="shared" ca="1" si="2"/>
        <v>402752.4375</v>
      </c>
      <c r="AI52" s="103">
        <f t="shared" ca="1" si="2"/>
        <v>402752.4375</v>
      </c>
      <c r="AJ52" s="103">
        <f t="shared" ca="1" si="2"/>
        <v>402752.4375</v>
      </c>
      <c r="AK52" s="103">
        <f t="shared" ca="1" si="2"/>
        <v>402752.4375</v>
      </c>
      <c r="AL52" s="103">
        <f t="shared" ca="1" si="2"/>
        <v>402752.4375</v>
      </c>
      <c r="AM52" s="103">
        <f t="shared" ca="1" si="2"/>
        <v>402752.4375</v>
      </c>
      <c r="AN52" s="103">
        <f t="shared" ca="1" si="2"/>
        <v>410829.16875000001</v>
      </c>
      <c r="AO52" s="103">
        <f t="shared" ca="1" si="2"/>
        <v>413946.02812500001</v>
      </c>
      <c r="AP52" s="103">
        <f t="shared" ca="1" si="2"/>
        <v>429720.046875</v>
      </c>
      <c r="AQ52" s="103">
        <f t="shared" ca="1" si="2"/>
        <v>429720.046875</v>
      </c>
      <c r="AR52" s="103">
        <f t="shared" ca="1" si="2"/>
        <v>429720.046875</v>
      </c>
      <c r="AS52" s="103">
        <f t="shared" ca="1" si="2"/>
        <v>429720.046875</v>
      </c>
      <c r="AT52" s="103">
        <f t="shared" ca="1" si="2"/>
        <v>436550.03437500005</v>
      </c>
      <c r="AU52" s="103">
        <f t="shared" ca="1" si="2"/>
        <v>436550.03437500005</v>
      </c>
      <c r="AV52" s="103">
        <f t="shared" ca="1" si="2"/>
        <v>436550.03437500005</v>
      </c>
      <c r="AW52" s="103">
        <f t="shared" ca="1" si="2"/>
        <v>436550.03437500005</v>
      </c>
      <c r="AX52" s="103">
        <f t="shared" ca="1" si="2"/>
        <v>443380.02187500009</v>
      </c>
      <c r="AY52" s="103">
        <f t="shared" ca="1" si="2"/>
        <v>443380.02187500009</v>
      </c>
      <c r="AZ52" s="103">
        <f t="shared" ca="1" si="2"/>
        <v>452372.83875000005</v>
      </c>
      <c r="BA52" s="103">
        <f t="shared" ca="1" si="2"/>
        <v>455645.54109375004</v>
      </c>
      <c r="BB52" s="103">
        <f t="shared" ca="1" si="2"/>
        <v>479891.99671875004</v>
      </c>
      <c r="BC52" s="103">
        <f t="shared" ca="1" si="2"/>
        <v>487063.48359375005</v>
      </c>
      <c r="BD52" s="103">
        <f t="shared" ca="1" si="2"/>
        <v>494234.97046875005</v>
      </c>
      <c r="BE52" s="103">
        <f t="shared" ca="1" si="2"/>
        <v>501406.45734375005</v>
      </c>
      <c r="BF52" s="103">
        <f t="shared" ca="1" si="2"/>
        <v>508577.94421875005</v>
      </c>
      <c r="BG52" s="103">
        <f t="shared" ca="1" si="2"/>
        <v>515749.43109375006</v>
      </c>
      <c r="BH52" s="103">
        <f t="shared" ca="1" si="2"/>
        <v>522920.91796875</v>
      </c>
      <c r="BI52" s="103">
        <f t="shared" ca="1" si="2"/>
        <v>537263.89171875</v>
      </c>
      <c r="BJ52" s="103">
        <f t="shared" ca="1" si="2"/>
        <v>544435.37859375007</v>
      </c>
      <c r="BK52" s="103">
        <f t="shared" ca="1" si="2"/>
        <v>558778.35234375007</v>
      </c>
      <c r="BL52" s="17"/>
    </row>
    <row r="53" spans="1:64" ht="14.25" customHeight="1" thickTop="1"/>
    <row r="54" spans="1:64" ht="14.25" customHeight="1">
      <c r="A54" s="2"/>
      <c r="B54" s="2"/>
      <c r="C54" s="2" t="s">
        <v>162</v>
      </c>
      <c r="D54" s="154">
        <f>SUMIFS($J$14:$J$26,$H$14:$H$26,"&lt;="&amp;D37,$I$14:$I$26,"&gt;="&amp;D37)</f>
        <v>1</v>
      </c>
      <c r="E54" s="154">
        <f t="shared" ref="E54:BL54" si="3">SUMIFS($J$14:$J$26,$H$14:$H$26,"&lt;="&amp;E37,$I$14:$I$26,"&gt;="&amp;E37)</f>
        <v>10</v>
      </c>
      <c r="F54" s="154">
        <f t="shared" si="3"/>
        <v>78</v>
      </c>
      <c r="G54" s="154">
        <f t="shared" si="3"/>
        <v>78</v>
      </c>
      <c r="H54" s="154">
        <f t="shared" si="3"/>
        <v>78</v>
      </c>
      <c r="I54" s="154">
        <f t="shared" si="3"/>
        <v>78</v>
      </c>
      <c r="J54" s="154">
        <f t="shared" si="3"/>
        <v>78</v>
      </c>
      <c r="K54" s="154">
        <f t="shared" si="3"/>
        <v>78</v>
      </c>
      <c r="L54" s="154">
        <f t="shared" si="3"/>
        <v>78</v>
      </c>
      <c r="M54" s="154">
        <f t="shared" si="3"/>
        <v>78</v>
      </c>
      <c r="N54" s="154">
        <f t="shared" si="3"/>
        <v>78</v>
      </c>
      <c r="O54" s="154">
        <f t="shared" si="3"/>
        <v>78</v>
      </c>
      <c r="P54" s="154">
        <f t="shared" si="3"/>
        <v>78</v>
      </c>
      <c r="Q54" s="154">
        <f t="shared" si="3"/>
        <v>78</v>
      </c>
      <c r="R54" s="154">
        <f t="shared" si="3"/>
        <v>78</v>
      </c>
      <c r="S54" s="154">
        <f t="shared" si="3"/>
        <v>78</v>
      </c>
      <c r="T54" s="154">
        <f t="shared" si="3"/>
        <v>78</v>
      </c>
      <c r="U54" s="154">
        <f t="shared" si="3"/>
        <v>78</v>
      </c>
      <c r="V54" s="154">
        <f t="shared" si="3"/>
        <v>78</v>
      </c>
      <c r="W54" s="154">
        <f t="shared" si="3"/>
        <v>78</v>
      </c>
      <c r="X54" s="154">
        <f t="shared" si="3"/>
        <v>78</v>
      </c>
      <c r="Y54" s="154">
        <f t="shared" si="3"/>
        <v>78</v>
      </c>
      <c r="Z54" s="154">
        <f t="shared" si="3"/>
        <v>78</v>
      </c>
      <c r="AA54" s="154">
        <f t="shared" si="3"/>
        <v>78</v>
      </c>
      <c r="AB54" s="154">
        <f t="shared" si="3"/>
        <v>78</v>
      </c>
      <c r="AC54" s="154">
        <f t="shared" si="3"/>
        <v>78</v>
      </c>
      <c r="AD54" s="154">
        <f t="shared" si="3"/>
        <v>78</v>
      </c>
      <c r="AE54" s="154">
        <f t="shared" si="3"/>
        <v>78</v>
      </c>
      <c r="AF54" s="154">
        <f t="shared" si="3"/>
        <v>78</v>
      </c>
      <c r="AG54" s="154">
        <f t="shared" si="3"/>
        <v>78</v>
      </c>
      <c r="AH54" s="154">
        <f t="shared" si="3"/>
        <v>78</v>
      </c>
      <c r="AI54" s="154">
        <f t="shared" si="3"/>
        <v>78</v>
      </c>
      <c r="AJ54" s="154">
        <f t="shared" si="3"/>
        <v>78</v>
      </c>
      <c r="AK54" s="154">
        <f t="shared" si="3"/>
        <v>78</v>
      </c>
      <c r="AL54" s="154">
        <f t="shared" si="3"/>
        <v>78</v>
      </c>
      <c r="AM54" s="154">
        <f t="shared" si="3"/>
        <v>78</v>
      </c>
      <c r="AN54" s="154">
        <f t="shared" si="3"/>
        <v>78</v>
      </c>
      <c r="AO54" s="154">
        <f t="shared" si="3"/>
        <v>78</v>
      </c>
      <c r="AP54" s="154">
        <f t="shared" si="3"/>
        <v>78</v>
      </c>
      <c r="AQ54" s="154">
        <f t="shared" si="3"/>
        <v>78</v>
      </c>
      <c r="AR54" s="154">
        <f t="shared" si="3"/>
        <v>78</v>
      </c>
      <c r="AS54" s="154">
        <f t="shared" si="3"/>
        <v>78</v>
      </c>
      <c r="AT54" s="154">
        <f t="shared" si="3"/>
        <v>78</v>
      </c>
      <c r="AU54" s="154">
        <f t="shared" si="3"/>
        <v>78</v>
      </c>
      <c r="AV54" s="154">
        <f t="shared" si="3"/>
        <v>78</v>
      </c>
      <c r="AW54" s="154">
        <f t="shared" si="3"/>
        <v>78</v>
      </c>
      <c r="AX54" s="154">
        <f t="shared" si="3"/>
        <v>78</v>
      </c>
      <c r="AY54" s="154">
        <f t="shared" si="3"/>
        <v>78</v>
      </c>
      <c r="AZ54" s="154">
        <f t="shared" si="3"/>
        <v>78</v>
      </c>
      <c r="BA54" s="154">
        <f t="shared" si="3"/>
        <v>78</v>
      </c>
      <c r="BB54" s="154">
        <f t="shared" si="3"/>
        <v>78</v>
      </c>
      <c r="BC54" s="154">
        <f t="shared" si="3"/>
        <v>78</v>
      </c>
      <c r="BD54" s="154">
        <f t="shared" si="3"/>
        <v>78</v>
      </c>
      <c r="BE54" s="154">
        <f t="shared" si="3"/>
        <v>78</v>
      </c>
      <c r="BF54" s="154">
        <f t="shared" si="3"/>
        <v>78</v>
      </c>
      <c r="BG54" s="154">
        <f t="shared" si="3"/>
        <v>78</v>
      </c>
      <c r="BH54" s="154">
        <f t="shared" si="3"/>
        <v>78</v>
      </c>
      <c r="BI54" s="154">
        <f t="shared" si="3"/>
        <v>78</v>
      </c>
      <c r="BJ54" s="154">
        <f t="shared" si="3"/>
        <v>78</v>
      </c>
      <c r="BK54" s="154">
        <f t="shared" si="3"/>
        <v>78</v>
      </c>
      <c r="BL54" s="154">
        <f t="shared" si="3"/>
        <v>0</v>
      </c>
    </row>
    <row r="55" spans="1:64" ht="14.25" customHeight="1">
      <c r="A55" s="2"/>
      <c r="B55" s="2"/>
      <c r="C55" s="2" t="s">
        <v>403</v>
      </c>
      <c r="D55" s="154" cm="1">
        <f t="array" aca="1" ref="D55" ca="1">SUMPRODUCT(--($H$28:$H$34&lt;=D$43),--($I$28:$I$34&gt;=D$43),$J$28:$J$34)*D$44</f>
        <v>0</v>
      </c>
      <c r="E55" s="154" cm="1">
        <f t="array" aca="1" ref="E55" ca="1">SUMPRODUCT(--($H$28:$H$34&lt;=E$43),--($I$28:$I$34&gt;=E$43),$J$28:$J$34)*E$44</f>
        <v>0</v>
      </c>
      <c r="F55" s="154" cm="1">
        <f t="array" aca="1" ref="F55" ca="1">SUMPRODUCT(--($H$28:$H$34&lt;=F$43),--($I$28:$I$34&gt;=F$43),$J$28:$J$34)*F$44</f>
        <v>0</v>
      </c>
      <c r="G55" s="154" cm="1">
        <f t="array" aca="1" ref="G55" ca="1">SUMPRODUCT(--($H$28:$H$34&lt;=G$43),--($I$28:$I$34&gt;=G$43),$J$28:$J$34)*G$44</f>
        <v>0</v>
      </c>
      <c r="H55" s="154" cm="1">
        <f t="array" aca="1" ref="H55" ca="1">SUMPRODUCT(--($H$28:$H$34&lt;=H$43),--($I$28:$I$34&gt;=H$43),$J$28:$J$34)*H$44</f>
        <v>0</v>
      </c>
      <c r="I55" s="154" cm="1">
        <f t="array" aca="1" ref="I55" ca="1">SUMPRODUCT(--($H$28:$H$34&lt;=I$43),--($I$28:$I$34&gt;=I$43),$J$28:$J$34)*I$44</f>
        <v>0</v>
      </c>
      <c r="J55" s="154" cm="1">
        <f t="array" aca="1" ref="J55" ca="1">SUMPRODUCT(--($H$28:$H$34&lt;=J$43),--($I$28:$I$34&gt;=J$43),$J$28:$J$34)*J$44</f>
        <v>0</v>
      </c>
      <c r="K55" s="154" cm="1">
        <f t="array" aca="1" ref="K55" ca="1">SUMPRODUCT(--($H$28:$H$34&lt;=K$43),--($I$28:$I$34&gt;=K$43),$J$28:$J$34)*K$44</f>
        <v>0</v>
      </c>
      <c r="L55" s="154" cm="1">
        <f t="array" aca="1" ref="L55" ca="1">SUMPRODUCT(--($H$28:$H$34&lt;=L$43),--($I$28:$I$34&gt;=L$43),$J$28:$J$34)*L$44</f>
        <v>0</v>
      </c>
      <c r="M55" s="154" cm="1">
        <f t="array" aca="1" ref="M55" ca="1">SUMPRODUCT(--($H$28:$H$34&lt;=M$43),--($I$28:$I$34&gt;=M$43),$J$28:$J$34)*M$44</f>
        <v>0</v>
      </c>
      <c r="N55" s="154" cm="1">
        <f t="array" aca="1" ref="N55" ca="1">SUMPRODUCT(--($H$28:$H$34&lt;=N$43),--($I$28:$I$34&gt;=N$43),$J$28:$J$34)*N$44</f>
        <v>0</v>
      </c>
      <c r="O55" s="154" cm="1">
        <f t="array" aca="1" ref="O55" ca="1">SUMPRODUCT(--($H$28:$H$34&lt;=O$43),--($I$28:$I$34&gt;=O$43),$J$28:$J$34)*O$44</f>
        <v>0</v>
      </c>
      <c r="P55" s="154" cm="1">
        <f t="array" aca="1" ref="P55" ca="1">SUMPRODUCT(--($H$28:$H$34&lt;=P$43),--($I$28:$I$34&gt;=P$43),$J$28:$J$34)*P$44</f>
        <v>0</v>
      </c>
      <c r="Q55" s="154" cm="1">
        <f t="array" aca="1" ref="Q55" ca="1">SUMPRODUCT(--($H$28:$H$34&lt;=Q$43),--($I$28:$I$34&gt;=Q$43),$J$28:$J$34)*Q$44</f>
        <v>0</v>
      </c>
      <c r="R55" s="154" cm="1">
        <f t="array" aca="1" ref="R55" ca="1">SUMPRODUCT(--($H$28:$H$34&lt;=R$43),--($I$28:$I$34&gt;=R$43),$J$28:$J$34)*R$44</f>
        <v>0</v>
      </c>
      <c r="S55" s="154" cm="1">
        <f t="array" aca="1" ref="S55" ca="1">SUMPRODUCT(--($H$28:$H$34&lt;=S$43),--($I$28:$I$34&gt;=S$43),$J$28:$J$34)*S$44</f>
        <v>0</v>
      </c>
      <c r="T55" s="154" cm="1">
        <f t="array" aca="1" ref="T55" ca="1">SUMPRODUCT(--($H$28:$H$34&lt;=T$43),--($I$28:$I$34&gt;=T$43),$J$28:$J$34)*T$44</f>
        <v>0</v>
      </c>
      <c r="U55" s="154" cm="1">
        <f t="array" aca="1" ref="U55" ca="1">SUMPRODUCT(--($H$28:$H$34&lt;=U$43),--($I$28:$I$34&gt;=U$43),$J$28:$J$34)*U$44</f>
        <v>0</v>
      </c>
      <c r="V55" s="154" cm="1">
        <f t="array" aca="1" ref="V55" ca="1">SUMPRODUCT(--($H$28:$H$34&lt;=V$43),--($I$28:$I$34&gt;=V$43),$J$28:$J$34)*V$44</f>
        <v>0</v>
      </c>
      <c r="W55" s="154" cm="1">
        <f t="array" aca="1" ref="W55" ca="1">SUMPRODUCT(--($H$28:$H$34&lt;=W$43),--($I$28:$I$34&gt;=W$43),$J$28:$J$34)*W$44</f>
        <v>0</v>
      </c>
      <c r="X55" s="154" cm="1">
        <f t="array" aca="1" ref="X55" ca="1">SUMPRODUCT(--($H$28:$H$34&lt;=X$43),--($I$28:$I$34&gt;=X$43),$J$28:$J$34)*X$44</f>
        <v>0</v>
      </c>
      <c r="Y55" s="154" cm="1">
        <f t="array" aca="1" ref="Y55" ca="1">SUMPRODUCT(--($H$28:$H$34&lt;=Y$43),--($I$28:$I$34&gt;=Y$43),$J$28:$J$34)*Y$44</f>
        <v>0</v>
      </c>
      <c r="Z55" s="154" cm="1">
        <f t="array" aca="1" ref="Z55" ca="1">SUMPRODUCT(--($H$28:$H$34&lt;=Z$43),--($I$28:$I$34&gt;=Z$43),$J$28:$J$34)*Z$44</f>
        <v>0</v>
      </c>
      <c r="AA55" s="154" cm="1">
        <f t="array" aca="1" ref="AA55" ca="1">SUMPRODUCT(--($H$28:$H$34&lt;=AA$43),--($I$28:$I$34&gt;=AA$43),$J$28:$J$34)*AA$44</f>
        <v>0</v>
      </c>
      <c r="AB55" s="154" cm="1">
        <f t="array" aca="1" ref="AB55" ca="1">SUMPRODUCT(--($H$28:$H$34&lt;=AB$43),--($I$28:$I$34&gt;=AB$43),$J$28:$J$34)*AB$44</f>
        <v>0</v>
      </c>
      <c r="AC55" s="154" cm="1">
        <f t="array" aca="1" ref="AC55" ca="1">SUMPRODUCT(--($H$28:$H$34&lt;=AC$43),--($I$28:$I$34&gt;=AC$43),$J$28:$J$34)*AC$44</f>
        <v>0</v>
      </c>
      <c r="AD55" s="154" cm="1">
        <f t="array" aca="1" ref="AD55" ca="1">SUMPRODUCT(--($H$28:$H$34&lt;=AD$43),--($I$28:$I$34&gt;=AD$43),$J$28:$J$34)*AD$44</f>
        <v>0</v>
      </c>
      <c r="AE55" s="154" cm="1">
        <f t="array" aca="1" ref="AE55" ca="1">SUMPRODUCT(--($H$28:$H$34&lt;=AE$43),--($I$28:$I$34&gt;=AE$43),$J$28:$J$34)*AE$44</f>
        <v>0</v>
      </c>
      <c r="AF55" s="154" cm="1">
        <f t="array" aca="1" ref="AF55" ca="1">SUMPRODUCT(--($H$28:$H$34&lt;=AF$43),--($I$28:$I$34&gt;=AF$43),$J$28:$J$34)*AF$44</f>
        <v>0</v>
      </c>
      <c r="AG55" s="154" cm="1">
        <f t="array" aca="1" ref="AG55" ca="1">SUMPRODUCT(--($H$28:$H$34&lt;=AG$43),--($I$28:$I$34&gt;=AG$43),$J$28:$J$34)*AG$44</f>
        <v>0</v>
      </c>
      <c r="AH55" s="154" cm="1">
        <f t="array" aca="1" ref="AH55" ca="1">SUMPRODUCT(--($H$28:$H$34&lt;=AH$43),--($I$28:$I$34&gt;=AH$43),$J$28:$J$34)*AH$44</f>
        <v>0</v>
      </c>
      <c r="AI55" s="154" cm="1">
        <f t="array" aca="1" ref="AI55" ca="1">SUMPRODUCT(--($H$28:$H$34&lt;=AI$43),--($I$28:$I$34&gt;=AI$43),$J$28:$J$34)*AI$44</f>
        <v>0</v>
      </c>
      <c r="AJ55" s="154" cm="1">
        <f t="array" aca="1" ref="AJ55" ca="1">SUMPRODUCT(--($H$28:$H$34&lt;=AJ$43),--($I$28:$I$34&gt;=AJ$43),$J$28:$J$34)*AJ$44</f>
        <v>0</v>
      </c>
      <c r="AK55" s="154" cm="1">
        <f t="array" aca="1" ref="AK55" ca="1">SUMPRODUCT(--($H$28:$H$34&lt;=AK$43),--($I$28:$I$34&gt;=AK$43),$J$28:$J$34)*AK$44</f>
        <v>0</v>
      </c>
      <c r="AL55" s="154" cm="1">
        <f t="array" aca="1" ref="AL55" ca="1">SUMPRODUCT(--($H$28:$H$34&lt;=AL$43),--($I$28:$I$34&gt;=AL$43),$J$28:$J$34)*AL$44</f>
        <v>0</v>
      </c>
      <c r="AM55" s="154" cm="1">
        <f t="array" aca="1" ref="AM55" ca="1">SUMPRODUCT(--($H$28:$H$34&lt;=AM$43),--($I$28:$I$34&gt;=AM$43),$J$28:$J$34)*AM$44</f>
        <v>0</v>
      </c>
      <c r="AN55" s="154" cm="1">
        <f t="array" aca="1" ref="AN55" ca="1">SUMPRODUCT(--($H$28:$H$34&lt;=AN$43),--($I$28:$I$34&gt;=AN$43),$J$28:$J$34)*AN$44</f>
        <v>2</v>
      </c>
      <c r="AO55" s="154" cm="1">
        <f t="array" aca="1" ref="AO55" ca="1">SUMPRODUCT(--($H$28:$H$34&lt;=AO$43),--($I$28:$I$34&gt;=AO$43),$J$28:$J$34)*AO$44</f>
        <v>2</v>
      </c>
      <c r="AP55" s="154" cm="1">
        <f t="array" aca="1" ref="AP55" ca="1">SUMPRODUCT(--($H$28:$H$34&lt;=AP$43),--($I$28:$I$34&gt;=AP$43),$J$28:$J$34)*AP$44</f>
        <v>2</v>
      </c>
      <c r="AQ55" s="154" cm="1">
        <f t="array" aca="1" ref="AQ55" ca="1">SUMPRODUCT(--($H$28:$H$34&lt;=AQ$43),--($I$28:$I$34&gt;=AQ$43),$J$28:$J$34)*AQ$44</f>
        <v>2</v>
      </c>
      <c r="AR55" s="154" cm="1">
        <f t="array" aca="1" ref="AR55" ca="1">SUMPRODUCT(--($H$28:$H$34&lt;=AR$43),--($I$28:$I$34&gt;=AR$43),$J$28:$J$34)*AR$44</f>
        <v>2</v>
      </c>
      <c r="AS55" s="154" cm="1">
        <f t="array" aca="1" ref="AS55" ca="1">SUMPRODUCT(--($H$28:$H$34&lt;=AS$43),--($I$28:$I$34&gt;=AS$43),$J$28:$J$34)*AS$44</f>
        <v>2</v>
      </c>
      <c r="AT55" s="154" cm="1">
        <f t="array" aca="1" ref="AT55" ca="1">SUMPRODUCT(--($H$28:$H$34&lt;=AT$43),--($I$28:$I$34&gt;=AT$43),$J$28:$J$34)*AT$44</f>
        <v>4</v>
      </c>
      <c r="AU55" s="154" cm="1">
        <f t="array" aca="1" ref="AU55" ca="1">SUMPRODUCT(--($H$28:$H$34&lt;=AU$43),--($I$28:$I$34&gt;=AU$43),$J$28:$J$34)*AU$44</f>
        <v>4</v>
      </c>
      <c r="AV55" s="154" cm="1">
        <f t="array" aca="1" ref="AV55" ca="1">SUMPRODUCT(--($H$28:$H$34&lt;=AV$43),--($I$28:$I$34&gt;=AV$43),$J$28:$J$34)*AV$44</f>
        <v>4</v>
      </c>
      <c r="AW55" s="154" cm="1">
        <f t="array" aca="1" ref="AW55" ca="1">SUMPRODUCT(--($H$28:$H$34&lt;=AW$43),--($I$28:$I$34&gt;=AW$43),$J$28:$J$34)*AW$44</f>
        <v>4</v>
      </c>
      <c r="AX55" s="154" cm="1">
        <f t="array" aca="1" ref="AX55" ca="1">SUMPRODUCT(--($H$28:$H$34&lt;=AX$43),--($I$28:$I$34&gt;=AX$43),$J$28:$J$34)*AX$44</f>
        <v>6</v>
      </c>
      <c r="AY55" s="154" cm="1">
        <f t="array" aca="1" ref="AY55" ca="1">SUMPRODUCT(--($H$28:$H$34&lt;=AY$43),--($I$28:$I$34&gt;=AY$43),$J$28:$J$34)*AY$44</f>
        <v>6</v>
      </c>
      <c r="AZ55" s="154" cm="1">
        <f t="array" aca="1" ref="AZ55" ca="1">SUMPRODUCT(--($H$28:$H$34&lt;=AZ$43),--($I$28:$I$34&gt;=AZ$43),$J$28:$J$34)*AZ$44</f>
        <v>8</v>
      </c>
      <c r="BA55" s="154" cm="1">
        <f t="array" aca="1" ref="BA55" ca="1">SUMPRODUCT(--($H$28:$H$34&lt;=BA$43),--($I$28:$I$34&gt;=BA$43),$J$28:$J$34)*BA$44</f>
        <v>8</v>
      </c>
      <c r="BB55" s="154" cm="1">
        <f t="array" aca="1" ref="BB55" ca="1">SUMPRODUCT(--($H$28:$H$34&lt;=BB$43),--($I$28:$I$34&gt;=BB$43),$J$28:$J$34)*BB$44</f>
        <v>10</v>
      </c>
      <c r="BC55" s="154" cm="1">
        <f t="array" aca="1" ref="BC55" ca="1">SUMPRODUCT(--($H$28:$H$34&lt;=BC$43),--($I$28:$I$34&gt;=BC$43),$J$28:$J$34)*BC$44</f>
        <v>12</v>
      </c>
      <c r="BD55" s="154" cm="1">
        <f t="array" aca="1" ref="BD55" ca="1">SUMPRODUCT(--($H$28:$H$34&lt;=BD$43),--($I$28:$I$34&gt;=BD$43),$J$28:$J$34)*BD$44</f>
        <v>14</v>
      </c>
      <c r="BE55" s="154" cm="1">
        <f t="array" aca="1" ref="BE55" ca="1">SUMPRODUCT(--($H$28:$H$34&lt;=BE$43),--($I$28:$I$34&gt;=BE$43),$J$28:$J$34)*BE$44</f>
        <v>16</v>
      </c>
      <c r="BF55" s="154" cm="1">
        <f t="array" aca="1" ref="BF55" ca="1">SUMPRODUCT(--($H$28:$H$34&lt;=BF$43),--($I$28:$I$34&gt;=BF$43),$J$28:$J$34)*BF$44</f>
        <v>18</v>
      </c>
      <c r="BG55" s="154" cm="1">
        <f t="array" aca="1" ref="BG55" ca="1">SUMPRODUCT(--($H$28:$H$34&lt;=BG$43),--($I$28:$I$34&gt;=BG$43),$J$28:$J$34)*BG$44</f>
        <v>20</v>
      </c>
      <c r="BH55" s="154" cm="1">
        <f t="array" aca="1" ref="BH55" ca="1">SUMPRODUCT(--($H$28:$H$34&lt;=BH$43),--($I$28:$I$34&gt;=BH$43),$J$28:$J$34)*BH$44</f>
        <v>22</v>
      </c>
      <c r="BI55" s="154" cm="1">
        <f t="array" aca="1" ref="BI55" ca="1">SUMPRODUCT(--($H$28:$H$34&lt;=BI$43),--($I$28:$I$34&gt;=BI$43),$J$28:$J$34)*BI$44</f>
        <v>26</v>
      </c>
      <c r="BJ55" s="154" cm="1">
        <f t="array" aca="1" ref="BJ55" ca="1">SUMPRODUCT(--($H$28:$H$34&lt;=BJ$43),--($I$28:$I$34&gt;=BJ$43),$J$28:$J$34)*BJ$44</f>
        <v>28</v>
      </c>
      <c r="BK55" s="154" cm="1">
        <f t="array" aca="1" ref="BK55" ca="1">SUMPRODUCT(--($H$28:$H$34&lt;=BK$43),--($I$28:$I$34&gt;=BK$43),$J$28:$J$34)*BK$44</f>
        <v>32</v>
      </c>
      <c r="BL55" s="154" cm="1">
        <f t="array" ref="BL55">SUMPRODUCT(--($H$28:$H$34&lt;=BL$43),--($I$28:$I$34&gt;=BL$43),$J$28:$J$34)*BL$44</f>
        <v>0</v>
      </c>
    </row>
    <row r="56" spans="1:64" ht="14.25" customHeight="1">
      <c r="A56" s="17"/>
      <c r="B56" s="17"/>
      <c r="C56" s="17" t="s">
        <v>163</v>
      </c>
      <c r="D56" s="155">
        <f ca="1">SUM(D54:D55)</f>
        <v>1</v>
      </c>
      <c r="E56" s="155">
        <f t="shared" ref="E56:BK56" ca="1" si="4">SUM(E54:E55)</f>
        <v>10</v>
      </c>
      <c r="F56" s="155">
        <f t="shared" ca="1" si="4"/>
        <v>78</v>
      </c>
      <c r="G56" s="155">
        <f t="shared" ca="1" si="4"/>
        <v>78</v>
      </c>
      <c r="H56" s="155">
        <f t="shared" ca="1" si="4"/>
        <v>78</v>
      </c>
      <c r="I56" s="155">
        <f t="shared" ca="1" si="4"/>
        <v>78</v>
      </c>
      <c r="J56" s="155">
        <f t="shared" ca="1" si="4"/>
        <v>78</v>
      </c>
      <c r="K56" s="155">
        <f t="shared" ca="1" si="4"/>
        <v>78</v>
      </c>
      <c r="L56" s="155">
        <f t="shared" ca="1" si="4"/>
        <v>78</v>
      </c>
      <c r="M56" s="155">
        <f t="shared" ca="1" si="4"/>
        <v>78</v>
      </c>
      <c r="N56" s="155">
        <f t="shared" ca="1" si="4"/>
        <v>78</v>
      </c>
      <c r="O56" s="155">
        <f t="shared" ca="1" si="4"/>
        <v>78</v>
      </c>
      <c r="P56" s="155">
        <f t="shared" ca="1" si="4"/>
        <v>78</v>
      </c>
      <c r="Q56" s="155">
        <f t="shared" ca="1" si="4"/>
        <v>78</v>
      </c>
      <c r="R56" s="155">
        <f t="shared" ca="1" si="4"/>
        <v>78</v>
      </c>
      <c r="S56" s="155">
        <f t="shared" ca="1" si="4"/>
        <v>78</v>
      </c>
      <c r="T56" s="155">
        <f t="shared" ca="1" si="4"/>
        <v>78</v>
      </c>
      <c r="U56" s="155">
        <f t="shared" ca="1" si="4"/>
        <v>78</v>
      </c>
      <c r="V56" s="155">
        <f t="shared" ca="1" si="4"/>
        <v>78</v>
      </c>
      <c r="W56" s="155">
        <f t="shared" ca="1" si="4"/>
        <v>78</v>
      </c>
      <c r="X56" s="155">
        <f t="shared" ca="1" si="4"/>
        <v>78</v>
      </c>
      <c r="Y56" s="155">
        <f t="shared" ca="1" si="4"/>
        <v>78</v>
      </c>
      <c r="Z56" s="155">
        <f t="shared" ca="1" si="4"/>
        <v>78</v>
      </c>
      <c r="AA56" s="155">
        <f t="shared" ca="1" si="4"/>
        <v>78</v>
      </c>
      <c r="AB56" s="155">
        <f t="shared" ca="1" si="4"/>
        <v>78</v>
      </c>
      <c r="AC56" s="155">
        <f t="shared" ca="1" si="4"/>
        <v>78</v>
      </c>
      <c r="AD56" s="155">
        <f t="shared" ca="1" si="4"/>
        <v>78</v>
      </c>
      <c r="AE56" s="155">
        <f t="shared" ca="1" si="4"/>
        <v>78</v>
      </c>
      <c r="AF56" s="155">
        <f t="shared" ca="1" si="4"/>
        <v>78</v>
      </c>
      <c r="AG56" s="155">
        <f t="shared" ca="1" si="4"/>
        <v>78</v>
      </c>
      <c r="AH56" s="155">
        <f t="shared" ca="1" si="4"/>
        <v>78</v>
      </c>
      <c r="AI56" s="155">
        <f t="shared" ca="1" si="4"/>
        <v>78</v>
      </c>
      <c r="AJ56" s="155">
        <f t="shared" ca="1" si="4"/>
        <v>78</v>
      </c>
      <c r="AK56" s="155">
        <f t="shared" ca="1" si="4"/>
        <v>78</v>
      </c>
      <c r="AL56" s="155">
        <f t="shared" ca="1" si="4"/>
        <v>78</v>
      </c>
      <c r="AM56" s="155">
        <f t="shared" ca="1" si="4"/>
        <v>78</v>
      </c>
      <c r="AN56" s="155">
        <f t="shared" ca="1" si="4"/>
        <v>80</v>
      </c>
      <c r="AO56" s="155">
        <f t="shared" ca="1" si="4"/>
        <v>80</v>
      </c>
      <c r="AP56" s="155">
        <f t="shared" ca="1" si="4"/>
        <v>80</v>
      </c>
      <c r="AQ56" s="155">
        <f t="shared" ca="1" si="4"/>
        <v>80</v>
      </c>
      <c r="AR56" s="155">
        <f t="shared" ca="1" si="4"/>
        <v>80</v>
      </c>
      <c r="AS56" s="155">
        <f t="shared" ca="1" si="4"/>
        <v>80</v>
      </c>
      <c r="AT56" s="155">
        <f t="shared" ca="1" si="4"/>
        <v>82</v>
      </c>
      <c r="AU56" s="155">
        <f t="shared" ca="1" si="4"/>
        <v>82</v>
      </c>
      <c r="AV56" s="155">
        <f t="shared" ca="1" si="4"/>
        <v>82</v>
      </c>
      <c r="AW56" s="155">
        <f t="shared" ca="1" si="4"/>
        <v>82</v>
      </c>
      <c r="AX56" s="155">
        <f t="shared" ca="1" si="4"/>
        <v>84</v>
      </c>
      <c r="AY56" s="155">
        <f t="shared" ca="1" si="4"/>
        <v>84</v>
      </c>
      <c r="AZ56" s="155">
        <f t="shared" ca="1" si="4"/>
        <v>86</v>
      </c>
      <c r="BA56" s="155">
        <f t="shared" ca="1" si="4"/>
        <v>86</v>
      </c>
      <c r="BB56" s="155">
        <f t="shared" ca="1" si="4"/>
        <v>88</v>
      </c>
      <c r="BC56" s="155">
        <f t="shared" ca="1" si="4"/>
        <v>90</v>
      </c>
      <c r="BD56" s="155">
        <f t="shared" ca="1" si="4"/>
        <v>92</v>
      </c>
      <c r="BE56" s="155">
        <f t="shared" ca="1" si="4"/>
        <v>94</v>
      </c>
      <c r="BF56" s="155">
        <f t="shared" ca="1" si="4"/>
        <v>96</v>
      </c>
      <c r="BG56" s="155">
        <f t="shared" ca="1" si="4"/>
        <v>98</v>
      </c>
      <c r="BH56" s="155">
        <f t="shared" ca="1" si="4"/>
        <v>100</v>
      </c>
      <c r="BI56" s="155">
        <f t="shared" ca="1" si="4"/>
        <v>104</v>
      </c>
      <c r="BJ56" s="155">
        <f t="shared" ca="1" si="4"/>
        <v>106</v>
      </c>
      <c r="BK56" s="155">
        <f t="shared" ca="1" si="4"/>
        <v>110</v>
      </c>
      <c r="BL56" s="17"/>
    </row>
    <row r="57" spans="1:64" ht="14.25" customHeight="1"/>
  </sheetData>
  <mergeCells count="2">
    <mergeCell ref="C11:D11"/>
    <mergeCell ref="C12:I12"/>
  </mergeCells>
  <dataValidations count="1">
    <dataValidation type="list" allowBlank="1" showInputMessage="1" showErrorMessage="1" sqref="D14:D26 D28:D34" xr:uid="{96E3909F-B2A3-49EC-84AE-BFA0804803A4}">
      <formula1>$C$5:$C$9</formula1>
    </dataValidation>
  </dataValidations>
  <pageMargins left="0.7" right="0.7" top="0.75" bottom="0.75" header="0" footer="0"/>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C0C0C"/>
  </sheetPr>
  <dimension ref="A1:BK481"/>
  <sheetViews>
    <sheetView zoomScale="70" zoomScaleNormal="70" workbookViewId="0">
      <selection sqref="A1:A1048576"/>
    </sheetView>
  </sheetViews>
  <sheetFormatPr defaultColWidth="14.453125" defaultRowHeight="14.5" outlineLevelRow="2"/>
  <cols>
    <col min="1" max="1" width="32.1796875" customWidth="1"/>
    <col min="2" max="6" width="18.81640625" customWidth="1"/>
    <col min="7" max="7" width="12.453125" customWidth="1"/>
    <col min="8" max="8" width="16.453125" customWidth="1"/>
    <col min="9" max="9" width="14" customWidth="1"/>
    <col min="10" max="10" width="13.453125" customWidth="1"/>
    <col min="11" max="18" width="11.453125" customWidth="1"/>
    <col min="19" max="19" width="12.453125" customWidth="1"/>
    <col min="20" max="20" width="18.1796875" customWidth="1"/>
    <col min="21" max="21" width="17.1796875" customWidth="1"/>
    <col min="22" max="37" width="11.453125" customWidth="1"/>
    <col min="38" max="38" width="17.1796875" customWidth="1"/>
    <col min="39" max="39" width="11.453125" customWidth="1"/>
    <col min="40" max="40" width="11.81640625" customWidth="1"/>
    <col min="41" max="42" width="12.453125" customWidth="1"/>
    <col min="43" max="43" width="16.1796875" customWidth="1"/>
    <col min="44" max="50" width="12.453125" customWidth="1"/>
    <col min="51" max="54" width="12.1796875" customWidth="1"/>
    <col min="55" max="56" width="13.1796875" customWidth="1"/>
    <col min="57" max="58" width="12.1796875" customWidth="1"/>
    <col min="59" max="60" width="13.1796875" customWidth="1"/>
    <col min="61" max="61" width="12.1796875" customWidth="1"/>
    <col min="62" max="62" width="14.453125" customWidth="1"/>
    <col min="63" max="63" width="16.81640625" customWidth="1"/>
  </cols>
  <sheetData>
    <row r="1" spans="1:63" ht="18.5">
      <c r="A1" s="156" t="s">
        <v>164</v>
      </c>
      <c r="B1" s="157"/>
      <c r="C1" s="157"/>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row>
    <row r="2" spans="1:63" ht="18.5">
      <c r="A2" s="3"/>
    </row>
    <row r="3" spans="1:63">
      <c r="A3" s="17" t="s">
        <v>165</v>
      </c>
      <c r="B3" s="152">
        <v>0</v>
      </c>
      <c r="C3" s="152">
        <f t="shared" ref="C3:BK3" si="0">B3+1</f>
        <v>1</v>
      </c>
      <c r="D3" s="152">
        <f t="shared" si="0"/>
        <v>2</v>
      </c>
      <c r="E3" s="152">
        <f t="shared" si="0"/>
        <v>3</v>
      </c>
      <c r="F3" s="152">
        <f t="shared" si="0"/>
        <v>4</v>
      </c>
      <c r="G3" s="152">
        <f t="shared" si="0"/>
        <v>5</v>
      </c>
      <c r="H3" s="152">
        <f t="shared" si="0"/>
        <v>6</v>
      </c>
      <c r="I3" s="152">
        <f t="shared" si="0"/>
        <v>7</v>
      </c>
      <c r="J3" s="152">
        <f t="shared" si="0"/>
        <v>8</v>
      </c>
      <c r="K3" s="152">
        <f t="shared" si="0"/>
        <v>9</v>
      </c>
      <c r="L3" s="152">
        <f t="shared" si="0"/>
        <v>10</v>
      </c>
      <c r="M3" s="152">
        <f t="shared" si="0"/>
        <v>11</v>
      </c>
      <c r="N3" s="152">
        <f t="shared" si="0"/>
        <v>12</v>
      </c>
      <c r="O3" s="152">
        <f t="shared" si="0"/>
        <v>13</v>
      </c>
      <c r="P3" s="152">
        <f t="shared" si="0"/>
        <v>14</v>
      </c>
      <c r="Q3" s="152">
        <f t="shared" si="0"/>
        <v>15</v>
      </c>
      <c r="R3" s="152">
        <f t="shared" si="0"/>
        <v>16</v>
      </c>
      <c r="S3" s="152">
        <f t="shared" si="0"/>
        <v>17</v>
      </c>
      <c r="T3" s="152">
        <f t="shared" si="0"/>
        <v>18</v>
      </c>
      <c r="U3" s="152">
        <f t="shared" si="0"/>
        <v>19</v>
      </c>
      <c r="V3" s="152">
        <f t="shared" si="0"/>
        <v>20</v>
      </c>
      <c r="W3" s="152">
        <f t="shared" si="0"/>
        <v>21</v>
      </c>
      <c r="X3" s="152">
        <f t="shared" si="0"/>
        <v>22</v>
      </c>
      <c r="Y3" s="152">
        <f t="shared" si="0"/>
        <v>23</v>
      </c>
      <c r="Z3" s="152">
        <f t="shared" si="0"/>
        <v>24</v>
      </c>
      <c r="AA3" s="152">
        <f t="shared" si="0"/>
        <v>25</v>
      </c>
      <c r="AB3" s="152">
        <f t="shared" si="0"/>
        <v>26</v>
      </c>
      <c r="AC3" s="152">
        <f t="shared" si="0"/>
        <v>27</v>
      </c>
      <c r="AD3" s="152">
        <f t="shared" si="0"/>
        <v>28</v>
      </c>
      <c r="AE3" s="152">
        <f t="shared" si="0"/>
        <v>29</v>
      </c>
      <c r="AF3" s="152">
        <f t="shared" si="0"/>
        <v>30</v>
      </c>
      <c r="AG3" s="152">
        <f t="shared" si="0"/>
        <v>31</v>
      </c>
      <c r="AH3" s="152">
        <f t="shared" si="0"/>
        <v>32</v>
      </c>
      <c r="AI3" s="152">
        <f t="shared" si="0"/>
        <v>33</v>
      </c>
      <c r="AJ3" s="152">
        <f t="shared" si="0"/>
        <v>34</v>
      </c>
      <c r="AK3" s="152">
        <f t="shared" si="0"/>
        <v>35</v>
      </c>
      <c r="AL3" s="152">
        <f t="shared" si="0"/>
        <v>36</v>
      </c>
      <c r="AM3" s="152">
        <f t="shared" si="0"/>
        <v>37</v>
      </c>
      <c r="AN3" s="152">
        <f t="shared" si="0"/>
        <v>38</v>
      </c>
      <c r="AO3" s="152">
        <f t="shared" si="0"/>
        <v>39</v>
      </c>
      <c r="AP3" s="152">
        <f t="shared" si="0"/>
        <v>40</v>
      </c>
      <c r="AQ3" s="152">
        <f t="shared" si="0"/>
        <v>41</v>
      </c>
      <c r="AR3" s="152">
        <f t="shared" si="0"/>
        <v>42</v>
      </c>
      <c r="AS3" s="152">
        <f t="shared" si="0"/>
        <v>43</v>
      </c>
      <c r="AT3" s="152">
        <f t="shared" si="0"/>
        <v>44</v>
      </c>
      <c r="AU3" s="152">
        <f t="shared" si="0"/>
        <v>45</v>
      </c>
      <c r="AV3" s="152">
        <f t="shared" si="0"/>
        <v>46</v>
      </c>
      <c r="AW3" s="152">
        <f t="shared" si="0"/>
        <v>47</v>
      </c>
      <c r="AX3" s="152">
        <f t="shared" si="0"/>
        <v>48</v>
      </c>
      <c r="AY3" s="152">
        <f t="shared" si="0"/>
        <v>49</v>
      </c>
      <c r="AZ3" s="152">
        <f t="shared" si="0"/>
        <v>50</v>
      </c>
      <c r="BA3" s="152">
        <f t="shared" si="0"/>
        <v>51</v>
      </c>
      <c r="BB3" s="152">
        <f t="shared" si="0"/>
        <v>52</v>
      </c>
      <c r="BC3" s="152">
        <f t="shared" si="0"/>
        <v>53</v>
      </c>
      <c r="BD3" s="152">
        <f t="shared" si="0"/>
        <v>54</v>
      </c>
      <c r="BE3" s="152">
        <f t="shared" si="0"/>
        <v>55</v>
      </c>
      <c r="BF3" s="152">
        <f t="shared" si="0"/>
        <v>56</v>
      </c>
      <c r="BG3" s="152">
        <f t="shared" si="0"/>
        <v>57</v>
      </c>
      <c r="BH3" s="152">
        <f t="shared" si="0"/>
        <v>58</v>
      </c>
      <c r="BI3" s="152">
        <f t="shared" si="0"/>
        <v>59</v>
      </c>
      <c r="BJ3" s="152">
        <f t="shared" si="0"/>
        <v>60</v>
      </c>
      <c r="BK3" s="152">
        <f t="shared" si="0"/>
        <v>61</v>
      </c>
    </row>
    <row r="4" spans="1:63">
      <c r="A4" s="17" t="s">
        <v>166</v>
      </c>
      <c r="B4" s="47">
        <f>EOMONTH('Input - Assumptions'!$D$9,B3-1)</f>
        <v>46173</v>
      </c>
      <c r="C4" s="47">
        <f>EOMONTH('Input - Assumptions'!$D$9,C3-1)</f>
        <v>46203</v>
      </c>
      <c r="D4" s="47">
        <f>EOMONTH('Input - Assumptions'!$D$9,D3-1)</f>
        <v>46234</v>
      </c>
      <c r="E4" s="47">
        <f>EOMONTH('Input - Assumptions'!$D$9,E3-1)</f>
        <v>46265</v>
      </c>
      <c r="F4" s="47">
        <f>EOMONTH('Input - Assumptions'!$D$9,F3-1)</f>
        <v>46295</v>
      </c>
      <c r="G4" s="47">
        <f>EOMONTH('Input - Assumptions'!$D$9,G3-1)</f>
        <v>46326</v>
      </c>
      <c r="H4" s="47">
        <f>EOMONTH('Input - Assumptions'!$D$9,H3-1)</f>
        <v>46356</v>
      </c>
      <c r="I4" s="47">
        <f>EOMONTH('Input - Assumptions'!$D$9,I3-1)</f>
        <v>46387</v>
      </c>
      <c r="J4" s="47">
        <f>EOMONTH('Input - Assumptions'!$D$9,J3-1)</f>
        <v>46418</v>
      </c>
      <c r="K4" s="47">
        <f>EOMONTH('Input - Assumptions'!$D$9,K3-1)</f>
        <v>46446</v>
      </c>
      <c r="L4" s="47">
        <f>EOMONTH('Input - Assumptions'!$D$9,L3-1)</f>
        <v>46477</v>
      </c>
      <c r="M4" s="47">
        <f>EOMONTH('Input - Assumptions'!$D$9,M3-1)</f>
        <v>46507</v>
      </c>
      <c r="N4" s="47">
        <f>EOMONTH('Input - Assumptions'!$D$9,N3-1)</f>
        <v>46538</v>
      </c>
      <c r="O4" s="47">
        <f>EOMONTH('Input - Assumptions'!$D$9,O3-1)</f>
        <v>46568</v>
      </c>
      <c r="P4" s="47">
        <f>EOMONTH('Input - Assumptions'!$D$9,P3-1)</f>
        <v>46599</v>
      </c>
      <c r="Q4" s="47">
        <f>EOMONTH('Input - Assumptions'!$D$9,Q3-1)</f>
        <v>46630</v>
      </c>
      <c r="R4" s="47">
        <f>EOMONTH('Input - Assumptions'!$D$9,R3-1)</f>
        <v>46660</v>
      </c>
      <c r="S4" s="47">
        <f>EOMONTH('Input - Assumptions'!$D$9,S3-1)</f>
        <v>46691</v>
      </c>
      <c r="T4" s="47">
        <f>EOMONTH('Input - Assumptions'!$D$9,T3-1)</f>
        <v>46721</v>
      </c>
      <c r="U4" s="47">
        <f>EOMONTH('Input - Assumptions'!$D$9,U3-1)</f>
        <v>46752</v>
      </c>
      <c r="V4" s="47">
        <f>EOMONTH('Input - Assumptions'!$D$9,V3-1)</f>
        <v>46783</v>
      </c>
      <c r="W4" s="47">
        <f>EOMONTH('Input - Assumptions'!$D$9,W3-1)</f>
        <v>46812</v>
      </c>
      <c r="X4" s="47">
        <f>EOMONTH('Input - Assumptions'!$D$9,X3-1)</f>
        <v>46843</v>
      </c>
      <c r="Y4" s="47">
        <f>EOMONTH('Input - Assumptions'!$D$9,Y3-1)</f>
        <v>46873</v>
      </c>
      <c r="Z4" s="47">
        <f>EOMONTH('Input - Assumptions'!$D$9,Z3-1)</f>
        <v>46904</v>
      </c>
      <c r="AA4" s="47">
        <f>EOMONTH('Input - Assumptions'!$D$9,AA3-1)</f>
        <v>46934</v>
      </c>
      <c r="AB4" s="47">
        <f>EOMONTH('Input - Assumptions'!$D$9,AB3-1)</f>
        <v>46965</v>
      </c>
      <c r="AC4" s="47">
        <f>EOMONTH('Input - Assumptions'!$D$9,AC3-1)</f>
        <v>46996</v>
      </c>
      <c r="AD4" s="47">
        <f>EOMONTH('Input - Assumptions'!$D$9,AD3-1)</f>
        <v>47026</v>
      </c>
      <c r="AE4" s="47">
        <f>EOMONTH('Input - Assumptions'!$D$9,AE3-1)</f>
        <v>47057</v>
      </c>
      <c r="AF4" s="47">
        <f>EOMONTH('Input - Assumptions'!$D$9,AF3-1)</f>
        <v>47087</v>
      </c>
      <c r="AG4" s="47">
        <f>EOMONTH('Input - Assumptions'!$D$9,AG3-1)</f>
        <v>47118</v>
      </c>
      <c r="AH4" s="47">
        <f>EOMONTH('Input - Assumptions'!$D$9,AH3-1)</f>
        <v>47149</v>
      </c>
      <c r="AI4" s="47">
        <f>EOMONTH('Input - Assumptions'!$D$9,AI3-1)</f>
        <v>47177</v>
      </c>
      <c r="AJ4" s="47">
        <f>EOMONTH('Input - Assumptions'!$D$9,AJ3-1)</f>
        <v>47208</v>
      </c>
      <c r="AK4" s="47">
        <f>EOMONTH('Input - Assumptions'!$D$9,AK3-1)</f>
        <v>47238</v>
      </c>
      <c r="AL4" s="47">
        <f>EOMONTH('Input - Assumptions'!$D$9,AL3-1)</f>
        <v>47269</v>
      </c>
      <c r="AM4" s="47">
        <f>EOMONTH('Input - Assumptions'!$D$9,AM3-1)</f>
        <v>47299</v>
      </c>
      <c r="AN4" s="47">
        <f>EOMONTH('Input - Assumptions'!$D$9,AN3-1)</f>
        <v>47330</v>
      </c>
      <c r="AO4" s="47">
        <f>EOMONTH('Input - Assumptions'!$D$9,AO3-1)</f>
        <v>47361</v>
      </c>
      <c r="AP4" s="47">
        <f>EOMONTH('Input - Assumptions'!$D$9,AP3-1)</f>
        <v>47391</v>
      </c>
      <c r="AQ4" s="47">
        <f>EOMONTH('Input - Assumptions'!$D$9,AQ3-1)</f>
        <v>47422</v>
      </c>
      <c r="AR4" s="47">
        <f>EOMONTH('Input - Assumptions'!$D$9,AR3-1)</f>
        <v>47452</v>
      </c>
      <c r="AS4" s="47">
        <f>EOMONTH('Input - Assumptions'!$D$9,AS3-1)</f>
        <v>47483</v>
      </c>
      <c r="AT4" s="47">
        <f>EOMONTH('Input - Assumptions'!$D$9,AT3-1)</f>
        <v>47514</v>
      </c>
      <c r="AU4" s="47">
        <f>EOMONTH('Input - Assumptions'!$D$9,AU3-1)</f>
        <v>47542</v>
      </c>
      <c r="AV4" s="47">
        <f>EOMONTH('Input - Assumptions'!$D$9,AV3-1)</f>
        <v>47573</v>
      </c>
      <c r="AW4" s="47">
        <f>EOMONTH('Input - Assumptions'!$D$9,AW3-1)</f>
        <v>47603</v>
      </c>
      <c r="AX4" s="47">
        <f>EOMONTH('Input - Assumptions'!$D$9,AX3-1)</f>
        <v>47634</v>
      </c>
      <c r="AY4" s="47">
        <f>EOMONTH('Input - Assumptions'!$D$9,AY3-1)</f>
        <v>47664</v>
      </c>
      <c r="AZ4" s="47">
        <f>EOMONTH('Input - Assumptions'!$D$9,AZ3-1)</f>
        <v>47695</v>
      </c>
      <c r="BA4" s="47">
        <f>EOMONTH('Input - Assumptions'!$D$9,BA3-1)</f>
        <v>47726</v>
      </c>
      <c r="BB4" s="47">
        <f>EOMONTH('Input - Assumptions'!$D$9,BB3-1)</f>
        <v>47756</v>
      </c>
      <c r="BC4" s="47">
        <f>EOMONTH('Input - Assumptions'!$D$9,BC3-1)</f>
        <v>47787</v>
      </c>
      <c r="BD4" s="47">
        <f>EOMONTH('Input - Assumptions'!$D$9,BD3-1)</f>
        <v>47817</v>
      </c>
      <c r="BE4" s="47">
        <f>EOMONTH('Input - Assumptions'!$D$9,BE3-1)</f>
        <v>47848</v>
      </c>
      <c r="BF4" s="47">
        <f>EOMONTH('Input - Assumptions'!$D$9,BF3-1)</f>
        <v>47879</v>
      </c>
      <c r="BG4" s="47">
        <f>EOMONTH('Input - Assumptions'!$D$9,BG3-1)</f>
        <v>47907</v>
      </c>
      <c r="BH4" s="47">
        <f>EOMONTH('Input - Assumptions'!$D$9,BH3-1)</f>
        <v>47938</v>
      </c>
      <c r="BI4" s="47">
        <f>EOMONTH('Input - Assumptions'!$D$9,BI3-1)</f>
        <v>47968</v>
      </c>
      <c r="BJ4" s="47">
        <f>EOMONTH('Input - Assumptions'!$D$9,BJ3-1)</f>
        <v>47999</v>
      </c>
      <c r="BK4" s="47">
        <f>EOMONTH('Input - Assumptions'!$D$9,BK3-1)</f>
        <v>48029</v>
      </c>
    </row>
    <row r="5" spans="1:63">
      <c r="A5" s="17" t="s">
        <v>167</v>
      </c>
      <c r="B5" s="158">
        <f t="shared" ref="B5:BK5" si="1">B4</f>
        <v>46173</v>
      </c>
      <c r="C5" s="158">
        <f t="shared" si="1"/>
        <v>46203</v>
      </c>
      <c r="D5" s="158">
        <f t="shared" si="1"/>
        <v>46234</v>
      </c>
      <c r="E5" s="158">
        <f t="shared" si="1"/>
        <v>46265</v>
      </c>
      <c r="F5" s="158">
        <f t="shared" si="1"/>
        <v>46295</v>
      </c>
      <c r="G5" s="158">
        <f t="shared" si="1"/>
        <v>46326</v>
      </c>
      <c r="H5" s="158">
        <f t="shared" si="1"/>
        <v>46356</v>
      </c>
      <c r="I5" s="158">
        <f t="shared" si="1"/>
        <v>46387</v>
      </c>
      <c r="J5" s="158">
        <f t="shared" si="1"/>
        <v>46418</v>
      </c>
      <c r="K5" s="158">
        <f t="shared" si="1"/>
        <v>46446</v>
      </c>
      <c r="L5" s="158">
        <f t="shared" si="1"/>
        <v>46477</v>
      </c>
      <c r="M5" s="158">
        <f t="shared" si="1"/>
        <v>46507</v>
      </c>
      <c r="N5" s="158">
        <f t="shared" si="1"/>
        <v>46538</v>
      </c>
      <c r="O5" s="158">
        <f t="shared" si="1"/>
        <v>46568</v>
      </c>
      <c r="P5" s="158">
        <f t="shared" si="1"/>
        <v>46599</v>
      </c>
      <c r="Q5" s="158">
        <f t="shared" si="1"/>
        <v>46630</v>
      </c>
      <c r="R5" s="158">
        <f t="shared" si="1"/>
        <v>46660</v>
      </c>
      <c r="S5" s="158">
        <f t="shared" si="1"/>
        <v>46691</v>
      </c>
      <c r="T5" s="158">
        <f t="shared" si="1"/>
        <v>46721</v>
      </c>
      <c r="U5" s="158">
        <f t="shared" si="1"/>
        <v>46752</v>
      </c>
      <c r="V5" s="158">
        <f t="shared" si="1"/>
        <v>46783</v>
      </c>
      <c r="W5" s="158">
        <f t="shared" si="1"/>
        <v>46812</v>
      </c>
      <c r="X5" s="158">
        <f t="shared" si="1"/>
        <v>46843</v>
      </c>
      <c r="Y5" s="158">
        <f t="shared" si="1"/>
        <v>46873</v>
      </c>
      <c r="Z5" s="158">
        <f t="shared" si="1"/>
        <v>46904</v>
      </c>
      <c r="AA5" s="158">
        <f t="shared" si="1"/>
        <v>46934</v>
      </c>
      <c r="AB5" s="158">
        <f t="shared" si="1"/>
        <v>46965</v>
      </c>
      <c r="AC5" s="158">
        <f t="shared" si="1"/>
        <v>46996</v>
      </c>
      <c r="AD5" s="158">
        <f t="shared" si="1"/>
        <v>47026</v>
      </c>
      <c r="AE5" s="158">
        <f t="shared" si="1"/>
        <v>47057</v>
      </c>
      <c r="AF5" s="158">
        <f t="shared" si="1"/>
        <v>47087</v>
      </c>
      <c r="AG5" s="158">
        <f t="shared" si="1"/>
        <v>47118</v>
      </c>
      <c r="AH5" s="158">
        <f t="shared" si="1"/>
        <v>47149</v>
      </c>
      <c r="AI5" s="158">
        <f t="shared" si="1"/>
        <v>47177</v>
      </c>
      <c r="AJ5" s="158">
        <f t="shared" si="1"/>
        <v>47208</v>
      </c>
      <c r="AK5" s="158">
        <f t="shared" si="1"/>
        <v>47238</v>
      </c>
      <c r="AL5" s="158">
        <f t="shared" si="1"/>
        <v>47269</v>
      </c>
      <c r="AM5" s="158">
        <f t="shared" si="1"/>
        <v>47299</v>
      </c>
      <c r="AN5" s="158">
        <f t="shared" si="1"/>
        <v>47330</v>
      </c>
      <c r="AO5" s="158">
        <f t="shared" si="1"/>
        <v>47361</v>
      </c>
      <c r="AP5" s="158">
        <f t="shared" si="1"/>
        <v>47391</v>
      </c>
      <c r="AQ5" s="158">
        <f t="shared" si="1"/>
        <v>47422</v>
      </c>
      <c r="AR5" s="158">
        <f t="shared" si="1"/>
        <v>47452</v>
      </c>
      <c r="AS5" s="158">
        <f t="shared" si="1"/>
        <v>47483</v>
      </c>
      <c r="AT5" s="158">
        <f t="shared" si="1"/>
        <v>47514</v>
      </c>
      <c r="AU5" s="158">
        <f t="shared" si="1"/>
        <v>47542</v>
      </c>
      <c r="AV5" s="158">
        <f t="shared" si="1"/>
        <v>47573</v>
      </c>
      <c r="AW5" s="158">
        <f t="shared" si="1"/>
        <v>47603</v>
      </c>
      <c r="AX5" s="158">
        <f t="shared" si="1"/>
        <v>47634</v>
      </c>
      <c r="AY5" s="158">
        <f t="shared" si="1"/>
        <v>47664</v>
      </c>
      <c r="AZ5" s="158">
        <f t="shared" si="1"/>
        <v>47695</v>
      </c>
      <c r="BA5" s="158">
        <f t="shared" si="1"/>
        <v>47726</v>
      </c>
      <c r="BB5" s="158">
        <f t="shared" si="1"/>
        <v>47756</v>
      </c>
      <c r="BC5" s="158">
        <f t="shared" si="1"/>
        <v>47787</v>
      </c>
      <c r="BD5" s="158">
        <f t="shared" si="1"/>
        <v>47817</v>
      </c>
      <c r="BE5" s="158">
        <f t="shared" si="1"/>
        <v>47848</v>
      </c>
      <c r="BF5" s="158">
        <f t="shared" si="1"/>
        <v>47879</v>
      </c>
      <c r="BG5" s="158">
        <f t="shared" si="1"/>
        <v>47907</v>
      </c>
      <c r="BH5" s="158">
        <f t="shared" si="1"/>
        <v>47938</v>
      </c>
      <c r="BI5" s="158">
        <f t="shared" si="1"/>
        <v>47968</v>
      </c>
      <c r="BJ5" s="158">
        <f t="shared" si="1"/>
        <v>47999</v>
      </c>
      <c r="BK5" s="158">
        <f t="shared" si="1"/>
        <v>48029</v>
      </c>
    </row>
    <row r="6" spans="1:63">
      <c r="A6" s="17"/>
      <c r="B6" s="133"/>
      <c r="C6" s="133"/>
      <c r="D6" s="133"/>
      <c r="E6" s="133"/>
      <c r="F6" s="133"/>
      <c r="G6" s="133"/>
      <c r="H6" s="133"/>
      <c r="I6" s="133"/>
      <c r="J6" s="133"/>
      <c r="K6" s="133"/>
      <c r="L6" s="133"/>
      <c r="M6" s="133"/>
      <c r="N6" s="133"/>
      <c r="O6" s="133"/>
      <c r="P6" s="133"/>
      <c r="Q6" s="133"/>
      <c r="R6" s="133"/>
      <c r="S6" s="133"/>
      <c r="T6" s="133"/>
      <c r="U6" s="133"/>
      <c r="V6" s="133"/>
      <c r="W6" s="133"/>
      <c r="X6" s="133"/>
      <c r="Y6" s="133"/>
      <c r="Z6" s="133"/>
      <c r="AA6" s="133"/>
      <c r="AB6" s="133"/>
      <c r="AC6" s="133"/>
      <c r="AD6" s="133"/>
      <c r="AE6" s="133"/>
      <c r="AF6" s="133"/>
      <c r="AG6" s="133"/>
      <c r="AH6" s="133"/>
      <c r="AI6" s="133"/>
      <c r="AJ6" s="133"/>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row>
    <row r="7" spans="1:63" ht="18.5">
      <c r="A7" s="156" t="s">
        <v>13</v>
      </c>
      <c r="B7" s="157"/>
      <c r="C7" s="157"/>
      <c r="D7" s="157"/>
      <c r="E7" s="157"/>
      <c r="F7" s="157"/>
      <c r="G7" s="157"/>
      <c r="H7" s="157"/>
      <c r="I7" s="157"/>
      <c r="J7" s="157"/>
      <c r="K7" s="157"/>
      <c r="L7" s="157"/>
      <c r="M7" s="157"/>
      <c r="N7" s="157"/>
      <c r="O7" s="157"/>
      <c r="P7" s="157"/>
      <c r="Q7" s="157"/>
      <c r="R7" s="157"/>
      <c r="S7" s="157"/>
      <c r="T7" s="157"/>
      <c r="U7" s="157"/>
      <c r="V7" s="157"/>
      <c r="W7" s="157"/>
      <c r="X7" s="157"/>
      <c r="Y7" s="157"/>
      <c r="Z7" s="157"/>
      <c r="AA7" s="157"/>
      <c r="AB7" s="157"/>
      <c r="AC7" s="157"/>
      <c r="AD7" s="157"/>
      <c r="AE7" s="157"/>
      <c r="AF7" s="157"/>
      <c r="AG7" s="157"/>
      <c r="AH7" s="157"/>
      <c r="AI7" s="157"/>
      <c r="AJ7" s="157"/>
      <c r="AK7" s="157"/>
      <c r="AL7" s="157"/>
      <c r="AM7" s="157"/>
      <c r="AN7" s="157"/>
      <c r="AO7" s="157"/>
      <c r="AP7" s="157"/>
      <c r="AQ7" s="157"/>
      <c r="AR7" s="157"/>
      <c r="AS7" s="157"/>
      <c r="AT7" s="157"/>
      <c r="AU7" s="157"/>
      <c r="AV7" s="157"/>
      <c r="AW7" s="157"/>
      <c r="AX7" s="157"/>
      <c r="AY7" s="157"/>
      <c r="AZ7" s="157"/>
      <c r="BA7" s="157"/>
      <c r="BB7" s="157"/>
      <c r="BC7" s="157"/>
      <c r="BD7" s="157"/>
      <c r="BE7" s="157"/>
      <c r="BF7" s="157"/>
      <c r="BG7" s="157"/>
      <c r="BH7" s="157"/>
      <c r="BI7" s="157"/>
      <c r="BJ7" s="157"/>
      <c r="BK7" s="157"/>
    </row>
    <row r="8" spans="1:63">
      <c r="A8" s="17"/>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row>
    <row r="9" spans="1:63">
      <c r="A9" s="92"/>
      <c r="B9" s="25"/>
      <c r="C9" s="2"/>
      <c r="D9" s="48"/>
      <c r="E9" s="2"/>
      <c r="F9" s="48"/>
    </row>
    <row r="10" spans="1:63">
      <c r="A10" s="17" t="s">
        <v>40</v>
      </c>
      <c r="B10" s="17">
        <v>0</v>
      </c>
      <c r="C10" s="17">
        <v>1</v>
      </c>
      <c r="D10" s="17">
        <v>2</v>
      </c>
      <c r="E10" s="17">
        <v>3</v>
      </c>
      <c r="F10" s="17">
        <v>4</v>
      </c>
      <c r="G10" s="17">
        <v>5</v>
      </c>
      <c r="H10" s="17">
        <v>6</v>
      </c>
      <c r="I10" s="17">
        <v>7</v>
      </c>
      <c r="J10" s="17">
        <v>8</v>
      </c>
      <c r="K10" s="17">
        <v>9</v>
      </c>
      <c r="L10" s="17">
        <v>10</v>
      </c>
      <c r="M10" s="17">
        <v>11</v>
      </c>
      <c r="N10" s="17">
        <v>12</v>
      </c>
      <c r="O10" s="17">
        <v>13</v>
      </c>
      <c r="P10" s="17">
        <v>14</v>
      </c>
      <c r="Q10" s="17">
        <v>15</v>
      </c>
      <c r="R10" s="17">
        <v>16</v>
      </c>
      <c r="S10" s="17">
        <v>17</v>
      </c>
      <c r="T10" s="17">
        <v>18</v>
      </c>
      <c r="U10" s="17">
        <v>19</v>
      </c>
      <c r="V10" s="17">
        <v>20</v>
      </c>
      <c r="W10" s="17">
        <v>21</v>
      </c>
      <c r="X10" s="17">
        <v>22</v>
      </c>
      <c r="Y10" s="17">
        <v>23</v>
      </c>
      <c r="Z10" s="17">
        <v>24</v>
      </c>
      <c r="AA10" s="17">
        <v>25</v>
      </c>
      <c r="AB10" s="17">
        <v>26</v>
      </c>
      <c r="AC10" s="17">
        <v>27</v>
      </c>
      <c r="AD10" s="17">
        <v>28</v>
      </c>
      <c r="AE10" s="17">
        <v>29</v>
      </c>
      <c r="AF10" s="17">
        <v>30</v>
      </c>
      <c r="AG10" s="17">
        <v>31</v>
      </c>
      <c r="AH10" s="17">
        <v>32</v>
      </c>
      <c r="AI10" s="17">
        <v>33</v>
      </c>
      <c r="AJ10" s="17">
        <v>34</v>
      </c>
      <c r="AK10" s="17">
        <v>35</v>
      </c>
      <c r="AL10" s="17">
        <v>36</v>
      </c>
      <c r="AM10" s="17">
        <v>37</v>
      </c>
      <c r="AN10" s="17">
        <v>38</v>
      </c>
      <c r="AO10" s="17">
        <v>39</v>
      </c>
      <c r="AP10" s="17">
        <v>40</v>
      </c>
      <c r="AQ10" s="17">
        <v>41</v>
      </c>
      <c r="AR10" s="17">
        <v>42</v>
      </c>
      <c r="AS10" s="17">
        <v>43</v>
      </c>
      <c r="AT10" s="17">
        <v>44</v>
      </c>
      <c r="AU10" s="17">
        <v>45</v>
      </c>
      <c r="AV10" s="17">
        <v>46</v>
      </c>
      <c r="AW10" s="17">
        <v>47</v>
      </c>
      <c r="AX10" s="17">
        <v>48</v>
      </c>
      <c r="AY10" s="17">
        <v>49</v>
      </c>
      <c r="AZ10" s="17">
        <v>50</v>
      </c>
      <c r="BA10" s="17">
        <v>51</v>
      </c>
      <c r="BB10" s="17">
        <v>52</v>
      </c>
      <c r="BC10" s="17">
        <v>53</v>
      </c>
      <c r="BD10" s="17">
        <v>54</v>
      </c>
      <c r="BE10" s="17">
        <v>55</v>
      </c>
      <c r="BF10" s="17">
        <v>56</v>
      </c>
      <c r="BG10" s="17">
        <v>57</v>
      </c>
      <c r="BH10" s="17">
        <v>58</v>
      </c>
      <c r="BI10" s="17">
        <v>59</v>
      </c>
      <c r="BJ10" s="17">
        <v>60</v>
      </c>
      <c r="BK10" s="17"/>
    </row>
    <row r="11" spans="1:63">
      <c r="A11" s="2" t="str">
        <f>'Input - Assumptions'!J22</f>
        <v>Intangibles</v>
      </c>
      <c r="B11" s="94" cm="1">
        <f t="array" ref="B11">SUMPRODUCT(--('Input - Assumptions'!$D$22:$D$30=Calc!$A11),--('Input - Assumptions'!$H$22:$H$30&lt;=Calc!B$10),--(IF('Input - Assumptions'!$H$22:$H$30=0,0,'Input - Assumptions'!$H$22:$H$30-1)+'Input - Assumptions'!$F$22:$F$30*12&gt;=Calc!B$10),'Input - Assumptions'!$E$22:$E$30)</f>
        <v>0</v>
      </c>
      <c r="C11" s="94" cm="1">
        <f t="array" ref="C11">SUMPRODUCT(--('Input - Assumptions'!$D$22:$D$30=Calc!$A11),--('Input - Assumptions'!$H$22:$H$30&lt;=Calc!C$10),--(IF('Input - Assumptions'!$H$22:$H$30=0,0,'Input - Assumptions'!$H$22:$H$30-1)+'Input - Assumptions'!$F$22:$F$30*12&gt;=Calc!C$10),'Input - Assumptions'!$E$22:$E$30)</f>
        <v>25000</v>
      </c>
      <c r="D11" s="94" cm="1">
        <f t="array" ref="D11">SUMPRODUCT(--('Input - Assumptions'!$D$22:$D$30=Calc!$A11),--('Input - Assumptions'!$H$22:$H$30&lt;=Calc!D$10),--(IF('Input - Assumptions'!$H$22:$H$30=0,0,'Input - Assumptions'!$H$22:$H$30-1)+'Input - Assumptions'!$F$22:$F$30*12&gt;=Calc!D$10),'Input - Assumptions'!$E$22:$E$30)</f>
        <v>25000</v>
      </c>
      <c r="E11" s="94" cm="1">
        <f t="array" ref="E11">SUMPRODUCT(--('Input - Assumptions'!$D$22:$D$30=Calc!$A11),--('Input - Assumptions'!$H$22:$H$30&lt;=Calc!E$10),--(IF('Input - Assumptions'!$H$22:$H$30=0,0,'Input - Assumptions'!$H$22:$H$30-1)+'Input - Assumptions'!$F$22:$F$30*12&gt;=Calc!E$10),'Input - Assumptions'!$E$22:$E$30)</f>
        <v>25000</v>
      </c>
      <c r="F11" s="94" cm="1">
        <f t="array" ref="F11">SUMPRODUCT(--('Input - Assumptions'!$D$22:$D$30=Calc!$A11),--('Input - Assumptions'!$H$22:$H$30&lt;=Calc!F$10),--(IF('Input - Assumptions'!$H$22:$H$30=0,0,'Input - Assumptions'!$H$22:$H$30-1)+'Input - Assumptions'!$F$22:$F$30*12&gt;=Calc!F$10),'Input - Assumptions'!$E$22:$E$30)</f>
        <v>25000</v>
      </c>
      <c r="G11" s="94" cm="1">
        <f t="array" ref="G11">SUMPRODUCT(--('Input - Assumptions'!$D$22:$D$30=Calc!$A11),--('Input - Assumptions'!$H$22:$H$30&lt;=Calc!G$10),--(IF('Input - Assumptions'!$H$22:$H$30=0,0,'Input - Assumptions'!$H$22:$H$30-1)+'Input - Assumptions'!$F$22:$F$30*12&gt;=Calc!G$10),'Input - Assumptions'!$E$22:$E$30)</f>
        <v>25000</v>
      </c>
      <c r="H11" s="94" cm="1">
        <f t="array" ref="H11">SUMPRODUCT(--('Input - Assumptions'!$D$22:$D$30=Calc!$A11),--('Input - Assumptions'!$H$22:$H$30&lt;=Calc!H$10),--(IF('Input - Assumptions'!$H$22:$H$30=0,0,'Input - Assumptions'!$H$22:$H$30-1)+'Input - Assumptions'!$F$22:$F$30*12&gt;=Calc!H$10),'Input - Assumptions'!$E$22:$E$30)</f>
        <v>25000</v>
      </c>
      <c r="I11" s="94" cm="1">
        <f t="array" ref="I11">SUMPRODUCT(--('Input - Assumptions'!$D$22:$D$30=Calc!$A11),--('Input - Assumptions'!$H$22:$H$30&lt;=Calc!I$10),--(IF('Input - Assumptions'!$H$22:$H$30=0,0,'Input - Assumptions'!$H$22:$H$30-1)+'Input - Assumptions'!$F$22:$F$30*12&gt;=Calc!I$10),'Input - Assumptions'!$E$22:$E$30)</f>
        <v>25000</v>
      </c>
      <c r="J11" s="94" cm="1">
        <f t="array" ref="J11">SUMPRODUCT(--('Input - Assumptions'!$D$22:$D$30=Calc!$A11),--('Input - Assumptions'!$H$22:$H$30&lt;=Calc!J$10),--(IF('Input - Assumptions'!$H$22:$H$30=0,0,'Input - Assumptions'!$H$22:$H$30-1)+'Input - Assumptions'!$F$22:$F$30*12&gt;=Calc!J$10),'Input - Assumptions'!$E$22:$E$30)</f>
        <v>25000</v>
      </c>
      <c r="K11" s="94" cm="1">
        <f t="array" ref="K11">SUMPRODUCT(--('Input - Assumptions'!$D$22:$D$30=Calc!$A11),--('Input - Assumptions'!$H$22:$H$30&lt;=Calc!K$10),--(IF('Input - Assumptions'!$H$22:$H$30=0,0,'Input - Assumptions'!$H$22:$H$30-1)+'Input - Assumptions'!$F$22:$F$30*12&gt;=Calc!K$10),'Input - Assumptions'!$E$22:$E$30)</f>
        <v>25000</v>
      </c>
      <c r="L11" s="94" cm="1">
        <f t="array" ref="L11">SUMPRODUCT(--('Input - Assumptions'!$D$22:$D$30=Calc!$A11),--('Input - Assumptions'!$H$22:$H$30&lt;=Calc!L$10),--(IF('Input - Assumptions'!$H$22:$H$30=0,0,'Input - Assumptions'!$H$22:$H$30-1)+'Input - Assumptions'!$F$22:$F$30*12&gt;=Calc!L$10),'Input - Assumptions'!$E$22:$E$30)</f>
        <v>25000</v>
      </c>
      <c r="M11" s="94" cm="1">
        <f t="array" ref="M11">SUMPRODUCT(--('Input - Assumptions'!$D$22:$D$30=Calc!$A11),--('Input - Assumptions'!$H$22:$H$30&lt;=Calc!M$10),--(IF('Input - Assumptions'!$H$22:$H$30=0,0,'Input - Assumptions'!$H$22:$H$30-1)+'Input - Assumptions'!$F$22:$F$30*12&gt;=Calc!M$10),'Input - Assumptions'!$E$22:$E$30)</f>
        <v>25000</v>
      </c>
      <c r="N11" s="94" cm="1">
        <f t="array" ref="N11">SUMPRODUCT(--('Input - Assumptions'!$D$22:$D$30=Calc!$A11),--('Input - Assumptions'!$H$22:$H$30&lt;=Calc!N$10),--(IF('Input - Assumptions'!$H$22:$H$30=0,0,'Input - Assumptions'!$H$22:$H$30-1)+'Input - Assumptions'!$F$22:$F$30*12&gt;=Calc!N$10),'Input - Assumptions'!$E$22:$E$30)</f>
        <v>25000</v>
      </c>
      <c r="O11" s="94" cm="1">
        <f t="array" ref="O11">SUMPRODUCT(--('Input - Assumptions'!$D$22:$D$30=Calc!$A11),--('Input - Assumptions'!$H$22:$H$30&lt;=Calc!O$10),--(IF('Input - Assumptions'!$H$22:$H$30=0,0,'Input - Assumptions'!$H$22:$H$30-1)+'Input - Assumptions'!$F$22:$F$30*12&gt;=Calc!O$10),'Input - Assumptions'!$E$22:$E$30)</f>
        <v>25000</v>
      </c>
      <c r="P11" s="94" cm="1">
        <f t="array" ref="P11">SUMPRODUCT(--('Input - Assumptions'!$D$22:$D$30=Calc!$A11),--('Input - Assumptions'!$H$22:$H$30&lt;=Calc!P$10),--(IF('Input - Assumptions'!$H$22:$H$30=0,0,'Input - Assumptions'!$H$22:$H$30-1)+'Input - Assumptions'!$F$22:$F$30*12&gt;=Calc!P$10),'Input - Assumptions'!$E$22:$E$30)</f>
        <v>25000</v>
      </c>
      <c r="Q11" s="94" cm="1">
        <f t="array" ref="Q11">SUMPRODUCT(--('Input - Assumptions'!$D$22:$D$30=Calc!$A11),--('Input - Assumptions'!$H$22:$H$30&lt;=Calc!Q$10),--(IF('Input - Assumptions'!$H$22:$H$30=0,0,'Input - Assumptions'!$H$22:$H$30-1)+'Input - Assumptions'!$F$22:$F$30*12&gt;=Calc!Q$10),'Input - Assumptions'!$E$22:$E$30)</f>
        <v>25000</v>
      </c>
      <c r="R11" s="94" cm="1">
        <f t="array" ref="R11">SUMPRODUCT(--('Input - Assumptions'!$D$22:$D$30=Calc!$A11),--('Input - Assumptions'!$H$22:$H$30&lt;=Calc!R$10),--(IF('Input - Assumptions'!$H$22:$H$30=0,0,'Input - Assumptions'!$H$22:$H$30-1)+'Input - Assumptions'!$F$22:$F$30*12&gt;=Calc!R$10),'Input - Assumptions'!$E$22:$E$30)</f>
        <v>25000</v>
      </c>
      <c r="S11" s="94" cm="1">
        <f t="array" ref="S11">SUMPRODUCT(--('Input - Assumptions'!$D$22:$D$30=Calc!$A11),--('Input - Assumptions'!$H$22:$H$30&lt;=Calc!S$10),--(IF('Input - Assumptions'!$H$22:$H$30=0,0,'Input - Assumptions'!$H$22:$H$30-1)+'Input - Assumptions'!$F$22:$F$30*12&gt;=Calc!S$10),'Input - Assumptions'!$E$22:$E$30)</f>
        <v>25000</v>
      </c>
      <c r="T11" s="94" cm="1">
        <f t="array" ref="T11">SUMPRODUCT(--('Input - Assumptions'!$D$22:$D$30=Calc!$A11),--('Input - Assumptions'!$H$22:$H$30&lt;=Calc!T$10),--(IF('Input - Assumptions'!$H$22:$H$30=0,0,'Input - Assumptions'!$H$22:$H$30-1)+'Input - Assumptions'!$F$22:$F$30*12&gt;=Calc!T$10),'Input - Assumptions'!$E$22:$E$30)</f>
        <v>25000</v>
      </c>
      <c r="U11" s="94" cm="1">
        <f t="array" ref="U11">SUMPRODUCT(--('Input - Assumptions'!$D$22:$D$30=Calc!$A11),--('Input - Assumptions'!$H$22:$H$30&lt;=Calc!U$10),--(IF('Input - Assumptions'!$H$22:$H$30=0,0,'Input - Assumptions'!$H$22:$H$30-1)+'Input - Assumptions'!$F$22:$F$30*12&gt;=Calc!U$10),'Input - Assumptions'!$E$22:$E$30)</f>
        <v>25000</v>
      </c>
      <c r="V11" s="94" cm="1">
        <f t="array" ref="V11">SUMPRODUCT(--('Input - Assumptions'!$D$22:$D$30=Calc!$A11),--('Input - Assumptions'!$H$22:$H$30&lt;=Calc!V$10),--(IF('Input - Assumptions'!$H$22:$H$30=0,0,'Input - Assumptions'!$H$22:$H$30-1)+'Input - Assumptions'!$F$22:$F$30*12&gt;=Calc!V$10),'Input - Assumptions'!$E$22:$E$30)</f>
        <v>25000</v>
      </c>
      <c r="W11" s="94" cm="1">
        <f t="array" ref="W11">SUMPRODUCT(--('Input - Assumptions'!$D$22:$D$30=Calc!$A11),--('Input - Assumptions'!$H$22:$H$30&lt;=Calc!W$10),--(IF('Input - Assumptions'!$H$22:$H$30=0,0,'Input - Assumptions'!$H$22:$H$30-1)+'Input - Assumptions'!$F$22:$F$30*12&gt;=Calc!W$10),'Input - Assumptions'!$E$22:$E$30)</f>
        <v>25000</v>
      </c>
      <c r="X11" s="94" cm="1">
        <f t="array" ref="X11">SUMPRODUCT(--('Input - Assumptions'!$D$22:$D$30=Calc!$A11),--('Input - Assumptions'!$H$22:$H$30&lt;=Calc!X$10),--(IF('Input - Assumptions'!$H$22:$H$30=0,0,'Input - Assumptions'!$H$22:$H$30-1)+'Input - Assumptions'!$F$22:$F$30*12&gt;=Calc!X$10),'Input - Assumptions'!$E$22:$E$30)</f>
        <v>25000</v>
      </c>
      <c r="Y11" s="94" cm="1">
        <f t="array" ref="Y11">SUMPRODUCT(--('Input - Assumptions'!$D$22:$D$30=Calc!$A11),--('Input - Assumptions'!$H$22:$H$30&lt;=Calc!Y$10),--(IF('Input - Assumptions'!$H$22:$H$30=0,0,'Input - Assumptions'!$H$22:$H$30-1)+'Input - Assumptions'!$F$22:$F$30*12&gt;=Calc!Y$10),'Input - Assumptions'!$E$22:$E$30)</f>
        <v>25000</v>
      </c>
      <c r="Z11" s="94" cm="1">
        <f t="array" ref="Z11">SUMPRODUCT(--('Input - Assumptions'!$D$22:$D$30=Calc!$A11),--('Input - Assumptions'!$H$22:$H$30&lt;=Calc!Z$10),--(IF('Input - Assumptions'!$H$22:$H$30=0,0,'Input - Assumptions'!$H$22:$H$30-1)+'Input - Assumptions'!$F$22:$F$30*12&gt;=Calc!Z$10),'Input - Assumptions'!$E$22:$E$30)</f>
        <v>25000</v>
      </c>
      <c r="AA11" s="94" cm="1">
        <f t="array" ref="AA11">SUMPRODUCT(--('Input - Assumptions'!$D$22:$D$30=Calc!$A11),--('Input - Assumptions'!$H$22:$H$30&lt;=Calc!AA$10),--(IF('Input - Assumptions'!$H$22:$H$30=0,0,'Input - Assumptions'!$H$22:$H$30-1)+'Input - Assumptions'!$F$22:$F$30*12&gt;=Calc!AA$10),'Input - Assumptions'!$E$22:$E$30)</f>
        <v>25000</v>
      </c>
      <c r="AB11" s="94" cm="1">
        <f t="array" ref="AB11">SUMPRODUCT(--('Input - Assumptions'!$D$22:$D$30=Calc!$A11),--('Input - Assumptions'!$H$22:$H$30&lt;=Calc!AB$10),--(IF('Input - Assumptions'!$H$22:$H$30=0,0,'Input - Assumptions'!$H$22:$H$30-1)+'Input - Assumptions'!$F$22:$F$30*12&gt;=Calc!AB$10),'Input - Assumptions'!$E$22:$E$30)</f>
        <v>25000</v>
      </c>
      <c r="AC11" s="94" cm="1">
        <f t="array" ref="AC11">SUMPRODUCT(--('Input - Assumptions'!$D$22:$D$30=Calc!$A11),--('Input - Assumptions'!$H$22:$H$30&lt;=Calc!AC$10),--(IF('Input - Assumptions'!$H$22:$H$30=0,0,'Input - Assumptions'!$H$22:$H$30-1)+'Input - Assumptions'!$F$22:$F$30*12&gt;=Calc!AC$10),'Input - Assumptions'!$E$22:$E$30)</f>
        <v>25000</v>
      </c>
      <c r="AD11" s="94" cm="1">
        <f t="array" ref="AD11">SUMPRODUCT(--('Input - Assumptions'!$D$22:$D$30=Calc!$A11),--('Input - Assumptions'!$H$22:$H$30&lt;=Calc!AD$10),--(IF('Input - Assumptions'!$H$22:$H$30=0,0,'Input - Assumptions'!$H$22:$H$30-1)+'Input - Assumptions'!$F$22:$F$30*12&gt;=Calc!AD$10),'Input - Assumptions'!$E$22:$E$30)</f>
        <v>25000</v>
      </c>
      <c r="AE11" s="94" cm="1">
        <f t="array" ref="AE11">SUMPRODUCT(--('Input - Assumptions'!$D$22:$D$30=Calc!$A11),--('Input - Assumptions'!$H$22:$H$30&lt;=Calc!AE$10),--(IF('Input - Assumptions'!$H$22:$H$30=0,0,'Input - Assumptions'!$H$22:$H$30-1)+'Input - Assumptions'!$F$22:$F$30*12&gt;=Calc!AE$10),'Input - Assumptions'!$E$22:$E$30)</f>
        <v>25000</v>
      </c>
      <c r="AF11" s="94" cm="1">
        <f t="array" ref="AF11">SUMPRODUCT(--('Input - Assumptions'!$D$22:$D$30=Calc!$A11),--('Input - Assumptions'!$H$22:$H$30&lt;=Calc!AF$10),--(IF('Input - Assumptions'!$H$22:$H$30=0,0,'Input - Assumptions'!$H$22:$H$30-1)+'Input - Assumptions'!$F$22:$F$30*12&gt;=Calc!AF$10),'Input - Assumptions'!$E$22:$E$30)</f>
        <v>25000</v>
      </c>
      <c r="AG11" s="94" cm="1">
        <f t="array" ref="AG11">SUMPRODUCT(--('Input - Assumptions'!$D$22:$D$30=Calc!$A11),--('Input - Assumptions'!$H$22:$H$30&lt;=Calc!AG$10),--(IF('Input - Assumptions'!$H$22:$H$30=0,0,'Input - Assumptions'!$H$22:$H$30-1)+'Input - Assumptions'!$F$22:$F$30*12&gt;=Calc!AG$10),'Input - Assumptions'!$E$22:$E$30)</f>
        <v>25000</v>
      </c>
      <c r="AH11" s="94" cm="1">
        <f t="array" ref="AH11">SUMPRODUCT(--('Input - Assumptions'!$D$22:$D$30=Calc!$A11),--('Input - Assumptions'!$H$22:$H$30&lt;=Calc!AH$10),--(IF('Input - Assumptions'!$H$22:$H$30=0,0,'Input - Assumptions'!$H$22:$H$30-1)+'Input - Assumptions'!$F$22:$F$30*12&gt;=Calc!AH$10),'Input - Assumptions'!$E$22:$E$30)</f>
        <v>25000</v>
      </c>
      <c r="AI11" s="94" cm="1">
        <f t="array" ref="AI11">SUMPRODUCT(--('Input - Assumptions'!$D$22:$D$30=Calc!$A11),--('Input - Assumptions'!$H$22:$H$30&lt;=Calc!AI$10),--(IF('Input - Assumptions'!$H$22:$H$30=0,0,'Input - Assumptions'!$H$22:$H$30-1)+'Input - Assumptions'!$F$22:$F$30*12&gt;=Calc!AI$10),'Input - Assumptions'!$E$22:$E$30)</f>
        <v>25000</v>
      </c>
      <c r="AJ11" s="94" cm="1">
        <f t="array" ref="AJ11">SUMPRODUCT(--('Input - Assumptions'!$D$22:$D$30=Calc!$A11),--('Input - Assumptions'!$H$22:$H$30&lt;=Calc!AJ$10),--(IF('Input - Assumptions'!$H$22:$H$30=0,0,'Input - Assumptions'!$H$22:$H$30-1)+'Input - Assumptions'!$F$22:$F$30*12&gt;=Calc!AJ$10),'Input - Assumptions'!$E$22:$E$30)</f>
        <v>25000</v>
      </c>
      <c r="AK11" s="94" cm="1">
        <f t="array" ref="AK11">SUMPRODUCT(--('Input - Assumptions'!$D$22:$D$30=Calc!$A11),--('Input - Assumptions'!$H$22:$H$30&lt;=Calc!AK$10),--(IF('Input - Assumptions'!$H$22:$H$30=0,0,'Input - Assumptions'!$H$22:$H$30-1)+'Input - Assumptions'!$F$22:$F$30*12&gt;=Calc!AK$10),'Input - Assumptions'!$E$22:$E$30)</f>
        <v>25000</v>
      </c>
      <c r="AL11" s="94" cm="1">
        <f t="array" ref="AL11">SUMPRODUCT(--('Input - Assumptions'!$D$22:$D$30=Calc!$A11),--('Input - Assumptions'!$H$22:$H$30&lt;=Calc!AL$10),--(IF('Input - Assumptions'!$H$22:$H$30=0,0,'Input - Assumptions'!$H$22:$H$30-1)+'Input - Assumptions'!$F$22:$F$30*12&gt;=Calc!AL$10),'Input - Assumptions'!$E$22:$E$30)</f>
        <v>25000</v>
      </c>
      <c r="AM11" s="94" cm="1">
        <f t="array" ref="AM11">SUMPRODUCT(--('Input - Assumptions'!$D$22:$D$30=Calc!$A11),--('Input - Assumptions'!$H$22:$H$30&lt;=Calc!AM$10),--(IF('Input - Assumptions'!$H$22:$H$30=0,0,'Input - Assumptions'!$H$22:$H$30-1)+'Input - Assumptions'!$F$22:$F$30*12&gt;=Calc!AM$10),'Input - Assumptions'!$E$22:$E$30)</f>
        <v>25000</v>
      </c>
      <c r="AN11" s="94" cm="1">
        <f t="array" ref="AN11">SUMPRODUCT(--('Input - Assumptions'!$D$22:$D$30=Calc!$A11),--('Input - Assumptions'!$H$22:$H$30&lt;=Calc!AN$10),--(IF('Input - Assumptions'!$H$22:$H$30=0,0,'Input - Assumptions'!$H$22:$H$30-1)+'Input - Assumptions'!$F$22:$F$30*12&gt;=Calc!AN$10),'Input - Assumptions'!$E$22:$E$30)</f>
        <v>25000</v>
      </c>
      <c r="AO11" s="94" cm="1">
        <f t="array" ref="AO11">SUMPRODUCT(--('Input - Assumptions'!$D$22:$D$30=Calc!$A11),--('Input - Assumptions'!$H$22:$H$30&lt;=Calc!AO$10),--(IF('Input - Assumptions'!$H$22:$H$30=0,0,'Input - Assumptions'!$H$22:$H$30-1)+'Input - Assumptions'!$F$22:$F$30*12&gt;=Calc!AO$10),'Input - Assumptions'!$E$22:$E$30)</f>
        <v>25000</v>
      </c>
      <c r="AP11" s="94" cm="1">
        <f t="array" ref="AP11">SUMPRODUCT(--('Input - Assumptions'!$D$22:$D$30=Calc!$A11),--('Input - Assumptions'!$H$22:$H$30&lt;=Calc!AP$10),--(IF('Input - Assumptions'!$H$22:$H$30=0,0,'Input - Assumptions'!$H$22:$H$30-1)+'Input - Assumptions'!$F$22:$F$30*12&gt;=Calc!AP$10),'Input - Assumptions'!$E$22:$E$30)</f>
        <v>25000</v>
      </c>
      <c r="AQ11" s="94" cm="1">
        <f t="array" ref="AQ11">SUMPRODUCT(--('Input - Assumptions'!$D$22:$D$30=Calc!$A11),--('Input - Assumptions'!$H$22:$H$30&lt;=Calc!AQ$10),--(IF('Input - Assumptions'!$H$22:$H$30=0,0,'Input - Assumptions'!$H$22:$H$30-1)+'Input - Assumptions'!$F$22:$F$30*12&gt;=Calc!AQ$10),'Input - Assumptions'!$E$22:$E$30)</f>
        <v>25000</v>
      </c>
      <c r="AR11" s="94" cm="1">
        <f t="array" ref="AR11">SUMPRODUCT(--('Input - Assumptions'!$D$22:$D$30=Calc!$A11),--('Input - Assumptions'!$H$22:$H$30&lt;=Calc!AR$10),--(IF('Input - Assumptions'!$H$22:$H$30=0,0,'Input - Assumptions'!$H$22:$H$30-1)+'Input - Assumptions'!$F$22:$F$30*12&gt;=Calc!AR$10),'Input - Assumptions'!$E$22:$E$30)</f>
        <v>25000</v>
      </c>
      <c r="AS11" s="94" cm="1">
        <f t="array" ref="AS11">SUMPRODUCT(--('Input - Assumptions'!$D$22:$D$30=Calc!$A11),--('Input - Assumptions'!$H$22:$H$30&lt;=Calc!AS$10),--(IF('Input - Assumptions'!$H$22:$H$30=0,0,'Input - Assumptions'!$H$22:$H$30-1)+'Input - Assumptions'!$F$22:$F$30*12&gt;=Calc!AS$10),'Input - Assumptions'!$E$22:$E$30)</f>
        <v>25000</v>
      </c>
      <c r="AT11" s="94" cm="1">
        <f t="array" ref="AT11">SUMPRODUCT(--('Input - Assumptions'!$D$22:$D$30=Calc!$A11),--('Input - Assumptions'!$H$22:$H$30&lt;=Calc!AT$10),--(IF('Input - Assumptions'!$H$22:$H$30=0,0,'Input - Assumptions'!$H$22:$H$30-1)+'Input - Assumptions'!$F$22:$F$30*12&gt;=Calc!AT$10),'Input - Assumptions'!$E$22:$E$30)</f>
        <v>25000</v>
      </c>
      <c r="AU11" s="94" cm="1">
        <f t="array" ref="AU11">SUMPRODUCT(--('Input - Assumptions'!$D$22:$D$30=Calc!$A11),--('Input - Assumptions'!$H$22:$H$30&lt;=Calc!AU$10),--(IF('Input - Assumptions'!$H$22:$H$30=0,0,'Input - Assumptions'!$H$22:$H$30-1)+'Input - Assumptions'!$F$22:$F$30*12&gt;=Calc!AU$10),'Input - Assumptions'!$E$22:$E$30)</f>
        <v>25000</v>
      </c>
      <c r="AV11" s="94" cm="1">
        <f t="array" ref="AV11">SUMPRODUCT(--('Input - Assumptions'!$D$22:$D$30=Calc!$A11),--('Input - Assumptions'!$H$22:$H$30&lt;=Calc!AV$10),--(IF('Input - Assumptions'!$H$22:$H$30=0,0,'Input - Assumptions'!$H$22:$H$30-1)+'Input - Assumptions'!$F$22:$F$30*12&gt;=Calc!AV$10),'Input - Assumptions'!$E$22:$E$30)</f>
        <v>25000</v>
      </c>
      <c r="AW11" s="94" cm="1">
        <f t="array" ref="AW11">SUMPRODUCT(--('Input - Assumptions'!$D$22:$D$30=Calc!$A11),--('Input - Assumptions'!$H$22:$H$30&lt;=Calc!AW$10),--(IF('Input - Assumptions'!$H$22:$H$30=0,0,'Input - Assumptions'!$H$22:$H$30-1)+'Input - Assumptions'!$F$22:$F$30*12&gt;=Calc!AW$10),'Input - Assumptions'!$E$22:$E$30)</f>
        <v>25000</v>
      </c>
      <c r="AX11" s="94" cm="1">
        <f t="array" ref="AX11">SUMPRODUCT(--('Input - Assumptions'!$D$22:$D$30=Calc!$A11),--('Input - Assumptions'!$H$22:$H$30&lt;=Calc!AX$10),--(IF('Input - Assumptions'!$H$22:$H$30=0,0,'Input - Assumptions'!$H$22:$H$30-1)+'Input - Assumptions'!$F$22:$F$30*12&gt;=Calc!AX$10),'Input - Assumptions'!$E$22:$E$30)</f>
        <v>25000</v>
      </c>
      <c r="AY11" s="94" cm="1">
        <f t="array" ref="AY11">SUMPRODUCT(--('Input - Assumptions'!$D$22:$D$30=Calc!$A11),--('Input - Assumptions'!$H$22:$H$30&lt;=Calc!AY$10),--(IF('Input - Assumptions'!$H$22:$H$30=0,0,'Input - Assumptions'!$H$22:$H$30-1)+'Input - Assumptions'!$F$22:$F$30*12&gt;=Calc!AY$10),'Input - Assumptions'!$E$22:$E$30)</f>
        <v>25000</v>
      </c>
      <c r="AZ11" s="94" cm="1">
        <f t="array" ref="AZ11">SUMPRODUCT(--('Input - Assumptions'!$D$22:$D$30=Calc!$A11),--('Input - Assumptions'!$H$22:$H$30&lt;=Calc!AZ$10),--(IF('Input - Assumptions'!$H$22:$H$30=0,0,'Input - Assumptions'!$H$22:$H$30-1)+'Input - Assumptions'!$F$22:$F$30*12&gt;=Calc!AZ$10),'Input - Assumptions'!$E$22:$E$30)</f>
        <v>25000</v>
      </c>
      <c r="BA11" s="94" cm="1">
        <f t="array" ref="BA11">SUMPRODUCT(--('Input - Assumptions'!$D$22:$D$30=Calc!$A11),--('Input - Assumptions'!$H$22:$H$30&lt;=Calc!BA$10),--(IF('Input - Assumptions'!$H$22:$H$30=0,0,'Input - Assumptions'!$H$22:$H$30-1)+'Input - Assumptions'!$F$22:$F$30*12&gt;=Calc!BA$10),'Input - Assumptions'!$E$22:$E$30)</f>
        <v>25000</v>
      </c>
      <c r="BB11" s="94" cm="1">
        <f t="array" ref="BB11">SUMPRODUCT(--('Input - Assumptions'!$D$22:$D$30=Calc!$A11),--('Input - Assumptions'!$H$22:$H$30&lt;=Calc!BB$10),--(IF('Input - Assumptions'!$H$22:$H$30=0,0,'Input - Assumptions'!$H$22:$H$30-1)+'Input - Assumptions'!$F$22:$F$30*12&gt;=Calc!BB$10),'Input - Assumptions'!$E$22:$E$30)</f>
        <v>25000</v>
      </c>
      <c r="BC11" s="94" cm="1">
        <f t="array" ref="BC11">SUMPRODUCT(--('Input - Assumptions'!$D$22:$D$30=Calc!$A11),--('Input - Assumptions'!$H$22:$H$30&lt;=Calc!BC$10),--(IF('Input - Assumptions'!$H$22:$H$30=0,0,'Input - Assumptions'!$H$22:$H$30-1)+'Input - Assumptions'!$F$22:$F$30*12&gt;=Calc!BC$10),'Input - Assumptions'!$E$22:$E$30)</f>
        <v>25000</v>
      </c>
      <c r="BD11" s="94" cm="1">
        <f t="array" ref="BD11">SUMPRODUCT(--('Input - Assumptions'!$D$22:$D$30=Calc!$A11),--('Input - Assumptions'!$H$22:$H$30&lt;=Calc!BD$10),--(IF('Input - Assumptions'!$H$22:$H$30=0,0,'Input - Assumptions'!$H$22:$H$30-1)+'Input - Assumptions'!$F$22:$F$30*12&gt;=Calc!BD$10),'Input - Assumptions'!$E$22:$E$30)</f>
        <v>25000</v>
      </c>
      <c r="BE11" s="94" cm="1">
        <f t="array" ref="BE11">SUMPRODUCT(--('Input - Assumptions'!$D$22:$D$30=Calc!$A11),--('Input - Assumptions'!$H$22:$H$30&lt;=Calc!BE$10),--(IF('Input - Assumptions'!$H$22:$H$30=0,0,'Input - Assumptions'!$H$22:$H$30-1)+'Input - Assumptions'!$F$22:$F$30*12&gt;=Calc!BE$10),'Input - Assumptions'!$E$22:$E$30)</f>
        <v>25000</v>
      </c>
      <c r="BF11" s="94" cm="1">
        <f t="array" ref="BF11">SUMPRODUCT(--('Input - Assumptions'!$D$22:$D$30=Calc!$A11),--('Input - Assumptions'!$H$22:$H$30&lt;=Calc!BF$10),--(IF('Input - Assumptions'!$H$22:$H$30=0,0,'Input - Assumptions'!$H$22:$H$30-1)+'Input - Assumptions'!$F$22:$F$30*12&gt;=Calc!BF$10),'Input - Assumptions'!$E$22:$E$30)</f>
        <v>25000</v>
      </c>
      <c r="BG11" s="94" cm="1">
        <f t="array" ref="BG11">SUMPRODUCT(--('Input - Assumptions'!$D$22:$D$30=Calc!$A11),--('Input - Assumptions'!$H$22:$H$30&lt;=Calc!BG$10),--(IF('Input - Assumptions'!$H$22:$H$30=0,0,'Input - Assumptions'!$H$22:$H$30-1)+'Input - Assumptions'!$F$22:$F$30*12&gt;=Calc!BG$10),'Input - Assumptions'!$E$22:$E$30)</f>
        <v>25000</v>
      </c>
      <c r="BH11" s="94" cm="1">
        <f t="array" ref="BH11">SUMPRODUCT(--('Input - Assumptions'!$D$22:$D$30=Calc!$A11),--('Input - Assumptions'!$H$22:$H$30&lt;=Calc!BH$10),--(IF('Input - Assumptions'!$H$22:$H$30=0,0,'Input - Assumptions'!$H$22:$H$30-1)+'Input - Assumptions'!$F$22:$F$30*12&gt;=Calc!BH$10),'Input - Assumptions'!$E$22:$E$30)</f>
        <v>25000</v>
      </c>
      <c r="BI11" s="94" cm="1">
        <f t="array" ref="BI11">SUMPRODUCT(--('Input - Assumptions'!$D$22:$D$30=Calc!$A11),--('Input - Assumptions'!$H$22:$H$30&lt;=Calc!BI$10),--(IF('Input - Assumptions'!$H$22:$H$30=0,0,'Input - Assumptions'!$H$22:$H$30-1)+'Input - Assumptions'!$F$22:$F$30*12&gt;=Calc!BI$10),'Input - Assumptions'!$E$22:$E$30)</f>
        <v>25000</v>
      </c>
      <c r="BJ11" s="94" cm="1">
        <f t="array" ref="BJ11">SUMPRODUCT(--('Input - Assumptions'!$D$22:$D$30=Calc!$A11),--('Input - Assumptions'!$H$22:$H$30&lt;=Calc!BJ$10),--(IF('Input - Assumptions'!$H$22:$H$30=0,0,'Input - Assumptions'!$H$22:$H$30-1)+'Input - Assumptions'!$F$22:$F$30*12&gt;=Calc!BJ$10),'Input - Assumptions'!$E$22:$E$30)</f>
        <v>25000</v>
      </c>
    </row>
    <row r="12" spans="1:63">
      <c r="A12" s="2" t="str">
        <f>'Input - Assumptions'!J23</f>
        <v>Equipment</v>
      </c>
      <c r="B12" s="94" cm="1">
        <f t="array" ref="B12">SUMPRODUCT(--('Input - Assumptions'!$D$22:$D$30=Calc!$A12),--('Input - Assumptions'!$H$22:$H$30&lt;=Calc!B$10),--(IF('Input - Assumptions'!$H$22:$H$30=0,0,'Input - Assumptions'!$H$22:$H$30-1)+'Input - Assumptions'!$F$22:$F$30*12&gt;=Calc!B$10),'Input - Assumptions'!$E$22:$E$30)</f>
        <v>0</v>
      </c>
      <c r="C12" s="94" cm="1">
        <f t="array" ref="C12">SUMPRODUCT(--('Input - Assumptions'!$D$22:$D$30=Calc!$A12),--('Input - Assumptions'!$H$22:$H$30&lt;=Calc!C$10),--(IF('Input - Assumptions'!$H$22:$H$30=0,0,'Input - Assumptions'!$H$22:$H$30-1)+'Input - Assumptions'!$F$22:$F$30*12&gt;=Calc!C$10),'Input - Assumptions'!$E$22:$E$30)</f>
        <v>0</v>
      </c>
      <c r="D12" s="94" cm="1">
        <f t="array" ref="D12">SUMPRODUCT(--('Input - Assumptions'!$D$22:$D$30=Calc!$A12),--('Input - Assumptions'!$H$22:$H$30&lt;=Calc!D$10),--(IF('Input - Assumptions'!$H$22:$H$30=0,0,'Input - Assumptions'!$H$22:$H$30-1)+'Input - Assumptions'!$F$22:$F$30*12&gt;=Calc!D$10),'Input - Assumptions'!$E$22:$E$30)</f>
        <v>0</v>
      </c>
      <c r="E12" s="94" cm="1">
        <f t="array" ref="E12">SUMPRODUCT(--('Input - Assumptions'!$D$22:$D$30=Calc!$A12),--('Input - Assumptions'!$H$22:$H$30&lt;=Calc!E$10),--(IF('Input - Assumptions'!$H$22:$H$30=0,0,'Input - Assumptions'!$H$22:$H$30-1)+'Input - Assumptions'!$F$22:$F$30*12&gt;=Calc!E$10),'Input - Assumptions'!$E$22:$E$30)</f>
        <v>0</v>
      </c>
      <c r="F12" s="94" cm="1">
        <f t="array" ref="F12">SUMPRODUCT(--('Input - Assumptions'!$D$22:$D$30=Calc!$A12),--('Input - Assumptions'!$H$22:$H$30&lt;=Calc!F$10),--(IF('Input - Assumptions'!$H$22:$H$30=0,0,'Input - Assumptions'!$H$22:$H$30-1)+'Input - Assumptions'!$F$22:$F$30*12&gt;=Calc!F$10),'Input - Assumptions'!$E$22:$E$30)</f>
        <v>0</v>
      </c>
      <c r="G12" s="94" cm="1">
        <f t="array" ref="G12">SUMPRODUCT(--('Input - Assumptions'!$D$22:$D$30=Calc!$A12),--('Input - Assumptions'!$H$22:$H$30&lt;=Calc!G$10),--(IF('Input - Assumptions'!$H$22:$H$30=0,0,'Input - Assumptions'!$H$22:$H$30-1)+'Input - Assumptions'!$F$22:$F$30*12&gt;=Calc!G$10),'Input - Assumptions'!$E$22:$E$30)</f>
        <v>0</v>
      </c>
      <c r="H12" s="94" cm="1">
        <f t="array" ref="H12">SUMPRODUCT(--('Input - Assumptions'!$D$22:$D$30=Calc!$A12),--('Input - Assumptions'!$H$22:$H$30&lt;=Calc!H$10),--(IF('Input - Assumptions'!$H$22:$H$30=0,0,'Input - Assumptions'!$H$22:$H$30-1)+'Input - Assumptions'!$F$22:$F$30*12&gt;=Calc!H$10),'Input - Assumptions'!$E$22:$E$30)</f>
        <v>30000</v>
      </c>
      <c r="I12" s="94" cm="1">
        <f t="array" ref="I12">SUMPRODUCT(--('Input - Assumptions'!$D$22:$D$30=Calc!$A12),--('Input - Assumptions'!$H$22:$H$30&lt;=Calc!I$10),--(IF('Input - Assumptions'!$H$22:$H$30=0,0,'Input - Assumptions'!$H$22:$H$30-1)+'Input - Assumptions'!$F$22:$F$30*12&gt;=Calc!I$10),'Input - Assumptions'!$E$22:$E$30)</f>
        <v>30000</v>
      </c>
      <c r="J12" s="94" cm="1">
        <f t="array" ref="J12">SUMPRODUCT(--('Input - Assumptions'!$D$22:$D$30=Calc!$A12),--('Input - Assumptions'!$H$22:$H$30&lt;=Calc!J$10),--(IF('Input - Assumptions'!$H$22:$H$30=0,0,'Input - Assumptions'!$H$22:$H$30-1)+'Input - Assumptions'!$F$22:$F$30*12&gt;=Calc!J$10),'Input - Assumptions'!$E$22:$E$30)</f>
        <v>30000</v>
      </c>
      <c r="K12" s="94" cm="1">
        <f t="array" ref="K12">SUMPRODUCT(--('Input - Assumptions'!$D$22:$D$30=Calc!$A12),--('Input - Assumptions'!$H$22:$H$30&lt;=Calc!K$10),--(IF('Input - Assumptions'!$H$22:$H$30=0,0,'Input - Assumptions'!$H$22:$H$30-1)+'Input - Assumptions'!$F$22:$F$30*12&gt;=Calc!K$10),'Input - Assumptions'!$E$22:$E$30)</f>
        <v>30000</v>
      </c>
      <c r="L12" s="94" cm="1">
        <f t="array" ref="L12">SUMPRODUCT(--('Input - Assumptions'!$D$22:$D$30=Calc!$A12),--('Input - Assumptions'!$H$22:$H$30&lt;=Calc!L$10),--(IF('Input - Assumptions'!$H$22:$H$30=0,0,'Input - Assumptions'!$H$22:$H$30-1)+'Input - Assumptions'!$F$22:$F$30*12&gt;=Calc!L$10),'Input - Assumptions'!$E$22:$E$30)</f>
        <v>30000</v>
      </c>
      <c r="M12" s="94" cm="1">
        <f t="array" ref="M12">SUMPRODUCT(--('Input - Assumptions'!$D$22:$D$30=Calc!$A12),--('Input - Assumptions'!$H$22:$H$30&lt;=Calc!M$10),--(IF('Input - Assumptions'!$H$22:$H$30=0,0,'Input - Assumptions'!$H$22:$H$30-1)+'Input - Assumptions'!$F$22:$F$30*12&gt;=Calc!M$10),'Input - Assumptions'!$E$22:$E$30)</f>
        <v>30000</v>
      </c>
      <c r="N12" s="94" cm="1">
        <f t="array" ref="N12">SUMPRODUCT(--('Input - Assumptions'!$D$22:$D$30=Calc!$A12),--('Input - Assumptions'!$H$22:$H$30&lt;=Calc!N$10),--(IF('Input - Assumptions'!$H$22:$H$30=0,0,'Input - Assumptions'!$H$22:$H$30-1)+'Input - Assumptions'!$F$22:$F$30*12&gt;=Calc!N$10),'Input - Assumptions'!$E$22:$E$30)</f>
        <v>30000</v>
      </c>
      <c r="O12" s="94" cm="1">
        <f t="array" ref="O12">SUMPRODUCT(--('Input - Assumptions'!$D$22:$D$30=Calc!$A12),--('Input - Assumptions'!$H$22:$H$30&lt;=Calc!O$10),--(IF('Input - Assumptions'!$H$22:$H$30=0,0,'Input - Assumptions'!$H$22:$H$30-1)+'Input - Assumptions'!$F$22:$F$30*12&gt;=Calc!O$10),'Input - Assumptions'!$E$22:$E$30)</f>
        <v>30000</v>
      </c>
      <c r="P12" s="94" cm="1">
        <f t="array" ref="P12">SUMPRODUCT(--('Input - Assumptions'!$D$22:$D$30=Calc!$A12),--('Input - Assumptions'!$H$22:$H$30&lt;=Calc!P$10),--(IF('Input - Assumptions'!$H$22:$H$30=0,0,'Input - Assumptions'!$H$22:$H$30-1)+'Input - Assumptions'!$F$22:$F$30*12&gt;=Calc!P$10),'Input - Assumptions'!$E$22:$E$30)</f>
        <v>30000</v>
      </c>
      <c r="Q12" s="94" cm="1">
        <f t="array" ref="Q12">SUMPRODUCT(--('Input - Assumptions'!$D$22:$D$30=Calc!$A12),--('Input - Assumptions'!$H$22:$H$30&lt;=Calc!Q$10),--(IF('Input - Assumptions'!$H$22:$H$30=0,0,'Input - Assumptions'!$H$22:$H$30-1)+'Input - Assumptions'!$F$22:$F$30*12&gt;=Calc!Q$10),'Input - Assumptions'!$E$22:$E$30)</f>
        <v>30000</v>
      </c>
      <c r="R12" s="94" cm="1">
        <f t="array" ref="R12">SUMPRODUCT(--('Input - Assumptions'!$D$22:$D$30=Calc!$A12),--('Input - Assumptions'!$H$22:$H$30&lt;=Calc!R$10),--(IF('Input - Assumptions'!$H$22:$H$30=0,0,'Input - Assumptions'!$H$22:$H$30-1)+'Input - Assumptions'!$F$22:$F$30*12&gt;=Calc!R$10),'Input - Assumptions'!$E$22:$E$30)</f>
        <v>30000</v>
      </c>
      <c r="S12" s="94" cm="1">
        <f t="array" ref="S12">SUMPRODUCT(--('Input - Assumptions'!$D$22:$D$30=Calc!$A12),--('Input - Assumptions'!$H$22:$H$30&lt;=Calc!S$10),--(IF('Input - Assumptions'!$H$22:$H$30=0,0,'Input - Assumptions'!$H$22:$H$30-1)+'Input - Assumptions'!$F$22:$F$30*12&gt;=Calc!S$10),'Input - Assumptions'!$E$22:$E$30)</f>
        <v>30000</v>
      </c>
      <c r="T12" s="94" cm="1">
        <f t="array" ref="T12">SUMPRODUCT(--('Input - Assumptions'!$D$22:$D$30=Calc!$A12),--('Input - Assumptions'!$H$22:$H$30&lt;=Calc!T$10),--(IF('Input - Assumptions'!$H$22:$H$30=0,0,'Input - Assumptions'!$H$22:$H$30-1)+'Input - Assumptions'!$F$22:$F$30*12&gt;=Calc!T$10),'Input - Assumptions'!$E$22:$E$30)</f>
        <v>30000</v>
      </c>
      <c r="U12" s="94" cm="1">
        <f t="array" ref="U12">SUMPRODUCT(--('Input - Assumptions'!$D$22:$D$30=Calc!$A12),--('Input - Assumptions'!$H$22:$H$30&lt;=Calc!U$10),--(IF('Input - Assumptions'!$H$22:$H$30=0,0,'Input - Assumptions'!$H$22:$H$30-1)+'Input - Assumptions'!$F$22:$F$30*12&gt;=Calc!U$10),'Input - Assumptions'!$E$22:$E$30)</f>
        <v>30000</v>
      </c>
      <c r="V12" s="94" cm="1">
        <f t="array" ref="V12">SUMPRODUCT(--('Input - Assumptions'!$D$22:$D$30=Calc!$A12),--('Input - Assumptions'!$H$22:$H$30&lt;=Calc!V$10),--(IF('Input - Assumptions'!$H$22:$H$30=0,0,'Input - Assumptions'!$H$22:$H$30-1)+'Input - Assumptions'!$F$22:$F$30*12&gt;=Calc!V$10),'Input - Assumptions'!$E$22:$E$30)</f>
        <v>30000</v>
      </c>
      <c r="W12" s="94" cm="1">
        <f t="array" ref="W12">SUMPRODUCT(--('Input - Assumptions'!$D$22:$D$30=Calc!$A12),--('Input - Assumptions'!$H$22:$H$30&lt;=Calc!W$10),--(IF('Input - Assumptions'!$H$22:$H$30=0,0,'Input - Assumptions'!$H$22:$H$30-1)+'Input - Assumptions'!$F$22:$F$30*12&gt;=Calc!W$10),'Input - Assumptions'!$E$22:$E$30)</f>
        <v>30000</v>
      </c>
      <c r="X12" s="94" cm="1">
        <f t="array" ref="X12">SUMPRODUCT(--('Input - Assumptions'!$D$22:$D$30=Calc!$A12),--('Input - Assumptions'!$H$22:$H$30&lt;=Calc!X$10),--(IF('Input - Assumptions'!$H$22:$H$30=0,0,'Input - Assumptions'!$H$22:$H$30-1)+'Input - Assumptions'!$F$22:$F$30*12&gt;=Calc!X$10),'Input - Assumptions'!$E$22:$E$30)</f>
        <v>30000</v>
      </c>
      <c r="Y12" s="94" cm="1">
        <f t="array" ref="Y12">SUMPRODUCT(--('Input - Assumptions'!$D$22:$D$30=Calc!$A12),--('Input - Assumptions'!$H$22:$H$30&lt;=Calc!Y$10),--(IF('Input - Assumptions'!$H$22:$H$30=0,0,'Input - Assumptions'!$H$22:$H$30-1)+'Input - Assumptions'!$F$22:$F$30*12&gt;=Calc!Y$10),'Input - Assumptions'!$E$22:$E$30)</f>
        <v>30000</v>
      </c>
      <c r="Z12" s="94" cm="1">
        <f t="array" ref="Z12">SUMPRODUCT(--('Input - Assumptions'!$D$22:$D$30=Calc!$A12),--('Input - Assumptions'!$H$22:$H$30&lt;=Calc!Z$10),--(IF('Input - Assumptions'!$H$22:$H$30=0,0,'Input - Assumptions'!$H$22:$H$30-1)+'Input - Assumptions'!$F$22:$F$30*12&gt;=Calc!Z$10),'Input - Assumptions'!$E$22:$E$30)</f>
        <v>30000</v>
      </c>
      <c r="AA12" s="94" cm="1">
        <f t="array" ref="AA12">SUMPRODUCT(--('Input - Assumptions'!$D$22:$D$30=Calc!$A12),--('Input - Assumptions'!$H$22:$H$30&lt;=Calc!AA$10),--(IF('Input - Assumptions'!$H$22:$H$30=0,0,'Input - Assumptions'!$H$22:$H$30-1)+'Input - Assumptions'!$F$22:$F$30*12&gt;=Calc!AA$10),'Input - Assumptions'!$E$22:$E$30)</f>
        <v>30000</v>
      </c>
      <c r="AB12" s="94" cm="1">
        <f t="array" ref="AB12">SUMPRODUCT(--('Input - Assumptions'!$D$22:$D$30=Calc!$A12),--('Input - Assumptions'!$H$22:$H$30&lt;=Calc!AB$10),--(IF('Input - Assumptions'!$H$22:$H$30=0,0,'Input - Assumptions'!$H$22:$H$30-1)+'Input - Assumptions'!$F$22:$F$30*12&gt;=Calc!AB$10),'Input - Assumptions'!$E$22:$E$30)</f>
        <v>30000</v>
      </c>
      <c r="AC12" s="94" cm="1">
        <f t="array" ref="AC12">SUMPRODUCT(--('Input - Assumptions'!$D$22:$D$30=Calc!$A12),--('Input - Assumptions'!$H$22:$H$30&lt;=Calc!AC$10),--(IF('Input - Assumptions'!$H$22:$H$30=0,0,'Input - Assumptions'!$H$22:$H$30-1)+'Input - Assumptions'!$F$22:$F$30*12&gt;=Calc!AC$10),'Input - Assumptions'!$E$22:$E$30)</f>
        <v>30000</v>
      </c>
      <c r="AD12" s="94" cm="1">
        <f t="array" ref="AD12">SUMPRODUCT(--('Input - Assumptions'!$D$22:$D$30=Calc!$A12),--('Input - Assumptions'!$H$22:$H$30&lt;=Calc!AD$10),--(IF('Input - Assumptions'!$H$22:$H$30=0,0,'Input - Assumptions'!$H$22:$H$30-1)+'Input - Assumptions'!$F$22:$F$30*12&gt;=Calc!AD$10),'Input - Assumptions'!$E$22:$E$30)</f>
        <v>30000</v>
      </c>
      <c r="AE12" s="94" cm="1">
        <f t="array" ref="AE12">SUMPRODUCT(--('Input - Assumptions'!$D$22:$D$30=Calc!$A12),--('Input - Assumptions'!$H$22:$H$30&lt;=Calc!AE$10),--(IF('Input - Assumptions'!$H$22:$H$30=0,0,'Input - Assumptions'!$H$22:$H$30-1)+'Input - Assumptions'!$F$22:$F$30*12&gt;=Calc!AE$10),'Input - Assumptions'!$E$22:$E$30)</f>
        <v>30000</v>
      </c>
      <c r="AF12" s="94" cm="1">
        <f t="array" ref="AF12">SUMPRODUCT(--('Input - Assumptions'!$D$22:$D$30=Calc!$A12),--('Input - Assumptions'!$H$22:$H$30&lt;=Calc!AF$10),--(IF('Input - Assumptions'!$H$22:$H$30=0,0,'Input - Assumptions'!$H$22:$H$30-1)+'Input - Assumptions'!$F$22:$F$30*12&gt;=Calc!AF$10),'Input - Assumptions'!$E$22:$E$30)</f>
        <v>30000</v>
      </c>
      <c r="AG12" s="94" cm="1">
        <f t="array" ref="AG12">SUMPRODUCT(--('Input - Assumptions'!$D$22:$D$30=Calc!$A12),--('Input - Assumptions'!$H$22:$H$30&lt;=Calc!AG$10),--(IF('Input - Assumptions'!$H$22:$H$30=0,0,'Input - Assumptions'!$H$22:$H$30-1)+'Input - Assumptions'!$F$22:$F$30*12&gt;=Calc!AG$10),'Input - Assumptions'!$E$22:$E$30)</f>
        <v>30000</v>
      </c>
      <c r="AH12" s="94" cm="1">
        <f t="array" ref="AH12">SUMPRODUCT(--('Input - Assumptions'!$D$22:$D$30=Calc!$A12),--('Input - Assumptions'!$H$22:$H$30&lt;=Calc!AH$10),--(IF('Input - Assumptions'!$H$22:$H$30=0,0,'Input - Assumptions'!$H$22:$H$30-1)+'Input - Assumptions'!$F$22:$F$30*12&gt;=Calc!AH$10),'Input - Assumptions'!$E$22:$E$30)</f>
        <v>30000</v>
      </c>
      <c r="AI12" s="94" cm="1">
        <f t="array" ref="AI12">SUMPRODUCT(--('Input - Assumptions'!$D$22:$D$30=Calc!$A12),--('Input - Assumptions'!$H$22:$H$30&lt;=Calc!AI$10),--(IF('Input - Assumptions'!$H$22:$H$30=0,0,'Input - Assumptions'!$H$22:$H$30-1)+'Input - Assumptions'!$F$22:$F$30*12&gt;=Calc!AI$10),'Input - Assumptions'!$E$22:$E$30)</f>
        <v>30000</v>
      </c>
      <c r="AJ12" s="94" cm="1">
        <f t="array" ref="AJ12">SUMPRODUCT(--('Input - Assumptions'!$D$22:$D$30=Calc!$A12),--('Input - Assumptions'!$H$22:$H$30&lt;=Calc!AJ$10),--(IF('Input - Assumptions'!$H$22:$H$30=0,0,'Input - Assumptions'!$H$22:$H$30-1)+'Input - Assumptions'!$F$22:$F$30*12&gt;=Calc!AJ$10),'Input - Assumptions'!$E$22:$E$30)</f>
        <v>30000</v>
      </c>
      <c r="AK12" s="94" cm="1">
        <f t="array" ref="AK12">SUMPRODUCT(--('Input - Assumptions'!$D$22:$D$30=Calc!$A12),--('Input - Assumptions'!$H$22:$H$30&lt;=Calc!AK$10),--(IF('Input - Assumptions'!$H$22:$H$30=0,0,'Input - Assumptions'!$H$22:$H$30-1)+'Input - Assumptions'!$F$22:$F$30*12&gt;=Calc!AK$10),'Input - Assumptions'!$E$22:$E$30)</f>
        <v>30000</v>
      </c>
      <c r="AL12" s="94" cm="1">
        <f t="array" ref="AL12">SUMPRODUCT(--('Input - Assumptions'!$D$22:$D$30=Calc!$A12),--('Input - Assumptions'!$H$22:$H$30&lt;=Calc!AL$10),--(IF('Input - Assumptions'!$H$22:$H$30=0,0,'Input - Assumptions'!$H$22:$H$30-1)+'Input - Assumptions'!$F$22:$F$30*12&gt;=Calc!AL$10),'Input - Assumptions'!$E$22:$E$30)</f>
        <v>30000</v>
      </c>
      <c r="AM12" s="94" cm="1">
        <f t="array" ref="AM12">SUMPRODUCT(--('Input - Assumptions'!$D$22:$D$30=Calc!$A12),--('Input - Assumptions'!$H$22:$H$30&lt;=Calc!AM$10),--(IF('Input - Assumptions'!$H$22:$H$30=0,0,'Input - Assumptions'!$H$22:$H$30-1)+'Input - Assumptions'!$F$22:$F$30*12&gt;=Calc!AM$10),'Input - Assumptions'!$E$22:$E$30)</f>
        <v>30000</v>
      </c>
      <c r="AN12" s="94" cm="1">
        <f t="array" ref="AN12">SUMPRODUCT(--('Input - Assumptions'!$D$22:$D$30=Calc!$A12),--('Input - Assumptions'!$H$22:$H$30&lt;=Calc!AN$10),--(IF('Input - Assumptions'!$H$22:$H$30=0,0,'Input - Assumptions'!$H$22:$H$30-1)+'Input - Assumptions'!$F$22:$F$30*12&gt;=Calc!AN$10),'Input - Assumptions'!$E$22:$E$30)</f>
        <v>30000</v>
      </c>
      <c r="AO12" s="94" cm="1">
        <f t="array" ref="AO12">SUMPRODUCT(--('Input - Assumptions'!$D$22:$D$30=Calc!$A12),--('Input - Assumptions'!$H$22:$H$30&lt;=Calc!AO$10),--(IF('Input - Assumptions'!$H$22:$H$30=0,0,'Input - Assumptions'!$H$22:$H$30-1)+'Input - Assumptions'!$F$22:$F$30*12&gt;=Calc!AO$10),'Input - Assumptions'!$E$22:$E$30)</f>
        <v>30000</v>
      </c>
      <c r="AP12" s="94" cm="1">
        <f t="array" ref="AP12">SUMPRODUCT(--('Input - Assumptions'!$D$22:$D$30=Calc!$A12),--('Input - Assumptions'!$H$22:$H$30&lt;=Calc!AP$10),--(IF('Input - Assumptions'!$H$22:$H$30=0,0,'Input - Assumptions'!$H$22:$H$30-1)+'Input - Assumptions'!$F$22:$F$30*12&gt;=Calc!AP$10),'Input - Assumptions'!$E$22:$E$30)</f>
        <v>30000</v>
      </c>
      <c r="AQ12" s="94" cm="1">
        <f t="array" ref="AQ12">SUMPRODUCT(--('Input - Assumptions'!$D$22:$D$30=Calc!$A12),--('Input - Assumptions'!$H$22:$H$30&lt;=Calc!AQ$10),--(IF('Input - Assumptions'!$H$22:$H$30=0,0,'Input - Assumptions'!$H$22:$H$30-1)+'Input - Assumptions'!$F$22:$F$30*12&gt;=Calc!AQ$10),'Input - Assumptions'!$E$22:$E$30)</f>
        <v>30000</v>
      </c>
      <c r="AR12" s="94" cm="1">
        <f t="array" ref="AR12">SUMPRODUCT(--('Input - Assumptions'!$D$22:$D$30=Calc!$A12),--('Input - Assumptions'!$H$22:$H$30&lt;=Calc!AR$10),--(IF('Input - Assumptions'!$H$22:$H$30=0,0,'Input - Assumptions'!$H$22:$H$30-1)+'Input - Assumptions'!$F$22:$F$30*12&gt;=Calc!AR$10),'Input - Assumptions'!$E$22:$E$30)</f>
        <v>30000</v>
      </c>
      <c r="AS12" s="94" cm="1">
        <f t="array" ref="AS12">SUMPRODUCT(--('Input - Assumptions'!$D$22:$D$30=Calc!$A12),--('Input - Assumptions'!$H$22:$H$30&lt;=Calc!AS$10),--(IF('Input - Assumptions'!$H$22:$H$30=0,0,'Input - Assumptions'!$H$22:$H$30-1)+'Input - Assumptions'!$F$22:$F$30*12&gt;=Calc!AS$10),'Input - Assumptions'!$E$22:$E$30)</f>
        <v>30000</v>
      </c>
      <c r="AT12" s="94" cm="1">
        <f t="array" ref="AT12">SUMPRODUCT(--('Input - Assumptions'!$D$22:$D$30=Calc!$A12),--('Input - Assumptions'!$H$22:$H$30&lt;=Calc!AT$10),--(IF('Input - Assumptions'!$H$22:$H$30=0,0,'Input - Assumptions'!$H$22:$H$30-1)+'Input - Assumptions'!$F$22:$F$30*12&gt;=Calc!AT$10),'Input - Assumptions'!$E$22:$E$30)</f>
        <v>30000</v>
      </c>
      <c r="AU12" s="94" cm="1">
        <f t="array" ref="AU12">SUMPRODUCT(--('Input - Assumptions'!$D$22:$D$30=Calc!$A12),--('Input - Assumptions'!$H$22:$H$30&lt;=Calc!AU$10),--(IF('Input - Assumptions'!$H$22:$H$30=0,0,'Input - Assumptions'!$H$22:$H$30-1)+'Input - Assumptions'!$F$22:$F$30*12&gt;=Calc!AU$10),'Input - Assumptions'!$E$22:$E$30)</f>
        <v>30000</v>
      </c>
      <c r="AV12" s="94" cm="1">
        <f t="array" ref="AV12">SUMPRODUCT(--('Input - Assumptions'!$D$22:$D$30=Calc!$A12),--('Input - Assumptions'!$H$22:$H$30&lt;=Calc!AV$10),--(IF('Input - Assumptions'!$H$22:$H$30=0,0,'Input - Assumptions'!$H$22:$H$30-1)+'Input - Assumptions'!$F$22:$F$30*12&gt;=Calc!AV$10),'Input - Assumptions'!$E$22:$E$30)</f>
        <v>30000</v>
      </c>
      <c r="AW12" s="94" cm="1">
        <f t="array" ref="AW12">SUMPRODUCT(--('Input - Assumptions'!$D$22:$D$30=Calc!$A12),--('Input - Assumptions'!$H$22:$H$30&lt;=Calc!AW$10),--(IF('Input - Assumptions'!$H$22:$H$30=0,0,'Input - Assumptions'!$H$22:$H$30-1)+'Input - Assumptions'!$F$22:$F$30*12&gt;=Calc!AW$10),'Input - Assumptions'!$E$22:$E$30)</f>
        <v>30000</v>
      </c>
      <c r="AX12" s="94" cm="1">
        <f t="array" ref="AX12">SUMPRODUCT(--('Input - Assumptions'!$D$22:$D$30=Calc!$A12),--('Input - Assumptions'!$H$22:$H$30&lt;=Calc!AX$10),--(IF('Input - Assumptions'!$H$22:$H$30=0,0,'Input - Assumptions'!$H$22:$H$30-1)+'Input - Assumptions'!$F$22:$F$30*12&gt;=Calc!AX$10),'Input - Assumptions'!$E$22:$E$30)</f>
        <v>30000</v>
      </c>
      <c r="AY12" s="94" cm="1">
        <f t="array" ref="AY12">SUMPRODUCT(--('Input - Assumptions'!$D$22:$D$30=Calc!$A12),--('Input - Assumptions'!$H$22:$H$30&lt;=Calc!AY$10),--(IF('Input - Assumptions'!$H$22:$H$30=0,0,'Input - Assumptions'!$H$22:$H$30-1)+'Input - Assumptions'!$F$22:$F$30*12&gt;=Calc!AY$10),'Input - Assumptions'!$E$22:$E$30)</f>
        <v>30000</v>
      </c>
      <c r="AZ12" s="94" cm="1">
        <f t="array" ref="AZ12">SUMPRODUCT(--('Input - Assumptions'!$D$22:$D$30=Calc!$A12),--('Input - Assumptions'!$H$22:$H$30&lt;=Calc!AZ$10),--(IF('Input - Assumptions'!$H$22:$H$30=0,0,'Input - Assumptions'!$H$22:$H$30-1)+'Input - Assumptions'!$F$22:$F$30*12&gt;=Calc!AZ$10),'Input - Assumptions'!$E$22:$E$30)</f>
        <v>30000</v>
      </c>
      <c r="BA12" s="94" cm="1">
        <f t="array" ref="BA12">SUMPRODUCT(--('Input - Assumptions'!$D$22:$D$30=Calc!$A12),--('Input - Assumptions'!$H$22:$H$30&lt;=Calc!BA$10),--(IF('Input - Assumptions'!$H$22:$H$30=0,0,'Input - Assumptions'!$H$22:$H$30-1)+'Input - Assumptions'!$F$22:$F$30*12&gt;=Calc!BA$10),'Input - Assumptions'!$E$22:$E$30)</f>
        <v>30000</v>
      </c>
      <c r="BB12" s="94" cm="1">
        <f t="array" ref="BB12">SUMPRODUCT(--('Input - Assumptions'!$D$22:$D$30=Calc!$A12),--('Input - Assumptions'!$H$22:$H$30&lt;=Calc!BB$10),--(IF('Input - Assumptions'!$H$22:$H$30=0,0,'Input - Assumptions'!$H$22:$H$30-1)+'Input - Assumptions'!$F$22:$F$30*12&gt;=Calc!BB$10),'Input - Assumptions'!$E$22:$E$30)</f>
        <v>30000</v>
      </c>
      <c r="BC12" s="94" cm="1">
        <f t="array" ref="BC12">SUMPRODUCT(--('Input - Assumptions'!$D$22:$D$30=Calc!$A12),--('Input - Assumptions'!$H$22:$H$30&lt;=Calc!BC$10),--(IF('Input - Assumptions'!$H$22:$H$30=0,0,'Input - Assumptions'!$H$22:$H$30-1)+'Input - Assumptions'!$F$22:$F$30*12&gt;=Calc!BC$10),'Input - Assumptions'!$E$22:$E$30)</f>
        <v>30000</v>
      </c>
      <c r="BD12" s="94" cm="1">
        <f t="array" ref="BD12">SUMPRODUCT(--('Input - Assumptions'!$D$22:$D$30=Calc!$A12),--('Input - Assumptions'!$H$22:$H$30&lt;=Calc!BD$10),--(IF('Input - Assumptions'!$H$22:$H$30=0,0,'Input - Assumptions'!$H$22:$H$30-1)+'Input - Assumptions'!$F$22:$F$30*12&gt;=Calc!BD$10),'Input - Assumptions'!$E$22:$E$30)</f>
        <v>30000</v>
      </c>
      <c r="BE12" s="94" cm="1">
        <f t="array" ref="BE12">SUMPRODUCT(--('Input - Assumptions'!$D$22:$D$30=Calc!$A12),--('Input - Assumptions'!$H$22:$H$30&lt;=Calc!BE$10),--(IF('Input - Assumptions'!$H$22:$H$30=0,0,'Input - Assumptions'!$H$22:$H$30-1)+'Input - Assumptions'!$F$22:$F$30*12&gt;=Calc!BE$10),'Input - Assumptions'!$E$22:$E$30)</f>
        <v>30000</v>
      </c>
      <c r="BF12" s="94" cm="1">
        <f t="array" ref="BF12">SUMPRODUCT(--('Input - Assumptions'!$D$22:$D$30=Calc!$A12),--('Input - Assumptions'!$H$22:$H$30&lt;=Calc!BF$10),--(IF('Input - Assumptions'!$H$22:$H$30=0,0,'Input - Assumptions'!$H$22:$H$30-1)+'Input - Assumptions'!$F$22:$F$30*12&gt;=Calc!BF$10),'Input - Assumptions'!$E$22:$E$30)</f>
        <v>30000</v>
      </c>
      <c r="BG12" s="94" cm="1">
        <f t="array" ref="BG12">SUMPRODUCT(--('Input - Assumptions'!$D$22:$D$30=Calc!$A12),--('Input - Assumptions'!$H$22:$H$30&lt;=Calc!BG$10),--(IF('Input - Assumptions'!$H$22:$H$30=0,0,'Input - Assumptions'!$H$22:$H$30-1)+'Input - Assumptions'!$F$22:$F$30*12&gt;=Calc!BG$10),'Input - Assumptions'!$E$22:$E$30)</f>
        <v>30000</v>
      </c>
      <c r="BH12" s="94" cm="1">
        <f t="array" ref="BH12">SUMPRODUCT(--('Input - Assumptions'!$D$22:$D$30=Calc!$A12),--('Input - Assumptions'!$H$22:$H$30&lt;=Calc!BH$10),--(IF('Input - Assumptions'!$H$22:$H$30=0,0,'Input - Assumptions'!$H$22:$H$30-1)+'Input - Assumptions'!$F$22:$F$30*12&gt;=Calc!BH$10),'Input - Assumptions'!$E$22:$E$30)</f>
        <v>30000</v>
      </c>
      <c r="BI12" s="94" cm="1">
        <f t="array" ref="BI12">SUMPRODUCT(--('Input - Assumptions'!$D$22:$D$30=Calc!$A12),--('Input - Assumptions'!$H$22:$H$30&lt;=Calc!BI$10),--(IF('Input - Assumptions'!$H$22:$H$30=0,0,'Input - Assumptions'!$H$22:$H$30-1)+'Input - Assumptions'!$F$22:$F$30*12&gt;=Calc!BI$10),'Input - Assumptions'!$E$22:$E$30)</f>
        <v>30000</v>
      </c>
      <c r="BJ12" s="94" cm="1">
        <f t="array" ref="BJ12">SUMPRODUCT(--('Input - Assumptions'!$D$22:$D$30=Calc!$A12),--('Input - Assumptions'!$H$22:$H$30&lt;=Calc!BJ$10),--(IF('Input - Assumptions'!$H$22:$H$30=0,0,'Input - Assumptions'!$H$22:$H$30-1)+'Input - Assumptions'!$F$22:$F$30*12&gt;=Calc!BJ$10),'Input - Assumptions'!$E$22:$E$30)</f>
        <v>30000</v>
      </c>
    </row>
    <row r="13" spans="1:63">
      <c r="A13" s="2">
        <f>'Input - Assumptions'!J24</f>
        <v>0</v>
      </c>
      <c r="B13" s="94" cm="1">
        <f t="array" ref="B13">SUMPRODUCT(--('Input - Assumptions'!$D$22:$D$30=Calc!$A13),--('Input - Assumptions'!$H$22:$H$30&lt;=Calc!B$10),--(IF('Input - Assumptions'!$H$22:$H$30=0,0,'Input - Assumptions'!$H$22:$H$30-1)+'Input - Assumptions'!$F$22:$F$30*12&gt;=Calc!B$10),'Input - Assumptions'!$E$22:$E$30)</f>
        <v>0</v>
      </c>
      <c r="C13" s="94" cm="1">
        <f t="array" ref="C13">SUMPRODUCT(--('Input - Assumptions'!$D$22:$D$30=Calc!$A13),--('Input - Assumptions'!$H$22:$H$30&lt;=Calc!C$10),--(IF('Input - Assumptions'!$H$22:$H$30=0,0,'Input - Assumptions'!$H$22:$H$30-1)+'Input - Assumptions'!$F$22:$F$30*12&gt;=Calc!C$10),'Input - Assumptions'!$E$22:$E$30)</f>
        <v>0</v>
      </c>
      <c r="D13" s="94" cm="1">
        <f t="array" ref="D13">SUMPRODUCT(--('Input - Assumptions'!$D$22:$D$30=Calc!$A13),--('Input - Assumptions'!$H$22:$H$30&lt;=Calc!D$10),--(IF('Input - Assumptions'!$H$22:$H$30=0,0,'Input - Assumptions'!$H$22:$H$30-1)+'Input - Assumptions'!$F$22:$F$30*12&gt;=Calc!D$10),'Input - Assumptions'!$E$22:$E$30)</f>
        <v>0</v>
      </c>
      <c r="E13" s="94" cm="1">
        <f t="array" ref="E13">SUMPRODUCT(--('Input - Assumptions'!$D$22:$D$30=Calc!$A13),--('Input - Assumptions'!$H$22:$H$30&lt;=Calc!E$10),--(IF('Input - Assumptions'!$H$22:$H$30=0,0,'Input - Assumptions'!$H$22:$H$30-1)+'Input - Assumptions'!$F$22:$F$30*12&gt;=Calc!E$10),'Input - Assumptions'!$E$22:$E$30)</f>
        <v>0</v>
      </c>
      <c r="F13" s="94" cm="1">
        <f t="array" ref="F13">SUMPRODUCT(--('Input - Assumptions'!$D$22:$D$30=Calc!$A13),--('Input - Assumptions'!$H$22:$H$30&lt;=Calc!F$10),--(IF('Input - Assumptions'!$H$22:$H$30=0,0,'Input - Assumptions'!$H$22:$H$30-1)+'Input - Assumptions'!$F$22:$F$30*12&gt;=Calc!F$10),'Input - Assumptions'!$E$22:$E$30)</f>
        <v>0</v>
      </c>
      <c r="G13" s="94" cm="1">
        <f t="array" ref="G13">SUMPRODUCT(--('Input - Assumptions'!$D$22:$D$30=Calc!$A13),--('Input - Assumptions'!$H$22:$H$30&lt;=Calc!G$10),--(IF('Input - Assumptions'!$H$22:$H$30=0,0,'Input - Assumptions'!$H$22:$H$30-1)+'Input - Assumptions'!$F$22:$F$30*12&gt;=Calc!G$10),'Input - Assumptions'!$E$22:$E$30)</f>
        <v>0</v>
      </c>
      <c r="H13" s="94" cm="1">
        <f t="array" ref="H13">SUMPRODUCT(--('Input - Assumptions'!$D$22:$D$30=Calc!$A13),--('Input - Assumptions'!$H$22:$H$30&lt;=Calc!H$10),--(IF('Input - Assumptions'!$H$22:$H$30=0,0,'Input - Assumptions'!$H$22:$H$30-1)+'Input - Assumptions'!$F$22:$F$30*12&gt;=Calc!H$10),'Input - Assumptions'!$E$22:$E$30)</f>
        <v>0</v>
      </c>
      <c r="I13" s="94" cm="1">
        <f t="array" ref="I13">SUMPRODUCT(--('Input - Assumptions'!$D$22:$D$30=Calc!$A13),--('Input - Assumptions'!$H$22:$H$30&lt;=Calc!I$10),--(IF('Input - Assumptions'!$H$22:$H$30=0,0,'Input - Assumptions'!$H$22:$H$30-1)+'Input - Assumptions'!$F$22:$F$30*12&gt;=Calc!I$10),'Input - Assumptions'!$E$22:$E$30)</f>
        <v>0</v>
      </c>
      <c r="J13" s="94" cm="1">
        <f t="array" ref="J13">SUMPRODUCT(--('Input - Assumptions'!$D$22:$D$30=Calc!$A13),--('Input - Assumptions'!$H$22:$H$30&lt;=Calc!J$10),--(IF('Input - Assumptions'!$H$22:$H$30=0,0,'Input - Assumptions'!$H$22:$H$30-1)+'Input - Assumptions'!$F$22:$F$30*12&gt;=Calc!J$10),'Input - Assumptions'!$E$22:$E$30)</f>
        <v>0</v>
      </c>
      <c r="K13" s="94" cm="1">
        <f t="array" ref="K13">SUMPRODUCT(--('Input - Assumptions'!$D$22:$D$30=Calc!$A13),--('Input - Assumptions'!$H$22:$H$30&lt;=Calc!K$10),--(IF('Input - Assumptions'!$H$22:$H$30=0,0,'Input - Assumptions'!$H$22:$H$30-1)+'Input - Assumptions'!$F$22:$F$30*12&gt;=Calc!K$10),'Input - Assumptions'!$E$22:$E$30)</f>
        <v>0</v>
      </c>
      <c r="L13" s="94" cm="1">
        <f t="array" ref="L13">SUMPRODUCT(--('Input - Assumptions'!$D$22:$D$30=Calc!$A13),--('Input - Assumptions'!$H$22:$H$30&lt;=Calc!L$10),--(IF('Input - Assumptions'!$H$22:$H$30=0,0,'Input - Assumptions'!$H$22:$H$30-1)+'Input - Assumptions'!$F$22:$F$30*12&gt;=Calc!L$10),'Input - Assumptions'!$E$22:$E$30)</f>
        <v>0</v>
      </c>
      <c r="M13" s="94" cm="1">
        <f t="array" ref="M13">SUMPRODUCT(--('Input - Assumptions'!$D$22:$D$30=Calc!$A13),--('Input - Assumptions'!$H$22:$H$30&lt;=Calc!M$10),--(IF('Input - Assumptions'!$H$22:$H$30=0,0,'Input - Assumptions'!$H$22:$H$30-1)+'Input - Assumptions'!$F$22:$F$30*12&gt;=Calc!M$10),'Input - Assumptions'!$E$22:$E$30)</f>
        <v>0</v>
      </c>
      <c r="N13" s="94" cm="1">
        <f t="array" ref="N13">SUMPRODUCT(--('Input - Assumptions'!$D$22:$D$30=Calc!$A13),--('Input - Assumptions'!$H$22:$H$30&lt;=Calc!N$10),--(IF('Input - Assumptions'!$H$22:$H$30=0,0,'Input - Assumptions'!$H$22:$H$30-1)+'Input - Assumptions'!$F$22:$F$30*12&gt;=Calc!N$10),'Input - Assumptions'!$E$22:$E$30)</f>
        <v>0</v>
      </c>
      <c r="O13" s="94" cm="1">
        <f t="array" ref="O13">SUMPRODUCT(--('Input - Assumptions'!$D$22:$D$30=Calc!$A13),--('Input - Assumptions'!$H$22:$H$30&lt;=Calc!O$10),--(IF('Input - Assumptions'!$H$22:$H$30=0,0,'Input - Assumptions'!$H$22:$H$30-1)+'Input - Assumptions'!$F$22:$F$30*12&gt;=Calc!O$10),'Input - Assumptions'!$E$22:$E$30)</f>
        <v>0</v>
      </c>
      <c r="P13" s="94" cm="1">
        <f t="array" ref="P13">SUMPRODUCT(--('Input - Assumptions'!$D$22:$D$30=Calc!$A13),--('Input - Assumptions'!$H$22:$H$30&lt;=Calc!P$10),--(IF('Input - Assumptions'!$H$22:$H$30=0,0,'Input - Assumptions'!$H$22:$H$30-1)+'Input - Assumptions'!$F$22:$F$30*12&gt;=Calc!P$10),'Input - Assumptions'!$E$22:$E$30)</f>
        <v>0</v>
      </c>
      <c r="Q13" s="94" cm="1">
        <f t="array" ref="Q13">SUMPRODUCT(--('Input - Assumptions'!$D$22:$D$30=Calc!$A13),--('Input - Assumptions'!$H$22:$H$30&lt;=Calc!Q$10),--(IF('Input - Assumptions'!$H$22:$H$30=0,0,'Input - Assumptions'!$H$22:$H$30-1)+'Input - Assumptions'!$F$22:$F$30*12&gt;=Calc!Q$10),'Input - Assumptions'!$E$22:$E$30)</f>
        <v>0</v>
      </c>
      <c r="R13" s="94" cm="1">
        <f t="array" ref="R13">SUMPRODUCT(--('Input - Assumptions'!$D$22:$D$30=Calc!$A13),--('Input - Assumptions'!$H$22:$H$30&lt;=Calc!R$10),--(IF('Input - Assumptions'!$H$22:$H$30=0,0,'Input - Assumptions'!$H$22:$H$30-1)+'Input - Assumptions'!$F$22:$F$30*12&gt;=Calc!R$10),'Input - Assumptions'!$E$22:$E$30)</f>
        <v>0</v>
      </c>
      <c r="S13" s="94" cm="1">
        <f t="array" ref="S13">SUMPRODUCT(--('Input - Assumptions'!$D$22:$D$30=Calc!$A13),--('Input - Assumptions'!$H$22:$H$30&lt;=Calc!S$10),--(IF('Input - Assumptions'!$H$22:$H$30=0,0,'Input - Assumptions'!$H$22:$H$30-1)+'Input - Assumptions'!$F$22:$F$30*12&gt;=Calc!S$10),'Input - Assumptions'!$E$22:$E$30)</f>
        <v>0</v>
      </c>
      <c r="T13" s="94" cm="1">
        <f t="array" ref="T13">SUMPRODUCT(--('Input - Assumptions'!$D$22:$D$30=Calc!$A13),--('Input - Assumptions'!$H$22:$H$30&lt;=Calc!T$10),--(IF('Input - Assumptions'!$H$22:$H$30=0,0,'Input - Assumptions'!$H$22:$H$30-1)+'Input - Assumptions'!$F$22:$F$30*12&gt;=Calc!T$10),'Input - Assumptions'!$E$22:$E$30)</f>
        <v>0</v>
      </c>
      <c r="U13" s="94" cm="1">
        <f t="array" ref="U13">SUMPRODUCT(--('Input - Assumptions'!$D$22:$D$30=Calc!$A13),--('Input - Assumptions'!$H$22:$H$30&lt;=Calc!U$10),--(IF('Input - Assumptions'!$H$22:$H$30=0,0,'Input - Assumptions'!$H$22:$H$30-1)+'Input - Assumptions'!$F$22:$F$30*12&gt;=Calc!U$10),'Input - Assumptions'!$E$22:$E$30)</f>
        <v>0</v>
      </c>
      <c r="V13" s="94" cm="1">
        <f t="array" ref="V13">SUMPRODUCT(--('Input - Assumptions'!$D$22:$D$30=Calc!$A13),--('Input - Assumptions'!$H$22:$H$30&lt;=Calc!V$10),--(IF('Input - Assumptions'!$H$22:$H$30=0,0,'Input - Assumptions'!$H$22:$H$30-1)+'Input - Assumptions'!$F$22:$F$30*12&gt;=Calc!V$10),'Input - Assumptions'!$E$22:$E$30)</f>
        <v>0</v>
      </c>
      <c r="W13" s="94" cm="1">
        <f t="array" ref="W13">SUMPRODUCT(--('Input - Assumptions'!$D$22:$D$30=Calc!$A13),--('Input - Assumptions'!$H$22:$H$30&lt;=Calc!W$10),--(IF('Input - Assumptions'!$H$22:$H$30=0,0,'Input - Assumptions'!$H$22:$H$30-1)+'Input - Assumptions'!$F$22:$F$30*12&gt;=Calc!W$10),'Input - Assumptions'!$E$22:$E$30)</f>
        <v>0</v>
      </c>
      <c r="X13" s="94" cm="1">
        <f t="array" ref="X13">SUMPRODUCT(--('Input - Assumptions'!$D$22:$D$30=Calc!$A13),--('Input - Assumptions'!$H$22:$H$30&lt;=Calc!X$10),--(IF('Input - Assumptions'!$H$22:$H$30=0,0,'Input - Assumptions'!$H$22:$H$30-1)+'Input - Assumptions'!$F$22:$F$30*12&gt;=Calc!X$10),'Input - Assumptions'!$E$22:$E$30)</f>
        <v>0</v>
      </c>
      <c r="Y13" s="94" cm="1">
        <f t="array" ref="Y13">SUMPRODUCT(--('Input - Assumptions'!$D$22:$D$30=Calc!$A13),--('Input - Assumptions'!$H$22:$H$30&lt;=Calc!Y$10),--(IF('Input - Assumptions'!$H$22:$H$30=0,0,'Input - Assumptions'!$H$22:$H$30-1)+'Input - Assumptions'!$F$22:$F$30*12&gt;=Calc!Y$10),'Input - Assumptions'!$E$22:$E$30)</f>
        <v>0</v>
      </c>
      <c r="Z13" s="94" cm="1">
        <f t="array" ref="Z13">SUMPRODUCT(--('Input - Assumptions'!$D$22:$D$30=Calc!$A13),--('Input - Assumptions'!$H$22:$H$30&lt;=Calc!Z$10),--(IF('Input - Assumptions'!$H$22:$H$30=0,0,'Input - Assumptions'!$H$22:$H$30-1)+'Input - Assumptions'!$F$22:$F$30*12&gt;=Calc!Z$10),'Input - Assumptions'!$E$22:$E$30)</f>
        <v>0</v>
      </c>
      <c r="AA13" s="94" cm="1">
        <f t="array" ref="AA13">SUMPRODUCT(--('Input - Assumptions'!$D$22:$D$30=Calc!$A13),--('Input - Assumptions'!$H$22:$H$30&lt;=Calc!AA$10),--(IF('Input - Assumptions'!$H$22:$H$30=0,0,'Input - Assumptions'!$H$22:$H$30-1)+'Input - Assumptions'!$F$22:$F$30*12&gt;=Calc!AA$10),'Input - Assumptions'!$E$22:$E$30)</f>
        <v>0</v>
      </c>
      <c r="AB13" s="94" cm="1">
        <f t="array" ref="AB13">SUMPRODUCT(--('Input - Assumptions'!$D$22:$D$30=Calc!$A13),--('Input - Assumptions'!$H$22:$H$30&lt;=Calc!AB$10),--(IF('Input - Assumptions'!$H$22:$H$30=0,0,'Input - Assumptions'!$H$22:$H$30-1)+'Input - Assumptions'!$F$22:$F$30*12&gt;=Calc!AB$10),'Input - Assumptions'!$E$22:$E$30)</f>
        <v>0</v>
      </c>
      <c r="AC13" s="94" cm="1">
        <f t="array" ref="AC13">SUMPRODUCT(--('Input - Assumptions'!$D$22:$D$30=Calc!$A13),--('Input - Assumptions'!$H$22:$H$30&lt;=Calc!AC$10),--(IF('Input - Assumptions'!$H$22:$H$30=0,0,'Input - Assumptions'!$H$22:$H$30-1)+'Input - Assumptions'!$F$22:$F$30*12&gt;=Calc!AC$10),'Input - Assumptions'!$E$22:$E$30)</f>
        <v>0</v>
      </c>
      <c r="AD13" s="94" cm="1">
        <f t="array" ref="AD13">SUMPRODUCT(--('Input - Assumptions'!$D$22:$D$30=Calc!$A13),--('Input - Assumptions'!$H$22:$H$30&lt;=Calc!AD$10),--(IF('Input - Assumptions'!$H$22:$H$30=0,0,'Input - Assumptions'!$H$22:$H$30-1)+'Input - Assumptions'!$F$22:$F$30*12&gt;=Calc!AD$10),'Input - Assumptions'!$E$22:$E$30)</f>
        <v>0</v>
      </c>
      <c r="AE13" s="94" cm="1">
        <f t="array" ref="AE13">SUMPRODUCT(--('Input - Assumptions'!$D$22:$D$30=Calc!$A13),--('Input - Assumptions'!$H$22:$H$30&lt;=Calc!AE$10),--(IF('Input - Assumptions'!$H$22:$H$30=0,0,'Input - Assumptions'!$H$22:$H$30-1)+'Input - Assumptions'!$F$22:$F$30*12&gt;=Calc!AE$10),'Input - Assumptions'!$E$22:$E$30)</f>
        <v>0</v>
      </c>
      <c r="AF13" s="94" cm="1">
        <f t="array" ref="AF13">SUMPRODUCT(--('Input - Assumptions'!$D$22:$D$30=Calc!$A13),--('Input - Assumptions'!$H$22:$H$30&lt;=Calc!AF$10),--(IF('Input - Assumptions'!$H$22:$H$30=0,0,'Input - Assumptions'!$H$22:$H$30-1)+'Input - Assumptions'!$F$22:$F$30*12&gt;=Calc!AF$10),'Input - Assumptions'!$E$22:$E$30)</f>
        <v>0</v>
      </c>
      <c r="AG13" s="94" cm="1">
        <f t="array" ref="AG13">SUMPRODUCT(--('Input - Assumptions'!$D$22:$D$30=Calc!$A13),--('Input - Assumptions'!$H$22:$H$30&lt;=Calc!AG$10),--(IF('Input - Assumptions'!$H$22:$H$30=0,0,'Input - Assumptions'!$H$22:$H$30-1)+'Input - Assumptions'!$F$22:$F$30*12&gt;=Calc!AG$10),'Input - Assumptions'!$E$22:$E$30)</f>
        <v>0</v>
      </c>
      <c r="AH13" s="94" cm="1">
        <f t="array" ref="AH13">SUMPRODUCT(--('Input - Assumptions'!$D$22:$D$30=Calc!$A13),--('Input - Assumptions'!$H$22:$H$30&lt;=Calc!AH$10),--(IF('Input - Assumptions'!$H$22:$H$30=0,0,'Input - Assumptions'!$H$22:$H$30-1)+'Input - Assumptions'!$F$22:$F$30*12&gt;=Calc!AH$10),'Input - Assumptions'!$E$22:$E$30)</f>
        <v>0</v>
      </c>
      <c r="AI13" s="94" cm="1">
        <f t="array" ref="AI13">SUMPRODUCT(--('Input - Assumptions'!$D$22:$D$30=Calc!$A13),--('Input - Assumptions'!$H$22:$H$30&lt;=Calc!AI$10),--(IF('Input - Assumptions'!$H$22:$H$30=0,0,'Input - Assumptions'!$H$22:$H$30-1)+'Input - Assumptions'!$F$22:$F$30*12&gt;=Calc!AI$10),'Input - Assumptions'!$E$22:$E$30)</f>
        <v>0</v>
      </c>
      <c r="AJ13" s="94" cm="1">
        <f t="array" ref="AJ13">SUMPRODUCT(--('Input - Assumptions'!$D$22:$D$30=Calc!$A13),--('Input - Assumptions'!$H$22:$H$30&lt;=Calc!AJ$10),--(IF('Input - Assumptions'!$H$22:$H$30=0,0,'Input - Assumptions'!$H$22:$H$30-1)+'Input - Assumptions'!$F$22:$F$30*12&gt;=Calc!AJ$10),'Input - Assumptions'!$E$22:$E$30)</f>
        <v>0</v>
      </c>
      <c r="AK13" s="94" cm="1">
        <f t="array" ref="AK13">SUMPRODUCT(--('Input - Assumptions'!$D$22:$D$30=Calc!$A13),--('Input - Assumptions'!$H$22:$H$30&lt;=Calc!AK$10),--(IF('Input - Assumptions'!$H$22:$H$30=0,0,'Input - Assumptions'!$H$22:$H$30-1)+'Input - Assumptions'!$F$22:$F$30*12&gt;=Calc!AK$10),'Input - Assumptions'!$E$22:$E$30)</f>
        <v>0</v>
      </c>
      <c r="AL13" s="94" cm="1">
        <f t="array" ref="AL13">SUMPRODUCT(--('Input - Assumptions'!$D$22:$D$30=Calc!$A13),--('Input - Assumptions'!$H$22:$H$30&lt;=Calc!AL$10),--(IF('Input - Assumptions'!$H$22:$H$30=0,0,'Input - Assumptions'!$H$22:$H$30-1)+'Input - Assumptions'!$F$22:$F$30*12&gt;=Calc!AL$10),'Input - Assumptions'!$E$22:$E$30)</f>
        <v>0</v>
      </c>
      <c r="AM13" s="94" cm="1">
        <f t="array" ref="AM13">SUMPRODUCT(--('Input - Assumptions'!$D$22:$D$30=Calc!$A13),--('Input - Assumptions'!$H$22:$H$30&lt;=Calc!AM$10),--(IF('Input - Assumptions'!$H$22:$H$30=0,0,'Input - Assumptions'!$H$22:$H$30-1)+'Input - Assumptions'!$F$22:$F$30*12&gt;=Calc!AM$10),'Input - Assumptions'!$E$22:$E$30)</f>
        <v>0</v>
      </c>
      <c r="AN13" s="94" cm="1">
        <f t="array" ref="AN13">SUMPRODUCT(--('Input - Assumptions'!$D$22:$D$30=Calc!$A13),--('Input - Assumptions'!$H$22:$H$30&lt;=Calc!AN$10),--(IF('Input - Assumptions'!$H$22:$H$30=0,0,'Input - Assumptions'!$H$22:$H$30-1)+'Input - Assumptions'!$F$22:$F$30*12&gt;=Calc!AN$10),'Input - Assumptions'!$E$22:$E$30)</f>
        <v>0</v>
      </c>
      <c r="AO13" s="94" cm="1">
        <f t="array" ref="AO13">SUMPRODUCT(--('Input - Assumptions'!$D$22:$D$30=Calc!$A13),--('Input - Assumptions'!$H$22:$H$30&lt;=Calc!AO$10),--(IF('Input - Assumptions'!$H$22:$H$30=0,0,'Input - Assumptions'!$H$22:$H$30-1)+'Input - Assumptions'!$F$22:$F$30*12&gt;=Calc!AO$10),'Input - Assumptions'!$E$22:$E$30)</f>
        <v>0</v>
      </c>
      <c r="AP13" s="94" cm="1">
        <f t="array" ref="AP13">SUMPRODUCT(--('Input - Assumptions'!$D$22:$D$30=Calc!$A13),--('Input - Assumptions'!$H$22:$H$30&lt;=Calc!AP$10),--(IF('Input - Assumptions'!$H$22:$H$30=0,0,'Input - Assumptions'!$H$22:$H$30-1)+'Input - Assumptions'!$F$22:$F$30*12&gt;=Calc!AP$10),'Input - Assumptions'!$E$22:$E$30)</f>
        <v>0</v>
      </c>
      <c r="AQ13" s="94" cm="1">
        <f t="array" ref="AQ13">SUMPRODUCT(--('Input - Assumptions'!$D$22:$D$30=Calc!$A13),--('Input - Assumptions'!$H$22:$H$30&lt;=Calc!AQ$10),--(IF('Input - Assumptions'!$H$22:$H$30=0,0,'Input - Assumptions'!$H$22:$H$30-1)+'Input - Assumptions'!$F$22:$F$30*12&gt;=Calc!AQ$10),'Input - Assumptions'!$E$22:$E$30)</f>
        <v>0</v>
      </c>
      <c r="AR13" s="94" cm="1">
        <f t="array" ref="AR13">SUMPRODUCT(--('Input - Assumptions'!$D$22:$D$30=Calc!$A13),--('Input - Assumptions'!$H$22:$H$30&lt;=Calc!AR$10),--(IF('Input - Assumptions'!$H$22:$H$30=0,0,'Input - Assumptions'!$H$22:$H$30-1)+'Input - Assumptions'!$F$22:$F$30*12&gt;=Calc!AR$10),'Input - Assumptions'!$E$22:$E$30)</f>
        <v>0</v>
      </c>
      <c r="AS13" s="94" cm="1">
        <f t="array" ref="AS13">SUMPRODUCT(--('Input - Assumptions'!$D$22:$D$30=Calc!$A13),--('Input - Assumptions'!$H$22:$H$30&lt;=Calc!AS$10),--(IF('Input - Assumptions'!$H$22:$H$30=0,0,'Input - Assumptions'!$H$22:$H$30-1)+'Input - Assumptions'!$F$22:$F$30*12&gt;=Calc!AS$10),'Input - Assumptions'!$E$22:$E$30)</f>
        <v>0</v>
      </c>
      <c r="AT13" s="94" cm="1">
        <f t="array" ref="AT13">SUMPRODUCT(--('Input - Assumptions'!$D$22:$D$30=Calc!$A13),--('Input - Assumptions'!$H$22:$H$30&lt;=Calc!AT$10),--(IF('Input - Assumptions'!$H$22:$H$30=0,0,'Input - Assumptions'!$H$22:$H$30-1)+'Input - Assumptions'!$F$22:$F$30*12&gt;=Calc!AT$10),'Input - Assumptions'!$E$22:$E$30)</f>
        <v>0</v>
      </c>
      <c r="AU13" s="94" cm="1">
        <f t="array" ref="AU13">SUMPRODUCT(--('Input - Assumptions'!$D$22:$D$30=Calc!$A13),--('Input - Assumptions'!$H$22:$H$30&lt;=Calc!AU$10),--(IF('Input - Assumptions'!$H$22:$H$30=0,0,'Input - Assumptions'!$H$22:$H$30-1)+'Input - Assumptions'!$F$22:$F$30*12&gt;=Calc!AU$10),'Input - Assumptions'!$E$22:$E$30)</f>
        <v>0</v>
      </c>
      <c r="AV13" s="94" cm="1">
        <f t="array" ref="AV13">SUMPRODUCT(--('Input - Assumptions'!$D$22:$D$30=Calc!$A13),--('Input - Assumptions'!$H$22:$H$30&lt;=Calc!AV$10),--(IF('Input - Assumptions'!$H$22:$H$30=0,0,'Input - Assumptions'!$H$22:$H$30-1)+'Input - Assumptions'!$F$22:$F$30*12&gt;=Calc!AV$10),'Input - Assumptions'!$E$22:$E$30)</f>
        <v>0</v>
      </c>
      <c r="AW13" s="94" cm="1">
        <f t="array" ref="AW13">SUMPRODUCT(--('Input - Assumptions'!$D$22:$D$30=Calc!$A13),--('Input - Assumptions'!$H$22:$H$30&lt;=Calc!AW$10),--(IF('Input - Assumptions'!$H$22:$H$30=0,0,'Input - Assumptions'!$H$22:$H$30-1)+'Input - Assumptions'!$F$22:$F$30*12&gt;=Calc!AW$10),'Input - Assumptions'!$E$22:$E$30)</f>
        <v>0</v>
      </c>
      <c r="AX13" s="94" cm="1">
        <f t="array" ref="AX13">SUMPRODUCT(--('Input - Assumptions'!$D$22:$D$30=Calc!$A13),--('Input - Assumptions'!$H$22:$H$30&lt;=Calc!AX$10),--(IF('Input - Assumptions'!$H$22:$H$30=0,0,'Input - Assumptions'!$H$22:$H$30-1)+'Input - Assumptions'!$F$22:$F$30*12&gt;=Calc!AX$10),'Input - Assumptions'!$E$22:$E$30)</f>
        <v>0</v>
      </c>
      <c r="AY13" s="94" cm="1">
        <f t="array" ref="AY13">SUMPRODUCT(--('Input - Assumptions'!$D$22:$D$30=Calc!$A13),--('Input - Assumptions'!$H$22:$H$30&lt;=Calc!AY$10),--(IF('Input - Assumptions'!$H$22:$H$30=0,0,'Input - Assumptions'!$H$22:$H$30-1)+'Input - Assumptions'!$F$22:$F$30*12&gt;=Calc!AY$10),'Input - Assumptions'!$E$22:$E$30)</f>
        <v>0</v>
      </c>
      <c r="AZ13" s="94" cm="1">
        <f t="array" ref="AZ13">SUMPRODUCT(--('Input - Assumptions'!$D$22:$D$30=Calc!$A13),--('Input - Assumptions'!$H$22:$H$30&lt;=Calc!AZ$10),--(IF('Input - Assumptions'!$H$22:$H$30=0,0,'Input - Assumptions'!$H$22:$H$30-1)+'Input - Assumptions'!$F$22:$F$30*12&gt;=Calc!AZ$10),'Input - Assumptions'!$E$22:$E$30)</f>
        <v>0</v>
      </c>
      <c r="BA13" s="94" cm="1">
        <f t="array" ref="BA13">SUMPRODUCT(--('Input - Assumptions'!$D$22:$D$30=Calc!$A13),--('Input - Assumptions'!$H$22:$H$30&lt;=Calc!BA$10),--(IF('Input - Assumptions'!$H$22:$H$30=0,0,'Input - Assumptions'!$H$22:$H$30-1)+'Input - Assumptions'!$F$22:$F$30*12&gt;=Calc!BA$10),'Input - Assumptions'!$E$22:$E$30)</f>
        <v>0</v>
      </c>
      <c r="BB13" s="94" cm="1">
        <f t="array" ref="BB13">SUMPRODUCT(--('Input - Assumptions'!$D$22:$D$30=Calc!$A13),--('Input - Assumptions'!$H$22:$H$30&lt;=Calc!BB$10),--(IF('Input - Assumptions'!$H$22:$H$30=0,0,'Input - Assumptions'!$H$22:$H$30-1)+'Input - Assumptions'!$F$22:$F$30*12&gt;=Calc!BB$10),'Input - Assumptions'!$E$22:$E$30)</f>
        <v>0</v>
      </c>
      <c r="BC13" s="94" cm="1">
        <f t="array" ref="BC13">SUMPRODUCT(--('Input - Assumptions'!$D$22:$D$30=Calc!$A13),--('Input - Assumptions'!$H$22:$H$30&lt;=Calc!BC$10),--(IF('Input - Assumptions'!$H$22:$H$30=0,0,'Input - Assumptions'!$H$22:$H$30-1)+'Input - Assumptions'!$F$22:$F$30*12&gt;=Calc!BC$10),'Input - Assumptions'!$E$22:$E$30)</f>
        <v>0</v>
      </c>
      <c r="BD13" s="94" cm="1">
        <f t="array" ref="BD13">SUMPRODUCT(--('Input - Assumptions'!$D$22:$D$30=Calc!$A13),--('Input - Assumptions'!$H$22:$H$30&lt;=Calc!BD$10),--(IF('Input - Assumptions'!$H$22:$H$30=0,0,'Input - Assumptions'!$H$22:$H$30-1)+'Input - Assumptions'!$F$22:$F$30*12&gt;=Calc!BD$10),'Input - Assumptions'!$E$22:$E$30)</f>
        <v>0</v>
      </c>
      <c r="BE13" s="94" cm="1">
        <f t="array" ref="BE13">SUMPRODUCT(--('Input - Assumptions'!$D$22:$D$30=Calc!$A13),--('Input - Assumptions'!$H$22:$H$30&lt;=Calc!BE$10),--(IF('Input - Assumptions'!$H$22:$H$30=0,0,'Input - Assumptions'!$H$22:$H$30-1)+'Input - Assumptions'!$F$22:$F$30*12&gt;=Calc!BE$10),'Input - Assumptions'!$E$22:$E$30)</f>
        <v>0</v>
      </c>
      <c r="BF13" s="94" cm="1">
        <f t="array" ref="BF13">SUMPRODUCT(--('Input - Assumptions'!$D$22:$D$30=Calc!$A13),--('Input - Assumptions'!$H$22:$H$30&lt;=Calc!BF$10),--(IF('Input - Assumptions'!$H$22:$H$30=0,0,'Input - Assumptions'!$H$22:$H$30-1)+'Input - Assumptions'!$F$22:$F$30*12&gt;=Calc!BF$10),'Input - Assumptions'!$E$22:$E$30)</f>
        <v>0</v>
      </c>
      <c r="BG13" s="94" cm="1">
        <f t="array" ref="BG13">SUMPRODUCT(--('Input - Assumptions'!$D$22:$D$30=Calc!$A13),--('Input - Assumptions'!$H$22:$H$30&lt;=Calc!BG$10),--(IF('Input - Assumptions'!$H$22:$H$30=0,0,'Input - Assumptions'!$H$22:$H$30-1)+'Input - Assumptions'!$F$22:$F$30*12&gt;=Calc!BG$10),'Input - Assumptions'!$E$22:$E$30)</f>
        <v>0</v>
      </c>
      <c r="BH13" s="94" cm="1">
        <f t="array" ref="BH13">SUMPRODUCT(--('Input - Assumptions'!$D$22:$D$30=Calc!$A13),--('Input - Assumptions'!$H$22:$H$30&lt;=Calc!BH$10),--(IF('Input - Assumptions'!$H$22:$H$30=0,0,'Input - Assumptions'!$H$22:$H$30-1)+'Input - Assumptions'!$F$22:$F$30*12&gt;=Calc!BH$10),'Input - Assumptions'!$E$22:$E$30)</f>
        <v>0</v>
      </c>
      <c r="BI13" s="94" cm="1">
        <f t="array" ref="BI13">SUMPRODUCT(--('Input - Assumptions'!$D$22:$D$30=Calc!$A13),--('Input - Assumptions'!$H$22:$H$30&lt;=Calc!BI$10),--(IF('Input - Assumptions'!$H$22:$H$30=0,0,'Input - Assumptions'!$H$22:$H$30-1)+'Input - Assumptions'!$F$22:$F$30*12&gt;=Calc!BI$10),'Input - Assumptions'!$E$22:$E$30)</f>
        <v>0</v>
      </c>
      <c r="BJ13" s="94" cm="1">
        <f t="array" ref="BJ13">SUMPRODUCT(--('Input - Assumptions'!$D$22:$D$30=Calc!$A13),--('Input - Assumptions'!$H$22:$H$30&lt;=Calc!BJ$10),--(IF('Input - Assumptions'!$H$22:$H$30=0,0,'Input - Assumptions'!$H$22:$H$30-1)+'Input - Assumptions'!$F$22:$F$30*12&gt;=Calc!BJ$10),'Input - Assumptions'!$E$22:$E$30)</f>
        <v>0</v>
      </c>
    </row>
    <row r="14" spans="1:63">
      <c r="A14" s="2">
        <f>'Input - Assumptions'!J25</f>
        <v>0</v>
      </c>
      <c r="B14" s="94" cm="1">
        <f t="array" ref="B14">SUMPRODUCT(--('Input - Assumptions'!$D$22:$D$30=Calc!$A14),--('Input - Assumptions'!$H$22:$H$30&lt;=Calc!B$10),--(IF('Input - Assumptions'!$H$22:$H$30=0,0,'Input - Assumptions'!$H$22:$H$30-1)+'Input - Assumptions'!$F$22:$F$30*12&gt;=Calc!B$10),'Input - Assumptions'!$E$22:$E$30)</f>
        <v>0</v>
      </c>
      <c r="C14" s="94" cm="1">
        <f t="array" ref="C14">SUMPRODUCT(--('Input - Assumptions'!$D$22:$D$30=Calc!$A14),--('Input - Assumptions'!$H$22:$H$30&lt;=Calc!C$10),--(IF('Input - Assumptions'!$H$22:$H$30=0,0,'Input - Assumptions'!$H$22:$H$30-1)+'Input - Assumptions'!$F$22:$F$30*12&gt;=Calc!C$10),'Input - Assumptions'!$E$22:$E$30)</f>
        <v>0</v>
      </c>
      <c r="D14" s="94" cm="1">
        <f t="array" ref="D14">SUMPRODUCT(--('Input - Assumptions'!$D$22:$D$30=Calc!$A14),--('Input - Assumptions'!$H$22:$H$30&lt;=Calc!D$10),--(IF('Input - Assumptions'!$H$22:$H$30=0,0,'Input - Assumptions'!$H$22:$H$30-1)+'Input - Assumptions'!$F$22:$F$30*12&gt;=Calc!D$10),'Input - Assumptions'!$E$22:$E$30)</f>
        <v>0</v>
      </c>
      <c r="E14" s="94" cm="1">
        <f t="array" ref="E14">SUMPRODUCT(--('Input - Assumptions'!$D$22:$D$30=Calc!$A14),--('Input - Assumptions'!$H$22:$H$30&lt;=Calc!E$10),--(IF('Input - Assumptions'!$H$22:$H$30=0,0,'Input - Assumptions'!$H$22:$H$30-1)+'Input - Assumptions'!$F$22:$F$30*12&gt;=Calc!E$10),'Input - Assumptions'!$E$22:$E$30)</f>
        <v>0</v>
      </c>
      <c r="F14" s="94" cm="1">
        <f t="array" ref="F14">SUMPRODUCT(--('Input - Assumptions'!$D$22:$D$30=Calc!$A14),--('Input - Assumptions'!$H$22:$H$30&lt;=Calc!F$10),--(IF('Input - Assumptions'!$H$22:$H$30=0,0,'Input - Assumptions'!$H$22:$H$30-1)+'Input - Assumptions'!$F$22:$F$30*12&gt;=Calc!F$10),'Input - Assumptions'!$E$22:$E$30)</f>
        <v>0</v>
      </c>
      <c r="G14" s="94" cm="1">
        <f t="array" ref="G14">SUMPRODUCT(--('Input - Assumptions'!$D$22:$D$30=Calc!$A14),--('Input - Assumptions'!$H$22:$H$30&lt;=Calc!G$10),--(IF('Input - Assumptions'!$H$22:$H$30=0,0,'Input - Assumptions'!$H$22:$H$30-1)+'Input - Assumptions'!$F$22:$F$30*12&gt;=Calc!G$10),'Input - Assumptions'!$E$22:$E$30)</f>
        <v>0</v>
      </c>
      <c r="H14" s="94" cm="1">
        <f t="array" ref="H14">SUMPRODUCT(--('Input - Assumptions'!$D$22:$D$30=Calc!$A14),--('Input - Assumptions'!$H$22:$H$30&lt;=Calc!H$10),--(IF('Input - Assumptions'!$H$22:$H$30=0,0,'Input - Assumptions'!$H$22:$H$30-1)+'Input - Assumptions'!$F$22:$F$30*12&gt;=Calc!H$10),'Input - Assumptions'!$E$22:$E$30)</f>
        <v>0</v>
      </c>
      <c r="I14" s="94" cm="1">
        <f t="array" ref="I14">SUMPRODUCT(--('Input - Assumptions'!$D$22:$D$30=Calc!$A14),--('Input - Assumptions'!$H$22:$H$30&lt;=Calc!I$10),--(IF('Input - Assumptions'!$H$22:$H$30=0,0,'Input - Assumptions'!$H$22:$H$30-1)+'Input - Assumptions'!$F$22:$F$30*12&gt;=Calc!I$10),'Input - Assumptions'!$E$22:$E$30)</f>
        <v>0</v>
      </c>
      <c r="J14" s="94" cm="1">
        <f t="array" ref="J14">SUMPRODUCT(--('Input - Assumptions'!$D$22:$D$30=Calc!$A14),--('Input - Assumptions'!$H$22:$H$30&lt;=Calc!J$10),--(IF('Input - Assumptions'!$H$22:$H$30=0,0,'Input - Assumptions'!$H$22:$H$30-1)+'Input - Assumptions'!$F$22:$F$30*12&gt;=Calc!J$10),'Input - Assumptions'!$E$22:$E$30)</f>
        <v>0</v>
      </c>
      <c r="K14" s="94" cm="1">
        <f t="array" ref="K14">SUMPRODUCT(--('Input - Assumptions'!$D$22:$D$30=Calc!$A14),--('Input - Assumptions'!$H$22:$H$30&lt;=Calc!K$10),--(IF('Input - Assumptions'!$H$22:$H$30=0,0,'Input - Assumptions'!$H$22:$H$30-1)+'Input - Assumptions'!$F$22:$F$30*12&gt;=Calc!K$10),'Input - Assumptions'!$E$22:$E$30)</f>
        <v>0</v>
      </c>
      <c r="L14" s="94" cm="1">
        <f t="array" ref="L14">SUMPRODUCT(--('Input - Assumptions'!$D$22:$D$30=Calc!$A14),--('Input - Assumptions'!$H$22:$H$30&lt;=Calc!L$10),--(IF('Input - Assumptions'!$H$22:$H$30=0,0,'Input - Assumptions'!$H$22:$H$30-1)+'Input - Assumptions'!$F$22:$F$30*12&gt;=Calc!L$10),'Input - Assumptions'!$E$22:$E$30)</f>
        <v>0</v>
      </c>
      <c r="M14" s="94" cm="1">
        <f t="array" ref="M14">SUMPRODUCT(--('Input - Assumptions'!$D$22:$D$30=Calc!$A14),--('Input - Assumptions'!$H$22:$H$30&lt;=Calc!M$10),--(IF('Input - Assumptions'!$H$22:$H$30=0,0,'Input - Assumptions'!$H$22:$H$30-1)+'Input - Assumptions'!$F$22:$F$30*12&gt;=Calc!M$10),'Input - Assumptions'!$E$22:$E$30)</f>
        <v>0</v>
      </c>
      <c r="N14" s="94" cm="1">
        <f t="array" ref="N14">SUMPRODUCT(--('Input - Assumptions'!$D$22:$D$30=Calc!$A14),--('Input - Assumptions'!$H$22:$H$30&lt;=Calc!N$10),--(IF('Input - Assumptions'!$H$22:$H$30=0,0,'Input - Assumptions'!$H$22:$H$30-1)+'Input - Assumptions'!$F$22:$F$30*12&gt;=Calc!N$10),'Input - Assumptions'!$E$22:$E$30)</f>
        <v>0</v>
      </c>
      <c r="O14" s="94" cm="1">
        <f t="array" ref="O14">SUMPRODUCT(--('Input - Assumptions'!$D$22:$D$30=Calc!$A14),--('Input - Assumptions'!$H$22:$H$30&lt;=Calc!O$10),--(IF('Input - Assumptions'!$H$22:$H$30=0,0,'Input - Assumptions'!$H$22:$H$30-1)+'Input - Assumptions'!$F$22:$F$30*12&gt;=Calc!O$10),'Input - Assumptions'!$E$22:$E$30)</f>
        <v>0</v>
      </c>
      <c r="P14" s="94" cm="1">
        <f t="array" ref="P14">SUMPRODUCT(--('Input - Assumptions'!$D$22:$D$30=Calc!$A14),--('Input - Assumptions'!$H$22:$H$30&lt;=Calc!P$10),--(IF('Input - Assumptions'!$H$22:$H$30=0,0,'Input - Assumptions'!$H$22:$H$30-1)+'Input - Assumptions'!$F$22:$F$30*12&gt;=Calc!P$10),'Input - Assumptions'!$E$22:$E$30)</f>
        <v>0</v>
      </c>
      <c r="Q14" s="94" cm="1">
        <f t="array" ref="Q14">SUMPRODUCT(--('Input - Assumptions'!$D$22:$D$30=Calc!$A14),--('Input - Assumptions'!$H$22:$H$30&lt;=Calc!Q$10),--(IF('Input - Assumptions'!$H$22:$H$30=0,0,'Input - Assumptions'!$H$22:$H$30-1)+'Input - Assumptions'!$F$22:$F$30*12&gt;=Calc!Q$10),'Input - Assumptions'!$E$22:$E$30)</f>
        <v>0</v>
      </c>
      <c r="R14" s="94" cm="1">
        <f t="array" ref="R14">SUMPRODUCT(--('Input - Assumptions'!$D$22:$D$30=Calc!$A14),--('Input - Assumptions'!$H$22:$H$30&lt;=Calc!R$10),--(IF('Input - Assumptions'!$H$22:$H$30=0,0,'Input - Assumptions'!$H$22:$H$30-1)+'Input - Assumptions'!$F$22:$F$30*12&gt;=Calc!R$10),'Input - Assumptions'!$E$22:$E$30)</f>
        <v>0</v>
      </c>
      <c r="S14" s="94" cm="1">
        <f t="array" ref="S14">SUMPRODUCT(--('Input - Assumptions'!$D$22:$D$30=Calc!$A14),--('Input - Assumptions'!$H$22:$H$30&lt;=Calc!S$10),--(IF('Input - Assumptions'!$H$22:$H$30=0,0,'Input - Assumptions'!$H$22:$H$30-1)+'Input - Assumptions'!$F$22:$F$30*12&gt;=Calc!S$10),'Input - Assumptions'!$E$22:$E$30)</f>
        <v>0</v>
      </c>
      <c r="T14" s="94" cm="1">
        <f t="array" ref="T14">SUMPRODUCT(--('Input - Assumptions'!$D$22:$D$30=Calc!$A14),--('Input - Assumptions'!$H$22:$H$30&lt;=Calc!T$10),--(IF('Input - Assumptions'!$H$22:$H$30=0,0,'Input - Assumptions'!$H$22:$H$30-1)+'Input - Assumptions'!$F$22:$F$30*12&gt;=Calc!T$10),'Input - Assumptions'!$E$22:$E$30)</f>
        <v>0</v>
      </c>
      <c r="U14" s="94" cm="1">
        <f t="array" ref="U14">SUMPRODUCT(--('Input - Assumptions'!$D$22:$D$30=Calc!$A14),--('Input - Assumptions'!$H$22:$H$30&lt;=Calc!U$10),--(IF('Input - Assumptions'!$H$22:$H$30=0,0,'Input - Assumptions'!$H$22:$H$30-1)+'Input - Assumptions'!$F$22:$F$30*12&gt;=Calc!U$10),'Input - Assumptions'!$E$22:$E$30)</f>
        <v>0</v>
      </c>
      <c r="V14" s="94" cm="1">
        <f t="array" ref="V14">SUMPRODUCT(--('Input - Assumptions'!$D$22:$D$30=Calc!$A14),--('Input - Assumptions'!$H$22:$H$30&lt;=Calc!V$10),--(IF('Input - Assumptions'!$H$22:$H$30=0,0,'Input - Assumptions'!$H$22:$H$30-1)+'Input - Assumptions'!$F$22:$F$30*12&gt;=Calc!V$10),'Input - Assumptions'!$E$22:$E$30)</f>
        <v>0</v>
      </c>
      <c r="W14" s="94" cm="1">
        <f t="array" ref="W14">SUMPRODUCT(--('Input - Assumptions'!$D$22:$D$30=Calc!$A14),--('Input - Assumptions'!$H$22:$H$30&lt;=Calc!W$10),--(IF('Input - Assumptions'!$H$22:$H$30=0,0,'Input - Assumptions'!$H$22:$H$30-1)+'Input - Assumptions'!$F$22:$F$30*12&gt;=Calc!W$10),'Input - Assumptions'!$E$22:$E$30)</f>
        <v>0</v>
      </c>
      <c r="X14" s="94" cm="1">
        <f t="array" ref="X14">SUMPRODUCT(--('Input - Assumptions'!$D$22:$D$30=Calc!$A14),--('Input - Assumptions'!$H$22:$H$30&lt;=Calc!X$10),--(IF('Input - Assumptions'!$H$22:$H$30=0,0,'Input - Assumptions'!$H$22:$H$30-1)+'Input - Assumptions'!$F$22:$F$30*12&gt;=Calc!X$10),'Input - Assumptions'!$E$22:$E$30)</f>
        <v>0</v>
      </c>
      <c r="Y14" s="94" cm="1">
        <f t="array" ref="Y14">SUMPRODUCT(--('Input - Assumptions'!$D$22:$D$30=Calc!$A14),--('Input - Assumptions'!$H$22:$H$30&lt;=Calc!Y$10),--(IF('Input - Assumptions'!$H$22:$H$30=0,0,'Input - Assumptions'!$H$22:$H$30-1)+'Input - Assumptions'!$F$22:$F$30*12&gt;=Calc!Y$10),'Input - Assumptions'!$E$22:$E$30)</f>
        <v>0</v>
      </c>
      <c r="Z14" s="94" cm="1">
        <f t="array" ref="Z14">SUMPRODUCT(--('Input - Assumptions'!$D$22:$D$30=Calc!$A14),--('Input - Assumptions'!$H$22:$H$30&lt;=Calc!Z$10),--(IF('Input - Assumptions'!$H$22:$H$30=0,0,'Input - Assumptions'!$H$22:$H$30-1)+'Input - Assumptions'!$F$22:$F$30*12&gt;=Calc!Z$10),'Input - Assumptions'!$E$22:$E$30)</f>
        <v>0</v>
      </c>
      <c r="AA14" s="94" cm="1">
        <f t="array" ref="AA14">SUMPRODUCT(--('Input - Assumptions'!$D$22:$D$30=Calc!$A14),--('Input - Assumptions'!$H$22:$H$30&lt;=Calc!AA$10),--(IF('Input - Assumptions'!$H$22:$H$30=0,0,'Input - Assumptions'!$H$22:$H$30-1)+'Input - Assumptions'!$F$22:$F$30*12&gt;=Calc!AA$10),'Input - Assumptions'!$E$22:$E$30)</f>
        <v>0</v>
      </c>
      <c r="AB14" s="94" cm="1">
        <f t="array" ref="AB14">SUMPRODUCT(--('Input - Assumptions'!$D$22:$D$30=Calc!$A14),--('Input - Assumptions'!$H$22:$H$30&lt;=Calc!AB$10),--(IF('Input - Assumptions'!$H$22:$H$30=0,0,'Input - Assumptions'!$H$22:$H$30-1)+'Input - Assumptions'!$F$22:$F$30*12&gt;=Calc!AB$10),'Input - Assumptions'!$E$22:$E$30)</f>
        <v>0</v>
      </c>
      <c r="AC14" s="94" cm="1">
        <f t="array" ref="AC14">SUMPRODUCT(--('Input - Assumptions'!$D$22:$D$30=Calc!$A14),--('Input - Assumptions'!$H$22:$H$30&lt;=Calc!AC$10),--(IF('Input - Assumptions'!$H$22:$H$30=0,0,'Input - Assumptions'!$H$22:$H$30-1)+'Input - Assumptions'!$F$22:$F$30*12&gt;=Calc!AC$10),'Input - Assumptions'!$E$22:$E$30)</f>
        <v>0</v>
      </c>
      <c r="AD14" s="94" cm="1">
        <f t="array" ref="AD14">SUMPRODUCT(--('Input - Assumptions'!$D$22:$D$30=Calc!$A14),--('Input - Assumptions'!$H$22:$H$30&lt;=Calc!AD$10),--(IF('Input - Assumptions'!$H$22:$H$30=0,0,'Input - Assumptions'!$H$22:$H$30-1)+'Input - Assumptions'!$F$22:$F$30*12&gt;=Calc!AD$10),'Input - Assumptions'!$E$22:$E$30)</f>
        <v>0</v>
      </c>
      <c r="AE14" s="94" cm="1">
        <f t="array" ref="AE14">SUMPRODUCT(--('Input - Assumptions'!$D$22:$D$30=Calc!$A14),--('Input - Assumptions'!$H$22:$H$30&lt;=Calc!AE$10),--(IF('Input - Assumptions'!$H$22:$H$30=0,0,'Input - Assumptions'!$H$22:$H$30-1)+'Input - Assumptions'!$F$22:$F$30*12&gt;=Calc!AE$10),'Input - Assumptions'!$E$22:$E$30)</f>
        <v>0</v>
      </c>
      <c r="AF14" s="94" cm="1">
        <f t="array" ref="AF14">SUMPRODUCT(--('Input - Assumptions'!$D$22:$D$30=Calc!$A14),--('Input - Assumptions'!$H$22:$H$30&lt;=Calc!AF$10),--(IF('Input - Assumptions'!$H$22:$H$30=0,0,'Input - Assumptions'!$H$22:$H$30-1)+'Input - Assumptions'!$F$22:$F$30*12&gt;=Calc!AF$10),'Input - Assumptions'!$E$22:$E$30)</f>
        <v>0</v>
      </c>
      <c r="AG14" s="94" cm="1">
        <f t="array" ref="AG14">SUMPRODUCT(--('Input - Assumptions'!$D$22:$D$30=Calc!$A14),--('Input - Assumptions'!$H$22:$H$30&lt;=Calc!AG$10),--(IF('Input - Assumptions'!$H$22:$H$30=0,0,'Input - Assumptions'!$H$22:$H$30-1)+'Input - Assumptions'!$F$22:$F$30*12&gt;=Calc!AG$10),'Input - Assumptions'!$E$22:$E$30)</f>
        <v>0</v>
      </c>
      <c r="AH14" s="94" cm="1">
        <f t="array" ref="AH14">SUMPRODUCT(--('Input - Assumptions'!$D$22:$D$30=Calc!$A14),--('Input - Assumptions'!$H$22:$H$30&lt;=Calc!AH$10),--(IF('Input - Assumptions'!$H$22:$H$30=0,0,'Input - Assumptions'!$H$22:$H$30-1)+'Input - Assumptions'!$F$22:$F$30*12&gt;=Calc!AH$10),'Input - Assumptions'!$E$22:$E$30)</f>
        <v>0</v>
      </c>
      <c r="AI14" s="94" cm="1">
        <f t="array" ref="AI14">SUMPRODUCT(--('Input - Assumptions'!$D$22:$D$30=Calc!$A14),--('Input - Assumptions'!$H$22:$H$30&lt;=Calc!AI$10),--(IF('Input - Assumptions'!$H$22:$H$30=0,0,'Input - Assumptions'!$H$22:$H$30-1)+'Input - Assumptions'!$F$22:$F$30*12&gt;=Calc!AI$10),'Input - Assumptions'!$E$22:$E$30)</f>
        <v>0</v>
      </c>
      <c r="AJ14" s="94" cm="1">
        <f t="array" ref="AJ14">SUMPRODUCT(--('Input - Assumptions'!$D$22:$D$30=Calc!$A14),--('Input - Assumptions'!$H$22:$H$30&lt;=Calc!AJ$10),--(IF('Input - Assumptions'!$H$22:$H$30=0,0,'Input - Assumptions'!$H$22:$H$30-1)+'Input - Assumptions'!$F$22:$F$30*12&gt;=Calc!AJ$10),'Input - Assumptions'!$E$22:$E$30)</f>
        <v>0</v>
      </c>
      <c r="AK14" s="94" cm="1">
        <f t="array" ref="AK14">SUMPRODUCT(--('Input - Assumptions'!$D$22:$D$30=Calc!$A14),--('Input - Assumptions'!$H$22:$H$30&lt;=Calc!AK$10),--(IF('Input - Assumptions'!$H$22:$H$30=0,0,'Input - Assumptions'!$H$22:$H$30-1)+'Input - Assumptions'!$F$22:$F$30*12&gt;=Calc!AK$10),'Input - Assumptions'!$E$22:$E$30)</f>
        <v>0</v>
      </c>
      <c r="AL14" s="94" cm="1">
        <f t="array" ref="AL14">SUMPRODUCT(--('Input - Assumptions'!$D$22:$D$30=Calc!$A14),--('Input - Assumptions'!$H$22:$H$30&lt;=Calc!AL$10),--(IF('Input - Assumptions'!$H$22:$H$30=0,0,'Input - Assumptions'!$H$22:$H$30-1)+'Input - Assumptions'!$F$22:$F$30*12&gt;=Calc!AL$10),'Input - Assumptions'!$E$22:$E$30)</f>
        <v>0</v>
      </c>
      <c r="AM14" s="94" cm="1">
        <f t="array" ref="AM14">SUMPRODUCT(--('Input - Assumptions'!$D$22:$D$30=Calc!$A14),--('Input - Assumptions'!$H$22:$H$30&lt;=Calc!AM$10),--(IF('Input - Assumptions'!$H$22:$H$30=0,0,'Input - Assumptions'!$H$22:$H$30-1)+'Input - Assumptions'!$F$22:$F$30*12&gt;=Calc!AM$10),'Input - Assumptions'!$E$22:$E$30)</f>
        <v>0</v>
      </c>
      <c r="AN14" s="94" cm="1">
        <f t="array" ref="AN14">SUMPRODUCT(--('Input - Assumptions'!$D$22:$D$30=Calc!$A14),--('Input - Assumptions'!$H$22:$H$30&lt;=Calc!AN$10),--(IF('Input - Assumptions'!$H$22:$H$30=0,0,'Input - Assumptions'!$H$22:$H$30-1)+'Input - Assumptions'!$F$22:$F$30*12&gt;=Calc!AN$10),'Input - Assumptions'!$E$22:$E$30)</f>
        <v>0</v>
      </c>
      <c r="AO14" s="94" cm="1">
        <f t="array" ref="AO14">SUMPRODUCT(--('Input - Assumptions'!$D$22:$D$30=Calc!$A14),--('Input - Assumptions'!$H$22:$H$30&lt;=Calc!AO$10),--(IF('Input - Assumptions'!$H$22:$H$30=0,0,'Input - Assumptions'!$H$22:$H$30-1)+'Input - Assumptions'!$F$22:$F$30*12&gt;=Calc!AO$10),'Input - Assumptions'!$E$22:$E$30)</f>
        <v>0</v>
      </c>
      <c r="AP14" s="94" cm="1">
        <f t="array" ref="AP14">SUMPRODUCT(--('Input - Assumptions'!$D$22:$D$30=Calc!$A14),--('Input - Assumptions'!$H$22:$H$30&lt;=Calc!AP$10),--(IF('Input - Assumptions'!$H$22:$H$30=0,0,'Input - Assumptions'!$H$22:$H$30-1)+'Input - Assumptions'!$F$22:$F$30*12&gt;=Calc!AP$10),'Input - Assumptions'!$E$22:$E$30)</f>
        <v>0</v>
      </c>
      <c r="AQ14" s="94" cm="1">
        <f t="array" ref="AQ14">SUMPRODUCT(--('Input - Assumptions'!$D$22:$D$30=Calc!$A14),--('Input - Assumptions'!$H$22:$H$30&lt;=Calc!AQ$10),--(IF('Input - Assumptions'!$H$22:$H$30=0,0,'Input - Assumptions'!$H$22:$H$30-1)+'Input - Assumptions'!$F$22:$F$30*12&gt;=Calc!AQ$10),'Input - Assumptions'!$E$22:$E$30)</f>
        <v>0</v>
      </c>
      <c r="AR14" s="94" cm="1">
        <f t="array" ref="AR14">SUMPRODUCT(--('Input - Assumptions'!$D$22:$D$30=Calc!$A14),--('Input - Assumptions'!$H$22:$H$30&lt;=Calc!AR$10),--(IF('Input - Assumptions'!$H$22:$H$30=0,0,'Input - Assumptions'!$H$22:$H$30-1)+'Input - Assumptions'!$F$22:$F$30*12&gt;=Calc!AR$10),'Input - Assumptions'!$E$22:$E$30)</f>
        <v>0</v>
      </c>
      <c r="AS14" s="94" cm="1">
        <f t="array" ref="AS14">SUMPRODUCT(--('Input - Assumptions'!$D$22:$D$30=Calc!$A14),--('Input - Assumptions'!$H$22:$H$30&lt;=Calc!AS$10),--(IF('Input - Assumptions'!$H$22:$H$30=0,0,'Input - Assumptions'!$H$22:$H$30-1)+'Input - Assumptions'!$F$22:$F$30*12&gt;=Calc!AS$10),'Input - Assumptions'!$E$22:$E$30)</f>
        <v>0</v>
      </c>
      <c r="AT14" s="94" cm="1">
        <f t="array" ref="AT14">SUMPRODUCT(--('Input - Assumptions'!$D$22:$D$30=Calc!$A14),--('Input - Assumptions'!$H$22:$H$30&lt;=Calc!AT$10),--(IF('Input - Assumptions'!$H$22:$H$30=0,0,'Input - Assumptions'!$H$22:$H$30-1)+'Input - Assumptions'!$F$22:$F$30*12&gt;=Calc!AT$10),'Input - Assumptions'!$E$22:$E$30)</f>
        <v>0</v>
      </c>
      <c r="AU14" s="94" cm="1">
        <f t="array" ref="AU14">SUMPRODUCT(--('Input - Assumptions'!$D$22:$D$30=Calc!$A14),--('Input - Assumptions'!$H$22:$H$30&lt;=Calc!AU$10),--(IF('Input - Assumptions'!$H$22:$H$30=0,0,'Input - Assumptions'!$H$22:$H$30-1)+'Input - Assumptions'!$F$22:$F$30*12&gt;=Calc!AU$10),'Input - Assumptions'!$E$22:$E$30)</f>
        <v>0</v>
      </c>
      <c r="AV14" s="94" cm="1">
        <f t="array" ref="AV14">SUMPRODUCT(--('Input - Assumptions'!$D$22:$D$30=Calc!$A14),--('Input - Assumptions'!$H$22:$H$30&lt;=Calc!AV$10),--(IF('Input - Assumptions'!$H$22:$H$30=0,0,'Input - Assumptions'!$H$22:$H$30-1)+'Input - Assumptions'!$F$22:$F$30*12&gt;=Calc!AV$10),'Input - Assumptions'!$E$22:$E$30)</f>
        <v>0</v>
      </c>
      <c r="AW14" s="94" cm="1">
        <f t="array" ref="AW14">SUMPRODUCT(--('Input - Assumptions'!$D$22:$D$30=Calc!$A14),--('Input - Assumptions'!$H$22:$H$30&lt;=Calc!AW$10),--(IF('Input - Assumptions'!$H$22:$H$30=0,0,'Input - Assumptions'!$H$22:$H$30-1)+'Input - Assumptions'!$F$22:$F$30*12&gt;=Calc!AW$10),'Input - Assumptions'!$E$22:$E$30)</f>
        <v>0</v>
      </c>
      <c r="AX14" s="94" cm="1">
        <f t="array" ref="AX14">SUMPRODUCT(--('Input - Assumptions'!$D$22:$D$30=Calc!$A14),--('Input - Assumptions'!$H$22:$H$30&lt;=Calc!AX$10),--(IF('Input - Assumptions'!$H$22:$H$30=0,0,'Input - Assumptions'!$H$22:$H$30-1)+'Input - Assumptions'!$F$22:$F$30*12&gt;=Calc!AX$10),'Input - Assumptions'!$E$22:$E$30)</f>
        <v>0</v>
      </c>
      <c r="AY14" s="94" cm="1">
        <f t="array" ref="AY14">SUMPRODUCT(--('Input - Assumptions'!$D$22:$D$30=Calc!$A14),--('Input - Assumptions'!$H$22:$H$30&lt;=Calc!AY$10),--(IF('Input - Assumptions'!$H$22:$H$30=0,0,'Input - Assumptions'!$H$22:$H$30-1)+'Input - Assumptions'!$F$22:$F$30*12&gt;=Calc!AY$10),'Input - Assumptions'!$E$22:$E$30)</f>
        <v>0</v>
      </c>
      <c r="AZ14" s="94" cm="1">
        <f t="array" ref="AZ14">SUMPRODUCT(--('Input - Assumptions'!$D$22:$D$30=Calc!$A14),--('Input - Assumptions'!$H$22:$H$30&lt;=Calc!AZ$10),--(IF('Input - Assumptions'!$H$22:$H$30=0,0,'Input - Assumptions'!$H$22:$H$30-1)+'Input - Assumptions'!$F$22:$F$30*12&gt;=Calc!AZ$10),'Input - Assumptions'!$E$22:$E$30)</f>
        <v>0</v>
      </c>
      <c r="BA14" s="94" cm="1">
        <f t="array" ref="BA14">SUMPRODUCT(--('Input - Assumptions'!$D$22:$D$30=Calc!$A14),--('Input - Assumptions'!$H$22:$H$30&lt;=Calc!BA$10),--(IF('Input - Assumptions'!$H$22:$H$30=0,0,'Input - Assumptions'!$H$22:$H$30-1)+'Input - Assumptions'!$F$22:$F$30*12&gt;=Calc!BA$10),'Input - Assumptions'!$E$22:$E$30)</f>
        <v>0</v>
      </c>
      <c r="BB14" s="94" cm="1">
        <f t="array" ref="BB14">SUMPRODUCT(--('Input - Assumptions'!$D$22:$D$30=Calc!$A14),--('Input - Assumptions'!$H$22:$H$30&lt;=Calc!BB$10),--(IF('Input - Assumptions'!$H$22:$H$30=0,0,'Input - Assumptions'!$H$22:$H$30-1)+'Input - Assumptions'!$F$22:$F$30*12&gt;=Calc!BB$10),'Input - Assumptions'!$E$22:$E$30)</f>
        <v>0</v>
      </c>
      <c r="BC14" s="94" cm="1">
        <f t="array" ref="BC14">SUMPRODUCT(--('Input - Assumptions'!$D$22:$D$30=Calc!$A14),--('Input - Assumptions'!$H$22:$H$30&lt;=Calc!BC$10),--(IF('Input - Assumptions'!$H$22:$H$30=0,0,'Input - Assumptions'!$H$22:$H$30-1)+'Input - Assumptions'!$F$22:$F$30*12&gt;=Calc!BC$10),'Input - Assumptions'!$E$22:$E$30)</f>
        <v>0</v>
      </c>
      <c r="BD14" s="94" cm="1">
        <f t="array" ref="BD14">SUMPRODUCT(--('Input - Assumptions'!$D$22:$D$30=Calc!$A14),--('Input - Assumptions'!$H$22:$H$30&lt;=Calc!BD$10),--(IF('Input - Assumptions'!$H$22:$H$30=0,0,'Input - Assumptions'!$H$22:$H$30-1)+'Input - Assumptions'!$F$22:$F$30*12&gt;=Calc!BD$10),'Input - Assumptions'!$E$22:$E$30)</f>
        <v>0</v>
      </c>
      <c r="BE14" s="94" cm="1">
        <f t="array" ref="BE14">SUMPRODUCT(--('Input - Assumptions'!$D$22:$D$30=Calc!$A14),--('Input - Assumptions'!$H$22:$H$30&lt;=Calc!BE$10),--(IF('Input - Assumptions'!$H$22:$H$30=0,0,'Input - Assumptions'!$H$22:$H$30-1)+'Input - Assumptions'!$F$22:$F$30*12&gt;=Calc!BE$10),'Input - Assumptions'!$E$22:$E$30)</f>
        <v>0</v>
      </c>
      <c r="BF14" s="94" cm="1">
        <f t="array" ref="BF14">SUMPRODUCT(--('Input - Assumptions'!$D$22:$D$30=Calc!$A14),--('Input - Assumptions'!$H$22:$H$30&lt;=Calc!BF$10),--(IF('Input - Assumptions'!$H$22:$H$30=0,0,'Input - Assumptions'!$H$22:$H$30-1)+'Input - Assumptions'!$F$22:$F$30*12&gt;=Calc!BF$10),'Input - Assumptions'!$E$22:$E$30)</f>
        <v>0</v>
      </c>
      <c r="BG14" s="94" cm="1">
        <f t="array" ref="BG14">SUMPRODUCT(--('Input - Assumptions'!$D$22:$D$30=Calc!$A14),--('Input - Assumptions'!$H$22:$H$30&lt;=Calc!BG$10),--(IF('Input - Assumptions'!$H$22:$H$30=0,0,'Input - Assumptions'!$H$22:$H$30-1)+'Input - Assumptions'!$F$22:$F$30*12&gt;=Calc!BG$10),'Input - Assumptions'!$E$22:$E$30)</f>
        <v>0</v>
      </c>
      <c r="BH14" s="94" cm="1">
        <f t="array" ref="BH14">SUMPRODUCT(--('Input - Assumptions'!$D$22:$D$30=Calc!$A14),--('Input - Assumptions'!$H$22:$H$30&lt;=Calc!BH$10),--(IF('Input - Assumptions'!$H$22:$H$30=0,0,'Input - Assumptions'!$H$22:$H$30-1)+'Input - Assumptions'!$F$22:$F$30*12&gt;=Calc!BH$10),'Input - Assumptions'!$E$22:$E$30)</f>
        <v>0</v>
      </c>
      <c r="BI14" s="94" cm="1">
        <f t="array" ref="BI14">SUMPRODUCT(--('Input - Assumptions'!$D$22:$D$30=Calc!$A14),--('Input - Assumptions'!$H$22:$H$30&lt;=Calc!BI$10),--(IF('Input - Assumptions'!$H$22:$H$30=0,0,'Input - Assumptions'!$H$22:$H$30-1)+'Input - Assumptions'!$F$22:$F$30*12&gt;=Calc!BI$10),'Input - Assumptions'!$E$22:$E$30)</f>
        <v>0</v>
      </c>
      <c r="BJ14" s="94" cm="1">
        <f t="array" ref="BJ14">SUMPRODUCT(--('Input - Assumptions'!$D$22:$D$30=Calc!$A14),--('Input - Assumptions'!$H$22:$H$30&lt;=Calc!BJ$10),--(IF('Input - Assumptions'!$H$22:$H$30=0,0,'Input - Assumptions'!$H$22:$H$30-1)+'Input - Assumptions'!$F$22:$F$30*12&gt;=Calc!BJ$10),'Input - Assumptions'!$E$22:$E$30)</f>
        <v>0</v>
      </c>
    </row>
    <row r="15" spans="1:63">
      <c r="A15" s="2">
        <f>'Input - Assumptions'!J26</f>
        <v>0</v>
      </c>
      <c r="B15" s="94" cm="1">
        <f t="array" ref="B15">SUMPRODUCT(--('Input - Assumptions'!$D$22:$D$30=Calc!$A15),--('Input - Assumptions'!$H$22:$H$30&lt;=Calc!B$10),--(IF('Input - Assumptions'!$H$22:$H$30=0,0,'Input - Assumptions'!$H$22:$H$30-1)+'Input - Assumptions'!$F$22:$F$30*12&gt;=Calc!B$10),'Input - Assumptions'!$E$22:$E$30)</f>
        <v>0</v>
      </c>
      <c r="C15" s="94" cm="1">
        <f t="array" ref="C15">SUMPRODUCT(--('Input - Assumptions'!$D$22:$D$30=Calc!$A15),--('Input - Assumptions'!$H$22:$H$30&lt;=Calc!C$10),--(IF('Input - Assumptions'!$H$22:$H$30=0,0,'Input - Assumptions'!$H$22:$H$30-1)+'Input - Assumptions'!$F$22:$F$30*12&gt;=Calc!C$10),'Input - Assumptions'!$E$22:$E$30)</f>
        <v>0</v>
      </c>
      <c r="D15" s="94" cm="1">
        <f t="array" ref="D15">SUMPRODUCT(--('Input - Assumptions'!$D$22:$D$30=Calc!$A15),--('Input - Assumptions'!$H$22:$H$30&lt;=Calc!D$10),--(IF('Input - Assumptions'!$H$22:$H$30=0,0,'Input - Assumptions'!$H$22:$H$30-1)+'Input - Assumptions'!$F$22:$F$30*12&gt;=Calc!D$10),'Input - Assumptions'!$E$22:$E$30)</f>
        <v>0</v>
      </c>
      <c r="E15" s="94" cm="1">
        <f t="array" ref="E15">SUMPRODUCT(--('Input - Assumptions'!$D$22:$D$30=Calc!$A15),--('Input - Assumptions'!$H$22:$H$30&lt;=Calc!E$10),--(IF('Input - Assumptions'!$H$22:$H$30=0,0,'Input - Assumptions'!$H$22:$H$30-1)+'Input - Assumptions'!$F$22:$F$30*12&gt;=Calc!E$10),'Input - Assumptions'!$E$22:$E$30)</f>
        <v>0</v>
      </c>
      <c r="F15" s="94" cm="1">
        <f t="array" ref="F15">SUMPRODUCT(--('Input - Assumptions'!$D$22:$D$30=Calc!$A15),--('Input - Assumptions'!$H$22:$H$30&lt;=Calc!F$10),--(IF('Input - Assumptions'!$H$22:$H$30=0,0,'Input - Assumptions'!$H$22:$H$30-1)+'Input - Assumptions'!$F$22:$F$30*12&gt;=Calc!F$10),'Input - Assumptions'!$E$22:$E$30)</f>
        <v>0</v>
      </c>
      <c r="G15" s="94" cm="1">
        <f t="array" ref="G15">SUMPRODUCT(--('Input - Assumptions'!$D$22:$D$30=Calc!$A15),--('Input - Assumptions'!$H$22:$H$30&lt;=Calc!G$10),--(IF('Input - Assumptions'!$H$22:$H$30=0,0,'Input - Assumptions'!$H$22:$H$30-1)+'Input - Assumptions'!$F$22:$F$30*12&gt;=Calc!G$10),'Input - Assumptions'!$E$22:$E$30)</f>
        <v>0</v>
      </c>
      <c r="H15" s="94" cm="1">
        <f t="array" ref="H15">SUMPRODUCT(--('Input - Assumptions'!$D$22:$D$30=Calc!$A15),--('Input - Assumptions'!$H$22:$H$30&lt;=Calc!H$10),--(IF('Input - Assumptions'!$H$22:$H$30=0,0,'Input - Assumptions'!$H$22:$H$30-1)+'Input - Assumptions'!$F$22:$F$30*12&gt;=Calc!H$10),'Input - Assumptions'!$E$22:$E$30)</f>
        <v>0</v>
      </c>
      <c r="I15" s="94" cm="1">
        <f t="array" ref="I15">SUMPRODUCT(--('Input - Assumptions'!$D$22:$D$30=Calc!$A15),--('Input - Assumptions'!$H$22:$H$30&lt;=Calc!I$10),--(IF('Input - Assumptions'!$H$22:$H$30=0,0,'Input - Assumptions'!$H$22:$H$30-1)+'Input - Assumptions'!$F$22:$F$30*12&gt;=Calc!I$10),'Input - Assumptions'!$E$22:$E$30)</f>
        <v>0</v>
      </c>
      <c r="J15" s="94" cm="1">
        <f t="array" ref="J15">SUMPRODUCT(--('Input - Assumptions'!$D$22:$D$30=Calc!$A15),--('Input - Assumptions'!$H$22:$H$30&lt;=Calc!J$10),--(IF('Input - Assumptions'!$H$22:$H$30=0,0,'Input - Assumptions'!$H$22:$H$30-1)+'Input - Assumptions'!$F$22:$F$30*12&gt;=Calc!J$10),'Input - Assumptions'!$E$22:$E$30)</f>
        <v>0</v>
      </c>
      <c r="K15" s="94" cm="1">
        <f t="array" ref="K15">SUMPRODUCT(--('Input - Assumptions'!$D$22:$D$30=Calc!$A15),--('Input - Assumptions'!$H$22:$H$30&lt;=Calc!K$10),--(IF('Input - Assumptions'!$H$22:$H$30=0,0,'Input - Assumptions'!$H$22:$H$30-1)+'Input - Assumptions'!$F$22:$F$30*12&gt;=Calc!K$10),'Input - Assumptions'!$E$22:$E$30)</f>
        <v>0</v>
      </c>
      <c r="L15" s="94" cm="1">
        <f t="array" ref="L15">SUMPRODUCT(--('Input - Assumptions'!$D$22:$D$30=Calc!$A15),--('Input - Assumptions'!$H$22:$H$30&lt;=Calc!L$10),--(IF('Input - Assumptions'!$H$22:$H$30=0,0,'Input - Assumptions'!$H$22:$H$30-1)+'Input - Assumptions'!$F$22:$F$30*12&gt;=Calc!L$10),'Input - Assumptions'!$E$22:$E$30)</f>
        <v>0</v>
      </c>
      <c r="M15" s="94" cm="1">
        <f t="array" ref="M15">SUMPRODUCT(--('Input - Assumptions'!$D$22:$D$30=Calc!$A15),--('Input - Assumptions'!$H$22:$H$30&lt;=Calc!M$10),--(IF('Input - Assumptions'!$H$22:$H$30=0,0,'Input - Assumptions'!$H$22:$H$30-1)+'Input - Assumptions'!$F$22:$F$30*12&gt;=Calc!M$10),'Input - Assumptions'!$E$22:$E$30)</f>
        <v>0</v>
      </c>
      <c r="N15" s="94" cm="1">
        <f t="array" ref="N15">SUMPRODUCT(--('Input - Assumptions'!$D$22:$D$30=Calc!$A15),--('Input - Assumptions'!$H$22:$H$30&lt;=Calc!N$10),--(IF('Input - Assumptions'!$H$22:$H$30=0,0,'Input - Assumptions'!$H$22:$H$30-1)+'Input - Assumptions'!$F$22:$F$30*12&gt;=Calc!N$10),'Input - Assumptions'!$E$22:$E$30)</f>
        <v>0</v>
      </c>
      <c r="O15" s="94" cm="1">
        <f t="array" ref="O15">SUMPRODUCT(--('Input - Assumptions'!$D$22:$D$30=Calc!$A15),--('Input - Assumptions'!$H$22:$H$30&lt;=Calc!O$10),--(IF('Input - Assumptions'!$H$22:$H$30=0,0,'Input - Assumptions'!$H$22:$H$30-1)+'Input - Assumptions'!$F$22:$F$30*12&gt;=Calc!O$10),'Input - Assumptions'!$E$22:$E$30)</f>
        <v>0</v>
      </c>
      <c r="P15" s="94" cm="1">
        <f t="array" ref="P15">SUMPRODUCT(--('Input - Assumptions'!$D$22:$D$30=Calc!$A15),--('Input - Assumptions'!$H$22:$H$30&lt;=Calc!P$10),--(IF('Input - Assumptions'!$H$22:$H$30=0,0,'Input - Assumptions'!$H$22:$H$30-1)+'Input - Assumptions'!$F$22:$F$30*12&gt;=Calc!P$10),'Input - Assumptions'!$E$22:$E$30)</f>
        <v>0</v>
      </c>
      <c r="Q15" s="94" cm="1">
        <f t="array" ref="Q15">SUMPRODUCT(--('Input - Assumptions'!$D$22:$D$30=Calc!$A15),--('Input - Assumptions'!$H$22:$H$30&lt;=Calc!Q$10),--(IF('Input - Assumptions'!$H$22:$H$30=0,0,'Input - Assumptions'!$H$22:$H$30-1)+'Input - Assumptions'!$F$22:$F$30*12&gt;=Calc!Q$10),'Input - Assumptions'!$E$22:$E$30)</f>
        <v>0</v>
      </c>
      <c r="R15" s="94" cm="1">
        <f t="array" ref="R15">SUMPRODUCT(--('Input - Assumptions'!$D$22:$D$30=Calc!$A15),--('Input - Assumptions'!$H$22:$H$30&lt;=Calc!R$10),--(IF('Input - Assumptions'!$H$22:$H$30=0,0,'Input - Assumptions'!$H$22:$H$30-1)+'Input - Assumptions'!$F$22:$F$30*12&gt;=Calc!R$10),'Input - Assumptions'!$E$22:$E$30)</f>
        <v>0</v>
      </c>
      <c r="S15" s="94" cm="1">
        <f t="array" ref="S15">SUMPRODUCT(--('Input - Assumptions'!$D$22:$D$30=Calc!$A15),--('Input - Assumptions'!$H$22:$H$30&lt;=Calc!S$10),--(IF('Input - Assumptions'!$H$22:$H$30=0,0,'Input - Assumptions'!$H$22:$H$30-1)+'Input - Assumptions'!$F$22:$F$30*12&gt;=Calc!S$10),'Input - Assumptions'!$E$22:$E$30)</f>
        <v>0</v>
      </c>
      <c r="T15" s="94" cm="1">
        <f t="array" ref="T15">SUMPRODUCT(--('Input - Assumptions'!$D$22:$D$30=Calc!$A15),--('Input - Assumptions'!$H$22:$H$30&lt;=Calc!T$10),--(IF('Input - Assumptions'!$H$22:$H$30=0,0,'Input - Assumptions'!$H$22:$H$30-1)+'Input - Assumptions'!$F$22:$F$30*12&gt;=Calc!T$10),'Input - Assumptions'!$E$22:$E$30)</f>
        <v>0</v>
      </c>
      <c r="U15" s="94" cm="1">
        <f t="array" ref="U15">SUMPRODUCT(--('Input - Assumptions'!$D$22:$D$30=Calc!$A15),--('Input - Assumptions'!$H$22:$H$30&lt;=Calc!U$10),--(IF('Input - Assumptions'!$H$22:$H$30=0,0,'Input - Assumptions'!$H$22:$H$30-1)+'Input - Assumptions'!$F$22:$F$30*12&gt;=Calc!U$10),'Input - Assumptions'!$E$22:$E$30)</f>
        <v>0</v>
      </c>
      <c r="V15" s="94" cm="1">
        <f t="array" ref="V15">SUMPRODUCT(--('Input - Assumptions'!$D$22:$D$30=Calc!$A15),--('Input - Assumptions'!$H$22:$H$30&lt;=Calc!V$10),--(IF('Input - Assumptions'!$H$22:$H$30=0,0,'Input - Assumptions'!$H$22:$H$30-1)+'Input - Assumptions'!$F$22:$F$30*12&gt;=Calc!V$10),'Input - Assumptions'!$E$22:$E$30)</f>
        <v>0</v>
      </c>
      <c r="W15" s="94" cm="1">
        <f t="array" ref="W15">SUMPRODUCT(--('Input - Assumptions'!$D$22:$D$30=Calc!$A15),--('Input - Assumptions'!$H$22:$H$30&lt;=Calc!W$10),--(IF('Input - Assumptions'!$H$22:$H$30=0,0,'Input - Assumptions'!$H$22:$H$30-1)+'Input - Assumptions'!$F$22:$F$30*12&gt;=Calc!W$10),'Input - Assumptions'!$E$22:$E$30)</f>
        <v>0</v>
      </c>
      <c r="X15" s="94" cm="1">
        <f t="array" ref="X15">SUMPRODUCT(--('Input - Assumptions'!$D$22:$D$30=Calc!$A15),--('Input - Assumptions'!$H$22:$H$30&lt;=Calc!X$10),--(IF('Input - Assumptions'!$H$22:$H$30=0,0,'Input - Assumptions'!$H$22:$H$30-1)+'Input - Assumptions'!$F$22:$F$30*12&gt;=Calc!X$10),'Input - Assumptions'!$E$22:$E$30)</f>
        <v>0</v>
      </c>
      <c r="Y15" s="94" cm="1">
        <f t="array" ref="Y15">SUMPRODUCT(--('Input - Assumptions'!$D$22:$D$30=Calc!$A15),--('Input - Assumptions'!$H$22:$H$30&lt;=Calc!Y$10),--(IF('Input - Assumptions'!$H$22:$H$30=0,0,'Input - Assumptions'!$H$22:$H$30-1)+'Input - Assumptions'!$F$22:$F$30*12&gt;=Calc!Y$10),'Input - Assumptions'!$E$22:$E$30)</f>
        <v>0</v>
      </c>
      <c r="Z15" s="94" cm="1">
        <f t="array" ref="Z15">SUMPRODUCT(--('Input - Assumptions'!$D$22:$D$30=Calc!$A15),--('Input - Assumptions'!$H$22:$H$30&lt;=Calc!Z$10),--(IF('Input - Assumptions'!$H$22:$H$30=0,0,'Input - Assumptions'!$H$22:$H$30-1)+'Input - Assumptions'!$F$22:$F$30*12&gt;=Calc!Z$10),'Input - Assumptions'!$E$22:$E$30)</f>
        <v>0</v>
      </c>
      <c r="AA15" s="94" cm="1">
        <f t="array" ref="AA15">SUMPRODUCT(--('Input - Assumptions'!$D$22:$D$30=Calc!$A15),--('Input - Assumptions'!$H$22:$H$30&lt;=Calc!AA$10),--(IF('Input - Assumptions'!$H$22:$H$30=0,0,'Input - Assumptions'!$H$22:$H$30-1)+'Input - Assumptions'!$F$22:$F$30*12&gt;=Calc!AA$10),'Input - Assumptions'!$E$22:$E$30)</f>
        <v>0</v>
      </c>
      <c r="AB15" s="94" cm="1">
        <f t="array" ref="AB15">SUMPRODUCT(--('Input - Assumptions'!$D$22:$D$30=Calc!$A15),--('Input - Assumptions'!$H$22:$H$30&lt;=Calc!AB$10),--(IF('Input - Assumptions'!$H$22:$H$30=0,0,'Input - Assumptions'!$H$22:$H$30-1)+'Input - Assumptions'!$F$22:$F$30*12&gt;=Calc!AB$10),'Input - Assumptions'!$E$22:$E$30)</f>
        <v>0</v>
      </c>
      <c r="AC15" s="94" cm="1">
        <f t="array" ref="AC15">SUMPRODUCT(--('Input - Assumptions'!$D$22:$D$30=Calc!$A15),--('Input - Assumptions'!$H$22:$H$30&lt;=Calc!AC$10),--(IF('Input - Assumptions'!$H$22:$H$30=0,0,'Input - Assumptions'!$H$22:$H$30-1)+'Input - Assumptions'!$F$22:$F$30*12&gt;=Calc!AC$10),'Input - Assumptions'!$E$22:$E$30)</f>
        <v>0</v>
      </c>
      <c r="AD15" s="94" cm="1">
        <f t="array" ref="AD15">SUMPRODUCT(--('Input - Assumptions'!$D$22:$D$30=Calc!$A15),--('Input - Assumptions'!$H$22:$H$30&lt;=Calc!AD$10),--(IF('Input - Assumptions'!$H$22:$H$30=0,0,'Input - Assumptions'!$H$22:$H$30-1)+'Input - Assumptions'!$F$22:$F$30*12&gt;=Calc!AD$10),'Input - Assumptions'!$E$22:$E$30)</f>
        <v>0</v>
      </c>
      <c r="AE15" s="94" cm="1">
        <f t="array" ref="AE15">SUMPRODUCT(--('Input - Assumptions'!$D$22:$D$30=Calc!$A15),--('Input - Assumptions'!$H$22:$H$30&lt;=Calc!AE$10),--(IF('Input - Assumptions'!$H$22:$H$30=0,0,'Input - Assumptions'!$H$22:$H$30-1)+'Input - Assumptions'!$F$22:$F$30*12&gt;=Calc!AE$10),'Input - Assumptions'!$E$22:$E$30)</f>
        <v>0</v>
      </c>
      <c r="AF15" s="94" cm="1">
        <f t="array" ref="AF15">SUMPRODUCT(--('Input - Assumptions'!$D$22:$D$30=Calc!$A15),--('Input - Assumptions'!$H$22:$H$30&lt;=Calc!AF$10),--(IF('Input - Assumptions'!$H$22:$H$30=0,0,'Input - Assumptions'!$H$22:$H$30-1)+'Input - Assumptions'!$F$22:$F$30*12&gt;=Calc!AF$10),'Input - Assumptions'!$E$22:$E$30)</f>
        <v>0</v>
      </c>
      <c r="AG15" s="94" cm="1">
        <f t="array" ref="AG15">SUMPRODUCT(--('Input - Assumptions'!$D$22:$D$30=Calc!$A15),--('Input - Assumptions'!$H$22:$H$30&lt;=Calc!AG$10),--(IF('Input - Assumptions'!$H$22:$H$30=0,0,'Input - Assumptions'!$H$22:$H$30-1)+'Input - Assumptions'!$F$22:$F$30*12&gt;=Calc!AG$10),'Input - Assumptions'!$E$22:$E$30)</f>
        <v>0</v>
      </c>
      <c r="AH15" s="94" cm="1">
        <f t="array" ref="AH15">SUMPRODUCT(--('Input - Assumptions'!$D$22:$D$30=Calc!$A15),--('Input - Assumptions'!$H$22:$H$30&lt;=Calc!AH$10),--(IF('Input - Assumptions'!$H$22:$H$30=0,0,'Input - Assumptions'!$H$22:$H$30-1)+'Input - Assumptions'!$F$22:$F$30*12&gt;=Calc!AH$10),'Input - Assumptions'!$E$22:$E$30)</f>
        <v>0</v>
      </c>
      <c r="AI15" s="94" cm="1">
        <f t="array" ref="AI15">SUMPRODUCT(--('Input - Assumptions'!$D$22:$D$30=Calc!$A15),--('Input - Assumptions'!$H$22:$H$30&lt;=Calc!AI$10),--(IF('Input - Assumptions'!$H$22:$H$30=0,0,'Input - Assumptions'!$H$22:$H$30-1)+'Input - Assumptions'!$F$22:$F$30*12&gt;=Calc!AI$10),'Input - Assumptions'!$E$22:$E$30)</f>
        <v>0</v>
      </c>
      <c r="AJ15" s="94" cm="1">
        <f t="array" ref="AJ15">SUMPRODUCT(--('Input - Assumptions'!$D$22:$D$30=Calc!$A15),--('Input - Assumptions'!$H$22:$H$30&lt;=Calc!AJ$10),--(IF('Input - Assumptions'!$H$22:$H$30=0,0,'Input - Assumptions'!$H$22:$H$30-1)+'Input - Assumptions'!$F$22:$F$30*12&gt;=Calc!AJ$10),'Input - Assumptions'!$E$22:$E$30)</f>
        <v>0</v>
      </c>
      <c r="AK15" s="94" cm="1">
        <f t="array" ref="AK15">SUMPRODUCT(--('Input - Assumptions'!$D$22:$D$30=Calc!$A15),--('Input - Assumptions'!$H$22:$H$30&lt;=Calc!AK$10),--(IF('Input - Assumptions'!$H$22:$H$30=0,0,'Input - Assumptions'!$H$22:$H$30-1)+'Input - Assumptions'!$F$22:$F$30*12&gt;=Calc!AK$10),'Input - Assumptions'!$E$22:$E$30)</f>
        <v>0</v>
      </c>
      <c r="AL15" s="94" cm="1">
        <f t="array" ref="AL15">SUMPRODUCT(--('Input - Assumptions'!$D$22:$D$30=Calc!$A15),--('Input - Assumptions'!$H$22:$H$30&lt;=Calc!AL$10),--(IF('Input - Assumptions'!$H$22:$H$30=0,0,'Input - Assumptions'!$H$22:$H$30-1)+'Input - Assumptions'!$F$22:$F$30*12&gt;=Calc!AL$10),'Input - Assumptions'!$E$22:$E$30)</f>
        <v>0</v>
      </c>
      <c r="AM15" s="94" cm="1">
        <f t="array" ref="AM15">SUMPRODUCT(--('Input - Assumptions'!$D$22:$D$30=Calc!$A15),--('Input - Assumptions'!$H$22:$H$30&lt;=Calc!AM$10),--(IF('Input - Assumptions'!$H$22:$H$30=0,0,'Input - Assumptions'!$H$22:$H$30-1)+'Input - Assumptions'!$F$22:$F$30*12&gt;=Calc!AM$10),'Input - Assumptions'!$E$22:$E$30)</f>
        <v>0</v>
      </c>
      <c r="AN15" s="94" cm="1">
        <f t="array" ref="AN15">SUMPRODUCT(--('Input - Assumptions'!$D$22:$D$30=Calc!$A15),--('Input - Assumptions'!$H$22:$H$30&lt;=Calc!AN$10),--(IF('Input - Assumptions'!$H$22:$H$30=0,0,'Input - Assumptions'!$H$22:$H$30-1)+'Input - Assumptions'!$F$22:$F$30*12&gt;=Calc!AN$10),'Input - Assumptions'!$E$22:$E$30)</f>
        <v>0</v>
      </c>
      <c r="AO15" s="94" cm="1">
        <f t="array" ref="AO15">SUMPRODUCT(--('Input - Assumptions'!$D$22:$D$30=Calc!$A15),--('Input - Assumptions'!$H$22:$H$30&lt;=Calc!AO$10),--(IF('Input - Assumptions'!$H$22:$H$30=0,0,'Input - Assumptions'!$H$22:$H$30-1)+'Input - Assumptions'!$F$22:$F$30*12&gt;=Calc!AO$10),'Input - Assumptions'!$E$22:$E$30)</f>
        <v>0</v>
      </c>
      <c r="AP15" s="94" cm="1">
        <f t="array" ref="AP15">SUMPRODUCT(--('Input - Assumptions'!$D$22:$D$30=Calc!$A15),--('Input - Assumptions'!$H$22:$H$30&lt;=Calc!AP$10),--(IF('Input - Assumptions'!$H$22:$H$30=0,0,'Input - Assumptions'!$H$22:$H$30-1)+'Input - Assumptions'!$F$22:$F$30*12&gt;=Calc!AP$10),'Input - Assumptions'!$E$22:$E$30)</f>
        <v>0</v>
      </c>
      <c r="AQ15" s="94" cm="1">
        <f t="array" ref="AQ15">SUMPRODUCT(--('Input - Assumptions'!$D$22:$D$30=Calc!$A15),--('Input - Assumptions'!$H$22:$H$30&lt;=Calc!AQ$10),--(IF('Input - Assumptions'!$H$22:$H$30=0,0,'Input - Assumptions'!$H$22:$H$30-1)+'Input - Assumptions'!$F$22:$F$30*12&gt;=Calc!AQ$10),'Input - Assumptions'!$E$22:$E$30)</f>
        <v>0</v>
      </c>
      <c r="AR15" s="94" cm="1">
        <f t="array" ref="AR15">SUMPRODUCT(--('Input - Assumptions'!$D$22:$D$30=Calc!$A15),--('Input - Assumptions'!$H$22:$H$30&lt;=Calc!AR$10),--(IF('Input - Assumptions'!$H$22:$H$30=0,0,'Input - Assumptions'!$H$22:$H$30-1)+'Input - Assumptions'!$F$22:$F$30*12&gt;=Calc!AR$10),'Input - Assumptions'!$E$22:$E$30)</f>
        <v>0</v>
      </c>
      <c r="AS15" s="94" cm="1">
        <f t="array" ref="AS15">SUMPRODUCT(--('Input - Assumptions'!$D$22:$D$30=Calc!$A15),--('Input - Assumptions'!$H$22:$H$30&lt;=Calc!AS$10),--(IF('Input - Assumptions'!$H$22:$H$30=0,0,'Input - Assumptions'!$H$22:$H$30-1)+'Input - Assumptions'!$F$22:$F$30*12&gt;=Calc!AS$10),'Input - Assumptions'!$E$22:$E$30)</f>
        <v>0</v>
      </c>
      <c r="AT15" s="94" cm="1">
        <f t="array" ref="AT15">SUMPRODUCT(--('Input - Assumptions'!$D$22:$D$30=Calc!$A15),--('Input - Assumptions'!$H$22:$H$30&lt;=Calc!AT$10),--(IF('Input - Assumptions'!$H$22:$H$30=0,0,'Input - Assumptions'!$H$22:$H$30-1)+'Input - Assumptions'!$F$22:$F$30*12&gt;=Calc!AT$10),'Input - Assumptions'!$E$22:$E$30)</f>
        <v>0</v>
      </c>
      <c r="AU15" s="94" cm="1">
        <f t="array" ref="AU15">SUMPRODUCT(--('Input - Assumptions'!$D$22:$D$30=Calc!$A15),--('Input - Assumptions'!$H$22:$H$30&lt;=Calc!AU$10),--(IF('Input - Assumptions'!$H$22:$H$30=0,0,'Input - Assumptions'!$H$22:$H$30-1)+'Input - Assumptions'!$F$22:$F$30*12&gt;=Calc!AU$10),'Input - Assumptions'!$E$22:$E$30)</f>
        <v>0</v>
      </c>
      <c r="AV15" s="94" cm="1">
        <f t="array" ref="AV15">SUMPRODUCT(--('Input - Assumptions'!$D$22:$D$30=Calc!$A15),--('Input - Assumptions'!$H$22:$H$30&lt;=Calc!AV$10),--(IF('Input - Assumptions'!$H$22:$H$30=0,0,'Input - Assumptions'!$H$22:$H$30-1)+'Input - Assumptions'!$F$22:$F$30*12&gt;=Calc!AV$10),'Input - Assumptions'!$E$22:$E$30)</f>
        <v>0</v>
      </c>
      <c r="AW15" s="94" cm="1">
        <f t="array" ref="AW15">SUMPRODUCT(--('Input - Assumptions'!$D$22:$D$30=Calc!$A15),--('Input - Assumptions'!$H$22:$H$30&lt;=Calc!AW$10),--(IF('Input - Assumptions'!$H$22:$H$30=0,0,'Input - Assumptions'!$H$22:$H$30-1)+'Input - Assumptions'!$F$22:$F$30*12&gt;=Calc!AW$10),'Input - Assumptions'!$E$22:$E$30)</f>
        <v>0</v>
      </c>
      <c r="AX15" s="94" cm="1">
        <f t="array" ref="AX15">SUMPRODUCT(--('Input - Assumptions'!$D$22:$D$30=Calc!$A15),--('Input - Assumptions'!$H$22:$H$30&lt;=Calc!AX$10),--(IF('Input - Assumptions'!$H$22:$H$30=0,0,'Input - Assumptions'!$H$22:$H$30-1)+'Input - Assumptions'!$F$22:$F$30*12&gt;=Calc!AX$10),'Input - Assumptions'!$E$22:$E$30)</f>
        <v>0</v>
      </c>
      <c r="AY15" s="94" cm="1">
        <f t="array" ref="AY15">SUMPRODUCT(--('Input - Assumptions'!$D$22:$D$30=Calc!$A15),--('Input - Assumptions'!$H$22:$H$30&lt;=Calc!AY$10),--(IF('Input - Assumptions'!$H$22:$H$30=0,0,'Input - Assumptions'!$H$22:$H$30-1)+'Input - Assumptions'!$F$22:$F$30*12&gt;=Calc!AY$10),'Input - Assumptions'!$E$22:$E$30)</f>
        <v>0</v>
      </c>
      <c r="AZ15" s="94" cm="1">
        <f t="array" ref="AZ15">SUMPRODUCT(--('Input - Assumptions'!$D$22:$D$30=Calc!$A15),--('Input - Assumptions'!$H$22:$H$30&lt;=Calc!AZ$10),--(IF('Input - Assumptions'!$H$22:$H$30=0,0,'Input - Assumptions'!$H$22:$H$30-1)+'Input - Assumptions'!$F$22:$F$30*12&gt;=Calc!AZ$10),'Input - Assumptions'!$E$22:$E$30)</f>
        <v>0</v>
      </c>
      <c r="BA15" s="94" cm="1">
        <f t="array" ref="BA15">SUMPRODUCT(--('Input - Assumptions'!$D$22:$D$30=Calc!$A15),--('Input - Assumptions'!$H$22:$H$30&lt;=Calc!BA$10),--(IF('Input - Assumptions'!$H$22:$H$30=0,0,'Input - Assumptions'!$H$22:$H$30-1)+'Input - Assumptions'!$F$22:$F$30*12&gt;=Calc!BA$10),'Input - Assumptions'!$E$22:$E$30)</f>
        <v>0</v>
      </c>
      <c r="BB15" s="94" cm="1">
        <f t="array" ref="BB15">SUMPRODUCT(--('Input - Assumptions'!$D$22:$D$30=Calc!$A15),--('Input - Assumptions'!$H$22:$H$30&lt;=Calc!BB$10),--(IF('Input - Assumptions'!$H$22:$H$30=0,0,'Input - Assumptions'!$H$22:$H$30-1)+'Input - Assumptions'!$F$22:$F$30*12&gt;=Calc!BB$10),'Input - Assumptions'!$E$22:$E$30)</f>
        <v>0</v>
      </c>
      <c r="BC15" s="94" cm="1">
        <f t="array" ref="BC15">SUMPRODUCT(--('Input - Assumptions'!$D$22:$D$30=Calc!$A15),--('Input - Assumptions'!$H$22:$H$30&lt;=Calc!BC$10),--(IF('Input - Assumptions'!$H$22:$H$30=0,0,'Input - Assumptions'!$H$22:$H$30-1)+'Input - Assumptions'!$F$22:$F$30*12&gt;=Calc!BC$10),'Input - Assumptions'!$E$22:$E$30)</f>
        <v>0</v>
      </c>
      <c r="BD15" s="94" cm="1">
        <f t="array" ref="BD15">SUMPRODUCT(--('Input - Assumptions'!$D$22:$D$30=Calc!$A15),--('Input - Assumptions'!$H$22:$H$30&lt;=Calc!BD$10),--(IF('Input - Assumptions'!$H$22:$H$30=0,0,'Input - Assumptions'!$H$22:$H$30-1)+'Input - Assumptions'!$F$22:$F$30*12&gt;=Calc!BD$10),'Input - Assumptions'!$E$22:$E$30)</f>
        <v>0</v>
      </c>
      <c r="BE15" s="94" cm="1">
        <f t="array" ref="BE15">SUMPRODUCT(--('Input - Assumptions'!$D$22:$D$30=Calc!$A15),--('Input - Assumptions'!$H$22:$H$30&lt;=Calc!BE$10),--(IF('Input - Assumptions'!$H$22:$H$30=0,0,'Input - Assumptions'!$H$22:$H$30-1)+'Input - Assumptions'!$F$22:$F$30*12&gt;=Calc!BE$10),'Input - Assumptions'!$E$22:$E$30)</f>
        <v>0</v>
      </c>
      <c r="BF15" s="94" cm="1">
        <f t="array" ref="BF15">SUMPRODUCT(--('Input - Assumptions'!$D$22:$D$30=Calc!$A15),--('Input - Assumptions'!$H$22:$H$30&lt;=Calc!BF$10),--(IF('Input - Assumptions'!$H$22:$H$30=0,0,'Input - Assumptions'!$H$22:$H$30-1)+'Input - Assumptions'!$F$22:$F$30*12&gt;=Calc!BF$10),'Input - Assumptions'!$E$22:$E$30)</f>
        <v>0</v>
      </c>
      <c r="BG15" s="94" cm="1">
        <f t="array" ref="BG15">SUMPRODUCT(--('Input - Assumptions'!$D$22:$D$30=Calc!$A15),--('Input - Assumptions'!$H$22:$H$30&lt;=Calc!BG$10),--(IF('Input - Assumptions'!$H$22:$H$30=0,0,'Input - Assumptions'!$H$22:$H$30-1)+'Input - Assumptions'!$F$22:$F$30*12&gt;=Calc!BG$10),'Input - Assumptions'!$E$22:$E$30)</f>
        <v>0</v>
      </c>
      <c r="BH15" s="94" cm="1">
        <f t="array" ref="BH15">SUMPRODUCT(--('Input - Assumptions'!$D$22:$D$30=Calc!$A15),--('Input - Assumptions'!$H$22:$H$30&lt;=Calc!BH$10),--(IF('Input - Assumptions'!$H$22:$H$30=0,0,'Input - Assumptions'!$H$22:$H$30-1)+'Input - Assumptions'!$F$22:$F$30*12&gt;=Calc!BH$10),'Input - Assumptions'!$E$22:$E$30)</f>
        <v>0</v>
      </c>
      <c r="BI15" s="94" cm="1">
        <f t="array" ref="BI15">SUMPRODUCT(--('Input - Assumptions'!$D$22:$D$30=Calc!$A15),--('Input - Assumptions'!$H$22:$H$30&lt;=Calc!BI$10),--(IF('Input - Assumptions'!$H$22:$H$30=0,0,'Input - Assumptions'!$H$22:$H$30-1)+'Input - Assumptions'!$F$22:$F$30*12&gt;=Calc!BI$10),'Input - Assumptions'!$E$22:$E$30)</f>
        <v>0</v>
      </c>
      <c r="BJ15" s="94" cm="1">
        <f t="array" ref="BJ15">SUMPRODUCT(--('Input - Assumptions'!$D$22:$D$30=Calc!$A15),--('Input - Assumptions'!$H$22:$H$30&lt;=Calc!BJ$10),--(IF('Input - Assumptions'!$H$22:$H$30=0,0,'Input - Assumptions'!$H$22:$H$30-1)+'Input - Assumptions'!$F$22:$F$30*12&gt;=Calc!BJ$10),'Input - Assumptions'!$E$22:$E$30)</f>
        <v>0</v>
      </c>
    </row>
    <row r="16" spans="1:63">
      <c r="A16" s="2">
        <f>'Input - Assumptions'!J27</f>
        <v>0</v>
      </c>
      <c r="B16" s="94" cm="1">
        <f t="array" ref="B16">SUMPRODUCT(--('Input - Assumptions'!$D$22:$D$30=Calc!$A16),--('Input - Assumptions'!$H$22:$H$30&lt;=Calc!B$10),--(IF('Input - Assumptions'!$H$22:$H$30=0,0,'Input - Assumptions'!$H$22:$H$30-1)+'Input - Assumptions'!$F$22:$F$30*12&gt;=Calc!B$10),'Input - Assumptions'!$E$22:$E$30)</f>
        <v>0</v>
      </c>
      <c r="C16" s="94" cm="1">
        <f t="array" ref="C16">SUMPRODUCT(--('Input - Assumptions'!$D$22:$D$30=Calc!$A16),--('Input - Assumptions'!$H$22:$H$30&lt;=Calc!C$10),--(IF('Input - Assumptions'!$H$22:$H$30=0,0,'Input - Assumptions'!$H$22:$H$30-1)+'Input - Assumptions'!$F$22:$F$30*12&gt;=Calc!C$10),'Input - Assumptions'!$E$22:$E$30)</f>
        <v>0</v>
      </c>
      <c r="D16" s="94" cm="1">
        <f t="array" ref="D16">SUMPRODUCT(--('Input - Assumptions'!$D$22:$D$30=Calc!$A16),--('Input - Assumptions'!$H$22:$H$30&lt;=Calc!D$10),--(IF('Input - Assumptions'!$H$22:$H$30=0,0,'Input - Assumptions'!$H$22:$H$30-1)+'Input - Assumptions'!$F$22:$F$30*12&gt;=Calc!D$10),'Input - Assumptions'!$E$22:$E$30)</f>
        <v>0</v>
      </c>
      <c r="E16" s="94" cm="1">
        <f t="array" ref="E16">SUMPRODUCT(--('Input - Assumptions'!$D$22:$D$30=Calc!$A16),--('Input - Assumptions'!$H$22:$H$30&lt;=Calc!E$10),--(IF('Input - Assumptions'!$H$22:$H$30=0,0,'Input - Assumptions'!$H$22:$H$30-1)+'Input - Assumptions'!$F$22:$F$30*12&gt;=Calc!E$10),'Input - Assumptions'!$E$22:$E$30)</f>
        <v>0</v>
      </c>
      <c r="F16" s="94" cm="1">
        <f t="array" ref="F16">SUMPRODUCT(--('Input - Assumptions'!$D$22:$D$30=Calc!$A16),--('Input - Assumptions'!$H$22:$H$30&lt;=Calc!F$10),--(IF('Input - Assumptions'!$H$22:$H$30=0,0,'Input - Assumptions'!$H$22:$H$30-1)+'Input - Assumptions'!$F$22:$F$30*12&gt;=Calc!F$10),'Input - Assumptions'!$E$22:$E$30)</f>
        <v>0</v>
      </c>
      <c r="G16" s="94" cm="1">
        <f t="array" ref="G16">SUMPRODUCT(--('Input - Assumptions'!$D$22:$D$30=Calc!$A16),--('Input - Assumptions'!$H$22:$H$30&lt;=Calc!G$10),--(IF('Input - Assumptions'!$H$22:$H$30=0,0,'Input - Assumptions'!$H$22:$H$30-1)+'Input - Assumptions'!$F$22:$F$30*12&gt;=Calc!G$10),'Input - Assumptions'!$E$22:$E$30)</f>
        <v>0</v>
      </c>
      <c r="H16" s="94" cm="1">
        <f t="array" ref="H16">SUMPRODUCT(--('Input - Assumptions'!$D$22:$D$30=Calc!$A16),--('Input - Assumptions'!$H$22:$H$30&lt;=Calc!H$10),--(IF('Input - Assumptions'!$H$22:$H$30=0,0,'Input - Assumptions'!$H$22:$H$30-1)+'Input - Assumptions'!$F$22:$F$30*12&gt;=Calc!H$10),'Input - Assumptions'!$E$22:$E$30)</f>
        <v>0</v>
      </c>
      <c r="I16" s="94" cm="1">
        <f t="array" ref="I16">SUMPRODUCT(--('Input - Assumptions'!$D$22:$D$30=Calc!$A16),--('Input - Assumptions'!$H$22:$H$30&lt;=Calc!I$10),--(IF('Input - Assumptions'!$H$22:$H$30=0,0,'Input - Assumptions'!$H$22:$H$30-1)+'Input - Assumptions'!$F$22:$F$30*12&gt;=Calc!I$10),'Input - Assumptions'!$E$22:$E$30)</f>
        <v>0</v>
      </c>
      <c r="J16" s="94" cm="1">
        <f t="array" ref="J16">SUMPRODUCT(--('Input - Assumptions'!$D$22:$D$30=Calc!$A16),--('Input - Assumptions'!$H$22:$H$30&lt;=Calc!J$10),--(IF('Input - Assumptions'!$H$22:$H$30=0,0,'Input - Assumptions'!$H$22:$H$30-1)+'Input - Assumptions'!$F$22:$F$30*12&gt;=Calc!J$10),'Input - Assumptions'!$E$22:$E$30)</f>
        <v>0</v>
      </c>
      <c r="K16" s="94" cm="1">
        <f t="array" ref="K16">SUMPRODUCT(--('Input - Assumptions'!$D$22:$D$30=Calc!$A16),--('Input - Assumptions'!$H$22:$H$30&lt;=Calc!K$10),--(IF('Input - Assumptions'!$H$22:$H$30=0,0,'Input - Assumptions'!$H$22:$H$30-1)+'Input - Assumptions'!$F$22:$F$30*12&gt;=Calc!K$10),'Input - Assumptions'!$E$22:$E$30)</f>
        <v>0</v>
      </c>
      <c r="L16" s="94" cm="1">
        <f t="array" ref="L16">SUMPRODUCT(--('Input - Assumptions'!$D$22:$D$30=Calc!$A16),--('Input - Assumptions'!$H$22:$H$30&lt;=Calc!L$10),--(IF('Input - Assumptions'!$H$22:$H$30=0,0,'Input - Assumptions'!$H$22:$H$30-1)+'Input - Assumptions'!$F$22:$F$30*12&gt;=Calc!L$10),'Input - Assumptions'!$E$22:$E$30)</f>
        <v>0</v>
      </c>
      <c r="M16" s="94" cm="1">
        <f t="array" ref="M16">SUMPRODUCT(--('Input - Assumptions'!$D$22:$D$30=Calc!$A16),--('Input - Assumptions'!$H$22:$H$30&lt;=Calc!M$10),--(IF('Input - Assumptions'!$H$22:$H$30=0,0,'Input - Assumptions'!$H$22:$H$30-1)+'Input - Assumptions'!$F$22:$F$30*12&gt;=Calc!M$10),'Input - Assumptions'!$E$22:$E$30)</f>
        <v>0</v>
      </c>
      <c r="N16" s="94" cm="1">
        <f t="array" ref="N16">SUMPRODUCT(--('Input - Assumptions'!$D$22:$D$30=Calc!$A16),--('Input - Assumptions'!$H$22:$H$30&lt;=Calc!N$10),--(IF('Input - Assumptions'!$H$22:$H$30=0,0,'Input - Assumptions'!$H$22:$H$30-1)+'Input - Assumptions'!$F$22:$F$30*12&gt;=Calc!N$10),'Input - Assumptions'!$E$22:$E$30)</f>
        <v>0</v>
      </c>
      <c r="O16" s="94" cm="1">
        <f t="array" ref="O16">SUMPRODUCT(--('Input - Assumptions'!$D$22:$D$30=Calc!$A16),--('Input - Assumptions'!$H$22:$H$30&lt;=Calc!O$10),--(IF('Input - Assumptions'!$H$22:$H$30=0,0,'Input - Assumptions'!$H$22:$H$30-1)+'Input - Assumptions'!$F$22:$F$30*12&gt;=Calc!O$10),'Input - Assumptions'!$E$22:$E$30)</f>
        <v>0</v>
      </c>
      <c r="P16" s="94" cm="1">
        <f t="array" ref="P16">SUMPRODUCT(--('Input - Assumptions'!$D$22:$D$30=Calc!$A16),--('Input - Assumptions'!$H$22:$H$30&lt;=Calc!P$10),--(IF('Input - Assumptions'!$H$22:$H$30=0,0,'Input - Assumptions'!$H$22:$H$30-1)+'Input - Assumptions'!$F$22:$F$30*12&gt;=Calc!P$10),'Input - Assumptions'!$E$22:$E$30)</f>
        <v>0</v>
      </c>
      <c r="Q16" s="94" cm="1">
        <f t="array" ref="Q16">SUMPRODUCT(--('Input - Assumptions'!$D$22:$D$30=Calc!$A16),--('Input - Assumptions'!$H$22:$H$30&lt;=Calc!Q$10),--(IF('Input - Assumptions'!$H$22:$H$30=0,0,'Input - Assumptions'!$H$22:$H$30-1)+'Input - Assumptions'!$F$22:$F$30*12&gt;=Calc!Q$10),'Input - Assumptions'!$E$22:$E$30)</f>
        <v>0</v>
      </c>
      <c r="R16" s="94" cm="1">
        <f t="array" ref="R16">SUMPRODUCT(--('Input - Assumptions'!$D$22:$D$30=Calc!$A16),--('Input - Assumptions'!$H$22:$H$30&lt;=Calc!R$10),--(IF('Input - Assumptions'!$H$22:$H$30=0,0,'Input - Assumptions'!$H$22:$H$30-1)+'Input - Assumptions'!$F$22:$F$30*12&gt;=Calc!R$10),'Input - Assumptions'!$E$22:$E$30)</f>
        <v>0</v>
      </c>
      <c r="S16" s="94" cm="1">
        <f t="array" ref="S16">SUMPRODUCT(--('Input - Assumptions'!$D$22:$D$30=Calc!$A16),--('Input - Assumptions'!$H$22:$H$30&lt;=Calc!S$10),--(IF('Input - Assumptions'!$H$22:$H$30=0,0,'Input - Assumptions'!$H$22:$H$30-1)+'Input - Assumptions'!$F$22:$F$30*12&gt;=Calc!S$10),'Input - Assumptions'!$E$22:$E$30)</f>
        <v>0</v>
      </c>
      <c r="T16" s="94" cm="1">
        <f t="array" ref="T16">SUMPRODUCT(--('Input - Assumptions'!$D$22:$D$30=Calc!$A16),--('Input - Assumptions'!$H$22:$H$30&lt;=Calc!T$10),--(IF('Input - Assumptions'!$H$22:$H$30=0,0,'Input - Assumptions'!$H$22:$H$30-1)+'Input - Assumptions'!$F$22:$F$30*12&gt;=Calc!T$10),'Input - Assumptions'!$E$22:$E$30)</f>
        <v>0</v>
      </c>
      <c r="U16" s="94" cm="1">
        <f t="array" ref="U16">SUMPRODUCT(--('Input - Assumptions'!$D$22:$D$30=Calc!$A16),--('Input - Assumptions'!$H$22:$H$30&lt;=Calc!U$10),--(IF('Input - Assumptions'!$H$22:$H$30=0,0,'Input - Assumptions'!$H$22:$H$30-1)+'Input - Assumptions'!$F$22:$F$30*12&gt;=Calc!U$10),'Input - Assumptions'!$E$22:$E$30)</f>
        <v>0</v>
      </c>
      <c r="V16" s="94" cm="1">
        <f t="array" ref="V16">SUMPRODUCT(--('Input - Assumptions'!$D$22:$D$30=Calc!$A16),--('Input - Assumptions'!$H$22:$H$30&lt;=Calc!V$10),--(IF('Input - Assumptions'!$H$22:$H$30=0,0,'Input - Assumptions'!$H$22:$H$30-1)+'Input - Assumptions'!$F$22:$F$30*12&gt;=Calc!V$10),'Input - Assumptions'!$E$22:$E$30)</f>
        <v>0</v>
      </c>
      <c r="W16" s="94" cm="1">
        <f t="array" ref="W16">SUMPRODUCT(--('Input - Assumptions'!$D$22:$D$30=Calc!$A16),--('Input - Assumptions'!$H$22:$H$30&lt;=Calc!W$10),--(IF('Input - Assumptions'!$H$22:$H$30=0,0,'Input - Assumptions'!$H$22:$H$30-1)+'Input - Assumptions'!$F$22:$F$30*12&gt;=Calc!W$10),'Input - Assumptions'!$E$22:$E$30)</f>
        <v>0</v>
      </c>
      <c r="X16" s="94" cm="1">
        <f t="array" ref="X16">SUMPRODUCT(--('Input - Assumptions'!$D$22:$D$30=Calc!$A16),--('Input - Assumptions'!$H$22:$H$30&lt;=Calc!X$10),--(IF('Input - Assumptions'!$H$22:$H$30=0,0,'Input - Assumptions'!$H$22:$H$30-1)+'Input - Assumptions'!$F$22:$F$30*12&gt;=Calc!X$10),'Input - Assumptions'!$E$22:$E$30)</f>
        <v>0</v>
      </c>
      <c r="Y16" s="94" cm="1">
        <f t="array" ref="Y16">SUMPRODUCT(--('Input - Assumptions'!$D$22:$D$30=Calc!$A16),--('Input - Assumptions'!$H$22:$H$30&lt;=Calc!Y$10),--(IF('Input - Assumptions'!$H$22:$H$30=0,0,'Input - Assumptions'!$H$22:$H$30-1)+'Input - Assumptions'!$F$22:$F$30*12&gt;=Calc!Y$10),'Input - Assumptions'!$E$22:$E$30)</f>
        <v>0</v>
      </c>
      <c r="Z16" s="94" cm="1">
        <f t="array" ref="Z16">SUMPRODUCT(--('Input - Assumptions'!$D$22:$D$30=Calc!$A16),--('Input - Assumptions'!$H$22:$H$30&lt;=Calc!Z$10),--(IF('Input - Assumptions'!$H$22:$H$30=0,0,'Input - Assumptions'!$H$22:$H$30-1)+'Input - Assumptions'!$F$22:$F$30*12&gt;=Calc!Z$10),'Input - Assumptions'!$E$22:$E$30)</f>
        <v>0</v>
      </c>
      <c r="AA16" s="94" cm="1">
        <f t="array" ref="AA16">SUMPRODUCT(--('Input - Assumptions'!$D$22:$D$30=Calc!$A16),--('Input - Assumptions'!$H$22:$H$30&lt;=Calc!AA$10),--(IF('Input - Assumptions'!$H$22:$H$30=0,0,'Input - Assumptions'!$H$22:$H$30-1)+'Input - Assumptions'!$F$22:$F$30*12&gt;=Calc!AA$10),'Input - Assumptions'!$E$22:$E$30)</f>
        <v>0</v>
      </c>
      <c r="AB16" s="94" cm="1">
        <f t="array" ref="AB16">SUMPRODUCT(--('Input - Assumptions'!$D$22:$D$30=Calc!$A16),--('Input - Assumptions'!$H$22:$H$30&lt;=Calc!AB$10),--(IF('Input - Assumptions'!$H$22:$H$30=0,0,'Input - Assumptions'!$H$22:$H$30-1)+'Input - Assumptions'!$F$22:$F$30*12&gt;=Calc!AB$10),'Input - Assumptions'!$E$22:$E$30)</f>
        <v>0</v>
      </c>
      <c r="AC16" s="94" cm="1">
        <f t="array" ref="AC16">SUMPRODUCT(--('Input - Assumptions'!$D$22:$D$30=Calc!$A16),--('Input - Assumptions'!$H$22:$H$30&lt;=Calc!AC$10),--(IF('Input - Assumptions'!$H$22:$H$30=0,0,'Input - Assumptions'!$H$22:$H$30-1)+'Input - Assumptions'!$F$22:$F$30*12&gt;=Calc!AC$10),'Input - Assumptions'!$E$22:$E$30)</f>
        <v>0</v>
      </c>
      <c r="AD16" s="94" cm="1">
        <f t="array" ref="AD16">SUMPRODUCT(--('Input - Assumptions'!$D$22:$D$30=Calc!$A16),--('Input - Assumptions'!$H$22:$H$30&lt;=Calc!AD$10),--(IF('Input - Assumptions'!$H$22:$H$30=0,0,'Input - Assumptions'!$H$22:$H$30-1)+'Input - Assumptions'!$F$22:$F$30*12&gt;=Calc!AD$10),'Input - Assumptions'!$E$22:$E$30)</f>
        <v>0</v>
      </c>
      <c r="AE16" s="94" cm="1">
        <f t="array" ref="AE16">SUMPRODUCT(--('Input - Assumptions'!$D$22:$D$30=Calc!$A16),--('Input - Assumptions'!$H$22:$H$30&lt;=Calc!AE$10),--(IF('Input - Assumptions'!$H$22:$H$30=0,0,'Input - Assumptions'!$H$22:$H$30-1)+'Input - Assumptions'!$F$22:$F$30*12&gt;=Calc!AE$10),'Input - Assumptions'!$E$22:$E$30)</f>
        <v>0</v>
      </c>
      <c r="AF16" s="94" cm="1">
        <f t="array" ref="AF16">SUMPRODUCT(--('Input - Assumptions'!$D$22:$D$30=Calc!$A16),--('Input - Assumptions'!$H$22:$H$30&lt;=Calc!AF$10),--(IF('Input - Assumptions'!$H$22:$H$30=0,0,'Input - Assumptions'!$H$22:$H$30-1)+'Input - Assumptions'!$F$22:$F$30*12&gt;=Calc!AF$10),'Input - Assumptions'!$E$22:$E$30)</f>
        <v>0</v>
      </c>
      <c r="AG16" s="94" cm="1">
        <f t="array" ref="AG16">SUMPRODUCT(--('Input - Assumptions'!$D$22:$D$30=Calc!$A16),--('Input - Assumptions'!$H$22:$H$30&lt;=Calc!AG$10),--(IF('Input - Assumptions'!$H$22:$H$30=0,0,'Input - Assumptions'!$H$22:$H$30-1)+'Input - Assumptions'!$F$22:$F$30*12&gt;=Calc!AG$10),'Input - Assumptions'!$E$22:$E$30)</f>
        <v>0</v>
      </c>
      <c r="AH16" s="94" cm="1">
        <f t="array" ref="AH16">SUMPRODUCT(--('Input - Assumptions'!$D$22:$D$30=Calc!$A16),--('Input - Assumptions'!$H$22:$H$30&lt;=Calc!AH$10),--(IF('Input - Assumptions'!$H$22:$H$30=0,0,'Input - Assumptions'!$H$22:$H$30-1)+'Input - Assumptions'!$F$22:$F$30*12&gt;=Calc!AH$10),'Input - Assumptions'!$E$22:$E$30)</f>
        <v>0</v>
      </c>
      <c r="AI16" s="94" cm="1">
        <f t="array" ref="AI16">SUMPRODUCT(--('Input - Assumptions'!$D$22:$D$30=Calc!$A16),--('Input - Assumptions'!$H$22:$H$30&lt;=Calc!AI$10),--(IF('Input - Assumptions'!$H$22:$H$30=0,0,'Input - Assumptions'!$H$22:$H$30-1)+'Input - Assumptions'!$F$22:$F$30*12&gt;=Calc!AI$10),'Input - Assumptions'!$E$22:$E$30)</f>
        <v>0</v>
      </c>
      <c r="AJ16" s="94" cm="1">
        <f t="array" ref="AJ16">SUMPRODUCT(--('Input - Assumptions'!$D$22:$D$30=Calc!$A16),--('Input - Assumptions'!$H$22:$H$30&lt;=Calc!AJ$10),--(IF('Input - Assumptions'!$H$22:$H$30=0,0,'Input - Assumptions'!$H$22:$H$30-1)+'Input - Assumptions'!$F$22:$F$30*12&gt;=Calc!AJ$10),'Input - Assumptions'!$E$22:$E$30)</f>
        <v>0</v>
      </c>
      <c r="AK16" s="94" cm="1">
        <f t="array" ref="AK16">SUMPRODUCT(--('Input - Assumptions'!$D$22:$D$30=Calc!$A16),--('Input - Assumptions'!$H$22:$H$30&lt;=Calc!AK$10),--(IF('Input - Assumptions'!$H$22:$H$30=0,0,'Input - Assumptions'!$H$22:$H$30-1)+'Input - Assumptions'!$F$22:$F$30*12&gt;=Calc!AK$10),'Input - Assumptions'!$E$22:$E$30)</f>
        <v>0</v>
      </c>
      <c r="AL16" s="94" cm="1">
        <f t="array" ref="AL16">SUMPRODUCT(--('Input - Assumptions'!$D$22:$D$30=Calc!$A16),--('Input - Assumptions'!$H$22:$H$30&lt;=Calc!AL$10),--(IF('Input - Assumptions'!$H$22:$H$30=0,0,'Input - Assumptions'!$H$22:$H$30-1)+'Input - Assumptions'!$F$22:$F$30*12&gt;=Calc!AL$10),'Input - Assumptions'!$E$22:$E$30)</f>
        <v>0</v>
      </c>
      <c r="AM16" s="94" cm="1">
        <f t="array" ref="AM16">SUMPRODUCT(--('Input - Assumptions'!$D$22:$D$30=Calc!$A16),--('Input - Assumptions'!$H$22:$H$30&lt;=Calc!AM$10),--(IF('Input - Assumptions'!$H$22:$H$30=0,0,'Input - Assumptions'!$H$22:$H$30-1)+'Input - Assumptions'!$F$22:$F$30*12&gt;=Calc!AM$10),'Input - Assumptions'!$E$22:$E$30)</f>
        <v>0</v>
      </c>
      <c r="AN16" s="94" cm="1">
        <f t="array" ref="AN16">SUMPRODUCT(--('Input - Assumptions'!$D$22:$D$30=Calc!$A16),--('Input - Assumptions'!$H$22:$H$30&lt;=Calc!AN$10),--(IF('Input - Assumptions'!$H$22:$H$30=0,0,'Input - Assumptions'!$H$22:$H$30-1)+'Input - Assumptions'!$F$22:$F$30*12&gt;=Calc!AN$10),'Input - Assumptions'!$E$22:$E$30)</f>
        <v>0</v>
      </c>
      <c r="AO16" s="94" cm="1">
        <f t="array" ref="AO16">SUMPRODUCT(--('Input - Assumptions'!$D$22:$D$30=Calc!$A16),--('Input - Assumptions'!$H$22:$H$30&lt;=Calc!AO$10),--(IF('Input - Assumptions'!$H$22:$H$30=0,0,'Input - Assumptions'!$H$22:$H$30-1)+'Input - Assumptions'!$F$22:$F$30*12&gt;=Calc!AO$10),'Input - Assumptions'!$E$22:$E$30)</f>
        <v>0</v>
      </c>
      <c r="AP16" s="94" cm="1">
        <f t="array" ref="AP16">SUMPRODUCT(--('Input - Assumptions'!$D$22:$D$30=Calc!$A16),--('Input - Assumptions'!$H$22:$H$30&lt;=Calc!AP$10),--(IF('Input - Assumptions'!$H$22:$H$30=0,0,'Input - Assumptions'!$H$22:$H$30-1)+'Input - Assumptions'!$F$22:$F$30*12&gt;=Calc!AP$10),'Input - Assumptions'!$E$22:$E$30)</f>
        <v>0</v>
      </c>
      <c r="AQ16" s="94" cm="1">
        <f t="array" ref="AQ16">SUMPRODUCT(--('Input - Assumptions'!$D$22:$D$30=Calc!$A16),--('Input - Assumptions'!$H$22:$H$30&lt;=Calc!AQ$10),--(IF('Input - Assumptions'!$H$22:$H$30=0,0,'Input - Assumptions'!$H$22:$H$30-1)+'Input - Assumptions'!$F$22:$F$30*12&gt;=Calc!AQ$10),'Input - Assumptions'!$E$22:$E$30)</f>
        <v>0</v>
      </c>
      <c r="AR16" s="94" cm="1">
        <f t="array" ref="AR16">SUMPRODUCT(--('Input - Assumptions'!$D$22:$D$30=Calc!$A16),--('Input - Assumptions'!$H$22:$H$30&lt;=Calc!AR$10),--(IF('Input - Assumptions'!$H$22:$H$30=0,0,'Input - Assumptions'!$H$22:$H$30-1)+'Input - Assumptions'!$F$22:$F$30*12&gt;=Calc!AR$10),'Input - Assumptions'!$E$22:$E$30)</f>
        <v>0</v>
      </c>
      <c r="AS16" s="94" cm="1">
        <f t="array" ref="AS16">SUMPRODUCT(--('Input - Assumptions'!$D$22:$D$30=Calc!$A16),--('Input - Assumptions'!$H$22:$H$30&lt;=Calc!AS$10),--(IF('Input - Assumptions'!$H$22:$H$30=0,0,'Input - Assumptions'!$H$22:$H$30-1)+'Input - Assumptions'!$F$22:$F$30*12&gt;=Calc!AS$10),'Input - Assumptions'!$E$22:$E$30)</f>
        <v>0</v>
      </c>
      <c r="AT16" s="94" cm="1">
        <f t="array" ref="AT16">SUMPRODUCT(--('Input - Assumptions'!$D$22:$D$30=Calc!$A16),--('Input - Assumptions'!$H$22:$H$30&lt;=Calc!AT$10),--(IF('Input - Assumptions'!$H$22:$H$30=0,0,'Input - Assumptions'!$H$22:$H$30-1)+'Input - Assumptions'!$F$22:$F$30*12&gt;=Calc!AT$10),'Input - Assumptions'!$E$22:$E$30)</f>
        <v>0</v>
      </c>
      <c r="AU16" s="94" cm="1">
        <f t="array" ref="AU16">SUMPRODUCT(--('Input - Assumptions'!$D$22:$D$30=Calc!$A16),--('Input - Assumptions'!$H$22:$H$30&lt;=Calc!AU$10),--(IF('Input - Assumptions'!$H$22:$H$30=0,0,'Input - Assumptions'!$H$22:$H$30-1)+'Input - Assumptions'!$F$22:$F$30*12&gt;=Calc!AU$10),'Input - Assumptions'!$E$22:$E$30)</f>
        <v>0</v>
      </c>
      <c r="AV16" s="94" cm="1">
        <f t="array" ref="AV16">SUMPRODUCT(--('Input - Assumptions'!$D$22:$D$30=Calc!$A16),--('Input - Assumptions'!$H$22:$H$30&lt;=Calc!AV$10),--(IF('Input - Assumptions'!$H$22:$H$30=0,0,'Input - Assumptions'!$H$22:$H$30-1)+'Input - Assumptions'!$F$22:$F$30*12&gt;=Calc!AV$10),'Input - Assumptions'!$E$22:$E$30)</f>
        <v>0</v>
      </c>
      <c r="AW16" s="94" cm="1">
        <f t="array" ref="AW16">SUMPRODUCT(--('Input - Assumptions'!$D$22:$D$30=Calc!$A16),--('Input - Assumptions'!$H$22:$H$30&lt;=Calc!AW$10),--(IF('Input - Assumptions'!$H$22:$H$30=0,0,'Input - Assumptions'!$H$22:$H$30-1)+'Input - Assumptions'!$F$22:$F$30*12&gt;=Calc!AW$10),'Input - Assumptions'!$E$22:$E$30)</f>
        <v>0</v>
      </c>
      <c r="AX16" s="94" cm="1">
        <f t="array" ref="AX16">SUMPRODUCT(--('Input - Assumptions'!$D$22:$D$30=Calc!$A16),--('Input - Assumptions'!$H$22:$H$30&lt;=Calc!AX$10),--(IF('Input - Assumptions'!$H$22:$H$30=0,0,'Input - Assumptions'!$H$22:$H$30-1)+'Input - Assumptions'!$F$22:$F$30*12&gt;=Calc!AX$10),'Input - Assumptions'!$E$22:$E$30)</f>
        <v>0</v>
      </c>
      <c r="AY16" s="94" cm="1">
        <f t="array" ref="AY16">SUMPRODUCT(--('Input - Assumptions'!$D$22:$D$30=Calc!$A16),--('Input - Assumptions'!$H$22:$H$30&lt;=Calc!AY$10),--(IF('Input - Assumptions'!$H$22:$H$30=0,0,'Input - Assumptions'!$H$22:$H$30-1)+'Input - Assumptions'!$F$22:$F$30*12&gt;=Calc!AY$10),'Input - Assumptions'!$E$22:$E$30)</f>
        <v>0</v>
      </c>
      <c r="AZ16" s="94" cm="1">
        <f t="array" ref="AZ16">SUMPRODUCT(--('Input - Assumptions'!$D$22:$D$30=Calc!$A16),--('Input - Assumptions'!$H$22:$H$30&lt;=Calc!AZ$10),--(IF('Input - Assumptions'!$H$22:$H$30=0,0,'Input - Assumptions'!$H$22:$H$30-1)+'Input - Assumptions'!$F$22:$F$30*12&gt;=Calc!AZ$10),'Input - Assumptions'!$E$22:$E$30)</f>
        <v>0</v>
      </c>
      <c r="BA16" s="94" cm="1">
        <f t="array" ref="BA16">SUMPRODUCT(--('Input - Assumptions'!$D$22:$D$30=Calc!$A16),--('Input - Assumptions'!$H$22:$H$30&lt;=Calc!BA$10),--(IF('Input - Assumptions'!$H$22:$H$30=0,0,'Input - Assumptions'!$H$22:$H$30-1)+'Input - Assumptions'!$F$22:$F$30*12&gt;=Calc!BA$10),'Input - Assumptions'!$E$22:$E$30)</f>
        <v>0</v>
      </c>
      <c r="BB16" s="94" cm="1">
        <f t="array" ref="BB16">SUMPRODUCT(--('Input - Assumptions'!$D$22:$D$30=Calc!$A16),--('Input - Assumptions'!$H$22:$H$30&lt;=Calc!BB$10),--(IF('Input - Assumptions'!$H$22:$H$30=0,0,'Input - Assumptions'!$H$22:$H$30-1)+'Input - Assumptions'!$F$22:$F$30*12&gt;=Calc!BB$10),'Input - Assumptions'!$E$22:$E$30)</f>
        <v>0</v>
      </c>
      <c r="BC16" s="94" cm="1">
        <f t="array" ref="BC16">SUMPRODUCT(--('Input - Assumptions'!$D$22:$D$30=Calc!$A16),--('Input - Assumptions'!$H$22:$H$30&lt;=Calc!BC$10),--(IF('Input - Assumptions'!$H$22:$H$30=0,0,'Input - Assumptions'!$H$22:$H$30-1)+'Input - Assumptions'!$F$22:$F$30*12&gt;=Calc!BC$10),'Input - Assumptions'!$E$22:$E$30)</f>
        <v>0</v>
      </c>
      <c r="BD16" s="94" cm="1">
        <f t="array" ref="BD16">SUMPRODUCT(--('Input - Assumptions'!$D$22:$D$30=Calc!$A16),--('Input - Assumptions'!$H$22:$H$30&lt;=Calc!BD$10),--(IF('Input - Assumptions'!$H$22:$H$30=0,0,'Input - Assumptions'!$H$22:$H$30-1)+'Input - Assumptions'!$F$22:$F$30*12&gt;=Calc!BD$10),'Input - Assumptions'!$E$22:$E$30)</f>
        <v>0</v>
      </c>
      <c r="BE16" s="94" cm="1">
        <f t="array" ref="BE16">SUMPRODUCT(--('Input - Assumptions'!$D$22:$D$30=Calc!$A16),--('Input - Assumptions'!$H$22:$H$30&lt;=Calc!BE$10),--(IF('Input - Assumptions'!$H$22:$H$30=0,0,'Input - Assumptions'!$H$22:$H$30-1)+'Input - Assumptions'!$F$22:$F$30*12&gt;=Calc!BE$10),'Input - Assumptions'!$E$22:$E$30)</f>
        <v>0</v>
      </c>
      <c r="BF16" s="94" cm="1">
        <f t="array" ref="BF16">SUMPRODUCT(--('Input - Assumptions'!$D$22:$D$30=Calc!$A16),--('Input - Assumptions'!$H$22:$H$30&lt;=Calc!BF$10),--(IF('Input - Assumptions'!$H$22:$H$30=0,0,'Input - Assumptions'!$H$22:$H$30-1)+'Input - Assumptions'!$F$22:$F$30*12&gt;=Calc!BF$10),'Input - Assumptions'!$E$22:$E$30)</f>
        <v>0</v>
      </c>
      <c r="BG16" s="94" cm="1">
        <f t="array" ref="BG16">SUMPRODUCT(--('Input - Assumptions'!$D$22:$D$30=Calc!$A16),--('Input - Assumptions'!$H$22:$H$30&lt;=Calc!BG$10),--(IF('Input - Assumptions'!$H$22:$H$30=0,0,'Input - Assumptions'!$H$22:$H$30-1)+'Input - Assumptions'!$F$22:$F$30*12&gt;=Calc!BG$10),'Input - Assumptions'!$E$22:$E$30)</f>
        <v>0</v>
      </c>
      <c r="BH16" s="94" cm="1">
        <f t="array" ref="BH16">SUMPRODUCT(--('Input - Assumptions'!$D$22:$D$30=Calc!$A16),--('Input - Assumptions'!$H$22:$H$30&lt;=Calc!BH$10),--(IF('Input - Assumptions'!$H$22:$H$30=0,0,'Input - Assumptions'!$H$22:$H$30-1)+'Input - Assumptions'!$F$22:$F$30*12&gt;=Calc!BH$10),'Input - Assumptions'!$E$22:$E$30)</f>
        <v>0</v>
      </c>
      <c r="BI16" s="94" cm="1">
        <f t="array" ref="BI16">SUMPRODUCT(--('Input - Assumptions'!$D$22:$D$30=Calc!$A16),--('Input - Assumptions'!$H$22:$H$30&lt;=Calc!BI$10),--(IF('Input - Assumptions'!$H$22:$H$30=0,0,'Input - Assumptions'!$H$22:$H$30-1)+'Input - Assumptions'!$F$22:$F$30*12&gt;=Calc!BI$10),'Input - Assumptions'!$E$22:$E$30)</f>
        <v>0</v>
      </c>
      <c r="BJ16" s="94" cm="1">
        <f t="array" ref="BJ16">SUMPRODUCT(--('Input - Assumptions'!$D$22:$D$30=Calc!$A16),--('Input - Assumptions'!$H$22:$H$30&lt;=Calc!BJ$10),--(IF('Input - Assumptions'!$H$22:$H$30=0,0,'Input - Assumptions'!$H$22:$H$30-1)+'Input - Assumptions'!$F$22:$F$30*12&gt;=Calc!BJ$10),'Input - Assumptions'!$E$22:$E$30)</f>
        <v>0</v>
      </c>
    </row>
    <row r="17" spans="1:63">
      <c r="A17" s="2" t="s">
        <v>168</v>
      </c>
      <c r="B17" s="94"/>
      <c r="C17" s="94" cm="1">
        <f t="array" ref="C17">B17-C20+SUMPRODUCT(--(IF('Input - Assumptions'!$H$22:$H$30=0,1,'Input - Assumptions'!$H$22:$H$30)+IF('Input - Assumptions'!$F$22:$F$30=0,100,'Input - Assumptions'!$F$22:$F$30)*12=Calc!C$10),'Input - Assumptions'!$E$22:$E$30-'Input - Assumptions'!$G$22:$G$30)</f>
        <v>-200</v>
      </c>
      <c r="D17" s="94" cm="1">
        <f t="array" ref="D17">C17-D20+SUMPRODUCT(--(IF('Input - Assumptions'!$H$22:$H$30=0,1,'Input - Assumptions'!$H$22:$H$30)+IF('Input - Assumptions'!$F$22:$F$30=0,100,'Input - Assumptions'!$F$22:$F$30)*12=Calc!D$10),'Input - Assumptions'!$E$22:$E$30-'Input - Assumptions'!$G$22:$G$30)</f>
        <v>-400</v>
      </c>
      <c r="E17" s="94" cm="1">
        <f t="array" ref="E17">D17-E20+SUMPRODUCT(--(IF('Input - Assumptions'!$H$22:$H$30=0,1,'Input - Assumptions'!$H$22:$H$30)+IF('Input - Assumptions'!$F$22:$F$30=0,100,'Input - Assumptions'!$F$22:$F$30)*12=Calc!E$10),'Input - Assumptions'!$E$22:$E$30-'Input - Assumptions'!$G$22:$G$30)</f>
        <v>-600</v>
      </c>
      <c r="F17" s="94" cm="1">
        <f t="array" ref="F17">E17-F20+SUMPRODUCT(--(IF('Input - Assumptions'!$H$22:$H$30=0,1,'Input - Assumptions'!$H$22:$H$30)+IF('Input - Assumptions'!$F$22:$F$30=0,100,'Input - Assumptions'!$F$22:$F$30)*12=Calc!F$10),'Input - Assumptions'!$E$22:$E$30-'Input - Assumptions'!$G$22:$G$30)</f>
        <v>-800</v>
      </c>
      <c r="G17" s="94" cm="1">
        <f t="array" ref="G17">F17-G20+SUMPRODUCT(--(IF('Input - Assumptions'!$H$22:$H$30=0,1,'Input - Assumptions'!$H$22:$H$30)+IF('Input - Assumptions'!$F$22:$F$30=0,100,'Input - Assumptions'!$F$22:$F$30)*12=Calc!G$10),'Input - Assumptions'!$E$22:$E$30-'Input - Assumptions'!$G$22:$G$30)</f>
        <v>-1000</v>
      </c>
      <c r="H17" s="94" cm="1">
        <f t="array" ref="H17">G17-H20+SUMPRODUCT(--(IF('Input - Assumptions'!$H$22:$H$30=0,1,'Input - Assumptions'!$H$22:$H$30)+IF('Input - Assumptions'!$F$22:$F$30=0,100,'Input - Assumptions'!$F$22:$F$30)*12=Calc!H$10),'Input - Assumptions'!$E$22:$E$30-'Input - Assumptions'!$G$22:$G$30)</f>
        <v>-1450</v>
      </c>
      <c r="I17" s="94" cm="1">
        <f t="array" ref="I17">H17-I20+SUMPRODUCT(--(IF('Input - Assumptions'!$H$22:$H$30=0,1,'Input - Assumptions'!$H$22:$H$30)+IF('Input - Assumptions'!$F$22:$F$30=0,100,'Input - Assumptions'!$F$22:$F$30)*12=Calc!I$10),'Input - Assumptions'!$E$22:$E$30-'Input - Assumptions'!$G$22:$G$30)</f>
        <v>-1900</v>
      </c>
      <c r="J17" s="94" cm="1">
        <f t="array" ref="J17">I17-J20+SUMPRODUCT(--(IF('Input - Assumptions'!$H$22:$H$30=0,1,'Input - Assumptions'!$H$22:$H$30)+IF('Input - Assumptions'!$F$22:$F$30=0,100,'Input - Assumptions'!$F$22:$F$30)*12=Calc!J$10),'Input - Assumptions'!$E$22:$E$30-'Input - Assumptions'!$G$22:$G$30)</f>
        <v>-2350</v>
      </c>
      <c r="K17" s="94" cm="1">
        <f t="array" ref="K17">J17-K20+SUMPRODUCT(--(IF('Input - Assumptions'!$H$22:$H$30=0,1,'Input - Assumptions'!$H$22:$H$30)+IF('Input - Assumptions'!$F$22:$F$30=0,100,'Input - Assumptions'!$F$22:$F$30)*12=Calc!K$10),'Input - Assumptions'!$E$22:$E$30-'Input - Assumptions'!$G$22:$G$30)</f>
        <v>-2800</v>
      </c>
      <c r="L17" s="94" cm="1">
        <f t="array" ref="L17">K17-L20+SUMPRODUCT(--(IF('Input - Assumptions'!$H$22:$H$30=0,1,'Input - Assumptions'!$H$22:$H$30)+IF('Input - Assumptions'!$F$22:$F$30=0,100,'Input - Assumptions'!$F$22:$F$30)*12=Calc!L$10),'Input - Assumptions'!$E$22:$E$30-'Input - Assumptions'!$G$22:$G$30)</f>
        <v>-3250</v>
      </c>
      <c r="M17" s="94" cm="1">
        <f t="array" ref="M17">L17-M20+SUMPRODUCT(--(IF('Input - Assumptions'!$H$22:$H$30=0,1,'Input - Assumptions'!$H$22:$H$30)+IF('Input - Assumptions'!$F$22:$F$30=0,100,'Input - Assumptions'!$F$22:$F$30)*12=Calc!M$10),'Input - Assumptions'!$E$22:$E$30-'Input - Assumptions'!$G$22:$G$30)</f>
        <v>-3700</v>
      </c>
      <c r="N17" s="94" cm="1">
        <f t="array" ref="N17">M17-N20+SUMPRODUCT(--(IF('Input - Assumptions'!$H$22:$H$30=0,1,'Input - Assumptions'!$H$22:$H$30)+IF('Input - Assumptions'!$F$22:$F$30=0,100,'Input - Assumptions'!$F$22:$F$30)*12=Calc!N$10),'Input - Assumptions'!$E$22:$E$30-'Input - Assumptions'!$G$22:$G$30)</f>
        <v>-4150</v>
      </c>
      <c r="O17" s="94" cm="1">
        <f t="array" ref="O17">N17-O20+SUMPRODUCT(--(IF('Input - Assumptions'!$H$22:$H$30=0,1,'Input - Assumptions'!$H$22:$H$30)+IF('Input - Assumptions'!$F$22:$F$30=0,100,'Input - Assumptions'!$F$22:$F$30)*12=Calc!O$10),'Input - Assumptions'!$E$22:$E$30-'Input - Assumptions'!$G$22:$G$30)</f>
        <v>-4600</v>
      </c>
      <c r="P17" s="94" cm="1">
        <f t="array" ref="P17">O17-P20+SUMPRODUCT(--(IF('Input - Assumptions'!$H$22:$H$30=0,1,'Input - Assumptions'!$H$22:$H$30)+IF('Input - Assumptions'!$F$22:$F$30=0,100,'Input - Assumptions'!$F$22:$F$30)*12=Calc!P$10),'Input - Assumptions'!$E$22:$E$30-'Input - Assumptions'!$G$22:$G$30)</f>
        <v>-5050</v>
      </c>
      <c r="Q17" s="94" cm="1">
        <f t="array" ref="Q17">P17-Q20+SUMPRODUCT(--(IF('Input - Assumptions'!$H$22:$H$30=0,1,'Input - Assumptions'!$H$22:$H$30)+IF('Input - Assumptions'!$F$22:$F$30=0,100,'Input - Assumptions'!$F$22:$F$30)*12=Calc!Q$10),'Input - Assumptions'!$E$22:$E$30-'Input - Assumptions'!$G$22:$G$30)</f>
        <v>-5500</v>
      </c>
      <c r="R17" s="94" cm="1">
        <f t="array" ref="R17">Q17-R20+SUMPRODUCT(--(IF('Input - Assumptions'!$H$22:$H$30=0,1,'Input - Assumptions'!$H$22:$H$30)+IF('Input - Assumptions'!$F$22:$F$30=0,100,'Input - Assumptions'!$F$22:$F$30)*12=Calc!R$10),'Input - Assumptions'!$E$22:$E$30-'Input - Assumptions'!$G$22:$G$30)</f>
        <v>-5950</v>
      </c>
      <c r="S17" s="94" cm="1">
        <f t="array" ref="S17">R17-S20+SUMPRODUCT(--(IF('Input - Assumptions'!$H$22:$H$30=0,1,'Input - Assumptions'!$H$22:$H$30)+IF('Input - Assumptions'!$F$22:$F$30=0,100,'Input - Assumptions'!$F$22:$F$30)*12=Calc!S$10),'Input - Assumptions'!$E$22:$E$30-'Input - Assumptions'!$G$22:$G$30)</f>
        <v>-6400</v>
      </c>
      <c r="T17" s="94" cm="1">
        <f t="array" ref="T17">S17-T20+SUMPRODUCT(--(IF('Input - Assumptions'!$H$22:$H$30=0,1,'Input - Assumptions'!$H$22:$H$30)+IF('Input - Assumptions'!$F$22:$F$30=0,100,'Input - Assumptions'!$F$22:$F$30)*12=Calc!T$10),'Input - Assumptions'!$E$22:$E$30-'Input - Assumptions'!$G$22:$G$30)</f>
        <v>-6850</v>
      </c>
      <c r="U17" s="94" cm="1">
        <f t="array" ref="U17">T17-U20+SUMPRODUCT(--(IF('Input - Assumptions'!$H$22:$H$30=0,1,'Input - Assumptions'!$H$22:$H$30)+IF('Input - Assumptions'!$F$22:$F$30=0,100,'Input - Assumptions'!$F$22:$F$30)*12=Calc!U$10),'Input - Assumptions'!$E$22:$E$30-'Input - Assumptions'!$G$22:$G$30)</f>
        <v>-7300</v>
      </c>
      <c r="V17" s="94" cm="1">
        <f t="array" ref="V17">U17-V20+SUMPRODUCT(--(IF('Input - Assumptions'!$H$22:$H$30=0,1,'Input - Assumptions'!$H$22:$H$30)+IF('Input - Assumptions'!$F$22:$F$30=0,100,'Input - Assumptions'!$F$22:$F$30)*12=Calc!V$10),'Input - Assumptions'!$E$22:$E$30-'Input - Assumptions'!$G$22:$G$30)</f>
        <v>-7750</v>
      </c>
      <c r="W17" s="94" cm="1">
        <f t="array" ref="W17">V17-W20+SUMPRODUCT(--(IF('Input - Assumptions'!$H$22:$H$30=0,1,'Input - Assumptions'!$H$22:$H$30)+IF('Input - Assumptions'!$F$22:$F$30=0,100,'Input - Assumptions'!$F$22:$F$30)*12=Calc!W$10),'Input - Assumptions'!$E$22:$E$30-'Input - Assumptions'!$G$22:$G$30)</f>
        <v>-8200</v>
      </c>
      <c r="X17" s="94" cm="1">
        <f t="array" ref="X17">W17-X20+SUMPRODUCT(--(IF('Input - Assumptions'!$H$22:$H$30=0,1,'Input - Assumptions'!$H$22:$H$30)+IF('Input - Assumptions'!$F$22:$F$30=0,100,'Input - Assumptions'!$F$22:$F$30)*12=Calc!X$10),'Input - Assumptions'!$E$22:$E$30-'Input - Assumptions'!$G$22:$G$30)</f>
        <v>-8650</v>
      </c>
      <c r="Y17" s="94" cm="1">
        <f t="array" ref="Y17">X17-Y20+SUMPRODUCT(--(IF('Input - Assumptions'!$H$22:$H$30=0,1,'Input - Assumptions'!$H$22:$H$30)+IF('Input - Assumptions'!$F$22:$F$30=0,100,'Input - Assumptions'!$F$22:$F$30)*12=Calc!Y$10),'Input - Assumptions'!$E$22:$E$30-'Input - Assumptions'!$G$22:$G$30)</f>
        <v>-9100</v>
      </c>
      <c r="Z17" s="94" cm="1">
        <f t="array" ref="Z17">Y17-Z20+SUMPRODUCT(--(IF('Input - Assumptions'!$H$22:$H$30=0,1,'Input - Assumptions'!$H$22:$H$30)+IF('Input - Assumptions'!$F$22:$F$30=0,100,'Input - Assumptions'!$F$22:$F$30)*12=Calc!Z$10),'Input - Assumptions'!$E$22:$E$30-'Input - Assumptions'!$G$22:$G$30)</f>
        <v>-9550</v>
      </c>
      <c r="AA17" s="94" cm="1">
        <f t="array" ref="AA17">Z17-AA20+SUMPRODUCT(--(IF('Input - Assumptions'!$H$22:$H$30=0,1,'Input - Assumptions'!$H$22:$H$30)+IF('Input - Assumptions'!$F$22:$F$30=0,100,'Input - Assumptions'!$F$22:$F$30)*12=Calc!AA$10),'Input - Assumptions'!$E$22:$E$30-'Input - Assumptions'!$G$22:$G$30)</f>
        <v>-10000</v>
      </c>
      <c r="AB17" s="94" cm="1">
        <f t="array" ref="AB17">AA17-AB20+SUMPRODUCT(--(IF('Input - Assumptions'!$H$22:$H$30=0,1,'Input - Assumptions'!$H$22:$H$30)+IF('Input - Assumptions'!$F$22:$F$30=0,100,'Input - Assumptions'!$F$22:$F$30)*12=Calc!AB$10),'Input - Assumptions'!$E$22:$E$30-'Input - Assumptions'!$G$22:$G$30)</f>
        <v>-10450</v>
      </c>
      <c r="AC17" s="94" cm="1">
        <f t="array" ref="AC17">AB17-AC20+SUMPRODUCT(--(IF('Input - Assumptions'!$H$22:$H$30=0,1,'Input - Assumptions'!$H$22:$H$30)+IF('Input - Assumptions'!$F$22:$F$30=0,100,'Input - Assumptions'!$F$22:$F$30)*12=Calc!AC$10),'Input - Assumptions'!$E$22:$E$30-'Input - Assumptions'!$G$22:$G$30)</f>
        <v>-10900</v>
      </c>
      <c r="AD17" s="94" cm="1">
        <f t="array" ref="AD17">AC17-AD20+SUMPRODUCT(--(IF('Input - Assumptions'!$H$22:$H$30=0,1,'Input - Assumptions'!$H$22:$H$30)+IF('Input - Assumptions'!$F$22:$F$30=0,100,'Input - Assumptions'!$F$22:$F$30)*12=Calc!AD$10),'Input - Assumptions'!$E$22:$E$30-'Input - Assumptions'!$G$22:$G$30)</f>
        <v>-11350</v>
      </c>
      <c r="AE17" s="94" cm="1">
        <f t="array" ref="AE17">AD17-AE20+SUMPRODUCT(--(IF('Input - Assumptions'!$H$22:$H$30=0,1,'Input - Assumptions'!$H$22:$H$30)+IF('Input - Assumptions'!$F$22:$F$30=0,100,'Input - Assumptions'!$F$22:$F$30)*12=Calc!AE$10),'Input - Assumptions'!$E$22:$E$30-'Input - Assumptions'!$G$22:$G$30)</f>
        <v>-11800</v>
      </c>
      <c r="AF17" s="94" cm="1">
        <f t="array" ref="AF17">AE17-AF20+SUMPRODUCT(--(IF('Input - Assumptions'!$H$22:$H$30=0,1,'Input - Assumptions'!$H$22:$H$30)+IF('Input - Assumptions'!$F$22:$F$30=0,100,'Input - Assumptions'!$F$22:$F$30)*12=Calc!AF$10),'Input - Assumptions'!$E$22:$E$30-'Input - Assumptions'!$G$22:$G$30)</f>
        <v>-12250</v>
      </c>
      <c r="AG17" s="94" cm="1">
        <f t="array" ref="AG17">AF17-AG20+SUMPRODUCT(--(IF('Input - Assumptions'!$H$22:$H$30=0,1,'Input - Assumptions'!$H$22:$H$30)+IF('Input - Assumptions'!$F$22:$F$30=0,100,'Input - Assumptions'!$F$22:$F$30)*12=Calc!AG$10),'Input - Assumptions'!$E$22:$E$30-'Input - Assumptions'!$G$22:$G$30)</f>
        <v>-12700</v>
      </c>
      <c r="AH17" s="94" cm="1">
        <f t="array" ref="AH17">AG17-AH20+SUMPRODUCT(--(IF('Input - Assumptions'!$H$22:$H$30=0,1,'Input - Assumptions'!$H$22:$H$30)+IF('Input - Assumptions'!$F$22:$F$30=0,100,'Input - Assumptions'!$F$22:$F$30)*12=Calc!AH$10),'Input - Assumptions'!$E$22:$E$30-'Input - Assumptions'!$G$22:$G$30)</f>
        <v>-13150</v>
      </c>
      <c r="AI17" s="94" cm="1">
        <f t="array" ref="AI17">AH17-AI20+SUMPRODUCT(--(IF('Input - Assumptions'!$H$22:$H$30=0,1,'Input - Assumptions'!$H$22:$H$30)+IF('Input - Assumptions'!$F$22:$F$30=0,100,'Input - Assumptions'!$F$22:$F$30)*12=Calc!AI$10),'Input - Assumptions'!$E$22:$E$30-'Input - Assumptions'!$G$22:$G$30)</f>
        <v>-13600</v>
      </c>
      <c r="AJ17" s="94" cm="1">
        <f t="array" ref="AJ17">AI17-AJ20+SUMPRODUCT(--(IF('Input - Assumptions'!$H$22:$H$30=0,1,'Input - Assumptions'!$H$22:$H$30)+IF('Input - Assumptions'!$F$22:$F$30=0,100,'Input - Assumptions'!$F$22:$F$30)*12=Calc!AJ$10),'Input - Assumptions'!$E$22:$E$30-'Input - Assumptions'!$G$22:$G$30)</f>
        <v>-14050</v>
      </c>
      <c r="AK17" s="94" cm="1">
        <f t="array" ref="AK17">AJ17-AK20+SUMPRODUCT(--(IF('Input - Assumptions'!$H$22:$H$30=0,1,'Input - Assumptions'!$H$22:$H$30)+IF('Input - Assumptions'!$F$22:$F$30=0,100,'Input - Assumptions'!$F$22:$F$30)*12=Calc!AK$10),'Input - Assumptions'!$E$22:$E$30-'Input - Assumptions'!$G$22:$G$30)</f>
        <v>-14500</v>
      </c>
      <c r="AL17" s="94" cm="1">
        <f t="array" ref="AL17">AK17-AL20+SUMPRODUCT(--(IF('Input - Assumptions'!$H$22:$H$30=0,1,'Input - Assumptions'!$H$22:$H$30)+IF('Input - Assumptions'!$F$22:$F$30=0,100,'Input - Assumptions'!$F$22:$F$30)*12=Calc!AL$10),'Input - Assumptions'!$E$22:$E$30-'Input - Assumptions'!$G$22:$G$30)</f>
        <v>-14950</v>
      </c>
      <c r="AM17" s="94" cm="1">
        <f t="array" ref="AM17">AL17-AM20+SUMPRODUCT(--(IF('Input - Assumptions'!$H$22:$H$30=0,1,'Input - Assumptions'!$H$22:$H$30)+IF('Input - Assumptions'!$F$22:$F$30=0,100,'Input - Assumptions'!$F$22:$F$30)*12=Calc!AM$10),'Input - Assumptions'!$E$22:$E$30-'Input - Assumptions'!$G$22:$G$30)</f>
        <v>-15400</v>
      </c>
      <c r="AN17" s="94" cm="1">
        <f t="array" ref="AN17">AM17-AN20+SUMPRODUCT(--(IF('Input - Assumptions'!$H$22:$H$30=0,1,'Input - Assumptions'!$H$22:$H$30)+IF('Input - Assumptions'!$F$22:$F$30=0,100,'Input - Assumptions'!$F$22:$F$30)*12=Calc!AN$10),'Input - Assumptions'!$E$22:$E$30-'Input - Assumptions'!$G$22:$G$30)</f>
        <v>-15850</v>
      </c>
      <c r="AO17" s="94" cm="1">
        <f t="array" ref="AO17">AN17-AO20+SUMPRODUCT(--(IF('Input - Assumptions'!$H$22:$H$30=0,1,'Input - Assumptions'!$H$22:$H$30)+IF('Input - Assumptions'!$F$22:$F$30=0,100,'Input - Assumptions'!$F$22:$F$30)*12=Calc!AO$10),'Input - Assumptions'!$E$22:$E$30-'Input - Assumptions'!$G$22:$G$30)</f>
        <v>-16300</v>
      </c>
      <c r="AP17" s="94" cm="1">
        <f t="array" ref="AP17">AO17-AP20+SUMPRODUCT(--(IF('Input - Assumptions'!$H$22:$H$30=0,1,'Input - Assumptions'!$H$22:$H$30)+IF('Input - Assumptions'!$F$22:$F$30=0,100,'Input - Assumptions'!$F$22:$F$30)*12=Calc!AP$10),'Input - Assumptions'!$E$22:$E$30-'Input - Assumptions'!$G$22:$G$30)</f>
        <v>-16750</v>
      </c>
      <c r="AQ17" s="94" cm="1">
        <f t="array" ref="AQ17">AP17-AQ20+SUMPRODUCT(--(IF('Input - Assumptions'!$H$22:$H$30=0,1,'Input - Assumptions'!$H$22:$H$30)+IF('Input - Assumptions'!$F$22:$F$30=0,100,'Input - Assumptions'!$F$22:$F$30)*12=Calc!AQ$10),'Input - Assumptions'!$E$22:$E$30-'Input - Assumptions'!$G$22:$G$30)</f>
        <v>-17200</v>
      </c>
      <c r="AR17" s="94" cm="1">
        <f t="array" ref="AR17">AQ17-AR20+SUMPRODUCT(--(IF('Input - Assumptions'!$H$22:$H$30=0,1,'Input - Assumptions'!$H$22:$H$30)+IF('Input - Assumptions'!$F$22:$F$30=0,100,'Input - Assumptions'!$F$22:$F$30)*12=Calc!AR$10),'Input - Assumptions'!$E$22:$E$30-'Input - Assumptions'!$G$22:$G$30)</f>
        <v>-17650</v>
      </c>
      <c r="AS17" s="94" cm="1">
        <f t="array" ref="AS17">AR17-AS20+SUMPRODUCT(--(IF('Input - Assumptions'!$H$22:$H$30=0,1,'Input - Assumptions'!$H$22:$H$30)+IF('Input - Assumptions'!$F$22:$F$30=0,100,'Input - Assumptions'!$F$22:$F$30)*12=Calc!AS$10),'Input - Assumptions'!$E$22:$E$30-'Input - Assumptions'!$G$22:$G$30)</f>
        <v>-18100</v>
      </c>
      <c r="AT17" s="94" cm="1">
        <f t="array" ref="AT17">AS17-AT20+SUMPRODUCT(--(IF('Input - Assumptions'!$H$22:$H$30=0,1,'Input - Assumptions'!$H$22:$H$30)+IF('Input - Assumptions'!$F$22:$F$30=0,100,'Input - Assumptions'!$F$22:$F$30)*12=Calc!AT$10),'Input - Assumptions'!$E$22:$E$30-'Input - Assumptions'!$G$22:$G$30)</f>
        <v>-18550</v>
      </c>
      <c r="AU17" s="94" cm="1">
        <f t="array" ref="AU17">AT17-AU20+SUMPRODUCT(--(IF('Input - Assumptions'!$H$22:$H$30=0,1,'Input - Assumptions'!$H$22:$H$30)+IF('Input - Assumptions'!$F$22:$F$30=0,100,'Input - Assumptions'!$F$22:$F$30)*12=Calc!AU$10),'Input - Assumptions'!$E$22:$E$30-'Input - Assumptions'!$G$22:$G$30)</f>
        <v>-19000</v>
      </c>
      <c r="AV17" s="94" cm="1">
        <f t="array" ref="AV17">AU17-AV20+SUMPRODUCT(--(IF('Input - Assumptions'!$H$22:$H$30=0,1,'Input - Assumptions'!$H$22:$H$30)+IF('Input - Assumptions'!$F$22:$F$30=0,100,'Input - Assumptions'!$F$22:$F$30)*12=Calc!AV$10),'Input - Assumptions'!$E$22:$E$30-'Input - Assumptions'!$G$22:$G$30)</f>
        <v>-19450</v>
      </c>
      <c r="AW17" s="94" cm="1">
        <f t="array" ref="AW17">AV17-AW20+SUMPRODUCT(--(IF('Input - Assumptions'!$H$22:$H$30=0,1,'Input - Assumptions'!$H$22:$H$30)+IF('Input - Assumptions'!$F$22:$F$30=0,100,'Input - Assumptions'!$F$22:$F$30)*12=Calc!AW$10),'Input - Assumptions'!$E$22:$E$30-'Input - Assumptions'!$G$22:$G$30)</f>
        <v>-19900</v>
      </c>
      <c r="AX17" s="94" cm="1">
        <f t="array" ref="AX17">AW17-AX20+SUMPRODUCT(--(IF('Input - Assumptions'!$H$22:$H$30=0,1,'Input - Assumptions'!$H$22:$H$30)+IF('Input - Assumptions'!$F$22:$F$30=0,100,'Input - Assumptions'!$F$22:$F$30)*12=Calc!AX$10),'Input - Assumptions'!$E$22:$E$30-'Input - Assumptions'!$G$22:$G$30)</f>
        <v>-20350</v>
      </c>
      <c r="AY17" s="94" cm="1">
        <f t="array" ref="AY17">AX17-AY20+SUMPRODUCT(--(IF('Input - Assumptions'!$H$22:$H$30=0,1,'Input - Assumptions'!$H$22:$H$30)+IF('Input - Assumptions'!$F$22:$F$30=0,100,'Input - Assumptions'!$F$22:$F$30)*12=Calc!AY$10),'Input - Assumptions'!$E$22:$E$30-'Input - Assumptions'!$G$22:$G$30)</f>
        <v>-20800</v>
      </c>
      <c r="AZ17" s="94" cm="1">
        <f t="array" ref="AZ17">AY17-AZ20+SUMPRODUCT(--(IF('Input - Assumptions'!$H$22:$H$30=0,1,'Input - Assumptions'!$H$22:$H$30)+IF('Input - Assumptions'!$F$22:$F$30=0,100,'Input - Assumptions'!$F$22:$F$30)*12=Calc!AZ$10),'Input - Assumptions'!$E$22:$E$30-'Input - Assumptions'!$G$22:$G$30)</f>
        <v>-21250</v>
      </c>
      <c r="BA17" s="94" cm="1">
        <f t="array" ref="BA17">AZ17-BA20+SUMPRODUCT(--(IF('Input - Assumptions'!$H$22:$H$30=0,1,'Input - Assumptions'!$H$22:$H$30)+IF('Input - Assumptions'!$F$22:$F$30=0,100,'Input - Assumptions'!$F$22:$F$30)*12=Calc!BA$10),'Input - Assumptions'!$E$22:$E$30-'Input - Assumptions'!$G$22:$G$30)</f>
        <v>-21700</v>
      </c>
      <c r="BB17" s="94" cm="1">
        <f t="array" ref="BB17">BA17-BB20+SUMPRODUCT(--(IF('Input - Assumptions'!$H$22:$H$30=0,1,'Input - Assumptions'!$H$22:$H$30)+IF('Input - Assumptions'!$F$22:$F$30=0,100,'Input - Assumptions'!$F$22:$F$30)*12=Calc!BB$10),'Input - Assumptions'!$E$22:$E$30-'Input - Assumptions'!$G$22:$G$30)</f>
        <v>-22150</v>
      </c>
      <c r="BC17" s="94" cm="1">
        <f t="array" ref="BC17">BB17-BC20+SUMPRODUCT(--(IF('Input - Assumptions'!$H$22:$H$30=0,1,'Input - Assumptions'!$H$22:$H$30)+IF('Input - Assumptions'!$F$22:$F$30=0,100,'Input - Assumptions'!$F$22:$F$30)*12=Calc!BC$10),'Input - Assumptions'!$E$22:$E$30-'Input - Assumptions'!$G$22:$G$30)</f>
        <v>-22600</v>
      </c>
      <c r="BD17" s="94" cm="1">
        <f t="array" ref="BD17">BC17-BD20+SUMPRODUCT(--(IF('Input - Assumptions'!$H$22:$H$30=0,1,'Input - Assumptions'!$H$22:$H$30)+IF('Input - Assumptions'!$F$22:$F$30=0,100,'Input - Assumptions'!$F$22:$F$30)*12=Calc!BD$10),'Input - Assumptions'!$E$22:$E$30-'Input - Assumptions'!$G$22:$G$30)</f>
        <v>-23050</v>
      </c>
      <c r="BE17" s="94" cm="1">
        <f t="array" ref="BE17">BD17-BE20+SUMPRODUCT(--(IF('Input - Assumptions'!$H$22:$H$30=0,1,'Input - Assumptions'!$H$22:$H$30)+IF('Input - Assumptions'!$F$22:$F$30=0,100,'Input - Assumptions'!$F$22:$F$30)*12=Calc!BE$10),'Input - Assumptions'!$E$22:$E$30-'Input - Assumptions'!$G$22:$G$30)</f>
        <v>-23500</v>
      </c>
      <c r="BF17" s="94" cm="1">
        <f t="array" ref="BF17">BE17-BF20+SUMPRODUCT(--(IF('Input - Assumptions'!$H$22:$H$30=0,1,'Input - Assumptions'!$H$22:$H$30)+IF('Input - Assumptions'!$F$22:$F$30=0,100,'Input - Assumptions'!$F$22:$F$30)*12=Calc!BF$10),'Input - Assumptions'!$E$22:$E$30-'Input - Assumptions'!$G$22:$G$30)</f>
        <v>-23950</v>
      </c>
      <c r="BG17" s="94" cm="1">
        <f t="array" ref="BG17">BF17-BG20+SUMPRODUCT(--(IF('Input - Assumptions'!$H$22:$H$30=0,1,'Input - Assumptions'!$H$22:$H$30)+IF('Input - Assumptions'!$F$22:$F$30=0,100,'Input - Assumptions'!$F$22:$F$30)*12=Calc!BG$10),'Input - Assumptions'!$E$22:$E$30-'Input - Assumptions'!$G$22:$G$30)</f>
        <v>-24400</v>
      </c>
      <c r="BH17" s="94" cm="1">
        <f t="array" ref="BH17">BG17-BH20+SUMPRODUCT(--(IF('Input - Assumptions'!$H$22:$H$30=0,1,'Input - Assumptions'!$H$22:$H$30)+IF('Input - Assumptions'!$F$22:$F$30=0,100,'Input - Assumptions'!$F$22:$F$30)*12=Calc!BH$10),'Input - Assumptions'!$E$22:$E$30-'Input - Assumptions'!$G$22:$G$30)</f>
        <v>-24850</v>
      </c>
      <c r="BI17" s="94" cm="1">
        <f t="array" ref="BI17">BH17-BI20+SUMPRODUCT(--(IF('Input - Assumptions'!$H$22:$H$30=0,1,'Input - Assumptions'!$H$22:$H$30)+IF('Input - Assumptions'!$F$22:$F$30=0,100,'Input - Assumptions'!$F$22:$F$30)*12=Calc!BI$10),'Input - Assumptions'!$E$22:$E$30-'Input - Assumptions'!$G$22:$G$30)</f>
        <v>-25300</v>
      </c>
      <c r="BJ17" s="94" cm="1">
        <f t="array" ref="BJ17">BI17-BJ20+SUMPRODUCT(--(IF('Input - Assumptions'!$H$22:$H$30=0,1,'Input - Assumptions'!$H$22:$H$30)+IF('Input - Assumptions'!$F$22:$F$30=0,100,'Input - Assumptions'!$F$22:$F$30)*12=Calc!BJ$10),'Input - Assumptions'!$E$22:$E$30-'Input - Assumptions'!$G$22:$G$30)</f>
        <v>-25750</v>
      </c>
    </row>
    <row r="18" spans="1:63">
      <c r="A18" s="17" t="s">
        <v>169</v>
      </c>
      <c r="B18" s="160">
        <f t="shared" ref="B18:BJ18" si="2">SUM(B10:B17)</f>
        <v>0</v>
      </c>
      <c r="C18" s="160">
        <f t="shared" si="2"/>
        <v>24801</v>
      </c>
      <c r="D18" s="160">
        <f t="shared" si="2"/>
        <v>24602</v>
      </c>
      <c r="E18" s="160">
        <f t="shared" si="2"/>
        <v>24403</v>
      </c>
      <c r="F18" s="160">
        <f t="shared" si="2"/>
        <v>24204</v>
      </c>
      <c r="G18" s="160">
        <f t="shared" si="2"/>
        <v>24005</v>
      </c>
      <c r="H18" s="160">
        <f t="shared" si="2"/>
        <v>53556</v>
      </c>
      <c r="I18" s="160">
        <f t="shared" si="2"/>
        <v>53107</v>
      </c>
      <c r="J18" s="160">
        <f t="shared" si="2"/>
        <v>52658</v>
      </c>
      <c r="K18" s="160">
        <f t="shared" si="2"/>
        <v>52209</v>
      </c>
      <c r="L18" s="160">
        <f t="shared" si="2"/>
        <v>51760</v>
      </c>
      <c r="M18" s="160">
        <f t="shared" si="2"/>
        <v>51311</v>
      </c>
      <c r="N18" s="160">
        <f t="shared" si="2"/>
        <v>50862</v>
      </c>
      <c r="O18" s="160">
        <f t="shared" si="2"/>
        <v>50413</v>
      </c>
      <c r="P18" s="160">
        <f t="shared" si="2"/>
        <v>49964</v>
      </c>
      <c r="Q18" s="160">
        <f t="shared" si="2"/>
        <v>49515</v>
      </c>
      <c r="R18" s="160">
        <f t="shared" si="2"/>
        <v>49066</v>
      </c>
      <c r="S18" s="160">
        <f t="shared" si="2"/>
        <v>48617</v>
      </c>
      <c r="T18" s="160">
        <f t="shared" si="2"/>
        <v>48168</v>
      </c>
      <c r="U18" s="160">
        <f t="shared" si="2"/>
        <v>47719</v>
      </c>
      <c r="V18" s="160">
        <f t="shared" si="2"/>
        <v>47270</v>
      </c>
      <c r="W18" s="160">
        <f t="shared" si="2"/>
        <v>46821</v>
      </c>
      <c r="X18" s="160">
        <f t="shared" si="2"/>
        <v>46372</v>
      </c>
      <c r="Y18" s="160">
        <f t="shared" si="2"/>
        <v>45923</v>
      </c>
      <c r="Z18" s="160">
        <f t="shared" si="2"/>
        <v>45474</v>
      </c>
      <c r="AA18" s="160">
        <f t="shared" si="2"/>
        <v>45025</v>
      </c>
      <c r="AB18" s="160">
        <f t="shared" si="2"/>
        <v>44576</v>
      </c>
      <c r="AC18" s="160">
        <f t="shared" si="2"/>
        <v>44127</v>
      </c>
      <c r="AD18" s="160">
        <f t="shared" si="2"/>
        <v>43678</v>
      </c>
      <c r="AE18" s="160">
        <f t="shared" si="2"/>
        <v>43229</v>
      </c>
      <c r="AF18" s="160">
        <f t="shared" si="2"/>
        <v>42780</v>
      </c>
      <c r="AG18" s="160">
        <f t="shared" si="2"/>
        <v>42331</v>
      </c>
      <c r="AH18" s="160">
        <f t="shared" si="2"/>
        <v>41882</v>
      </c>
      <c r="AI18" s="160">
        <f t="shared" si="2"/>
        <v>41433</v>
      </c>
      <c r="AJ18" s="160">
        <f t="shared" si="2"/>
        <v>40984</v>
      </c>
      <c r="AK18" s="160">
        <f t="shared" si="2"/>
        <v>40535</v>
      </c>
      <c r="AL18" s="160">
        <f t="shared" si="2"/>
        <v>40086</v>
      </c>
      <c r="AM18" s="160">
        <f t="shared" si="2"/>
        <v>39637</v>
      </c>
      <c r="AN18" s="160">
        <f t="shared" si="2"/>
        <v>39188</v>
      </c>
      <c r="AO18" s="160">
        <f t="shared" si="2"/>
        <v>38739</v>
      </c>
      <c r="AP18" s="160">
        <f t="shared" si="2"/>
        <v>38290</v>
      </c>
      <c r="AQ18" s="160">
        <f t="shared" si="2"/>
        <v>37841</v>
      </c>
      <c r="AR18" s="160">
        <f t="shared" si="2"/>
        <v>37392</v>
      </c>
      <c r="AS18" s="160">
        <f t="shared" si="2"/>
        <v>36943</v>
      </c>
      <c r="AT18" s="160">
        <f t="shared" si="2"/>
        <v>36494</v>
      </c>
      <c r="AU18" s="160">
        <f t="shared" si="2"/>
        <v>36045</v>
      </c>
      <c r="AV18" s="160">
        <f t="shared" si="2"/>
        <v>35596</v>
      </c>
      <c r="AW18" s="160">
        <f t="shared" si="2"/>
        <v>35147</v>
      </c>
      <c r="AX18" s="160">
        <f t="shared" si="2"/>
        <v>34698</v>
      </c>
      <c r="AY18" s="160">
        <f t="shared" si="2"/>
        <v>34249</v>
      </c>
      <c r="AZ18" s="160">
        <f t="shared" si="2"/>
        <v>33800</v>
      </c>
      <c r="BA18" s="160">
        <f t="shared" si="2"/>
        <v>33351</v>
      </c>
      <c r="BB18" s="160">
        <f t="shared" si="2"/>
        <v>32902</v>
      </c>
      <c r="BC18" s="160">
        <f t="shared" si="2"/>
        <v>32453</v>
      </c>
      <c r="BD18" s="160">
        <f t="shared" si="2"/>
        <v>32004</v>
      </c>
      <c r="BE18" s="160">
        <f t="shared" si="2"/>
        <v>31555</v>
      </c>
      <c r="BF18" s="160">
        <f t="shared" si="2"/>
        <v>31106</v>
      </c>
      <c r="BG18" s="160">
        <f t="shared" si="2"/>
        <v>30657</v>
      </c>
      <c r="BH18" s="160">
        <f t="shared" si="2"/>
        <v>30208</v>
      </c>
      <c r="BI18" s="160">
        <f t="shared" si="2"/>
        <v>29759</v>
      </c>
      <c r="BJ18" s="160">
        <f t="shared" si="2"/>
        <v>29310</v>
      </c>
      <c r="BK18" s="17"/>
    </row>
    <row r="19" spans="1:63">
      <c r="A19" s="17"/>
      <c r="B19" s="161"/>
      <c r="C19" s="161"/>
      <c r="D19" s="161"/>
      <c r="E19" s="161"/>
      <c r="F19" s="16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1"/>
      <c r="AW19" s="161"/>
      <c r="AX19" s="161"/>
      <c r="AY19" s="161"/>
      <c r="AZ19" s="161"/>
      <c r="BA19" s="161"/>
      <c r="BB19" s="161"/>
      <c r="BC19" s="161"/>
      <c r="BD19" s="161"/>
      <c r="BE19" s="161"/>
      <c r="BF19" s="161"/>
      <c r="BG19" s="161"/>
      <c r="BH19" s="161"/>
      <c r="BI19" s="161"/>
      <c r="BJ19" s="161"/>
      <c r="BK19" s="17"/>
    </row>
    <row r="20" spans="1:63">
      <c r="A20" s="2" t="s">
        <v>170</v>
      </c>
      <c r="B20" s="94"/>
      <c r="C20" s="94" cm="1">
        <f t="array" ref="C20">SUMPRODUCT(--('Input - Assumptions'!$H$22:$H$30&lt;=Calc!C$10),--(IF('Input - Assumptions'!$H$22:$H$30=0,0,'Input - Assumptions'!$H$22:$H$30-1)+'Input - Assumptions'!$F$22:$F$30*12&gt;=Calc!C$10),'Input - Assumptions'!$E$22:$E$30-'Input - Assumptions'!$G$22:$G$30,IF('Input - Assumptions'!$F$22:$F$30=0,1,1/('Input - Assumptions'!$F$22:$F$30*12)))</f>
        <v>200</v>
      </c>
      <c r="D20" s="94" cm="1">
        <f t="array" ref="D20">SUMPRODUCT(--('Input - Assumptions'!$H$22:$H$30&lt;=Calc!D$10),--(IF('Input - Assumptions'!$H$22:$H$30=0,0,'Input - Assumptions'!$H$22:$H$30-1)+'Input - Assumptions'!$F$22:$F$30*12&gt;=Calc!D$10),'Input - Assumptions'!$E$22:$E$30-'Input - Assumptions'!$G$22:$G$30,IF('Input - Assumptions'!$F$22:$F$30=0,1,1/('Input - Assumptions'!$F$22:$F$30*12)))</f>
        <v>200</v>
      </c>
      <c r="E20" s="94" cm="1">
        <f t="array" ref="E20">SUMPRODUCT(--('Input - Assumptions'!$H$22:$H$30&lt;=Calc!E$10),--(IF('Input - Assumptions'!$H$22:$H$30=0,0,'Input - Assumptions'!$H$22:$H$30-1)+'Input - Assumptions'!$F$22:$F$30*12&gt;=Calc!E$10),'Input - Assumptions'!$E$22:$E$30-'Input - Assumptions'!$G$22:$G$30,IF('Input - Assumptions'!$F$22:$F$30=0,1,1/('Input - Assumptions'!$F$22:$F$30*12)))</f>
        <v>200</v>
      </c>
      <c r="F20" s="94" cm="1">
        <f t="array" ref="F20">SUMPRODUCT(--('Input - Assumptions'!$H$22:$H$30&lt;=Calc!F$10),--(IF('Input - Assumptions'!$H$22:$H$30=0,0,'Input - Assumptions'!$H$22:$H$30-1)+'Input - Assumptions'!$F$22:$F$30*12&gt;=Calc!F$10),'Input - Assumptions'!$E$22:$E$30-'Input - Assumptions'!$G$22:$G$30,IF('Input - Assumptions'!$F$22:$F$30=0,1,1/('Input - Assumptions'!$F$22:$F$30*12)))</f>
        <v>200</v>
      </c>
      <c r="G20" s="94" cm="1">
        <f t="array" ref="G20">SUMPRODUCT(--('Input - Assumptions'!$H$22:$H$30&lt;=Calc!G$10),--(IF('Input - Assumptions'!$H$22:$H$30=0,0,'Input - Assumptions'!$H$22:$H$30-1)+'Input - Assumptions'!$F$22:$F$30*12&gt;=Calc!G$10),'Input - Assumptions'!$E$22:$E$30-'Input - Assumptions'!$G$22:$G$30,IF('Input - Assumptions'!$F$22:$F$30=0,1,1/('Input - Assumptions'!$F$22:$F$30*12)))</f>
        <v>200</v>
      </c>
      <c r="H20" s="94" cm="1">
        <f t="array" ref="H20">SUMPRODUCT(--('Input - Assumptions'!$H$22:$H$30&lt;=Calc!H$10),--(IF('Input - Assumptions'!$H$22:$H$30=0,0,'Input - Assumptions'!$H$22:$H$30-1)+'Input - Assumptions'!$F$22:$F$30*12&gt;=Calc!H$10),'Input - Assumptions'!$E$22:$E$30-'Input - Assumptions'!$G$22:$G$30,IF('Input - Assumptions'!$F$22:$F$30=0,1,1/('Input - Assumptions'!$F$22:$F$30*12)))</f>
        <v>450</v>
      </c>
      <c r="I20" s="94" cm="1">
        <f t="array" ref="I20">SUMPRODUCT(--('Input - Assumptions'!$H$22:$H$30&lt;=Calc!I$10),--(IF('Input - Assumptions'!$H$22:$H$30=0,0,'Input - Assumptions'!$H$22:$H$30-1)+'Input - Assumptions'!$F$22:$F$30*12&gt;=Calc!I$10),'Input - Assumptions'!$E$22:$E$30-'Input - Assumptions'!$G$22:$G$30,IF('Input - Assumptions'!$F$22:$F$30=0,1,1/('Input - Assumptions'!$F$22:$F$30*12)))</f>
        <v>450</v>
      </c>
      <c r="J20" s="94" cm="1">
        <f t="array" ref="J20">SUMPRODUCT(--('Input - Assumptions'!$H$22:$H$30&lt;=Calc!J$10),--(IF('Input - Assumptions'!$H$22:$H$30=0,0,'Input - Assumptions'!$H$22:$H$30-1)+'Input - Assumptions'!$F$22:$F$30*12&gt;=Calc!J$10),'Input - Assumptions'!$E$22:$E$30-'Input - Assumptions'!$G$22:$G$30,IF('Input - Assumptions'!$F$22:$F$30=0,1,1/('Input - Assumptions'!$F$22:$F$30*12)))</f>
        <v>450</v>
      </c>
      <c r="K20" s="94" cm="1">
        <f t="array" ref="K20">SUMPRODUCT(--('Input - Assumptions'!$H$22:$H$30&lt;=Calc!K$10),--(IF('Input - Assumptions'!$H$22:$H$30=0,0,'Input - Assumptions'!$H$22:$H$30-1)+'Input - Assumptions'!$F$22:$F$30*12&gt;=Calc!K$10),'Input - Assumptions'!$E$22:$E$30-'Input - Assumptions'!$G$22:$G$30,IF('Input - Assumptions'!$F$22:$F$30=0,1,1/('Input - Assumptions'!$F$22:$F$30*12)))</f>
        <v>450</v>
      </c>
      <c r="L20" s="94" cm="1">
        <f t="array" ref="L20">SUMPRODUCT(--('Input - Assumptions'!$H$22:$H$30&lt;=Calc!L$10),--(IF('Input - Assumptions'!$H$22:$H$30=0,0,'Input - Assumptions'!$H$22:$H$30-1)+'Input - Assumptions'!$F$22:$F$30*12&gt;=Calc!L$10),'Input - Assumptions'!$E$22:$E$30-'Input - Assumptions'!$G$22:$G$30,IF('Input - Assumptions'!$F$22:$F$30=0,1,1/('Input - Assumptions'!$F$22:$F$30*12)))</f>
        <v>450</v>
      </c>
      <c r="M20" s="94" cm="1">
        <f t="array" ref="M20">SUMPRODUCT(--('Input - Assumptions'!$H$22:$H$30&lt;=Calc!M$10),--(IF('Input - Assumptions'!$H$22:$H$30=0,0,'Input - Assumptions'!$H$22:$H$30-1)+'Input - Assumptions'!$F$22:$F$30*12&gt;=Calc!M$10),'Input - Assumptions'!$E$22:$E$30-'Input - Assumptions'!$G$22:$G$30,IF('Input - Assumptions'!$F$22:$F$30=0,1,1/('Input - Assumptions'!$F$22:$F$30*12)))</f>
        <v>450</v>
      </c>
      <c r="N20" s="94" cm="1">
        <f t="array" ref="N20">SUMPRODUCT(--('Input - Assumptions'!$H$22:$H$30&lt;=Calc!N$10),--(IF('Input - Assumptions'!$H$22:$H$30=0,0,'Input - Assumptions'!$H$22:$H$30-1)+'Input - Assumptions'!$F$22:$F$30*12&gt;=Calc!N$10),'Input - Assumptions'!$E$22:$E$30-'Input - Assumptions'!$G$22:$G$30,IF('Input - Assumptions'!$F$22:$F$30=0,1,1/('Input - Assumptions'!$F$22:$F$30*12)))</f>
        <v>450</v>
      </c>
      <c r="O20" s="94" cm="1">
        <f t="array" ref="O20">SUMPRODUCT(--('Input - Assumptions'!$H$22:$H$30&lt;=Calc!O$10),--(IF('Input - Assumptions'!$H$22:$H$30=0,0,'Input - Assumptions'!$H$22:$H$30-1)+'Input - Assumptions'!$F$22:$F$30*12&gt;=Calc!O$10),'Input - Assumptions'!$E$22:$E$30-'Input - Assumptions'!$G$22:$G$30,IF('Input - Assumptions'!$F$22:$F$30=0,1,1/('Input - Assumptions'!$F$22:$F$30*12)))</f>
        <v>450</v>
      </c>
      <c r="P20" s="94" cm="1">
        <f t="array" ref="P20">SUMPRODUCT(--('Input - Assumptions'!$H$22:$H$30&lt;=Calc!P$10),--(IF('Input - Assumptions'!$H$22:$H$30=0,0,'Input - Assumptions'!$H$22:$H$30-1)+'Input - Assumptions'!$F$22:$F$30*12&gt;=Calc!P$10),'Input - Assumptions'!$E$22:$E$30-'Input - Assumptions'!$G$22:$G$30,IF('Input - Assumptions'!$F$22:$F$30=0,1,1/('Input - Assumptions'!$F$22:$F$30*12)))</f>
        <v>450</v>
      </c>
      <c r="Q20" s="94" cm="1">
        <f t="array" ref="Q20">SUMPRODUCT(--('Input - Assumptions'!$H$22:$H$30&lt;=Calc!Q$10),--(IF('Input - Assumptions'!$H$22:$H$30=0,0,'Input - Assumptions'!$H$22:$H$30-1)+'Input - Assumptions'!$F$22:$F$30*12&gt;=Calc!Q$10),'Input - Assumptions'!$E$22:$E$30-'Input - Assumptions'!$G$22:$G$30,IF('Input - Assumptions'!$F$22:$F$30=0,1,1/('Input - Assumptions'!$F$22:$F$30*12)))</f>
        <v>450</v>
      </c>
      <c r="R20" s="94" cm="1">
        <f t="array" ref="R20">SUMPRODUCT(--('Input - Assumptions'!$H$22:$H$30&lt;=Calc!R$10),--(IF('Input - Assumptions'!$H$22:$H$30=0,0,'Input - Assumptions'!$H$22:$H$30-1)+'Input - Assumptions'!$F$22:$F$30*12&gt;=Calc!R$10),'Input - Assumptions'!$E$22:$E$30-'Input - Assumptions'!$G$22:$G$30,IF('Input - Assumptions'!$F$22:$F$30=0,1,1/('Input - Assumptions'!$F$22:$F$30*12)))</f>
        <v>450</v>
      </c>
      <c r="S20" s="94" cm="1">
        <f t="array" ref="S20">SUMPRODUCT(--('Input - Assumptions'!$H$22:$H$30&lt;=Calc!S$10),--(IF('Input - Assumptions'!$H$22:$H$30=0,0,'Input - Assumptions'!$H$22:$H$30-1)+'Input - Assumptions'!$F$22:$F$30*12&gt;=Calc!S$10),'Input - Assumptions'!$E$22:$E$30-'Input - Assumptions'!$G$22:$G$30,IF('Input - Assumptions'!$F$22:$F$30=0,1,1/('Input - Assumptions'!$F$22:$F$30*12)))</f>
        <v>450</v>
      </c>
      <c r="T20" s="94" cm="1">
        <f t="array" ref="T20">SUMPRODUCT(--('Input - Assumptions'!$H$22:$H$30&lt;=Calc!T$10),--(IF('Input - Assumptions'!$H$22:$H$30=0,0,'Input - Assumptions'!$H$22:$H$30-1)+'Input - Assumptions'!$F$22:$F$30*12&gt;=Calc!T$10),'Input - Assumptions'!$E$22:$E$30-'Input - Assumptions'!$G$22:$G$30,IF('Input - Assumptions'!$F$22:$F$30=0,1,1/('Input - Assumptions'!$F$22:$F$30*12)))</f>
        <v>450</v>
      </c>
      <c r="U20" s="94" cm="1">
        <f t="array" ref="U20">SUMPRODUCT(--('Input - Assumptions'!$H$22:$H$30&lt;=Calc!U$10),--(IF('Input - Assumptions'!$H$22:$H$30=0,0,'Input - Assumptions'!$H$22:$H$30-1)+'Input - Assumptions'!$F$22:$F$30*12&gt;=Calc!U$10),'Input - Assumptions'!$E$22:$E$30-'Input - Assumptions'!$G$22:$G$30,IF('Input - Assumptions'!$F$22:$F$30=0,1,1/('Input - Assumptions'!$F$22:$F$30*12)))</f>
        <v>450</v>
      </c>
      <c r="V20" s="94" cm="1">
        <f t="array" ref="V20">SUMPRODUCT(--('Input - Assumptions'!$H$22:$H$30&lt;=Calc!V$10),--(IF('Input - Assumptions'!$H$22:$H$30=0,0,'Input - Assumptions'!$H$22:$H$30-1)+'Input - Assumptions'!$F$22:$F$30*12&gt;=Calc!V$10),'Input - Assumptions'!$E$22:$E$30-'Input - Assumptions'!$G$22:$G$30,IF('Input - Assumptions'!$F$22:$F$30=0,1,1/('Input - Assumptions'!$F$22:$F$30*12)))</f>
        <v>450</v>
      </c>
      <c r="W20" s="94" cm="1">
        <f t="array" ref="W20">SUMPRODUCT(--('Input - Assumptions'!$H$22:$H$30&lt;=Calc!W$10),--(IF('Input - Assumptions'!$H$22:$H$30=0,0,'Input - Assumptions'!$H$22:$H$30-1)+'Input - Assumptions'!$F$22:$F$30*12&gt;=Calc!W$10),'Input - Assumptions'!$E$22:$E$30-'Input - Assumptions'!$G$22:$G$30,IF('Input - Assumptions'!$F$22:$F$30=0,1,1/('Input - Assumptions'!$F$22:$F$30*12)))</f>
        <v>450</v>
      </c>
      <c r="X20" s="94" cm="1">
        <f t="array" ref="X20">SUMPRODUCT(--('Input - Assumptions'!$H$22:$H$30&lt;=Calc!X$10),--(IF('Input - Assumptions'!$H$22:$H$30=0,0,'Input - Assumptions'!$H$22:$H$30-1)+'Input - Assumptions'!$F$22:$F$30*12&gt;=Calc!X$10),'Input - Assumptions'!$E$22:$E$30-'Input - Assumptions'!$G$22:$G$30,IF('Input - Assumptions'!$F$22:$F$30=0,1,1/('Input - Assumptions'!$F$22:$F$30*12)))</f>
        <v>450</v>
      </c>
      <c r="Y20" s="94" cm="1">
        <f t="array" ref="Y20">SUMPRODUCT(--('Input - Assumptions'!$H$22:$H$30&lt;=Calc!Y$10),--(IF('Input - Assumptions'!$H$22:$H$30=0,0,'Input - Assumptions'!$H$22:$H$30-1)+'Input - Assumptions'!$F$22:$F$30*12&gt;=Calc!Y$10),'Input - Assumptions'!$E$22:$E$30-'Input - Assumptions'!$G$22:$G$30,IF('Input - Assumptions'!$F$22:$F$30=0,1,1/('Input - Assumptions'!$F$22:$F$30*12)))</f>
        <v>450</v>
      </c>
      <c r="Z20" s="94" cm="1">
        <f t="array" ref="Z20">SUMPRODUCT(--('Input - Assumptions'!$H$22:$H$30&lt;=Calc!Z$10),--(IF('Input - Assumptions'!$H$22:$H$30=0,0,'Input - Assumptions'!$H$22:$H$30-1)+'Input - Assumptions'!$F$22:$F$30*12&gt;=Calc!Z$10),'Input - Assumptions'!$E$22:$E$30-'Input - Assumptions'!$G$22:$G$30,IF('Input - Assumptions'!$F$22:$F$30=0,1,1/('Input - Assumptions'!$F$22:$F$30*12)))</f>
        <v>450</v>
      </c>
      <c r="AA20" s="94" cm="1">
        <f t="array" ref="AA20">SUMPRODUCT(--('Input - Assumptions'!$H$22:$H$30&lt;=Calc!AA$10),--(IF('Input - Assumptions'!$H$22:$H$30=0,0,'Input - Assumptions'!$H$22:$H$30-1)+'Input - Assumptions'!$F$22:$F$30*12&gt;=Calc!AA$10),'Input - Assumptions'!$E$22:$E$30-'Input - Assumptions'!$G$22:$G$30,IF('Input - Assumptions'!$F$22:$F$30=0,1,1/('Input - Assumptions'!$F$22:$F$30*12)))</f>
        <v>450</v>
      </c>
      <c r="AB20" s="94" cm="1">
        <f t="array" ref="AB20">SUMPRODUCT(--('Input - Assumptions'!$H$22:$H$30&lt;=Calc!AB$10),--(IF('Input - Assumptions'!$H$22:$H$30=0,0,'Input - Assumptions'!$H$22:$H$30-1)+'Input - Assumptions'!$F$22:$F$30*12&gt;=Calc!AB$10),'Input - Assumptions'!$E$22:$E$30-'Input - Assumptions'!$G$22:$G$30,IF('Input - Assumptions'!$F$22:$F$30=0,1,1/('Input - Assumptions'!$F$22:$F$30*12)))</f>
        <v>450</v>
      </c>
      <c r="AC20" s="94" cm="1">
        <f t="array" ref="AC20">SUMPRODUCT(--('Input - Assumptions'!$H$22:$H$30&lt;=Calc!AC$10),--(IF('Input - Assumptions'!$H$22:$H$30=0,0,'Input - Assumptions'!$H$22:$H$30-1)+'Input - Assumptions'!$F$22:$F$30*12&gt;=Calc!AC$10),'Input - Assumptions'!$E$22:$E$30-'Input - Assumptions'!$G$22:$G$30,IF('Input - Assumptions'!$F$22:$F$30=0,1,1/('Input - Assumptions'!$F$22:$F$30*12)))</f>
        <v>450</v>
      </c>
      <c r="AD20" s="94" cm="1">
        <f t="array" ref="AD20">SUMPRODUCT(--('Input - Assumptions'!$H$22:$H$30&lt;=Calc!AD$10),--(IF('Input - Assumptions'!$H$22:$H$30=0,0,'Input - Assumptions'!$H$22:$H$30-1)+'Input - Assumptions'!$F$22:$F$30*12&gt;=Calc!AD$10),'Input - Assumptions'!$E$22:$E$30-'Input - Assumptions'!$G$22:$G$30,IF('Input - Assumptions'!$F$22:$F$30=0,1,1/('Input - Assumptions'!$F$22:$F$30*12)))</f>
        <v>450</v>
      </c>
      <c r="AE20" s="94" cm="1">
        <f t="array" ref="AE20">SUMPRODUCT(--('Input - Assumptions'!$H$22:$H$30&lt;=Calc!AE$10),--(IF('Input - Assumptions'!$H$22:$H$30=0,0,'Input - Assumptions'!$H$22:$H$30-1)+'Input - Assumptions'!$F$22:$F$30*12&gt;=Calc!AE$10),'Input - Assumptions'!$E$22:$E$30-'Input - Assumptions'!$G$22:$G$30,IF('Input - Assumptions'!$F$22:$F$30=0,1,1/('Input - Assumptions'!$F$22:$F$30*12)))</f>
        <v>450</v>
      </c>
      <c r="AF20" s="94" cm="1">
        <f t="array" ref="AF20">SUMPRODUCT(--('Input - Assumptions'!$H$22:$H$30&lt;=Calc!AF$10),--(IF('Input - Assumptions'!$H$22:$H$30=0,0,'Input - Assumptions'!$H$22:$H$30-1)+'Input - Assumptions'!$F$22:$F$30*12&gt;=Calc!AF$10),'Input - Assumptions'!$E$22:$E$30-'Input - Assumptions'!$G$22:$G$30,IF('Input - Assumptions'!$F$22:$F$30=0,1,1/('Input - Assumptions'!$F$22:$F$30*12)))</f>
        <v>450</v>
      </c>
      <c r="AG20" s="94" cm="1">
        <f t="array" ref="AG20">SUMPRODUCT(--('Input - Assumptions'!$H$22:$H$30&lt;=Calc!AG$10),--(IF('Input - Assumptions'!$H$22:$H$30=0,0,'Input - Assumptions'!$H$22:$H$30-1)+'Input - Assumptions'!$F$22:$F$30*12&gt;=Calc!AG$10),'Input - Assumptions'!$E$22:$E$30-'Input - Assumptions'!$G$22:$G$30,IF('Input - Assumptions'!$F$22:$F$30=0,1,1/('Input - Assumptions'!$F$22:$F$30*12)))</f>
        <v>450</v>
      </c>
      <c r="AH20" s="94" cm="1">
        <f t="array" ref="AH20">SUMPRODUCT(--('Input - Assumptions'!$H$22:$H$30&lt;=Calc!AH$10),--(IF('Input - Assumptions'!$H$22:$H$30=0,0,'Input - Assumptions'!$H$22:$H$30-1)+'Input - Assumptions'!$F$22:$F$30*12&gt;=Calc!AH$10),'Input - Assumptions'!$E$22:$E$30-'Input - Assumptions'!$G$22:$G$30,IF('Input - Assumptions'!$F$22:$F$30=0,1,1/('Input - Assumptions'!$F$22:$F$30*12)))</f>
        <v>450</v>
      </c>
      <c r="AI20" s="94" cm="1">
        <f t="array" ref="AI20">SUMPRODUCT(--('Input - Assumptions'!$H$22:$H$30&lt;=Calc!AI$10),--(IF('Input - Assumptions'!$H$22:$H$30=0,0,'Input - Assumptions'!$H$22:$H$30-1)+'Input - Assumptions'!$F$22:$F$30*12&gt;=Calc!AI$10),'Input - Assumptions'!$E$22:$E$30-'Input - Assumptions'!$G$22:$G$30,IF('Input - Assumptions'!$F$22:$F$30=0,1,1/('Input - Assumptions'!$F$22:$F$30*12)))</f>
        <v>450</v>
      </c>
      <c r="AJ20" s="94" cm="1">
        <f t="array" ref="AJ20">SUMPRODUCT(--('Input - Assumptions'!$H$22:$H$30&lt;=Calc!AJ$10),--(IF('Input - Assumptions'!$H$22:$H$30=0,0,'Input - Assumptions'!$H$22:$H$30-1)+'Input - Assumptions'!$F$22:$F$30*12&gt;=Calc!AJ$10),'Input - Assumptions'!$E$22:$E$30-'Input - Assumptions'!$G$22:$G$30,IF('Input - Assumptions'!$F$22:$F$30=0,1,1/('Input - Assumptions'!$F$22:$F$30*12)))</f>
        <v>450</v>
      </c>
      <c r="AK20" s="94" cm="1">
        <f t="array" ref="AK20">SUMPRODUCT(--('Input - Assumptions'!$H$22:$H$30&lt;=Calc!AK$10),--(IF('Input - Assumptions'!$H$22:$H$30=0,0,'Input - Assumptions'!$H$22:$H$30-1)+'Input - Assumptions'!$F$22:$F$30*12&gt;=Calc!AK$10),'Input - Assumptions'!$E$22:$E$30-'Input - Assumptions'!$G$22:$G$30,IF('Input - Assumptions'!$F$22:$F$30=0,1,1/('Input - Assumptions'!$F$22:$F$30*12)))</f>
        <v>450</v>
      </c>
      <c r="AL20" s="94" cm="1">
        <f t="array" ref="AL20">SUMPRODUCT(--('Input - Assumptions'!$H$22:$H$30&lt;=Calc!AL$10),--(IF('Input - Assumptions'!$H$22:$H$30=0,0,'Input - Assumptions'!$H$22:$H$30-1)+'Input - Assumptions'!$F$22:$F$30*12&gt;=Calc!AL$10),'Input - Assumptions'!$E$22:$E$30-'Input - Assumptions'!$G$22:$G$30,IF('Input - Assumptions'!$F$22:$F$30=0,1,1/('Input - Assumptions'!$F$22:$F$30*12)))</f>
        <v>450</v>
      </c>
      <c r="AM20" s="94" cm="1">
        <f t="array" ref="AM20">SUMPRODUCT(--('Input - Assumptions'!$H$22:$H$30&lt;=Calc!AM$10),--(IF('Input - Assumptions'!$H$22:$H$30=0,0,'Input - Assumptions'!$H$22:$H$30-1)+'Input - Assumptions'!$F$22:$F$30*12&gt;=Calc!AM$10),'Input - Assumptions'!$E$22:$E$30-'Input - Assumptions'!$G$22:$G$30,IF('Input - Assumptions'!$F$22:$F$30=0,1,1/('Input - Assumptions'!$F$22:$F$30*12)))</f>
        <v>450</v>
      </c>
      <c r="AN20" s="94" cm="1">
        <f t="array" ref="AN20">SUMPRODUCT(--('Input - Assumptions'!$H$22:$H$30&lt;=Calc!AN$10),--(IF('Input - Assumptions'!$H$22:$H$30=0,0,'Input - Assumptions'!$H$22:$H$30-1)+'Input - Assumptions'!$F$22:$F$30*12&gt;=Calc!AN$10),'Input - Assumptions'!$E$22:$E$30-'Input - Assumptions'!$G$22:$G$30,IF('Input - Assumptions'!$F$22:$F$30=0,1,1/('Input - Assumptions'!$F$22:$F$30*12)))</f>
        <v>450</v>
      </c>
      <c r="AO20" s="94" cm="1">
        <f t="array" ref="AO20">SUMPRODUCT(--('Input - Assumptions'!$H$22:$H$30&lt;=Calc!AO$10),--(IF('Input - Assumptions'!$H$22:$H$30=0,0,'Input - Assumptions'!$H$22:$H$30-1)+'Input - Assumptions'!$F$22:$F$30*12&gt;=Calc!AO$10),'Input - Assumptions'!$E$22:$E$30-'Input - Assumptions'!$G$22:$G$30,IF('Input - Assumptions'!$F$22:$F$30=0,1,1/('Input - Assumptions'!$F$22:$F$30*12)))</f>
        <v>450</v>
      </c>
      <c r="AP20" s="94" cm="1">
        <f t="array" ref="AP20">SUMPRODUCT(--('Input - Assumptions'!$H$22:$H$30&lt;=Calc!AP$10),--(IF('Input - Assumptions'!$H$22:$H$30=0,0,'Input - Assumptions'!$H$22:$H$30-1)+'Input - Assumptions'!$F$22:$F$30*12&gt;=Calc!AP$10),'Input - Assumptions'!$E$22:$E$30-'Input - Assumptions'!$G$22:$G$30,IF('Input - Assumptions'!$F$22:$F$30=0,1,1/('Input - Assumptions'!$F$22:$F$30*12)))</f>
        <v>450</v>
      </c>
      <c r="AQ20" s="94" cm="1">
        <f t="array" ref="AQ20">SUMPRODUCT(--('Input - Assumptions'!$H$22:$H$30&lt;=Calc!AQ$10),--(IF('Input - Assumptions'!$H$22:$H$30=0,0,'Input - Assumptions'!$H$22:$H$30-1)+'Input - Assumptions'!$F$22:$F$30*12&gt;=Calc!AQ$10),'Input - Assumptions'!$E$22:$E$30-'Input - Assumptions'!$G$22:$G$30,IF('Input - Assumptions'!$F$22:$F$30=0,1,1/('Input - Assumptions'!$F$22:$F$30*12)))</f>
        <v>450</v>
      </c>
      <c r="AR20" s="94" cm="1">
        <f t="array" ref="AR20">SUMPRODUCT(--('Input - Assumptions'!$H$22:$H$30&lt;=Calc!AR$10),--(IF('Input - Assumptions'!$H$22:$H$30=0,0,'Input - Assumptions'!$H$22:$H$30-1)+'Input - Assumptions'!$F$22:$F$30*12&gt;=Calc!AR$10),'Input - Assumptions'!$E$22:$E$30-'Input - Assumptions'!$G$22:$G$30,IF('Input - Assumptions'!$F$22:$F$30=0,1,1/('Input - Assumptions'!$F$22:$F$30*12)))</f>
        <v>450</v>
      </c>
      <c r="AS20" s="94" cm="1">
        <f t="array" ref="AS20">SUMPRODUCT(--('Input - Assumptions'!$H$22:$H$30&lt;=Calc!AS$10),--(IF('Input - Assumptions'!$H$22:$H$30=0,0,'Input - Assumptions'!$H$22:$H$30-1)+'Input - Assumptions'!$F$22:$F$30*12&gt;=Calc!AS$10),'Input - Assumptions'!$E$22:$E$30-'Input - Assumptions'!$G$22:$G$30,IF('Input - Assumptions'!$F$22:$F$30=0,1,1/('Input - Assumptions'!$F$22:$F$30*12)))</f>
        <v>450</v>
      </c>
      <c r="AT20" s="94" cm="1">
        <f t="array" ref="AT20">SUMPRODUCT(--('Input - Assumptions'!$H$22:$H$30&lt;=Calc!AT$10),--(IF('Input - Assumptions'!$H$22:$H$30=0,0,'Input - Assumptions'!$H$22:$H$30-1)+'Input - Assumptions'!$F$22:$F$30*12&gt;=Calc!AT$10),'Input - Assumptions'!$E$22:$E$30-'Input - Assumptions'!$G$22:$G$30,IF('Input - Assumptions'!$F$22:$F$30=0,1,1/('Input - Assumptions'!$F$22:$F$30*12)))</f>
        <v>450</v>
      </c>
      <c r="AU20" s="94" cm="1">
        <f t="array" ref="AU20">SUMPRODUCT(--('Input - Assumptions'!$H$22:$H$30&lt;=Calc!AU$10),--(IF('Input - Assumptions'!$H$22:$H$30=0,0,'Input - Assumptions'!$H$22:$H$30-1)+'Input - Assumptions'!$F$22:$F$30*12&gt;=Calc!AU$10),'Input - Assumptions'!$E$22:$E$30-'Input - Assumptions'!$G$22:$G$30,IF('Input - Assumptions'!$F$22:$F$30=0,1,1/('Input - Assumptions'!$F$22:$F$30*12)))</f>
        <v>450</v>
      </c>
      <c r="AV20" s="94" cm="1">
        <f t="array" ref="AV20">SUMPRODUCT(--('Input - Assumptions'!$H$22:$H$30&lt;=Calc!AV$10),--(IF('Input - Assumptions'!$H$22:$H$30=0,0,'Input - Assumptions'!$H$22:$H$30-1)+'Input - Assumptions'!$F$22:$F$30*12&gt;=Calc!AV$10),'Input - Assumptions'!$E$22:$E$30-'Input - Assumptions'!$G$22:$G$30,IF('Input - Assumptions'!$F$22:$F$30=0,1,1/('Input - Assumptions'!$F$22:$F$30*12)))</f>
        <v>450</v>
      </c>
      <c r="AW20" s="94" cm="1">
        <f t="array" ref="AW20">SUMPRODUCT(--('Input - Assumptions'!$H$22:$H$30&lt;=Calc!AW$10),--(IF('Input - Assumptions'!$H$22:$H$30=0,0,'Input - Assumptions'!$H$22:$H$30-1)+'Input - Assumptions'!$F$22:$F$30*12&gt;=Calc!AW$10),'Input - Assumptions'!$E$22:$E$30-'Input - Assumptions'!$G$22:$G$30,IF('Input - Assumptions'!$F$22:$F$30=0,1,1/('Input - Assumptions'!$F$22:$F$30*12)))</f>
        <v>450</v>
      </c>
      <c r="AX20" s="94" cm="1">
        <f t="array" ref="AX20">SUMPRODUCT(--('Input - Assumptions'!$H$22:$H$30&lt;=Calc!AX$10),--(IF('Input - Assumptions'!$H$22:$H$30=0,0,'Input - Assumptions'!$H$22:$H$30-1)+'Input - Assumptions'!$F$22:$F$30*12&gt;=Calc!AX$10),'Input - Assumptions'!$E$22:$E$30-'Input - Assumptions'!$G$22:$G$30,IF('Input - Assumptions'!$F$22:$F$30=0,1,1/('Input - Assumptions'!$F$22:$F$30*12)))</f>
        <v>450</v>
      </c>
      <c r="AY20" s="94" cm="1">
        <f t="array" ref="AY20">SUMPRODUCT(--('Input - Assumptions'!$H$22:$H$30&lt;=Calc!AY$10),--(IF('Input - Assumptions'!$H$22:$H$30=0,0,'Input - Assumptions'!$H$22:$H$30-1)+'Input - Assumptions'!$F$22:$F$30*12&gt;=Calc!AY$10),'Input - Assumptions'!$E$22:$E$30-'Input - Assumptions'!$G$22:$G$30,IF('Input - Assumptions'!$F$22:$F$30=0,1,1/('Input - Assumptions'!$F$22:$F$30*12)))</f>
        <v>450</v>
      </c>
      <c r="AZ20" s="94" cm="1">
        <f t="array" ref="AZ20">SUMPRODUCT(--('Input - Assumptions'!$H$22:$H$30&lt;=Calc!AZ$10),--(IF('Input - Assumptions'!$H$22:$H$30=0,0,'Input - Assumptions'!$H$22:$H$30-1)+'Input - Assumptions'!$F$22:$F$30*12&gt;=Calc!AZ$10),'Input - Assumptions'!$E$22:$E$30-'Input - Assumptions'!$G$22:$G$30,IF('Input - Assumptions'!$F$22:$F$30=0,1,1/('Input - Assumptions'!$F$22:$F$30*12)))</f>
        <v>450</v>
      </c>
      <c r="BA20" s="94" cm="1">
        <f t="array" ref="BA20">SUMPRODUCT(--('Input - Assumptions'!$H$22:$H$30&lt;=Calc!BA$10),--(IF('Input - Assumptions'!$H$22:$H$30=0,0,'Input - Assumptions'!$H$22:$H$30-1)+'Input - Assumptions'!$F$22:$F$30*12&gt;=Calc!BA$10),'Input - Assumptions'!$E$22:$E$30-'Input - Assumptions'!$G$22:$G$30,IF('Input - Assumptions'!$F$22:$F$30=0,1,1/('Input - Assumptions'!$F$22:$F$30*12)))</f>
        <v>450</v>
      </c>
      <c r="BB20" s="94" cm="1">
        <f t="array" ref="BB20">SUMPRODUCT(--('Input - Assumptions'!$H$22:$H$30&lt;=Calc!BB$10),--(IF('Input - Assumptions'!$H$22:$H$30=0,0,'Input - Assumptions'!$H$22:$H$30-1)+'Input - Assumptions'!$F$22:$F$30*12&gt;=Calc!BB$10),'Input - Assumptions'!$E$22:$E$30-'Input - Assumptions'!$G$22:$G$30,IF('Input - Assumptions'!$F$22:$F$30=0,1,1/('Input - Assumptions'!$F$22:$F$30*12)))</f>
        <v>450</v>
      </c>
      <c r="BC20" s="94" cm="1">
        <f t="array" ref="BC20">SUMPRODUCT(--('Input - Assumptions'!$H$22:$H$30&lt;=Calc!BC$10),--(IF('Input - Assumptions'!$H$22:$H$30=0,0,'Input - Assumptions'!$H$22:$H$30-1)+'Input - Assumptions'!$F$22:$F$30*12&gt;=Calc!BC$10),'Input - Assumptions'!$E$22:$E$30-'Input - Assumptions'!$G$22:$G$30,IF('Input - Assumptions'!$F$22:$F$30=0,1,1/('Input - Assumptions'!$F$22:$F$30*12)))</f>
        <v>450</v>
      </c>
      <c r="BD20" s="94" cm="1">
        <f t="array" ref="BD20">SUMPRODUCT(--('Input - Assumptions'!$H$22:$H$30&lt;=Calc!BD$10),--(IF('Input - Assumptions'!$H$22:$H$30=0,0,'Input - Assumptions'!$H$22:$H$30-1)+'Input - Assumptions'!$F$22:$F$30*12&gt;=Calc!BD$10),'Input - Assumptions'!$E$22:$E$30-'Input - Assumptions'!$G$22:$G$30,IF('Input - Assumptions'!$F$22:$F$30=0,1,1/('Input - Assumptions'!$F$22:$F$30*12)))</f>
        <v>450</v>
      </c>
      <c r="BE20" s="94" cm="1">
        <f t="array" ref="BE20">SUMPRODUCT(--('Input - Assumptions'!$H$22:$H$30&lt;=Calc!BE$10),--(IF('Input - Assumptions'!$H$22:$H$30=0,0,'Input - Assumptions'!$H$22:$H$30-1)+'Input - Assumptions'!$F$22:$F$30*12&gt;=Calc!BE$10),'Input - Assumptions'!$E$22:$E$30-'Input - Assumptions'!$G$22:$G$30,IF('Input - Assumptions'!$F$22:$F$30=0,1,1/('Input - Assumptions'!$F$22:$F$30*12)))</f>
        <v>450</v>
      </c>
      <c r="BF20" s="94" cm="1">
        <f t="array" ref="BF20">SUMPRODUCT(--('Input - Assumptions'!$H$22:$H$30&lt;=Calc!BF$10),--(IF('Input - Assumptions'!$H$22:$H$30=0,0,'Input - Assumptions'!$H$22:$H$30-1)+'Input - Assumptions'!$F$22:$F$30*12&gt;=Calc!BF$10),'Input - Assumptions'!$E$22:$E$30-'Input - Assumptions'!$G$22:$G$30,IF('Input - Assumptions'!$F$22:$F$30=0,1,1/('Input - Assumptions'!$F$22:$F$30*12)))</f>
        <v>450</v>
      </c>
      <c r="BG20" s="94" cm="1">
        <f t="array" ref="BG20">SUMPRODUCT(--('Input - Assumptions'!$H$22:$H$30&lt;=Calc!BG$10),--(IF('Input - Assumptions'!$H$22:$H$30=0,0,'Input - Assumptions'!$H$22:$H$30-1)+'Input - Assumptions'!$F$22:$F$30*12&gt;=Calc!BG$10),'Input - Assumptions'!$E$22:$E$30-'Input - Assumptions'!$G$22:$G$30,IF('Input - Assumptions'!$F$22:$F$30=0,1,1/('Input - Assumptions'!$F$22:$F$30*12)))</f>
        <v>450</v>
      </c>
      <c r="BH20" s="94" cm="1">
        <f t="array" ref="BH20">SUMPRODUCT(--('Input - Assumptions'!$H$22:$H$30&lt;=Calc!BH$10),--(IF('Input - Assumptions'!$H$22:$H$30=0,0,'Input - Assumptions'!$H$22:$H$30-1)+'Input - Assumptions'!$F$22:$F$30*12&gt;=Calc!BH$10),'Input - Assumptions'!$E$22:$E$30-'Input - Assumptions'!$G$22:$G$30,IF('Input - Assumptions'!$F$22:$F$30=0,1,1/('Input - Assumptions'!$F$22:$F$30*12)))</f>
        <v>450</v>
      </c>
      <c r="BI20" s="94" cm="1">
        <f t="array" ref="BI20">SUMPRODUCT(--('Input - Assumptions'!$H$22:$H$30&lt;=Calc!BI$10),--(IF('Input - Assumptions'!$H$22:$H$30=0,0,'Input - Assumptions'!$H$22:$H$30-1)+'Input - Assumptions'!$F$22:$F$30*12&gt;=Calc!BI$10),'Input - Assumptions'!$E$22:$E$30-'Input - Assumptions'!$G$22:$G$30,IF('Input - Assumptions'!$F$22:$F$30=0,1,1/('Input - Assumptions'!$F$22:$F$30*12)))</f>
        <v>450</v>
      </c>
      <c r="BJ20" s="94" cm="1">
        <f t="array" ref="BJ20">SUMPRODUCT(--('Input - Assumptions'!$H$22:$H$30&lt;=Calc!BJ$10),--(IF('Input - Assumptions'!$H$22:$H$30=0,0,'Input - Assumptions'!$H$22:$H$30-1)+'Input - Assumptions'!$F$22:$F$30*12&gt;=Calc!BJ$10),'Input - Assumptions'!$E$22:$E$30-'Input - Assumptions'!$G$22:$G$30,IF('Input - Assumptions'!$F$22:$F$30=0,1,1/('Input - Assumptions'!$F$22:$F$30*12)))</f>
        <v>450</v>
      </c>
      <c r="BK20" s="2"/>
    </row>
    <row r="21" spans="1:63">
      <c r="A21" s="2" t="s">
        <v>171</v>
      </c>
      <c r="B21" s="94"/>
      <c r="C21" s="94" cm="1">
        <f t="array" ref="C21">SUMPRODUCT(--('Input - Assumptions'!$H$22:$H$30=Calc!C$10),'Input - Assumptions'!$E$22:$E$30)-SUMPRODUCT(--(IF('Input - Assumptions'!$H$22:$H$30=0,1,'Input - Assumptions'!$H$22:$H$30)+IF('Input - Assumptions'!$F$22:$F$30=0,100,'Input - Assumptions'!$F$22:$F$30)*12=Calc!C$10),'Input - Assumptions'!$G$22:$G$30)</f>
        <v>25000</v>
      </c>
      <c r="D21" s="94" cm="1">
        <f t="array" ref="D21">SUMPRODUCT(--('Input - Assumptions'!$H$22:$H$30=Calc!D$10),'Input - Assumptions'!$E$22:$E$30)-SUMPRODUCT(--(IF('Input - Assumptions'!$H$22:$H$30=0,1,'Input - Assumptions'!$H$22:$H$30)+IF('Input - Assumptions'!$F$22:$F$30=0,100,'Input - Assumptions'!$F$22:$F$30)*12=Calc!D$10),'Input - Assumptions'!$G$22:$G$30)</f>
        <v>0</v>
      </c>
      <c r="E21" s="94" cm="1">
        <f t="array" ref="E21">SUMPRODUCT(--('Input - Assumptions'!$H$22:$H$30=Calc!E$10),'Input - Assumptions'!$E$22:$E$30)-SUMPRODUCT(--(IF('Input - Assumptions'!$H$22:$H$30=0,1,'Input - Assumptions'!$H$22:$H$30)+IF('Input - Assumptions'!$F$22:$F$30=0,100,'Input - Assumptions'!$F$22:$F$30)*12=Calc!E$10),'Input - Assumptions'!$G$22:$G$30)</f>
        <v>0</v>
      </c>
      <c r="F21" s="94" cm="1">
        <f t="array" ref="F21">SUMPRODUCT(--('Input - Assumptions'!$H$22:$H$30=Calc!F$10),'Input - Assumptions'!$E$22:$E$30)-SUMPRODUCT(--(IF('Input - Assumptions'!$H$22:$H$30=0,1,'Input - Assumptions'!$H$22:$H$30)+IF('Input - Assumptions'!$F$22:$F$30=0,100,'Input - Assumptions'!$F$22:$F$30)*12=Calc!F$10),'Input - Assumptions'!$G$22:$G$30)</f>
        <v>0</v>
      </c>
      <c r="G21" s="94" cm="1">
        <f t="array" ref="G21">SUMPRODUCT(--('Input - Assumptions'!$H$22:$H$30=Calc!G$10),'Input - Assumptions'!$E$22:$E$30)-SUMPRODUCT(--(IF('Input - Assumptions'!$H$22:$H$30=0,1,'Input - Assumptions'!$H$22:$H$30)+IF('Input - Assumptions'!$F$22:$F$30=0,100,'Input - Assumptions'!$F$22:$F$30)*12=Calc!G$10),'Input - Assumptions'!$G$22:$G$30)</f>
        <v>0</v>
      </c>
      <c r="H21" s="94" cm="1">
        <f t="array" ref="H21">SUMPRODUCT(--('Input - Assumptions'!$H$22:$H$30=Calc!H$10),'Input - Assumptions'!$E$22:$E$30)-SUMPRODUCT(--(IF('Input - Assumptions'!$H$22:$H$30=0,1,'Input - Assumptions'!$H$22:$H$30)+IF('Input - Assumptions'!$F$22:$F$30=0,100,'Input - Assumptions'!$F$22:$F$30)*12=Calc!H$10),'Input - Assumptions'!$G$22:$G$30)</f>
        <v>30000</v>
      </c>
      <c r="I21" s="94" cm="1">
        <f t="array" ref="I21">SUMPRODUCT(--('Input - Assumptions'!$H$22:$H$30=Calc!I$10),'Input - Assumptions'!$E$22:$E$30)-SUMPRODUCT(--(IF('Input - Assumptions'!$H$22:$H$30=0,1,'Input - Assumptions'!$H$22:$H$30)+IF('Input - Assumptions'!$F$22:$F$30=0,100,'Input - Assumptions'!$F$22:$F$30)*12=Calc!I$10),'Input - Assumptions'!$G$22:$G$30)</f>
        <v>0</v>
      </c>
      <c r="J21" s="94" cm="1">
        <f t="array" ref="J21">SUMPRODUCT(--('Input - Assumptions'!$H$22:$H$30=Calc!J$10),'Input - Assumptions'!$E$22:$E$30)-SUMPRODUCT(--(IF('Input - Assumptions'!$H$22:$H$30=0,1,'Input - Assumptions'!$H$22:$H$30)+IF('Input - Assumptions'!$F$22:$F$30=0,100,'Input - Assumptions'!$F$22:$F$30)*12=Calc!J$10),'Input - Assumptions'!$G$22:$G$30)</f>
        <v>0</v>
      </c>
      <c r="K21" s="94" cm="1">
        <f t="array" ref="K21">SUMPRODUCT(--('Input - Assumptions'!$H$22:$H$30=Calc!K$10),'Input - Assumptions'!$E$22:$E$30)-SUMPRODUCT(--(IF('Input - Assumptions'!$H$22:$H$30=0,1,'Input - Assumptions'!$H$22:$H$30)+IF('Input - Assumptions'!$F$22:$F$30=0,100,'Input - Assumptions'!$F$22:$F$30)*12=Calc!K$10),'Input - Assumptions'!$G$22:$G$30)</f>
        <v>0</v>
      </c>
      <c r="L21" s="94" cm="1">
        <f t="array" ref="L21">SUMPRODUCT(--('Input - Assumptions'!$H$22:$H$30=Calc!L$10),'Input - Assumptions'!$E$22:$E$30)-SUMPRODUCT(--(IF('Input - Assumptions'!$H$22:$H$30=0,1,'Input - Assumptions'!$H$22:$H$30)+IF('Input - Assumptions'!$F$22:$F$30=0,100,'Input - Assumptions'!$F$22:$F$30)*12=Calc!L$10),'Input - Assumptions'!$G$22:$G$30)</f>
        <v>0</v>
      </c>
      <c r="M21" s="94" cm="1">
        <f t="array" ref="M21">SUMPRODUCT(--('Input - Assumptions'!$H$22:$H$30=Calc!M$10),'Input - Assumptions'!$E$22:$E$30)-SUMPRODUCT(--(IF('Input - Assumptions'!$H$22:$H$30=0,1,'Input - Assumptions'!$H$22:$H$30)+IF('Input - Assumptions'!$F$22:$F$30=0,100,'Input - Assumptions'!$F$22:$F$30)*12=Calc!M$10),'Input - Assumptions'!$G$22:$G$30)</f>
        <v>0</v>
      </c>
      <c r="N21" s="94" cm="1">
        <f t="array" ref="N21">SUMPRODUCT(--('Input - Assumptions'!$H$22:$H$30=Calc!N$10),'Input - Assumptions'!$E$22:$E$30)-SUMPRODUCT(--(IF('Input - Assumptions'!$H$22:$H$30=0,1,'Input - Assumptions'!$H$22:$H$30)+IF('Input - Assumptions'!$F$22:$F$30=0,100,'Input - Assumptions'!$F$22:$F$30)*12=Calc!N$10),'Input - Assumptions'!$G$22:$G$30)</f>
        <v>0</v>
      </c>
      <c r="O21" s="94" cm="1">
        <f t="array" ref="O21">SUMPRODUCT(--('Input - Assumptions'!$H$22:$H$30=Calc!O$10),'Input - Assumptions'!$E$22:$E$30)-SUMPRODUCT(--(IF('Input - Assumptions'!$H$22:$H$30=0,1,'Input - Assumptions'!$H$22:$H$30)+IF('Input - Assumptions'!$F$22:$F$30=0,100,'Input - Assumptions'!$F$22:$F$30)*12=Calc!O$10),'Input - Assumptions'!$G$22:$G$30)</f>
        <v>0</v>
      </c>
      <c r="P21" s="94" cm="1">
        <f t="array" ref="P21">SUMPRODUCT(--('Input - Assumptions'!$H$22:$H$30=Calc!P$10),'Input - Assumptions'!$E$22:$E$30)-SUMPRODUCT(--(IF('Input - Assumptions'!$H$22:$H$30=0,1,'Input - Assumptions'!$H$22:$H$30)+IF('Input - Assumptions'!$F$22:$F$30=0,100,'Input - Assumptions'!$F$22:$F$30)*12=Calc!P$10),'Input - Assumptions'!$G$22:$G$30)</f>
        <v>0</v>
      </c>
      <c r="Q21" s="94" cm="1">
        <f t="array" ref="Q21">SUMPRODUCT(--('Input - Assumptions'!$H$22:$H$30=Calc!Q$10),'Input - Assumptions'!$E$22:$E$30)-SUMPRODUCT(--(IF('Input - Assumptions'!$H$22:$H$30=0,1,'Input - Assumptions'!$H$22:$H$30)+IF('Input - Assumptions'!$F$22:$F$30=0,100,'Input - Assumptions'!$F$22:$F$30)*12=Calc!Q$10),'Input - Assumptions'!$G$22:$G$30)</f>
        <v>0</v>
      </c>
      <c r="R21" s="94" cm="1">
        <f t="array" ref="R21">SUMPRODUCT(--('Input - Assumptions'!$H$22:$H$30=Calc!R$10),'Input - Assumptions'!$E$22:$E$30)-SUMPRODUCT(--(IF('Input - Assumptions'!$H$22:$H$30=0,1,'Input - Assumptions'!$H$22:$H$30)+IF('Input - Assumptions'!$F$22:$F$30=0,100,'Input - Assumptions'!$F$22:$F$30)*12=Calc!R$10),'Input - Assumptions'!$G$22:$G$30)</f>
        <v>0</v>
      </c>
      <c r="S21" s="94" cm="1">
        <f t="array" ref="S21">SUMPRODUCT(--('Input - Assumptions'!$H$22:$H$30=Calc!S$10),'Input - Assumptions'!$E$22:$E$30)-SUMPRODUCT(--(IF('Input - Assumptions'!$H$22:$H$30=0,1,'Input - Assumptions'!$H$22:$H$30)+IF('Input - Assumptions'!$F$22:$F$30=0,100,'Input - Assumptions'!$F$22:$F$30)*12=Calc!S$10),'Input - Assumptions'!$G$22:$G$30)</f>
        <v>0</v>
      </c>
      <c r="T21" s="94" cm="1">
        <f t="array" ref="T21">SUMPRODUCT(--('Input - Assumptions'!$H$22:$H$30=Calc!T$10),'Input - Assumptions'!$E$22:$E$30)-SUMPRODUCT(--(IF('Input - Assumptions'!$H$22:$H$30=0,1,'Input - Assumptions'!$H$22:$H$30)+IF('Input - Assumptions'!$F$22:$F$30=0,100,'Input - Assumptions'!$F$22:$F$30)*12=Calc!T$10),'Input - Assumptions'!$G$22:$G$30)</f>
        <v>0</v>
      </c>
      <c r="U21" s="94" cm="1">
        <f t="array" ref="U21">SUMPRODUCT(--('Input - Assumptions'!$H$22:$H$30=Calc!U$10),'Input - Assumptions'!$E$22:$E$30)-SUMPRODUCT(--(IF('Input - Assumptions'!$H$22:$H$30=0,1,'Input - Assumptions'!$H$22:$H$30)+IF('Input - Assumptions'!$F$22:$F$30=0,100,'Input - Assumptions'!$F$22:$F$30)*12=Calc!U$10),'Input - Assumptions'!$G$22:$G$30)</f>
        <v>0</v>
      </c>
      <c r="V21" s="94" cm="1">
        <f t="array" ref="V21">SUMPRODUCT(--('Input - Assumptions'!$H$22:$H$30=Calc!V$10),'Input - Assumptions'!$E$22:$E$30)-SUMPRODUCT(--(IF('Input - Assumptions'!$H$22:$H$30=0,1,'Input - Assumptions'!$H$22:$H$30)+IF('Input - Assumptions'!$F$22:$F$30=0,100,'Input - Assumptions'!$F$22:$F$30)*12=Calc!V$10),'Input - Assumptions'!$G$22:$G$30)</f>
        <v>0</v>
      </c>
      <c r="W21" s="94" cm="1">
        <f t="array" ref="W21">SUMPRODUCT(--('Input - Assumptions'!$H$22:$H$30=Calc!W$10),'Input - Assumptions'!$E$22:$E$30)-SUMPRODUCT(--(IF('Input - Assumptions'!$H$22:$H$30=0,1,'Input - Assumptions'!$H$22:$H$30)+IF('Input - Assumptions'!$F$22:$F$30=0,100,'Input - Assumptions'!$F$22:$F$30)*12=Calc!W$10),'Input - Assumptions'!$G$22:$G$30)</f>
        <v>0</v>
      </c>
      <c r="X21" s="94" cm="1">
        <f t="array" ref="X21">SUMPRODUCT(--('Input - Assumptions'!$H$22:$H$30=Calc!X$10),'Input - Assumptions'!$E$22:$E$30)-SUMPRODUCT(--(IF('Input - Assumptions'!$H$22:$H$30=0,1,'Input - Assumptions'!$H$22:$H$30)+IF('Input - Assumptions'!$F$22:$F$30=0,100,'Input - Assumptions'!$F$22:$F$30)*12=Calc!X$10),'Input - Assumptions'!$G$22:$G$30)</f>
        <v>0</v>
      </c>
      <c r="Y21" s="94" cm="1">
        <f t="array" ref="Y21">SUMPRODUCT(--('Input - Assumptions'!$H$22:$H$30=Calc!Y$10),'Input - Assumptions'!$E$22:$E$30)-SUMPRODUCT(--(IF('Input - Assumptions'!$H$22:$H$30=0,1,'Input - Assumptions'!$H$22:$H$30)+IF('Input - Assumptions'!$F$22:$F$30=0,100,'Input - Assumptions'!$F$22:$F$30)*12=Calc!Y$10),'Input - Assumptions'!$G$22:$G$30)</f>
        <v>0</v>
      </c>
      <c r="Z21" s="94" cm="1">
        <f t="array" ref="Z21">SUMPRODUCT(--('Input - Assumptions'!$H$22:$H$30=Calc!Z$10),'Input - Assumptions'!$E$22:$E$30)-SUMPRODUCT(--(IF('Input - Assumptions'!$H$22:$H$30=0,1,'Input - Assumptions'!$H$22:$H$30)+IF('Input - Assumptions'!$F$22:$F$30=0,100,'Input - Assumptions'!$F$22:$F$30)*12=Calc!Z$10),'Input - Assumptions'!$G$22:$G$30)</f>
        <v>0</v>
      </c>
      <c r="AA21" s="94" cm="1">
        <f t="array" ref="AA21">SUMPRODUCT(--('Input - Assumptions'!$H$22:$H$30=Calc!AA$10),'Input - Assumptions'!$E$22:$E$30)-SUMPRODUCT(--(IF('Input - Assumptions'!$H$22:$H$30=0,1,'Input - Assumptions'!$H$22:$H$30)+IF('Input - Assumptions'!$F$22:$F$30=0,100,'Input - Assumptions'!$F$22:$F$30)*12=Calc!AA$10),'Input - Assumptions'!$G$22:$G$30)</f>
        <v>0</v>
      </c>
      <c r="AB21" s="94" cm="1">
        <f t="array" ref="AB21">SUMPRODUCT(--('Input - Assumptions'!$H$22:$H$30=Calc!AB$10),'Input - Assumptions'!$E$22:$E$30)-SUMPRODUCT(--(IF('Input - Assumptions'!$H$22:$H$30=0,1,'Input - Assumptions'!$H$22:$H$30)+IF('Input - Assumptions'!$F$22:$F$30=0,100,'Input - Assumptions'!$F$22:$F$30)*12=Calc!AB$10),'Input - Assumptions'!$G$22:$G$30)</f>
        <v>0</v>
      </c>
      <c r="AC21" s="94" cm="1">
        <f t="array" ref="AC21">SUMPRODUCT(--('Input - Assumptions'!$H$22:$H$30=Calc!AC$10),'Input - Assumptions'!$E$22:$E$30)-SUMPRODUCT(--(IF('Input - Assumptions'!$H$22:$H$30=0,1,'Input - Assumptions'!$H$22:$H$30)+IF('Input - Assumptions'!$F$22:$F$30=0,100,'Input - Assumptions'!$F$22:$F$30)*12=Calc!AC$10),'Input - Assumptions'!$G$22:$G$30)</f>
        <v>0</v>
      </c>
      <c r="AD21" s="94" cm="1">
        <f t="array" ref="AD21">SUMPRODUCT(--('Input - Assumptions'!$H$22:$H$30=Calc!AD$10),'Input - Assumptions'!$E$22:$E$30)-SUMPRODUCT(--(IF('Input - Assumptions'!$H$22:$H$30=0,1,'Input - Assumptions'!$H$22:$H$30)+IF('Input - Assumptions'!$F$22:$F$30=0,100,'Input - Assumptions'!$F$22:$F$30)*12=Calc!AD$10),'Input - Assumptions'!$G$22:$G$30)</f>
        <v>0</v>
      </c>
      <c r="AE21" s="94" cm="1">
        <f t="array" ref="AE21">SUMPRODUCT(--('Input - Assumptions'!$H$22:$H$30=Calc!AE$10),'Input - Assumptions'!$E$22:$E$30)-SUMPRODUCT(--(IF('Input - Assumptions'!$H$22:$H$30=0,1,'Input - Assumptions'!$H$22:$H$30)+IF('Input - Assumptions'!$F$22:$F$30=0,100,'Input - Assumptions'!$F$22:$F$30)*12=Calc!AE$10),'Input - Assumptions'!$G$22:$G$30)</f>
        <v>0</v>
      </c>
      <c r="AF21" s="94" cm="1">
        <f t="array" ref="AF21">SUMPRODUCT(--('Input - Assumptions'!$H$22:$H$30=Calc!AF$10),'Input - Assumptions'!$E$22:$E$30)-SUMPRODUCT(--(IF('Input - Assumptions'!$H$22:$H$30=0,1,'Input - Assumptions'!$H$22:$H$30)+IF('Input - Assumptions'!$F$22:$F$30=0,100,'Input - Assumptions'!$F$22:$F$30)*12=Calc!AF$10),'Input - Assumptions'!$G$22:$G$30)</f>
        <v>0</v>
      </c>
      <c r="AG21" s="94" cm="1">
        <f t="array" ref="AG21">SUMPRODUCT(--('Input - Assumptions'!$H$22:$H$30=Calc!AG$10),'Input - Assumptions'!$E$22:$E$30)-SUMPRODUCT(--(IF('Input - Assumptions'!$H$22:$H$30=0,1,'Input - Assumptions'!$H$22:$H$30)+IF('Input - Assumptions'!$F$22:$F$30=0,100,'Input - Assumptions'!$F$22:$F$30)*12=Calc!AG$10),'Input - Assumptions'!$G$22:$G$30)</f>
        <v>0</v>
      </c>
      <c r="AH21" s="94" cm="1">
        <f t="array" ref="AH21">SUMPRODUCT(--('Input - Assumptions'!$H$22:$H$30=Calc!AH$10),'Input - Assumptions'!$E$22:$E$30)-SUMPRODUCT(--(IF('Input - Assumptions'!$H$22:$H$30=0,1,'Input - Assumptions'!$H$22:$H$30)+IF('Input - Assumptions'!$F$22:$F$30=0,100,'Input - Assumptions'!$F$22:$F$30)*12=Calc!AH$10),'Input - Assumptions'!$G$22:$G$30)</f>
        <v>0</v>
      </c>
      <c r="AI21" s="94" cm="1">
        <f t="array" ref="AI21">SUMPRODUCT(--('Input - Assumptions'!$H$22:$H$30=Calc!AI$10),'Input - Assumptions'!$E$22:$E$30)-SUMPRODUCT(--(IF('Input - Assumptions'!$H$22:$H$30=0,1,'Input - Assumptions'!$H$22:$H$30)+IF('Input - Assumptions'!$F$22:$F$30=0,100,'Input - Assumptions'!$F$22:$F$30)*12=Calc!AI$10),'Input - Assumptions'!$G$22:$G$30)</f>
        <v>0</v>
      </c>
      <c r="AJ21" s="94" cm="1">
        <f t="array" ref="AJ21">SUMPRODUCT(--('Input - Assumptions'!$H$22:$H$30=Calc!AJ$10),'Input - Assumptions'!$E$22:$E$30)-SUMPRODUCT(--(IF('Input - Assumptions'!$H$22:$H$30=0,1,'Input - Assumptions'!$H$22:$H$30)+IF('Input - Assumptions'!$F$22:$F$30=0,100,'Input - Assumptions'!$F$22:$F$30)*12=Calc!AJ$10),'Input - Assumptions'!$G$22:$G$30)</f>
        <v>0</v>
      </c>
      <c r="AK21" s="94" cm="1">
        <f t="array" ref="AK21">SUMPRODUCT(--('Input - Assumptions'!$H$22:$H$30=Calc!AK$10),'Input - Assumptions'!$E$22:$E$30)-SUMPRODUCT(--(IF('Input - Assumptions'!$H$22:$H$30=0,1,'Input - Assumptions'!$H$22:$H$30)+IF('Input - Assumptions'!$F$22:$F$30=0,100,'Input - Assumptions'!$F$22:$F$30)*12=Calc!AK$10),'Input - Assumptions'!$G$22:$G$30)</f>
        <v>0</v>
      </c>
      <c r="AL21" s="94" cm="1">
        <f t="array" ref="AL21">SUMPRODUCT(--('Input - Assumptions'!$H$22:$H$30=Calc!AL$10),'Input - Assumptions'!$E$22:$E$30)-SUMPRODUCT(--(IF('Input - Assumptions'!$H$22:$H$30=0,1,'Input - Assumptions'!$H$22:$H$30)+IF('Input - Assumptions'!$F$22:$F$30=0,100,'Input - Assumptions'!$F$22:$F$30)*12=Calc!AL$10),'Input - Assumptions'!$G$22:$G$30)</f>
        <v>0</v>
      </c>
      <c r="AM21" s="94" cm="1">
        <f t="array" ref="AM21">SUMPRODUCT(--('Input - Assumptions'!$H$22:$H$30=Calc!AM$10),'Input - Assumptions'!$E$22:$E$30)-SUMPRODUCT(--(IF('Input - Assumptions'!$H$22:$H$30=0,1,'Input - Assumptions'!$H$22:$H$30)+IF('Input - Assumptions'!$F$22:$F$30=0,100,'Input - Assumptions'!$F$22:$F$30)*12=Calc!AM$10),'Input - Assumptions'!$G$22:$G$30)</f>
        <v>0</v>
      </c>
      <c r="AN21" s="94" cm="1">
        <f t="array" ref="AN21">SUMPRODUCT(--('Input - Assumptions'!$H$22:$H$30=Calc!AN$10),'Input - Assumptions'!$E$22:$E$30)-SUMPRODUCT(--(IF('Input - Assumptions'!$H$22:$H$30=0,1,'Input - Assumptions'!$H$22:$H$30)+IF('Input - Assumptions'!$F$22:$F$30=0,100,'Input - Assumptions'!$F$22:$F$30)*12=Calc!AN$10),'Input - Assumptions'!$G$22:$G$30)</f>
        <v>0</v>
      </c>
      <c r="AO21" s="94" cm="1">
        <f t="array" ref="AO21">SUMPRODUCT(--('Input - Assumptions'!$H$22:$H$30=Calc!AO$10),'Input - Assumptions'!$E$22:$E$30)-SUMPRODUCT(--(IF('Input - Assumptions'!$H$22:$H$30=0,1,'Input - Assumptions'!$H$22:$H$30)+IF('Input - Assumptions'!$F$22:$F$30=0,100,'Input - Assumptions'!$F$22:$F$30)*12=Calc!AO$10),'Input - Assumptions'!$G$22:$G$30)</f>
        <v>0</v>
      </c>
      <c r="AP21" s="94" cm="1">
        <f t="array" ref="AP21">SUMPRODUCT(--('Input - Assumptions'!$H$22:$H$30=Calc!AP$10),'Input - Assumptions'!$E$22:$E$30)-SUMPRODUCT(--(IF('Input - Assumptions'!$H$22:$H$30=0,1,'Input - Assumptions'!$H$22:$H$30)+IF('Input - Assumptions'!$F$22:$F$30=0,100,'Input - Assumptions'!$F$22:$F$30)*12=Calc!AP$10),'Input - Assumptions'!$G$22:$G$30)</f>
        <v>0</v>
      </c>
      <c r="AQ21" s="94" cm="1">
        <f t="array" ref="AQ21">SUMPRODUCT(--('Input - Assumptions'!$H$22:$H$30=Calc!AQ$10),'Input - Assumptions'!$E$22:$E$30)-SUMPRODUCT(--(IF('Input - Assumptions'!$H$22:$H$30=0,1,'Input - Assumptions'!$H$22:$H$30)+IF('Input - Assumptions'!$F$22:$F$30=0,100,'Input - Assumptions'!$F$22:$F$30)*12=Calc!AQ$10),'Input - Assumptions'!$G$22:$G$30)</f>
        <v>0</v>
      </c>
      <c r="AR21" s="94" cm="1">
        <f t="array" ref="AR21">SUMPRODUCT(--('Input - Assumptions'!$H$22:$H$30=Calc!AR$10),'Input - Assumptions'!$E$22:$E$30)-SUMPRODUCT(--(IF('Input - Assumptions'!$H$22:$H$30=0,1,'Input - Assumptions'!$H$22:$H$30)+IF('Input - Assumptions'!$F$22:$F$30=0,100,'Input - Assumptions'!$F$22:$F$30)*12=Calc!AR$10),'Input - Assumptions'!$G$22:$G$30)</f>
        <v>0</v>
      </c>
      <c r="AS21" s="94" cm="1">
        <f t="array" ref="AS21">SUMPRODUCT(--('Input - Assumptions'!$H$22:$H$30=Calc!AS$10),'Input - Assumptions'!$E$22:$E$30)-SUMPRODUCT(--(IF('Input - Assumptions'!$H$22:$H$30=0,1,'Input - Assumptions'!$H$22:$H$30)+IF('Input - Assumptions'!$F$22:$F$30=0,100,'Input - Assumptions'!$F$22:$F$30)*12=Calc!AS$10),'Input - Assumptions'!$G$22:$G$30)</f>
        <v>0</v>
      </c>
      <c r="AT21" s="94" cm="1">
        <f t="array" ref="AT21">SUMPRODUCT(--('Input - Assumptions'!$H$22:$H$30=Calc!AT$10),'Input - Assumptions'!$E$22:$E$30)-SUMPRODUCT(--(IF('Input - Assumptions'!$H$22:$H$30=0,1,'Input - Assumptions'!$H$22:$H$30)+IF('Input - Assumptions'!$F$22:$F$30=0,100,'Input - Assumptions'!$F$22:$F$30)*12=Calc!AT$10),'Input - Assumptions'!$G$22:$G$30)</f>
        <v>0</v>
      </c>
      <c r="AU21" s="94" cm="1">
        <f t="array" ref="AU21">SUMPRODUCT(--('Input - Assumptions'!$H$22:$H$30=Calc!AU$10),'Input - Assumptions'!$E$22:$E$30)-SUMPRODUCT(--(IF('Input - Assumptions'!$H$22:$H$30=0,1,'Input - Assumptions'!$H$22:$H$30)+IF('Input - Assumptions'!$F$22:$F$30=0,100,'Input - Assumptions'!$F$22:$F$30)*12=Calc!AU$10),'Input - Assumptions'!$G$22:$G$30)</f>
        <v>0</v>
      </c>
      <c r="AV21" s="94" cm="1">
        <f t="array" ref="AV21">SUMPRODUCT(--('Input - Assumptions'!$H$22:$H$30=Calc!AV$10),'Input - Assumptions'!$E$22:$E$30)-SUMPRODUCT(--(IF('Input - Assumptions'!$H$22:$H$30=0,1,'Input - Assumptions'!$H$22:$H$30)+IF('Input - Assumptions'!$F$22:$F$30=0,100,'Input - Assumptions'!$F$22:$F$30)*12=Calc!AV$10),'Input - Assumptions'!$G$22:$G$30)</f>
        <v>0</v>
      </c>
      <c r="AW21" s="94" cm="1">
        <f t="array" ref="AW21">SUMPRODUCT(--('Input - Assumptions'!$H$22:$H$30=Calc!AW$10),'Input - Assumptions'!$E$22:$E$30)-SUMPRODUCT(--(IF('Input - Assumptions'!$H$22:$H$30=0,1,'Input - Assumptions'!$H$22:$H$30)+IF('Input - Assumptions'!$F$22:$F$30=0,100,'Input - Assumptions'!$F$22:$F$30)*12=Calc!AW$10),'Input - Assumptions'!$G$22:$G$30)</f>
        <v>0</v>
      </c>
      <c r="AX21" s="94" cm="1">
        <f t="array" ref="AX21">SUMPRODUCT(--('Input - Assumptions'!$H$22:$H$30=Calc!AX$10),'Input - Assumptions'!$E$22:$E$30)-SUMPRODUCT(--(IF('Input - Assumptions'!$H$22:$H$30=0,1,'Input - Assumptions'!$H$22:$H$30)+IF('Input - Assumptions'!$F$22:$F$30=0,100,'Input - Assumptions'!$F$22:$F$30)*12=Calc!AX$10),'Input - Assumptions'!$G$22:$G$30)</f>
        <v>0</v>
      </c>
      <c r="AY21" s="94" cm="1">
        <f t="array" ref="AY21">SUMPRODUCT(--('Input - Assumptions'!$H$22:$H$30=Calc!AY$10),'Input - Assumptions'!$E$22:$E$30)-SUMPRODUCT(--(IF('Input - Assumptions'!$H$22:$H$30=0,1,'Input - Assumptions'!$H$22:$H$30)+IF('Input - Assumptions'!$F$22:$F$30=0,100,'Input - Assumptions'!$F$22:$F$30)*12=Calc!AY$10),'Input - Assumptions'!$G$22:$G$30)</f>
        <v>0</v>
      </c>
      <c r="AZ21" s="94" cm="1">
        <f t="array" ref="AZ21">SUMPRODUCT(--('Input - Assumptions'!$H$22:$H$30=Calc!AZ$10),'Input - Assumptions'!$E$22:$E$30)-SUMPRODUCT(--(IF('Input - Assumptions'!$H$22:$H$30=0,1,'Input - Assumptions'!$H$22:$H$30)+IF('Input - Assumptions'!$F$22:$F$30=0,100,'Input - Assumptions'!$F$22:$F$30)*12=Calc!AZ$10),'Input - Assumptions'!$G$22:$G$30)</f>
        <v>0</v>
      </c>
      <c r="BA21" s="94" cm="1">
        <f t="array" ref="BA21">SUMPRODUCT(--('Input - Assumptions'!$H$22:$H$30=Calc!BA$10),'Input - Assumptions'!$E$22:$E$30)-SUMPRODUCT(--(IF('Input - Assumptions'!$H$22:$H$30=0,1,'Input - Assumptions'!$H$22:$H$30)+IF('Input - Assumptions'!$F$22:$F$30=0,100,'Input - Assumptions'!$F$22:$F$30)*12=Calc!BA$10),'Input - Assumptions'!$G$22:$G$30)</f>
        <v>0</v>
      </c>
      <c r="BB21" s="94" cm="1">
        <f t="array" ref="BB21">SUMPRODUCT(--('Input - Assumptions'!$H$22:$H$30=Calc!BB$10),'Input - Assumptions'!$E$22:$E$30)-SUMPRODUCT(--(IF('Input - Assumptions'!$H$22:$H$30=0,1,'Input - Assumptions'!$H$22:$H$30)+IF('Input - Assumptions'!$F$22:$F$30=0,100,'Input - Assumptions'!$F$22:$F$30)*12=Calc!BB$10),'Input - Assumptions'!$G$22:$G$30)</f>
        <v>0</v>
      </c>
      <c r="BC21" s="94" cm="1">
        <f t="array" ref="BC21">SUMPRODUCT(--('Input - Assumptions'!$H$22:$H$30=Calc!BC$10),'Input - Assumptions'!$E$22:$E$30)-SUMPRODUCT(--(IF('Input - Assumptions'!$H$22:$H$30=0,1,'Input - Assumptions'!$H$22:$H$30)+IF('Input - Assumptions'!$F$22:$F$30=0,100,'Input - Assumptions'!$F$22:$F$30)*12=Calc!BC$10),'Input - Assumptions'!$G$22:$G$30)</f>
        <v>0</v>
      </c>
      <c r="BD21" s="94" cm="1">
        <f t="array" ref="BD21">SUMPRODUCT(--('Input - Assumptions'!$H$22:$H$30=Calc!BD$10),'Input - Assumptions'!$E$22:$E$30)-SUMPRODUCT(--(IF('Input - Assumptions'!$H$22:$H$30=0,1,'Input - Assumptions'!$H$22:$H$30)+IF('Input - Assumptions'!$F$22:$F$30=0,100,'Input - Assumptions'!$F$22:$F$30)*12=Calc!BD$10),'Input - Assumptions'!$G$22:$G$30)</f>
        <v>0</v>
      </c>
      <c r="BE21" s="94" cm="1">
        <f t="array" ref="BE21">SUMPRODUCT(--('Input - Assumptions'!$H$22:$H$30=Calc!BE$10),'Input - Assumptions'!$E$22:$E$30)-SUMPRODUCT(--(IF('Input - Assumptions'!$H$22:$H$30=0,1,'Input - Assumptions'!$H$22:$H$30)+IF('Input - Assumptions'!$F$22:$F$30=0,100,'Input - Assumptions'!$F$22:$F$30)*12=Calc!BE$10),'Input - Assumptions'!$G$22:$G$30)</f>
        <v>0</v>
      </c>
      <c r="BF21" s="94" cm="1">
        <f t="array" ref="BF21">SUMPRODUCT(--('Input - Assumptions'!$H$22:$H$30=Calc!BF$10),'Input - Assumptions'!$E$22:$E$30)-SUMPRODUCT(--(IF('Input - Assumptions'!$H$22:$H$30=0,1,'Input - Assumptions'!$H$22:$H$30)+IF('Input - Assumptions'!$F$22:$F$30=0,100,'Input - Assumptions'!$F$22:$F$30)*12=Calc!BF$10),'Input - Assumptions'!$G$22:$G$30)</f>
        <v>0</v>
      </c>
      <c r="BG21" s="94" cm="1">
        <f t="array" ref="BG21">SUMPRODUCT(--('Input - Assumptions'!$H$22:$H$30=Calc!BG$10),'Input - Assumptions'!$E$22:$E$30)-SUMPRODUCT(--(IF('Input - Assumptions'!$H$22:$H$30=0,1,'Input - Assumptions'!$H$22:$H$30)+IF('Input - Assumptions'!$F$22:$F$30=0,100,'Input - Assumptions'!$F$22:$F$30)*12=Calc!BG$10),'Input - Assumptions'!$G$22:$G$30)</f>
        <v>0</v>
      </c>
      <c r="BH21" s="94" cm="1">
        <f t="array" ref="BH21">SUMPRODUCT(--('Input - Assumptions'!$H$22:$H$30=Calc!BH$10),'Input - Assumptions'!$E$22:$E$30)-SUMPRODUCT(--(IF('Input - Assumptions'!$H$22:$H$30=0,1,'Input - Assumptions'!$H$22:$H$30)+IF('Input - Assumptions'!$F$22:$F$30=0,100,'Input - Assumptions'!$F$22:$F$30)*12=Calc!BH$10),'Input - Assumptions'!$G$22:$G$30)</f>
        <v>0</v>
      </c>
      <c r="BI21" s="94" cm="1">
        <f t="array" ref="BI21">SUMPRODUCT(--('Input - Assumptions'!$H$22:$H$30=Calc!BI$10),'Input - Assumptions'!$E$22:$E$30)-SUMPRODUCT(--(IF('Input - Assumptions'!$H$22:$H$30=0,1,'Input - Assumptions'!$H$22:$H$30)+IF('Input - Assumptions'!$F$22:$F$30=0,100,'Input - Assumptions'!$F$22:$F$30)*12=Calc!BI$10),'Input - Assumptions'!$G$22:$G$30)</f>
        <v>0</v>
      </c>
      <c r="BJ21" s="94" cm="1">
        <f t="array" ref="BJ21">SUMPRODUCT(--('Input - Assumptions'!$H$22:$H$30=Calc!BJ$10),'Input - Assumptions'!$E$22:$E$30)-SUMPRODUCT(--(IF('Input - Assumptions'!$H$22:$H$30=0,1,'Input - Assumptions'!$H$22:$H$30)+IF('Input - Assumptions'!$F$22:$F$30=0,100,'Input - Assumptions'!$F$22:$F$30)*12=Calc!BJ$10),'Input - Assumptions'!$G$22:$G$30)</f>
        <v>0</v>
      </c>
      <c r="BK21" s="2"/>
    </row>
    <row r="23" spans="1:63" ht="18.5">
      <c r="A23" s="156" t="s">
        <v>172</v>
      </c>
      <c r="B23" s="157"/>
      <c r="C23" s="157"/>
      <c r="D23" s="157"/>
      <c r="E23" s="157"/>
      <c r="F23" s="157"/>
      <c r="G23" s="157"/>
      <c r="H23" s="157"/>
      <c r="I23" s="157"/>
      <c r="J23" s="157"/>
      <c r="K23" s="157"/>
      <c r="L23" s="157"/>
      <c r="M23" s="157"/>
      <c r="N23" s="157"/>
      <c r="O23" s="157"/>
      <c r="P23" s="157"/>
      <c r="Q23" s="157"/>
      <c r="R23" s="157"/>
      <c r="S23" s="157"/>
      <c r="T23" s="157"/>
      <c r="U23" s="157"/>
      <c r="V23" s="157"/>
      <c r="W23" s="157"/>
      <c r="X23" s="157"/>
      <c r="Y23" s="157"/>
      <c r="Z23" s="157"/>
      <c r="AA23" s="157"/>
      <c r="AB23" s="157"/>
      <c r="AC23" s="157"/>
      <c r="AD23" s="157"/>
      <c r="AE23" s="157"/>
      <c r="AF23" s="157"/>
      <c r="AG23" s="157"/>
      <c r="AH23" s="157"/>
      <c r="AI23" s="157"/>
      <c r="AJ23" s="157"/>
      <c r="AK23" s="157"/>
      <c r="AL23" s="157"/>
      <c r="AM23" s="157"/>
      <c r="AN23" s="157"/>
      <c r="AO23" s="157"/>
      <c r="AP23" s="157"/>
      <c r="AQ23" s="157"/>
      <c r="AR23" s="157"/>
      <c r="AS23" s="157"/>
      <c r="AT23" s="157"/>
      <c r="AU23" s="157"/>
      <c r="AV23" s="157"/>
      <c r="AW23" s="157"/>
      <c r="AX23" s="157"/>
      <c r="AY23" s="157"/>
      <c r="AZ23" s="157"/>
      <c r="BA23" s="157"/>
      <c r="BB23" s="157"/>
      <c r="BC23" s="157"/>
      <c r="BD23" s="157"/>
      <c r="BE23" s="157"/>
      <c r="BF23" s="157"/>
      <c r="BG23" s="157"/>
      <c r="BH23" s="157"/>
      <c r="BI23" s="157"/>
      <c r="BJ23" s="157"/>
      <c r="BK23" s="157"/>
    </row>
    <row r="24" spans="1:63">
      <c r="A24" s="17" t="s">
        <v>40</v>
      </c>
      <c r="B24" s="17">
        <v>1</v>
      </c>
      <c r="C24" s="17">
        <v>2</v>
      </c>
      <c r="D24" s="17">
        <v>3</v>
      </c>
      <c r="E24" s="17">
        <v>4</v>
      </c>
      <c r="F24" s="17">
        <v>5</v>
      </c>
      <c r="G24" s="17">
        <v>6</v>
      </c>
      <c r="H24" s="17">
        <v>7</v>
      </c>
      <c r="I24" s="17">
        <v>8</v>
      </c>
      <c r="J24" s="17">
        <v>9</v>
      </c>
      <c r="K24" s="17">
        <v>10</v>
      </c>
      <c r="L24" s="17">
        <v>11</v>
      </c>
      <c r="M24" s="17">
        <v>12</v>
      </c>
      <c r="N24" s="17">
        <v>13</v>
      </c>
      <c r="O24" s="17">
        <v>14</v>
      </c>
      <c r="P24" s="17">
        <v>15</v>
      </c>
      <c r="Q24" s="17">
        <v>16</v>
      </c>
      <c r="R24" s="17">
        <v>17</v>
      </c>
      <c r="S24" s="17">
        <v>18</v>
      </c>
      <c r="T24" s="17">
        <v>19</v>
      </c>
      <c r="U24" s="17">
        <v>20</v>
      </c>
      <c r="V24" s="17">
        <v>21</v>
      </c>
      <c r="W24" s="17">
        <v>22</v>
      </c>
      <c r="X24" s="17">
        <v>23</v>
      </c>
      <c r="Y24" s="17">
        <v>24</v>
      </c>
      <c r="Z24" s="17">
        <v>25</v>
      </c>
      <c r="AA24" s="17">
        <v>26</v>
      </c>
      <c r="AB24" s="17">
        <v>27</v>
      </c>
      <c r="AC24" s="17">
        <v>28</v>
      </c>
      <c r="AD24" s="17">
        <v>29</v>
      </c>
      <c r="AE24" s="17">
        <v>30</v>
      </c>
      <c r="AF24" s="17">
        <v>31</v>
      </c>
      <c r="AG24" s="17">
        <v>32</v>
      </c>
      <c r="AH24" s="17">
        <v>33</v>
      </c>
      <c r="AI24" s="17">
        <v>34</v>
      </c>
      <c r="AJ24" s="17">
        <v>35</v>
      </c>
      <c r="AK24" s="17">
        <v>36</v>
      </c>
      <c r="AL24" s="17">
        <v>37</v>
      </c>
      <c r="AM24" s="17">
        <v>38</v>
      </c>
      <c r="AN24" s="17">
        <v>39</v>
      </c>
      <c r="AO24" s="17">
        <v>40</v>
      </c>
      <c r="AP24" s="17">
        <v>41</v>
      </c>
      <c r="AQ24" s="17">
        <v>42</v>
      </c>
      <c r="AR24" s="17">
        <v>43</v>
      </c>
      <c r="AS24" s="17">
        <v>44</v>
      </c>
      <c r="AT24" s="17">
        <v>45</v>
      </c>
      <c r="AU24" s="17">
        <v>46</v>
      </c>
      <c r="AV24" s="17">
        <v>47</v>
      </c>
      <c r="AW24" s="17">
        <v>48</v>
      </c>
      <c r="AX24" s="17">
        <v>49</v>
      </c>
      <c r="AY24" s="17">
        <v>50</v>
      </c>
      <c r="AZ24" s="17">
        <v>51</v>
      </c>
      <c r="BA24" s="17">
        <v>52</v>
      </c>
      <c r="BB24" s="17">
        <v>53</v>
      </c>
      <c r="BC24" s="17">
        <v>54</v>
      </c>
      <c r="BD24" s="17">
        <v>55</v>
      </c>
      <c r="BE24" s="17">
        <v>56</v>
      </c>
      <c r="BF24" s="17">
        <v>57</v>
      </c>
      <c r="BG24" s="17">
        <v>58</v>
      </c>
      <c r="BH24" s="17">
        <v>59</v>
      </c>
      <c r="BI24" s="17">
        <v>60</v>
      </c>
      <c r="BJ24" s="17"/>
      <c r="BK24" s="17"/>
    </row>
    <row r="25" spans="1:63">
      <c r="A25" s="17" t="s">
        <v>173</v>
      </c>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row>
    <row r="26" spans="1:63">
      <c r="A26" s="48" t="str">
        <f>'Input - Revenue'!A143</f>
        <v>Subscription Revenue</v>
      </c>
      <c r="B26" s="94">
        <f ca="1">'Input - Revenue'!B143</f>
        <v>0</v>
      </c>
      <c r="C26" s="94">
        <f ca="1">'Input - Revenue'!C143</f>
        <v>0</v>
      </c>
      <c r="D26" s="94">
        <f ca="1">'Input - Revenue'!D143</f>
        <v>0</v>
      </c>
      <c r="E26" s="94">
        <f ca="1">'Input - Revenue'!E143</f>
        <v>0</v>
      </c>
      <c r="F26" s="94">
        <f ca="1">'Input - Revenue'!F143</f>
        <v>3650.4</v>
      </c>
      <c r="G26" s="94">
        <f ca="1">'Input - Revenue'!G143</f>
        <v>7257.1865572916677</v>
      </c>
      <c r="H26" s="94">
        <f ca="1">'Input - Revenue'!H143</f>
        <v>10823.775823641528</v>
      </c>
      <c r="I26" s="94">
        <f ca="1">'Input - Revenue'!I143</f>
        <v>14353.8408665027</v>
      </c>
      <c r="J26" s="94">
        <f ca="1">'Input - Revenue'!J143</f>
        <v>16586.649803835593</v>
      </c>
      <c r="K26" s="94">
        <f ca="1">'Input - Revenue'!K143</f>
        <v>18812.421513070043</v>
      </c>
      <c r="L26" s="94">
        <f ca="1">'Input - Revenue'!L143</f>
        <v>21035.387293360884</v>
      </c>
      <c r="M26" s="94">
        <f ca="1">'Input - Revenue'!M143</f>
        <v>23260.233491105453</v>
      </c>
      <c r="N26" s="94">
        <f ca="1">'Input - Revenue'!N143</f>
        <v>46803.046512423709</v>
      </c>
      <c r="O26" s="94">
        <f ca="1">'Input - Revenue'!O143</f>
        <v>46595.292459850541</v>
      </c>
      <c r="P26" s="94">
        <f ca="1">'Input - Revenue'!P143</f>
        <v>46495.665663087988</v>
      </c>
      <c r="Q26" s="94">
        <f ca="1">'Input - Revenue'!Q143</f>
        <v>46515.849323461851</v>
      </c>
      <c r="R26" s="94">
        <f ca="1">'Input - Revenue'!R143</f>
        <v>46669.156441352869</v>
      </c>
      <c r="S26" s="94">
        <f ca="1">'Input - Revenue'!S143</f>
        <v>46970.747603549928</v>
      </c>
      <c r="T26" s="94">
        <f ca="1">'Input - Revenue'!T143</f>
        <v>47437.878066177509</v>
      </c>
      <c r="U26" s="94">
        <f ca="1">'Input - Revenue'!U143</f>
        <v>69227.398473625261</v>
      </c>
      <c r="V26" s="94">
        <f ca="1">'Input - Revenue'!V143</f>
        <v>70465.098560432234</v>
      </c>
      <c r="W26" s="94">
        <f ca="1">'Input - Revenue'!W143</f>
        <v>72038.022397298628</v>
      </c>
      <c r="X26" s="94">
        <f ca="1">'Input - Revenue'!X143</f>
        <v>73987.686222035874</v>
      </c>
      <c r="Y26" s="94">
        <f ca="1">'Input - Revenue'!Y143</f>
        <v>76361.259862795094</v>
      </c>
      <c r="Z26" s="94">
        <f ca="1">'Input - Revenue'!Z143</f>
        <v>83172.941249561452</v>
      </c>
      <c r="AA26" s="94">
        <f ca="1">'Input - Revenue'!AA143</f>
        <v>86731.822132651869</v>
      </c>
      <c r="AB26" s="94">
        <f ca="1">'Input - Revenue'!AB143</f>
        <v>90928.522208522118</v>
      </c>
      <c r="AC26" s="94">
        <f ca="1">'Input - Revenue'!AC143</f>
        <v>95845.42083256552</v>
      </c>
      <c r="AD26" s="94">
        <f ca="1">'Input - Revenue'!AD143</f>
        <v>101576.0386274515</v>
      </c>
      <c r="AE26" s="94">
        <f ca="1">'Input - Revenue'!AE143</f>
        <v>108226.53334430864</v>
      </c>
      <c r="AF26" s="94">
        <f ca="1">'Input - Revenue'!AF143</f>
        <v>115917.39679012701</v>
      </c>
      <c r="AG26" s="94">
        <f ca="1">'Input - Revenue'!AG143</f>
        <v>124785.37984293851</v>
      </c>
      <c r="AH26" s="94">
        <f ca="1">'Input - Revenue'!AH143</f>
        <v>134985.67620789641</v>
      </c>
      <c r="AI26" s="94">
        <f ca="1">'Input - Revenue'!AI143</f>
        <v>146694.39968700087</v>
      </c>
      <c r="AJ26" s="94">
        <f ca="1">'Input - Revenue'!AJ143</f>
        <v>160111.3944084972</v>
      </c>
      <c r="AK26" s="94">
        <f ca="1">'Input - Revenue'!AK143</f>
        <v>175463.42276331532</v>
      </c>
      <c r="AL26" s="94">
        <f ca="1">'Input - Revenue'!AL143</f>
        <v>202658.17090022186</v>
      </c>
      <c r="AM26" s="94">
        <f ca="1">'Input - Revenue'!AM143</f>
        <v>223688.22601597197</v>
      </c>
      <c r="AN26" s="94">
        <f ca="1">'Input - Revenue'!AN143</f>
        <v>247674.5456403358</v>
      </c>
      <c r="AO26" s="94">
        <f ca="1">'Input - Revenue'!AO143</f>
        <v>275011.71493516373</v>
      </c>
      <c r="AP26" s="94">
        <f ca="1">'Input - Revenue'!AP143</f>
        <v>306147.40611317416</v>
      </c>
      <c r="AQ26" s="94">
        <f ca="1">'Input - Revenue'!AQ143</f>
        <v>341589.51185460755</v>
      </c>
      <c r="AR26" s="94">
        <f ca="1">'Input - Revenue'!AR143</f>
        <v>381914.23744103906</v>
      </c>
      <c r="AS26" s="94">
        <f ca="1">'Input - Revenue'!AS143</f>
        <v>427775.28045217058</v>
      </c>
      <c r="AT26" s="94">
        <f ca="1">'Input - Revenue'!AT143</f>
        <v>479914.24418760667</v>
      </c>
      <c r="AU26" s="94">
        <f ca="1">'Input - Revenue'!AU143</f>
        <v>539172.45061900408</v>
      </c>
      <c r="AV26" s="94">
        <f ca="1">'Input - Revenue'!AV143</f>
        <v>606504.34096133313</v>
      </c>
      <c r="AW26" s="94">
        <f ca="1">'Input - Revenue'!AW143</f>
        <v>682992.67723009654</v>
      </c>
      <c r="AX26" s="94">
        <f ca="1">'Input - Revenue'!AX143</f>
        <v>808359.07616803388</v>
      </c>
      <c r="AY26" s="94">
        <f ca="1">'Input - Revenue'!AY143</f>
        <v>911942.98095948377</v>
      </c>
      <c r="AZ26" s="94">
        <f ca="1">'Input - Revenue'!AZ143</f>
        <v>1029553.837955498</v>
      </c>
      <c r="BA26" s="94">
        <f ca="1">'Input - Revenue'!BA143</f>
        <v>1163074.5767582157</v>
      </c>
      <c r="BB26" s="94">
        <f ca="1">'Input - Revenue'!BB143</f>
        <v>1314641.2288098782</v>
      </c>
      <c r="BC26" s="94">
        <f ca="1">'Input - Revenue'!BC143</f>
        <v>1486676.9419245105</v>
      </c>
      <c r="BD26" s="94">
        <f ca="1">'Input - Revenue'!BD143</f>
        <v>1681930.5662069884</v>
      </c>
      <c r="BE26" s="94">
        <f ca="1">'Input - Revenue'!BE143</f>
        <v>1903520.4257285213</v>
      </c>
      <c r="BF26" s="94">
        <f ca="1">'Input - Revenue'!BF143</f>
        <v>2154983.9728954439</v>
      </c>
      <c r="BG26" s="94">
        <f ca="1">'Input - Revenue'!BG143</f>
        <v>2440334.1161127128</v>
      </c>
      <c r="BH26" s="94">
        <f ca="1">'Input - Revenue'!BH143</f>
        <v>2764123.1175960302</v>
      </c>
      <c r="BI26" s="94">
        <f ca="1">'Input - Revenue'!BI143</f>
        <v>3131515.0787187642</v>
      </c>
      <c r="BJ26" s="48"/>
    </row>
    <row r="27" spans="1:63">
      <c r="A27" s="48" t="str">
        <f>'Input - Revenue'!A144</f>
        <v>Ad Revenue</v>
      </c>
      <c r="B27" s="94">
        <f ca="1">'Input - Revenue'!B144</f>
        <v>0</v>
      </c>
      <c r="C27" s="94">
        <f ca="1">'Input - Revenue'!C144</f>
        <v>0</v>
      </c>
      <c r="D27" s="94">
        <f ca="1">'Input - Revenue'!D144</f>
        <v>0</v>
      </c>
      <c r="E27" s="94">
        <f ca="1">'Input - Revenue'!E144</f>
        <v>0</v>
      </c>
      <c r="F27" s="94">
        <f ca="1">'Input - Revenue'!F144</f>
        <v>0</v>
      </c>
      <c r="G27" s="94">
        <f ca="1">'Input - Revenue'!G144</f>
        <v>3279.5876309407554</v>
      </c>
      <c r="H27" s="94">
        <f ca="1">'Input - Revenue'!H144</f>
        <v>4336.6906032003017</v>
      </c>
      <c r="I27" s="94">
        <f ca="1">'Input - Revenue'!I144</f>
        <v>4993.3904752521157</v>
      </c>
      <c r="J27" s="94">
        <f ca="1">'Input - Revenue'!J144</f>
        <v>5656.0662974987326</v>
      </c>
      <c r="K27" s="94">
        <f ca="1">'Input - Revenue'!K144</f>
        <v>6316.6712580933317</v>
      </c>
      <c r="L27" s="94">
        <f ca="1">'Input - Revenue'!L144</f>
        <v>6976.605917664655</v>
      </c>
      <c r="M27" s="94">
        <f ca="1">'Input - Revenue'!M144</f>
        <v>7637.4210917475548</v>
      </c>
      <c r="N27" s="94">
        <f ca="1">'Input - Revenue'!N144</f>
        <v>6799.4672383541601</v>
      </c>
      <c r="O27" s="94">
        <f ca="1">'Input - Revenue'!O144</f>
        <v>6775.1336758808784</v>
      </c>
      <c r="P27" s="94">
        <f ca="1">'Input - Revenue'!P144</f>
        <v>6768.308619152911</v>
      </c>
      <c r="Q27" s="94">
        <f ca="1">'Input - Revenue'!Q144</f>
        <v>6780.8555557051195</v>
      </c>
      <c r="R27" s="94">
        <f ca="1">'Input - Revenue'!R144</f>
        <v>6814.8946671854355</v>
      </c>
      <c r="S27" s="94">
        <f ca="1">'Input - Revenue'!S144</f>
        <v>6872.8365800402116</v>
      </c>
      <c r="T27" s="94">
        <f ca="1">'Input - Revenue'!T144</f>
        <v>6957.4205829814782</v>
      </c>
      <c r="U27" s="94">
        <f ca="1">'Input - Revenue'!U144</f>
        <v>6711.2390293280359</v>
      </c>
      <c r="V27" s="94">
        <f ca="1">'Input - Revenue'!V144</f>
        <v>6849.4512621191943</v>
      </c>
      <c r="W27" s="94">
        <f ca="1">'Input - Revenue'!W144</f>
        <v>7022.961450620056</v>
      </c>
      <c r="X27" s="94">
        <f ca="1">'Input - Revenue'!X144</f>
        <v>7236.0512798574364</v>
      </c>
      <c r="Y27" s="94">
        <f ca="1">'Input - Revenue'!Y144</f>
        <v>7493.575566562472</v>
      </c>
      <c r="Z27" s="94">
        <f ca="1">'Input - Revenue'!Z144</f>
        <v>7801.0376057102403</v>
      </c>
      <c r="AA27" s="94">
        <f ca="1">'Input - Revenue'!AA144</f>
        <v>8164.6744390804579</v>
      </c>
      <c r="AB27" s="94">
        <f ca="1">'Input - Revenue'!AB144</f>
        <v>8591.5533502697399</v>
      </c>
      <c r="AC27" s="94">
        <f ca="1">'Input - Revenue'!AC144</f>
        <v>9089.6810618685668</v>
      </c>
      <c r="AD27" s="94">
        <f ca="1">'Input - Revenue'!AD144</f>
        <v>9668.1273042575485</v>
      </c>
      <c r="AE27" s="94">
        <f ca="1">'Input - Revenue'!AE144</f>
        <v>10337.164644618897</v>
      </c>
      <c r="AF27" s="94">
        <f ca="1">'Input - Revenue'!AF144</f>
        <v>11108.426712624212</v>
      </c>
      <c r="AG27" s="94">
        <f ca="1">'Input - Revenue'!AG144</f>
        <v>11995.08723960866</v>
      </c>
      <c r="AH27" s="94">
        <f ca="1">'Input - Revenue'!AH144</f>
        <v>13012.062645124355</v>
      </c>
      <c r="AI27" s="94">
        <f ca="1">'Input - Revenue'!AI144</f>
        <v>14176.241263387861</v>
      </c>
      <c r="AJ27" s="94">
        <f ca="1">'Input - Revenue'!AJ144</f>
        <v>15506.742707731628</v>
      </c>
      <c r="AK27" s="94">
        <f ca="1">'Input - Revenue'!AK144</f>
        <v>17025.211329879068</v>
      </c>
      <c r="AL27" s="94">
        <f ca="1">'Input - Revenue'!AL144</f>
        <v>18756.148249632501</v>
      </c>
      <c r="AM27" s="94">
        <f ca="1">'Input - Revenue'!AM144</f>
        <v>20727.28701724287</v>
      </c>
      <c r="AN27" s="94">
        <f ca="1">'Input - Revenue'!AN144</f>
        <v>22970.018634195163</v>
      </c>
      <c r="AO27" s="94">
        <f ca="1">'Input - Revenue'!AO144</f>
        <v>25519.872408426163</v>
      </c>
      <c r="AP27" s="94">
        <f ca="1">'Input - Revenue'!AP144</f>
        <v>28417.05996843359</v>
      </c>
      <c r="AQ27" s="94">
        <f ca="1">'Input - Revenue'!AQ144</f>
        <v>31707.090720156593</v>
      </c>
      <c r="AR27" s="94">
        <f ca="1">'Input - Revenue'!AR144</f>
        <v>35441.468115399046</v>
      </c>
      <c r="AS27" s="94">
        <f ca="1">'Input - Revenue'!AS144</f>
        <v>39678.477327308748</v>
      </c>
      <c r="AT27" s="94">
        <f ca="1">'Input - Revenue'!AT144</f>
        <v>44484.076315530096</v>
      </c>
      <c r="AU27" s="94">
        <f ca="1">'Input - Revenue'!AU144</f>
        <v>49932.903832042881</v>
      </c>
      <c r="AV27" s="94">
        <f ca="1">'Input - Revenue'!AV144</f>
        <v>56109.419692032869</v>
      </c>
      <c r="AW27" s="94">
        <f ca="1">'Input - Revenue'!AW144</f>
        <v>63109.194639144494</v>
      </c>
      <c r="AX27" s="94">
        <f ca="1">'Input - Revenue'!AX144</f>
        <v>71040.36940134714</v>
      </c>
      <c r="AY27" s="94">
        <f ca="1">'Input - Revenue'!AY144</f>
        <v>80025.305096547847</v>
      </c>
      <c r="AZ27" s="94">
        <f ca="1">'Input - Revenue'!AZ144</f>
        <v>90202.450044584228</v>
      </c>
      <c r="BA27" s="94">
        <f ca="1">'Input - Revenue'!BA144</f>
        <v>101728.45131793202</v>
      </c>
      <c r="BB27" s="94">
        <f ca="1">'Input - Revenue'!BB144</f>
        <v>114780.54306663093</v>
      </c>
      <c r="BC27" s="94">
        <f ca="1">'Input - Revenue'!BC144</f>
        <v>129559.24783924357</v>
      </c>
      <c r="BD27" s="94">
        <f ca="1">'Input - Revenue'!BD144</f>
        <v>146291.43185402267</v>
      </c>
      <c r="BE27" s="94">
        <f ca="1">'Input - Revenue'!BE144</f>
        <v>165233.76052395275</v>
      </c>
      <c r="BF27" s="94">
        <f ca="1">'Input - Revenue'!BF144</f>
        <v>186676.60658627009</v>
      </c>
      <c r="BG27" s="94">
        <f ca="1">'Input - Revenue'!BG144</f>
        <v>210948.4700221853</v>
      </c>
      <c r="BH27" s="94">
        <f ca="1">'Input - Revenue'!BH144</f>
        <v>238420.97667836427</v>
      </c>
      <c r="BI27" s="94">
        <f ca="1">'Input - Revenue'!BI144</f>
        <v>269514.53123408457</v>
      </c>
      <c r="BJ27" s="48"/>
    </row>
    <row r="28" spans="1:63">
      <c r="A28" s="48" t="str">
        <f>'Input - Revenue'!A145</f>
        <v>In-App Purchases Revenue</v>
      </c>
      <c r="B28" s="94">
        <f>'Input - Revenue'!B145</f>
        <v>0</v>
      </c>
      <c r="C28" s="94">
        <f>'Input - Revenue'!C145</f>
        <v>0</v>
      </c>
      <c r="D28" s="94">
        <f>'Input - Revenue'!D145</f>
        <v>0</v>
      </c>
      <c r="E28" s="94">
        <f>'Input - Revenue'!E145</f>
        <v>0</v>
      </c>
      <c r="F28" s="94">
        <f>'Input - Revenue'!F145</f>
        <v>0</v>
      </c>
      <c r="G28" s="94">
        <f>'Input - Revenue'!G145</f>
        <v>0</v>
      </c>
      <c r="H28" s="94">
        <f>'Input - Revenue'!H145</f>
        <v>0</v>
      </c>
      <c r="I28" s="94">
        <f>'Input - Revenue'!I145</f>
        <v>12065.873849163652</v>
      </c>
      <c r="J28" s="94">
        <f>'Input - Revenue'!J145</f>
        <v>13685.000133149579</v>
      </c>
      <c r="K28" s="94">
        <f>'Input - Revenue'!K145</f>
        <v>15302.085258428735</v>
      </c>
      <c r="L28" s="94">
        <f>'Input - Revenue'!L145</f>
        <v>16920.538283799153</v>
      </c>
      <c r="M28" s="94">
        <f>'Input - Revenue'!M145</f>
        <v>18544.145492023545</v>
      </c>
      <c r="N28" s="94">
        <f>'Input - Revenue'!N145</f>
        <v>18461.829880870933</v>
      </c>
      <c r="O28" s="94">
        <f>'Input - Revenue'!O145</f>
        <v>18422.356086925094</v>
      </c>
      <c r="P28" s="94">
        <f>'Input - Revenue'!P145</f>
        <v>18430.353188875179</v>
      </c>
      <c r="Q28" s="94">
        <f>'Input - Revenue'!Q145</f>
        <v>18491.096018903976</v>
      </c>
      <c r="R28" s="94">
        <f>'Input - Revenue'!R145</f>
        <v>18610.591453659621</v>
      </c>
      <c r="S28" s="94">
        <f>'Input - Revenue'!S145</f>
        <v>18795.676312621155</v>
      </c>
      <c r="T28" s="94">
        <f>'Input - Revenue'!T145</f>
        <v>19054.128423611317</v>
      </c>
      <c r="U28" s="94">
        <f>'Input - Revenue'!U145</f>
        <v>19394.792624836784</v>
      </c>
      <c r="V28" s="94">
        <f>'Input - Revenue'!V145</f>
        <v>19827.723710635575</v>
      </c>
      <c r="W28" s="94">
        <f>'Input - Revenue'!W145</f>
        <v>20364.348597869583</v>
      </c>
      <c r="X28" s="94">
        <f>'Input - Revenue'!X145</f>
        <v>21017.650295912666</v>
      </c>
      <c r="Y28" s="94">
        <f>'Input - Revenue'!Y145</f>
        <v>21802.376610323023</v>
      </c>
      <c r="Z28" s="94">
        <f>'Input - Revenue'!Z145</f>
        <v>22735.276904080823</v>
      </c>
      <c r="AA28" s="94">
        <f>'Input - Revenue'!AA145</f>
        <v>23835.370686987375</v>
      </c>
      <c r="AB28" s="94">
        <f>'Input - Revenue'!AB145</f>
        <v>25124.25231057356</v>
      </c>
      <c r="AC28" s="94">
        <f>'Input - Revenue'!AC145</f>
        <v>26626.436620721204</v>
      </c>
      <c r="AD28" s="94">
        <f>'Input - Revenue'!AD145</f>
        <v>28369.751072314521</v>
      </c>
      <c r="AE28" s="94">
        <f>'Input - Revenue'!AE145</f>
        <v>30385.780549992545</v>
      </c>
      <c r="AF28" s="94">
        <f>'Input - Revenue'!AF145</f>
        <v>32710.371978245996</v>
      </c>
      <c r="AG28" s="94">
        <f>'Input - Revenue'!AG145</f>
        <v>35384.206756054737</v>
      </c>
      <c r="AH28" s="94">
        <f>'Input - Revenue'!AH145</f>
        <v>38453.450131151971</v>
      </c>
      <c r="AI28" s="94">
        <f>'Input - Revenue'!AI145</f>
        <v>41970.487854022213</v>
      </c>
      <c r="AJ28" s="94">
        <f>'Input - Revenue'!AJ145</f>
        <v>45994.761841397492</v>
      </c>
      <c r="AK28" s="94">
        <f>'Input - Revenue'!AK145</f>
        <v>50593.718155435366</v>
      </c>
      <c r="AL28" s="94">
        <f>'Input - Revenue'!AL145</f>
        <v>55843.882393044041</v>
      </c>
      <c r="AM28" s="94">
        <f>'Input - Revenue'!AM145</f>
        <v>61832.079608436565</v>
      </c>
      <c r="AN28" s="94">
        <f>'Input - Revenue'!AN145</f>
        <v>68656.818193247469</v>
      </c>
      <c r="AO28" s="94">
        <f>'Input - Revenue'!AO145</f>
        <v>76429.85974907261</v>
      </c>
      <c r="AP28" s="94">
        <f>'Input - Revenue'!AP145</f>
        <v>85277.999948660567</v>
      </c>
      <c r="AQ28" s="94">
        <f>'Input - Revenue'!AQ145</f>
        <v>95345.088741343206</v>
      </c>
      <c r="AR28" s="94">
        <f>'Input - Revenue'!AR145</f>
        <v>106794.32206913175</v>
      </c>
      <c r="AS28" s="94">
        <f>'Input - Revenue'!AS145</f>
        <v>119810.84158289903</v>
      </c>
      <c r="AT28" s="94">
        <f>'Input - Revenue'!AT145</f>
        <v>134604.68375205007</v>
      </c>
      <c r="AU28" s="94">
        <f>'Input - Revenue'!AU145</f>
        <v>151414.125324133</v>
      </c>
      <c r="AV28" s="94">
        <f>'Input - Revenue'!AV145</f>
        <v>170509.47840153388</v>
      </c>
      <c r="AW28" s="94">
        <f>'Input - Revenue'!AW145</f>
        <v>192197.39556121617</v>
      </c>
      <c r="AX28" s="94">
        <f>'Input - Revenue'!AX145</f>
        <v>216825.75356438561</v>
      </c>
      <c r="AY28" s="94">
        <f>'Input - Revenue'!AY145</f>
        <v>244789.19341528887</v>
      </c>
      <c r="AZ28" s="94">
        <f>'Input - Revenue'!AZ145</f>
        <v>276535.40497877152</v>
      </c>
      <c r="BA28" s="94">
        <f>'Input - Revenue'!BA145</f>
        <v>312572.25622111117</v>
      </c>
      <c r="BB28" s="94">
        <f>'Input - Revenue'!BB145</f>
        <v>353475.88058677083</v>
      </c>
      <c r="BC28" s="94">
        <f>'Input - Revenue'!BC145</f>
        <v>399899.85127919581</v>
      </c>
      <c r="BD28" s="94">
        <f>'Input - Revenue'!BD145</f>
        <v>452585.58851951273</v>
      </c>
      <c r="BE28" s="94">
        <f>'Input - Revenue'!BE145</f>
        <v>512374.1654885193</v>
      </c>
      <c r="BF28" s="94">
        <f>'Input - Revenue'!BF145</f>
        <v>580219.70092725148</v>
      </c>
      <c r="BG28" s="94">
        <f>'Input - Revenue'!BG145</f>
        <v>657204.55163427093</v>
      </c>
      <c r="BH28" s="94">
        <f>'Input - Revenue'!BH145</f>
        <v>744556.54675585357</v>
      </c>
      <c r="BI28" s="94">
        <f>'Input - Revenue'!BI145</f>
        <v>843668.53827478958</v>
      </c>
      <c r="BJ28" s="48"/>
    </row>
    <row r="29" spans="1:63">
      <c r="A29" s="48">
        <f ca="1">'Input - Revenue'!A146</f>
        <v>0</v>
      </c>
      <c r="B29" s="94">
        <f ca="1">'Input - Revenue'!B146</f>
        <v>0</v>
      </c>
      <c r="C29" s="94">
        <f ca="1">'Input - Revenue'!C146</f>
        <v>0</v>
      </c>
      <c r="D29" s="94">
        <f ca="1">'Input - Revenue'!D146</f>
        <v>0</v>
      </c>
      <c r="E29" s="94">
        <f ca="1">'Input - Revenue'!E146</f>
        <v>0</v>
      </c>
      <c r="F29" s="94">
        <f ca="1">'Input - Revenue'!F146</f>
        <v>0</v>
      </c>
      <c r="G29" s="94">
        <f ca="1">'Input - Revenue'!G146</f>
        <v>0</v>
      </c>
      <c r="H29" s="94">
        <f ca="1">'Input - Revenue'!H146</f>
        <v>0</v>
      </c>
      <c r="I29" s="94">
        <f ca="1">'Input - Revenue'!I146</f>
        <v>0</v>
      </c>
      <c r="J29" s="94">
        <f ca="1">'Input - Revenue'!J146</f>
        <v>0</v>
      </c>
      <c r="K29" s="94">
        <f ca="1">'Input - Revenue'!K146</f>
        <v>0</v>
      </c>
      <c r="L29" s="94">
        <f ca="1">'Input - Revenue'!L146</f>
        <v>0</v>
      </c>
      <c r="M29" s="94">
        <f ca="1">'Input - Revenue'!M146</f>
        <v>0</v>
      </c>
      <c r="N29" s="94">
        <f ca="1">'Input - Revenue'!N146</f>
        <v>0</v>
      </c>
      <c r="O29" s="94">
        <f ca="1">'Input - Revenue'!O146</f>
        <v>0</v>
      </c>
      <c r="P29" s="94">
        <f ca="1">'Input - Revenue'!P146</f>
        <v>0</v>
      </c>
      <c r="Q29" s="94">
        <f ca="1">'Input - Revenue'!Q146</f>
        <v>0</v>
      </c>
      <c r="R29" s="94">
        <f ca="1">'Input - Revenue'!R146</f>
        <v>0</v>
      </c>
      <c r="S29" s="94">
        <f ca="1">'Input - Revenue'!S146</f>
        <v>0</v>
      </c>
      <c r="T29" s="94">
        <f ca="1">'Input - Revenue'!T146</f>
        <v>0</v>
      </c>
      <c r="U29" s="94">
        <f ca="1">'Input - Revenue'!U146</f>
        <v>0</v>
      </c>
      <c r="V29" s="94">
        <f ca="1">'Input - Revenue'!V146</f>
        <v>0</v>
      </c>
      <c r="W29" s="94">
        <f ca="1">'Input - Revenue'!W146</f>
        <v>0</v>
      </c>
      <c r="X29" s="94">
        <f ca="1">'Input - Revenue'!X146</f>
        <v>0</v>
      </c>
      <c r="Y29" s="94">
        <f ca="1">'Input - Revenue'!Y146</f>
        <v>0</v>
      </c>
      <c r="Z29" s="94">
        <f ca="1">'Input - Revenue'!Z146</f>
        <v>0</v>
      </c>
      <c r="AA29" s="94">
        <f ca="1">'Input - Revenue'!AA146</f>
        <v>0</v>
      </c>
      <c r="AB29" s="94">
        <f ca="1">'Input - Revenue'!AB146</f>
        <v>0</v>
      </c>
      <c r="AC29" s="94">
        <f ca="1">'Input - Revenue'!AC146</f>
        <v>0</v>
      </c>
      <c r="AD29" s="94">
        <f ca="1">'Input - Revenue'!AD146</f>
        <v>0</v>
      </c>
      <c r="AE29" s="94">
        <f ca="1">'Input - Revenue'!AE146</f>
        <v>0</v>
      </c>
      <c r="AF29" s="94">
        <f ca="1">'Input - Revenue'!AF146</f>
        <v>0</v>
      </c>
      <c r="AG29" s="94">
        <f ca="1">'Input - Revenue'!AG146</f>
        <v>0</v>
      </c>
      <c r="AH29" s="94">
        <f ca="1">'Input - Revenue'!AH146</f>
        <v>0</v>
      </c>
      <c r="AI29" s="94">
        <f ca="1">'Input - Revenue'!AI146</f>
        <v>0</v>
      </c>
      <c r="AJ29" s="94">
        <f ca="1">'Input - Revenue'!AJ146</f>
        <v>0</v>
      </c>
      <c r="AK29" s="94">
        <f ca="1">'Input - Revenue'!AK146</f>
        <v>0</v>
      </c>
      <c r="AL29" s="94">
        <f ca="1">'Input - Revenue'!AL146</f>
        <v>0</v>
      </c>
      <c r="AM29" s="94">
        <f ca="1">'Input - Revenue'!AM146</f>
        <v>0</v>
      </c>
      <c r="AN29" s="94">
        <f ca="1">'Input - Revenue'!AN146</f>
        <v>0</v>
      </c>
      <c r="AO29" s="94">
        <f ca="1">'Input - Revenue'!AO146</f>
        <v>0</v>
      </c>
      <c r="AP29" s="94">
        <f ca="1">'Input - Revenue'!AP146</f>
        <v>0</v>
      </c>
      <c r="AQ29" s="94">
        <f ca="1">'Input - Revenue'!AQ146</f>
        <v>0</v>
      </c>
      <c r="AR29" s="94">
        <f ca="1">'Input - Revenue'!AR146</f>
        <v>0</v>
      </c>
      <c r="AS29" s="94">
        <f ca="1">'Input - Revenue'!AS146</f>
        <v>0</v>
      </c>
      <c r="AT29" s="94">
        <f ca="1">'Input - Revenue'!AT146</f>
        <v>0</v>
      </c>
      <c r="AU29" s="94">
        <f ca="1">'Input - Revenue'!AU146</f>
        <v>0</v>
      </c>
      <c r="AV29" s="94">
        <f ca="1">'Input - Revenue'!AV146</f>
        <v>0</v>
      </c>
      <c r="AW29" s="94">
        <f ca="1">'Input - Revenue'!AW146</f>
        <v>0</v>
      </c>
      <c r="AX29" s="94">
        <f ca="1">'Input - Revenue'!AX146</f>
        <v>0</v>
      </c>
      <c r="AY29" s="94">
        <f ca="1">'Input - Revenue'!AY146</f>
        <v>0</v>
      </c>
      <c r="AZ29" s="94">
        <f ca="1">'Input - Revenue'!AZ146</f>
        <v>0</v>
      </c>
      <c r="BA29" s="94">
        <f ca="1">'Input - Revenue'!BA146</f>
        <v>0</v>
      </c>
      <c r="BB29" s="94">
        <f ca="1">'Input - Revenue'!BB146</f>
        <v>0</v>
      </c>
      <c r="BC29" s="94">
        <f ca="1">'Input - Revenue'!BC146</f>
        <v>0</v>
      </c>
      <c r="BD29" s="94">
        <f ca="1">'Input - Revenue'!BD146</f>
        <v>0</v>
      </c>
      <c r="BE29" s="94">
        <f ca="1">'Input - Revenue'!BE146</f>
        <v>0</v>
      </c>
      <c r="BF29" s="94">
        <f ca="1">'Input - Revenue'!BF146</f>
        <v>0</v>
      </c>
      <c r="BG29" s="94">
        <f ca="1">'Input - Revenue'!BG146</f>
        <v>0</v>
      </c>
      <c r="BH29" s="94">
        <f ca="1">'Input - Revenue'!BH146</f>
        <v>0</v>
      </c>
      <c r="BI29" s="94">
        <f ca="1">'Input - Revenue'!BI146</f>
        <v>0</v>
      </c>
    </row>
    <row r="30" spans="1:63">
      <c r="A30" s="17" t="s">
        <v>114</v>
      </c>
      <c r="B30" s="160">
        <f t="shared" ref="B30:BI30" ca="1" si="3">SUM(B26:B29)</f>
        <v>0</v>
      </c>
      <c r="C30" s="160">
        <f t="shared" ca="1" si="3"/>
        <v>0</v>
      </c>
      <c r="D30" s="160">
        <f t="shared" ca="1" si="3"/>
        <v>0</v>
      </c>
      <c r="E30" s="160">
        <f t="shared" ca="1" si="3"/>
        <v>0</v>
      </c>
      <c r="F30" s="160">
        <f t="shared" ca="1" si="3"/>
        <v>3650.4</v>
      </c>
      <c r="G30" s="160">
        <f t="shared" ca="1" si="3"/>
        <v>10536.774188232423</v>
      </c>
      <c r="H30" s="160">
        <f t="shared" ca="1" si="3"/>
        <v>15160.466426841831</v>
      </c>
      <c r="I30" s="160">
        <f t="shared" ca="1" si="3"/>
        <v>31413.105190918468</v>
      </c>
      <c r="J30" s="160">
        <f t="shared" ca="1" si="3"/>
        <v>35927.716234483902</v>
      </c>
      <c r="K30" s="160">
        <f t="shared" ca="1" si="3"/>
        <v>40431.178029592105</v>
      </c>
      <c r="L30" s="160">
        <f t="shared" ca="1" si="3"/>
        <v>44932.531494824696</v>
      </c>
      <c r="M30" s="160">
        <f t="shared" ca="1" si="3"/>
        <v>49441.800074876548</v>
      </c>
      <c r="N30" s="160">
        <f t="shared" ca="1" si="3"/>
        <v>72064.343631648808</v>
      </c>
      <c r="O30" s="160">
        <f t="shared" ca="1" si="3"/>
        <v>71792.782222656504</v>
      </c>
      <c r="P30" s="160">
        <f t="shared" ca="1" si="3"/>
        <v>71694.327471116078</v>
      </c>
      <c r="Q30" s="160">
        <f t="shared" ca="1" si="3"/>
        <v>71787.800898070942</v>
      </c>
      <c r="R30" s="160">
        <f t="shared" ca="1" si="3"/>
        <v>72094.642562197929</v>
      </c>
      <c r="S30" s="160">
        <f t="shared" ca="1" si="3"/>
        <v>72639.260496211296</v>
      </c>
      <c r="T30" s="160">
        <f t="shared" ca="1" si="3"/>
        <v>73449.427072770297</v>
      </c>
      <c r="U30" s="160">
        <f t="shared" ca="1" si="3"/>
        <v>95333.430127790081</v>
      </c>
      <c r="V30" s="160">
        <f t="shared" ca="1" si="3"/>
        <v>97142.273533187006</v>
      </c>
      <c r="W30" s="160">
        <f t="shared" ca="1" si="3"/>
        <v>99425.33244578827</v>
      </c>
      <c r="X30" s="160">
        <f t="shared" ca="1" si="3"/>
        <v>102241.38779780598</v>
      </c>
      <c r="Y30" s="160">
        <f t="shared" ca="1" si="3"/>
        <v>105657.2120396806</v>
      </c>
      <c r="Z30" s="160">
        <f t="shared" ca="1" si="3"/>
        <v>113709.25575935251</v>
      </c>
      <c r="AA30" s="160">
        <f t="shared" ca="1" si="3"/>
        <v>118731.86725871969</v>
      </c>
      <c r="AB30" s="160">
        <f t="shared" ca="1" si="3"/>
        <v>124644.32786936541</v>
      </c>
      <c r="AC30" s="160">
        <f t="shared" ca="1" si="3"/>
        <v>131561.53851515529</v>
      </c>
      <c r="AD30" s="160">
        <f t="shared" ca="1" si="3"/>
        <v>139613.91700402356</v>
      </c>
      <c r="AE30" s="160">
        <f t="shared" ca="1" si="3"/>
        <v>148949.47853892008</v>
      </c>
      <c r="AF30" s="160">
        <f t="shared" ca="1" si="3"/>
        <v>159736.19548099721</v>
      </c>
      <c r="AG30" s="160">
        <f t="shared" ca="1" si="3"/>
        <v>172164.67383860191</v>
      </c>
      <c r="AH30" s="160">
        <f t="shared" ca="1" si="3"/>
        <v>186451.18898417274</v>
      </c>
      <c r="AI30" s="160">
        <f t="shared" ca="1" si="3"/>
        <v>202841.12880441095</v>
      </c>
      <c r="AJ30" s="160">
        <f t="shared" ca="1" si="3"/>
        <v>221612.89895762634</v>
      </c>
      <c r="AK30" s="160">
        <f t="shared" ca="1" si="3"/>
        <v>243082.35224862976</v>
      </c>
      <c r="AL30" s="160">
        <f t="shared" ca="1" si="3"/>
        <v>277258.20154289843</v>
      </c>
      <c r="AM30" s="160">
        <f t="shared" ca="1" si="3"/>
        <v>306247.5926416514</v>
      </c>
      <c r="AN30" s="160">
        <f t="shared" ca="1" si="3"/>
        <v>339301.38246777846</v>
      </c>
      <c r="AO30" s="160">
        <f t="shared" ca="1" si="3"/>
        <v>376961.44709266245</v>
      </c>
      <c r="AP30" s="160">
        <f t="shared" ca="1" si="3"/>
        <v>419842.46603026829</v>
      </c>
      <c r="AQ30" s="160">
        <f t="shared" ca="1" si="3"/>
        <v>468641.6913161074</v>
      </c>
      <c r="AR30" s="160">
        <f t="shared" ca="1" si="3"/>
        <v>524150.0276255699</v>
      </c>
      <c r="AS30" s="160">
        <f t="shared" ca="1" si="3"/>
        <v>587264.59936237836</v>
      </c>
      <c r="AT30" s="160">
        <f t="shared" ca="1" si="3"/>
        <v>659003.00425518677</v>
      </c>
      <c r="AU30" s="160">
        <f t="shared" ca="1" si="3"/>
        <v>740519.47977517999</v>
      </c>
      <c r="AV30" s="160">
        <f t="shared" ca="1" si="3"/>
        <v>833123.2390548999</v>
      </c>
      <c r="AW30" s="160">
        <f t="shared" ca="1" si="3"/>
        <v>938299.26743045717</v>
      </c>
      <c r="AX30" s="160">
        <f t="shared" ca="1" si="3"/>
        <v>1096225.1991337666</v>
      </c>
      <c r="AY30" s="160">
        <f t="shared" ca="1" si="3"/>
        <v>1236757.4794713205</v>
      </c>
      <c r="AZ30" s="160">
        <f t="shared" ca="1" si="3"/>
        <v>1396291.6929788536</v>
      </c>
      <c r="BA30" s="160">
        <f t="shared" ca="1" si="3"/>
        <v>1577375.2842972588</v>
      </c>
      <c r="BB30" s="160">
        <f t="shared" ca="1" si="3"/>
        <v>1782897.6524632799</v>
      </c>
      <c r="BC30" s="160">
        <f t="shared" ca="1" si="3"/>
        <v>2016136.04104295</v>
      </c>
      <c r="BD30" s="160">
        <f t="shared" ca="1" si="3"/>
        <v>2280807.5865805238</v>
      </c>
      <c r="BE30" s="160">
        <f t="shared" ca="1" si="3"/>
        <v>2581128.3517409936</v>
      </c>
      <c r="BF30" s="160">
        <f t="shared" ca="1" si="3"/>
        <v>2921880.2804089654</v>
      </c>
      <c r="BG30" s="160">
        <f t="shared" ca="1" si="3"/>
        <v>3308487.1377691692</v>
      </c>
      <c r="BH30" s="160">
        <f t="shared" ca="1" si="3"/>
        <v>3747100.6410302483</v>
      </c>
      <c r="BI30" s="160">
        <f t="shared" ca="1" si="3"/>
        <v>4244698.1482276386</v>
      </c>
      <c r="BJ30" s="17"/>
      <c r="BK30" s="17"/>
    </row>
    <row r="31" spans="1:63">
      <c r="A31" s="94"/>
      <c r="B31" s="94"/>
      <c r="C31" s="153"/>
      <c r="D31" s="153"/>
      <c r="E31" s="153"/>
      <c r="F31" s="153"/>
      <c r="G31" s="153"/>
      <c r="H31" s="153"/>
      <c r="I31" s="153"/>
      <c r="J31" s="153"/>
      <c r="K31" s="153"/>
      <c r="L31" s="153"/>
      <c r="M31" s="153"/>
      <c r="N31" s="153"/>
      <c r="O31" s="153"/>
      <c r="P31" s="153"/>
      <c r="Q31" s="153"/>
      <c r="R31" s="153"/>
      <c r="S31" s="153"/>
      <c r="T31" s="153"/>
      <c r="U31" s="153"/>
      <c r="V31" s="153"/>
      <c r="W31" s="153"/>
      <c r="X31" s="153"/>
      <c r="Y31" s="153"/>
      <c r="Z31" s="153"/>
      <c r="AA31" s="153"/>
      <c r="AB31" s="153"/>
      <c r="AC31" s="153"/>
      <c r="AD31" s="153"/>
      <c r="AE31" s="153"/>
      <c r="AF31" s="153"/>
      <c r="AG31" s="153"/>
      <c r="AH31" s="153"/>
      <c r="AI31" s="153"/>
      <c r="AJ31" s="153"/>
      <c r="AK31" s="153"/>
      <c r="AL31" s="153"/>
      <c r="AM31" s="153"/>
      <c r="AN31" s="153"/>
      <c r="AO31" s="153"/>
      <c r="AP31" s="153"/>
      <c r="AQ31" s="153"/>
      <c r="AR31" s="153"/>
      <c r="AS31" s="153"/>
      <c r="AT31" s="153"/>
      <c r="AU31" s="153"/>
      <c r="AV31" s="153"/>
      <c r="AW31" s="153"/>
      <c r="AX31" s="153"/>
      <c r="AY31" s="153"/>
      <c r="AZ31" s="153"/>
      <c r="BA31" s="153"/>
      <c r="BB31" s="153"/>
      <c r="BC31" s="153"/>
      <c r="BD31" s="153"/>
      <c r="BE31" s="153"/>
      <c r="BF31" s="153"/>
      <c r="BG31" s="153"/>
      <c r="BH31" s="153"/>
      <c r="BI31" s="153"/>
    </row>
    <row r="32" spans="1:63">
      <c r="A32" s="162" t="s">
        <v>174</v>
      </c>
      <c r="B32" s="94"/>
      <c r="C32" s="153"/>
      <c r="D32" s="153"/>
      <c r="E32" s="153"/>
      <c r="F32" s="153"/>
      <c r="G32" s="153"/>
      <c r="H32" s="153"/>
      <c r="I32" s="153"/>
      <c r="J32" s="153"/>
      <c r="K32" s="153"/>
      <c r="L32" s="153"/>
      <c r="M32" s="153"/>
      <c r="N32" s="153"/>
      <c r="O32" s="153"/>
      <c r="P32" s="153"/>
      <c r="Q32" s="153"/>
      <c r="R32" s="153"/>
      <c r="S32" s="153"/>
      <c r="T32" s="153"/>
      <c r="U32" s="153"/>
      <c r="V32" s="153"/>
      <c r="W32" s="153"/>
      <c r="X32" s="153"/>
      <c r="Y32" s="153"/>
      <c r="Z32" s="153"/>
      <c r="AA32" s="153"/>
      <c r="AB32" s="153"/>
      <c r="AC32" s="153"/>
      <c r="AD32" s="153"/>
      <c r="AE32" s="153"/>
      <c r="AF32" s="153"/>
      <c r="AG32" s="153"/>
      <c r="AH32" s="153"/>
      <c r="AI32" s="153"/>
      <c r="AJ32" s="153"/>
      <c r="AK32" s="153"/>
      <c r="AL32" s="153"/>
      <c r="AM32" s="153"/>
      <c r="AN32" s="153"/>
      <c r="AO32" s="153"/>
      <c r="AP32" s="153"/>
      <c r="AQ32" s="153"/>
      <c r="AR32" s="153"/>
      <c r="AS32" s="153"/>
      <c r="AT32" s="153"/>
      <c r="AU32" s="153"/>
      <c r="AV32" s="153"/>
      <c r="AW32" s="153"/>
      <c r="AX32" s="153"/>
      <c r="AY32" s="153"/>
      <c r="AZ32" s="153"/>
      <c r="BA32" s="153"/>
      <c r="BB32" s="153"/>
      <c r="BC32" s="153"/>
      <c r="BD32" s="153"/>
      <c r="BE32" s="153"/>
      <c r="BF32" s="153"/>
      <c r="BG32" s="153"/>
      <c r="BH32" s="153"/>
      <c r="BI32" s="153"/>
    </row>
    <row r="33" spans="1:63">
      <c r="A33" s="94" t="str">
        <f>'Input - Revenue'!A137</f>
        <v>Direct Expenses</v>
      </c>
      <c r="B33" s="94">
        <f ca="1">'Input - Revenue'!B137</f>
        <v>0</v>
      </c>
      <c r="C33" s="94">
        <f ca="1">'Input - Revenue'!C137</f>
        <v>0</v>
      </c>
      <c r="D33" s="94">
        <f ca="1">'Input - Revenue'!D137</f>
        <v>0</v>
      </c>
      <c r="E33" s="94">
        <f ca="1">'Input - Revenue'!E137</f>
        <v>27</v>
      </c>
      <c r="F33" s="94">
        <f ca="1">'Input - Revenue'!F137</f>
        <v>471.30236145833339</v>
      </c>
      <c r="G33" s="94">
        <f ca="1">'Input - Revenue'!G137</f>
        <v>1064.9642227660897</v>
      </c>
      <c r="H33" s="94">
        <f ca="1">'Input - Revenue'!H137</f>
        <v>1501.8829715311253</v>
      </c>
      <c r="I33" s="94">
        <f ca="1">'Input - Revenue'!I137</f>
        <v>2731.1447438149935</v>
      </c>
      <c r="J33" s="94">
        <f ca="1">'Input - Revenue'!J137</f>
        <v>3131.3545455697586</v>
      </c>
      <c r="K33" s="94">
        <f ca="1">'Input - Revenue'!K137</f>
        <v>3533.8324665548571</v>
      </c>
      <c r="L33" s="94">
        <f ca="1">'Input - Revenue'!L137</f>
        <v>3939.3801509434161</v>
      </c>
      <c r="M33" s="94">
        <f ca="1">'Input - Revenue'!M137</f>
        <v>4348.8986827172021</v>
      </c>
      <c r="N33" s="94">
        <f ca="1">'Input - Revenue'!N137</f>
        <v>6269.2866685483586</v>
      </c>
      <c r="O33" s="94">
        <f ca="1">'Input - Revenue'!O137</f>
        <v>6272.5951871566776</v>
      </c>
      <c r="P33" s="94">
        <f ca="1">'Input - Revenue'!P137</f>
        <v>6291.1864296111962</v>
      </c>
      <c r="Q33" s="94">
        <f ca="1">'Input - Revenue'!Q137</f>
        <v>6326.9285666705218</v>
      </c>
      <c r="R33" s="94">
        <f ca="1">'Input - Revenue'!R137</f>
        <v>6381.9534466936329</v>
      </c>
      <c r="S33" s="94">
        <f ca="1">'Input - Revenue'!S137</f>
        <v>6458.6931250623456</v>
      </c>
      <c r="T33" s="94">
        <f ca="1">'Input - Revenue'!T137</f>
        <v>6559.9214658224446</v>
      </c>
      <c r="U33" s="94">
        <f ca="1">'Input - Revenue'!U137</f>
        <v>8364.9103384633454</v>
      </c>
      <c r="V33" s="94">
        <f ca="1">'Input - Revenue'!V137</f>
        <v>8562.4439120043608</v>
      </c>
      <c r="W33" s="94">
        <f ca="1">'Input - Revenue'!W137</f>
        <v>8803.8557741707518</v>
      </c>
      <c r="X33" s="94">
        <f ca="1">'Input - Revenue'!X137</f>
        <v>9094.9584205959782</v>
      </c>
      <c r="Y33" s="94">
        <f ca="1">'Input - Revenue'!Y137</f>
        <v>9442.3762595441603</v>
      </c>
      <c r="Z33" s="94">
        <f ca="1">'Input - Revenue'!Z137</f>
        <v>10156.198146068427</v>
      </c>
      <c r="AA33" s="94">
        <f ca="1">'Input - Revenue'!AA137</f>
        <v>10654.206064224223</v>
      </c>
      <c r="AB33" s="94">
        <f ca="1">'Input - Revenue'!AB137</f>
        <v>11236.933871493951</v>
      </c>
      <c r="AC33" s="94">
        <f ca="1">'Input - Revenue'!AC137</f>
        <v>11915.881185626313</v>
      </c>
      <c r="AD33" s="94">
        <f ca="1">'Input - Revenue'!AD137</f>
        <v>12704.149064126916</v>
      </c>
      <c r="AE33" s="94">
        <f ca="1">'Input - Revenue'!AE137</f>
        <v>13616.662310315234</v>
      </c>
      <c r="AF33" s="94">
        <f ca="1">'Input - Revenue'!AF137</f>
        <v>14670.422650598222</v>
      </c>
      <c r="AG33" s="94">
        <f ca="1">'Input - Revenue'!AG137</f>
        <v>15884.797069695695</v>
      </c>
      <c r="AH33" s="94">
        <f ca="1">'Input - Revenue'!AH137</f>
        <v>17281.846185792827</v>
      </c>
      <c r="AI33" s="94">
        <f ca="1">'Input - Revenue'!AI137</f>
        <v>18886.698225486645</v>
      </c>
      <c r="AJ33" s="94">
        <f ca="1">'Input - Revenue'!AJ137</f>
        <v>20727.974930411303</v>
      </c>
      <c r="AK33" s="94">
        <f ca="1">'Input - Revenue'!AK137</f>
        <v>22838.276606641273</v>
      </c>
      <c r="AL33" s="94">
        <f ca="1">'Input - Revenue'!AL137</f>
        <v>26029.614244959805</v>
      </c>
      <c r="AM33" s="94">
        <f ca="1">'Input - Revenue'!AM137</f>
        <v>28878.493574851298</v>
      </c>
      <c r="AN33" s="94">
        <f ca="1">'Input - Revenue'!AN137</f>
        <v>32136.07265226723</v>
      </c>
      <c r="AO33" s="94">
        <f ca="1">'Input - Revenue'!AO137</f>
        <v>35858.886302619256</v>
      </c>
      <c r="AP33" s="94">
        <f ca="1">'Input - Revenue'!AP137</f>
        <v>40111.324190382991</v>
      </c>
      <c r="AQ33" s="94">
        <f ca="1">'Input - Revenue'!AQ137</f>
        <v>44966.721543486667</v>
      </c>
      <c r="AR33" s="94">
        <f ca="1">'Input - Revenue'!AR137</f>
        <v>50508.601342902009</v>
      </c>
      <c r="AS33" s="94">
        <f ca="1">'Input - Revenue'!AS137</f>
        <v>56832.089010250034</v>
      </c>
      <c r="AT33" s="94">
        <f ca="1">'Input - Revenue'!AT137</f>
        <v>64045.52354683006</v>
      </c>
      <c r="AU33" s="94">
        <f ca="1">'Input - Revenue'!AU137</f>
        <v>72272.292403617059</v>
      </c>
      <c r="AV33" s="94">
        <f ca="1">'Input - Revenue'!AV137</f>
        <v>81652.921149757647</v>
      </c>
      <c r="AW33" s="94">
        <f ca="1">'Input - Revenue'!AW137</f>
        <v>92347.453321059671</v>
      </c>
      <c r="AX33" s="94">
        <f ca="1">'Input - Revenue'!AX137</f>
        <v>107787.11878676194</v>
      </c>
      <c r="AY33" s="94">
        <f ca="1">'Input - Revenue'!AY137</f>
        <v>122113.18486192904</v>
      </c>
      <c r="AZ33" s="94">
        <f ca="1">'Input - Revenue'!AZ137</f>
        <v>138439.81825033028</v>
      </c>
      <c r="BA33" s="94">
        <f ca="1">'Input - Revenue'!BA137</f>
        <v>157044.66526487231</v>
      </c>
      <c r="BB33" s="94">
        <f ca="1">'Input - Revenue'!BB137</f>
        <v>178243.93343543215</v>
      </c>
      <c r="BC33" s="94">
        <f ca="1">'Input - Revenue'!BC137</f>
        <v>202397.74651928147</v>
      </c>
      <c r="BD33" s="94">
        <f ca="1">'Input - Revenue'!BD137</f>
        <v>229916.2431552838</v>
      </c>
      <c r="BE33" s="94">
        <f ca="1">'Input - Revenue'!BE137</f>
        <v>261266.52242804054</v>
      </c>
      <c r="BF33" s="94">
        <f ca="1">'Input - Revenue'!BF137</f>
        <v>296980.55394784134</v>
      </c>
      <c r="BG33" s="94">
        <f ca="1">'Input - Revenue'!BG137</f>
        <v>337664.18638312496</v>
      </c>
      <c r="BH33" s="94">
        <f ca="1">'Input - Revenue'!BH137</f>
        <v>384007.4069806512</v>
      </c>
      <c r="BI33" s="94">
        <f ca="1">'Input - Revenue'!BI137</f>
        <v>436796.02578959835</v>
      </c>
    </row>
    <row r="34" spans="1:63">
      <c r="A34" s="94">
        <f>'Input - Revenue'!A138</f>
        <v>0</v>
      </c>
      <c r="B34" s="94">
        <f>'Input - Revenue'!B138</f>
        <v>0</v>
      </c>
      <c r="C34" s="94">
        <f>'Input - Revenue'!C138</f>
        <v>0</v>
      </c>
      <c r="D34" s="94">
        <f>'Input - Revenue'!D138</f>
        <v>0</v>
      </c>
      <c r="E34" s="94">
        <f>'Input - Revenue'!E138</f>
        <v>0</v>
      </c>
      <c r="F34" s="94">
        <f>'Input - Revenue'!F138</f>
        <v>0</v>
      </c>
      <c r="G34" s="94">
        <f>'Input - Revenue'!G138</f>
        <v>0</v>
      </c>
      <c r="H34" s="94">
        <f>'Input - Revenue'!H138</f>
        <v>0</v>
      </c>
      <c r="I34" s="94">
        <f>'Input - Revenue'!I138</f>
        <v>0</v>
      </c>
      <c r="J34" s="94">
        <f>'Input - Revenue'!J138</f>
        <v>0</v>
      </c>
      <c r="K34" s="94">
        <f>'Input - Revenue'!K138</f>
        <v>0</v>
      </c>
      <c r="L34" s="94">
        <f>'Input - Revenue'!L138</f>
        <v>0</v>
      </c>
      <c r="M34" s="94">
        <f>'Input - Revenue'!M138</f>
        <v>0</v>
      </c>
      <c r="N34" s="94">
        <f>'Input - Revenue'!N138</f>
        <v>0</v>
      </c>
      <c r="O34" s="94">
        <f>'Input - Revenue'!O138</f>
        <v>0</v>
      </c>
      <c r="P34" s="94">
        <f>'Input - Revenue'!P138</f>
        <v>0</v>
      </c>
      <c r="Q34" s="94">
        <f>'Input - Revenue'!Q138</f>
        <v>0</v>
      </c>
      <c r="R34" s="94">
        <f>'Input - Revenue'!R138</f>
        <v>0</v>
      </c>
      <c r="S34" s="94">
        <f>'Input - Revenue'!S138</f>
        <v>0</v>
      </c>
      <c r="T34" s="94">
        <f>'Input - Revenue'!T138</f>
        <v>0</v>
      </c>
      <c r="U34" s="94">
        <f>'Input - Revenue'!U138</f>
        <v>0</v>
      </c>
      <c r="V34" s="94">
        <f>'Input - Revenue'!V138</f>
        <v>0</v>
      </c>
      <c r="W34" s="94">
        <f>'Input - Revenue'!W138</f>
        <v>0</v>
      </c>
      <c r="X34" s="94">
        <f>'Input - Revenue'!X138</f>
        <v>0</v>
      </c>
      <c r="Y34" s="94">
        <f>'Input - Revenue'!Y138</f>
        <v>0</v>
      </c>
      <c r="Z34" s="94">
        <f>'Input - Revenue'!Z138</f>
        <v>0</v>
      </c>
      <c r="AA34" s="94">
        <f>'Input - Revenue'!AA138</f>
        <v>0</v>
      </c>
      <c r="AB34" s="94">
        <f>'Input - Revenue'!AB138</f>
        <v>0</v>
      </c>
      <c r="AC34" s="94">
        <f>'Input - Revenue'!AC138</f>
        <v>0</v>
      </c>
      <c r="AD34" s="94">
        <f>'Input - Revenue'!AD138</f>
        <v>0</v>
      </c>
      <c r="AE34" s="94">
        <f>'Input - Revenue'!AE138</f>
        <v>0</v>
      </c>
      <c r="AF34" s="94">
        <f>'Input - Revenue'!AF138</f>
        <v>0</v>
      </c>
      <c r="AG34" s="94">
        <f>'Input - Revenue'!AG138</f>
        <v>0</v>
      </c>
      <c r="AH34" s="94">
        <f>'Input - Revenue'!AH138</f>
        <v>0</v>
      </c>
      <c r="AI34" s="94">
        <f>'Input - Revenue'!AI138</f>
        <v>0</v>
      </c>
      <c r="AJ34" s="94">
        <f>'Input - Revenue'!AJ138</f>
        <v>0</v>
      </c>
      <c r="AK34" s="94">
        <f>'Input - Revenue'!AK138</f>
        <v>0</v>
      </c>
      <c r="AL34" s="94">
        <f>'Input - Revenue'!AL138</f>
        <v>0</v>
      </c>
      <c r="AM34" s="94">
        <f>'Input - Revenue'!AM138</f>
        <v>0</v>
      </c>
      <c r="AN34" s="94">
        <f>'Input - Revenue'!AN138</f>
        <v>0</v>
      </c>
      <c r="AO34" s="94">
        <f>'Input - Revenue'!AO138</f>
        <v>0</v>
      </c>
      <c r="AP34" s="94">
        <f>'Input - Revenue'!AP138</f>
        <v>0</v>
      </c>
      <c r="AQ34" s="94">
        <f>'Input - Revenue'!AQ138</f>
        <v>0</v>
      </c>
      <c r="AR34" s="94">
        <f>'Input - Revenue'!AR138</f>
        <v>0</v>
      </c>
      <c r="AS34" s="94">
        <f>'Input - Revenue'!AS138</f>
        <v>0</v>
      </c>
      <c r="AT34" s="94">
        <f>'Input - Revenue'!AT138</f>
        <v>0</v>
      </c>
      <c r="AU34" s="94">
        <f>'Input - Revenue'!AU138</f>
        <v>0</v>
      </c>
      <c r="AV34" s="94">
        <f>'Input - Revenue'!AV138</f>
        <v>0</v>
      </c>
      <c r="AW34" s="94">
        <f>'Input - Revenue'!AW138</f>
        <v>0</v>
      </c>
      <c r="AX34" s="94">
        <f>'Input - Revenue'!AX138</f>
        <v>0</v>
      </c>
      <c r="AY34" s="94">
        <f>'Input - Revenue'!AY138</f>
        <v>0</v>
      </c>
      <c r="AZ34" s="94">
        <f>'Input - Revenue'!AZ138</f>
        <v>0</v>
      </c>
      <c r="BA34" s="94">
        <f>'Input - Revenue'!BA138</f>
        <v>0</v>
      </c>
      <c r="BB34" s="94">
        <f>'Input - Revenue'!BB138</f>
        <v>0</v>
      </c>
      <c r="BC34" s="94">
        <f>'Input - Revenue'!BC138</f>
        <v>0</v>
      </c>
      <c r="BD34" s="94">
        <f>'Input - Revenue'!BD138</f>
        <v>0</v>
      </c>
      <c r="BE34" s="94">
        <f>'Input - Revenue'!BE138</f>
        <v>0</v>
      </c>
      <c r="BF34" s="94">
        <f>'Input - Revenue'!BF138</f>
        <v>0</v>
      </c>
      <c r="BG34" s="94">
        <f>'Input - Revenue'!BG138</f>
        <v>0</v>
      </c>
      <c r="BH34" s="94">
        <f>'Input - Revenue'!BH138</f>
        <v>0</v>
      </c>
      <c r="BI34" s="94">
        <f>'Input - Revenue'!BI138</f>
        <v>0</v>
      </c>
    </row>
    <row r="35" spans="1:63">
      <c r="A35" s="94">
        <v>0</v>
      </c>
      <c r="B35" s="94">
        <v>0</v>
      </c>
      <c r="C35" s="94">
        <v>0</v>
      </c>
      <c r="D35" s="94">
        <v>0</v>
      </c>
      <c r="E35" s="94">
        <v>0</v>
      </c>
      <c r="F35" s="94">
        <v>0</v>
      </c>
      <c r="G35" s="94">
        <v>0</v>
      </c>
      <c r="H35" s="94">
        <v>0</v>
      </c>
      <c r="I35" s="94">
        <v>0</v>
      </c>
      <c r="J35" s="94">
        <v>0</v>
      </c>
      <c r="K35" s="94">
        <v>0</v>
      </c>
      <c r="L35" s="94">
        <v>0</v>
      </c>
      <c r="M35" s="94">
        <v>0</v>
      </c>
      <c r="N35" s="94">
        <v>0</v>
      </c>
      <c r="O35" s="94">
        <v>0</v>
      </c>
      <c r="P35" s="94">
        <v>0</v>
      </c>
      <c r="Q35" s="94">
        <v>0</v>
      </c>
      <c r="R35" s="94">
        <v>0</v>
      </c>
      <c r="S35" s="94">
        <v>0</v>
      </c>
      <c r="T35" s="94">
        <v>0</v>
      </c>
      <c r="U35" s="94">
        <v>0</v>
      </c>
      <c r="V35" s="94">
        <v>0</v>
      </c>
      <c r="W35" s="94">
        <v>0</v>
      </c>
      <c r="X35" s="94">
        <v>0</v>
      </c>
      <c r="Y35" s="94">
        <v>0</v>
      </c>
      <c r="Z35" s="94">
        <v>0</v>
      </c>
      <c r="AA35" s="94">
        <v>0</v>
      </c>
      <c r="AB35" s="94">
        <v>0</v>
      </c>
      <c r="AC35" s="94">
        <v>0</v>
      </c>
      <c r="AD35" s="94">
        <v>0</v>
      </c>
      <c r="AE35" s="94">
        <v>0</v>
      </c>
      <c r="AF35" s="94">
        <v>0</v>
      </c>
      <c r="AG35" s="94">
        <v>0</v>
      </c>
      <c r="AH35" s="94">
        <v>0</v>
      </c>
      <c r="AI35" s="94">
        <v>0</v>
      </c>
      <c r="AJ35" s="94">
        <v>0</v>
      </c>
      <c r="AK35" s="94">
        <v>0</v>
      </c>
      <c r="AL35" s="94">
        <v>0</v>
      </c>
      <c r="AM35" s="94">
        <v>0</v>
      </c>
      <c r="AN35" s="94">
        <v>0</v>
      </c>
      <c r="AO35" s="94">
        <v>0</v>
      </c>
      <c r="AP35" s="94">
        <v>0</v>
      </c>
      <c r="AQ35" s="94">
        <v>0</v>
      </c>
      <c r="AR35" s="94">
        <v>0</v>
      </c>
      <c r="AS35" s="94">
        <v>0</v>
      </c>
      <c r="AT35" s="94">
        <v>0</v>
      </c>
      <c r="AU35" s="94">
        <v>0</v>
      </c>
      <c r="AV35" s="94">
        <v>0</v>
      </c>
      <c r="AW35" s="94">
        <v>0</v>
      </c>
      <c r="AX35" s="94">
        <v>0</v>
      </c>
      <c r="AY35" s="94">
        <v>0</v>
      </c>
      <c r="AZ35" s="94">
        <v>0</v>
      </c>
      <c r="BA35" s="94">
        <v>0</v>
      </c>
      <c r="BB35" s="94">
        <v>0</v>
      </c>
      <c r="BC35" s="94">
        <v>0</v>
      </c>
      <c r="BD35" s="94">
        <v>0</v>
      </c>
      <c r="BE35" s="94">
        <v>0</v>
      </c>
      <c r="BF35" s="94">
        <v>0</v>
      </c>
      <c r="BG35" s="94">
        <v>0</v>
      </c>
      <c r="BH35" s="94">
        <v>0</v>
      </c>
      <c r="BI35" s="94">
        <v>0</v>
      </c>
    </row>
    <row r="36" spans="1:63">
      <c r="A36" s="94">
        <v>0</v>
      </c>
      <c r="B36" s="94">
        <v>0</v>
      </c>
      <c r="C36" s="94">
        <v>0</v>
      </c>
      <c r="D36" s="94">
        <v>0</v>
      </c>
      <c r="E36" s="94">
        <v>0</v>
      </c>
      <c r="F36" s="94">
        <v>0</v>
      </c>
      <c r="G36" s="94">
        <v>0</v>
      </c>
      <c r="H36" s="94">
        <v>0</v>
      </c>
      <c r="I36" s="94">
        <v>0</v>
      </c>
      <c r="J36" s="94">
        <v>0</v>
      </c>
      <c r="K36" s="94">
        <v>0</v>
      </c>
      <c r="L36" s="94">
        <v>0</v>
      </c>
      <c r="M36" s="94">
        <v>0</v>
      </c>
      <c r="N36" s="94">
        <v>0</v>
      </c>
      <c r="O36" s="94">
        <v>0</v>
      </c>
      <c r="P36" s="94">
        <v>0</v>
      </c>
      <c r="Q36" s="94">
        <v>0</v>
      </c>
      <c r="R36" s="94">
        <v>0</v>
      </c>
      <c r="S36" s="94">
        <v>0</v>
      </c>
      <c r="T36" s="94">
        <v>0</v>
      </c>
      <c r="U36" s="94">
        <v>0</v>
      </c>
      <c r="V36" s="94">
        <v>0</v>
      </c>
      <c r="W36" s="94">
        <v>0</v>
      </c>
      <c r="X36" s="94">
        <v>0</v>
      </c>
      <c r="Y36" s="94">
        <v>0</v>
      </c>
      <c r="Z36" s="94">
        <v>0</v>
      </c>
      <c r="AA36" s="94">
        <v>0</v>
      </c>
      <c r="AB36" s="94">
        <v>0</v>
      </c>
      <c r="AC36" s="94">
        <v>0</v>
      </c>
      <c r="AD36" s="94">
        <v>0</v>
      </c>
      <c r="AE36" s="94">
        <v>0</v>
      </c>
      <c r="AF36" s="94">
        <v>0</v>
      </c>
      <c r="AG36" s="94">
        <v>0</v>
      </c>
      <c r="AH36" s="94">
        <v>0</v>
      </c>
      <c r="AI36" s="94">
        <v>0</v>
      </c>
      <c r="AJ36" s="94">
        <v>0</v>
      </c>
      <c r="AK36" s="94">
        <v>0</v>
      </c>
      <c r="AL36" s="94">
        <v>0</v>
      </c>
      <c r="AM36" s="94">
        <v>0</v>
      </c>
      <c r="AN36" s="94">
        <v>0</v>
      </c>
      <c r="AO36" s="94">
        <v>0</v>
      </c>
      <c r="AP36" s="94">
        <v>0</v>
      </c>
      <c r="AQ36" s="94">
        <v>0</v>
      </c>
      <c r="AR36" s="94">
        <v>0</v>
      </c>
      <c r="AS36" s="94">
        <v>0</v>
      </c>
      <c r="AT36" s="94">
        <v>0</v>
      </c>
      <c r="AU36" s="94">
        <v>0</v>
      </c>
      <c r="AV36" s="94">
        <v>0</v>
      </c>
      <c r="AW36" s="94">
        <v>0</v>
      </c>
      <c r="AX36" s="94">
        <v>0</v>
      </c>
      <c r="AY36" s="94">
        <v>0</v>
      </c>
      <c r="AZ36" s="94">
        <v>0</v>
      </c>
      <c r="BA36" s="94">
        <v>0</v>
      </c>
      <c r="BB36" s="94">
        <v>0</v>
      </c>
      <c r="BC36" s="94">
        <v>0</v>
      </c>
      <c r="BD36" s="94">
        <v>0</v>
      </c>
      <c r="BE36" s="94">
        <v>0</v>
      </c>
      <c r="BF36" s="94">
        <v>0</v>
      </c>
      <c r="BG36" s="94">
        <v>0</v>
      </c>
      <c r="BH36" s="94">
        <v>0</v>
      </c>
      <c r="BI36" s="94">
        <v>0</v>
      </c>
    </row>
    <row r="37" spans="1:63">
      <c r="A37" s="17" t="s">
        <v>175</v>
      </c>
      <c r="B37" s="160">
        <f ca="1">SUM(B33:B36)</f>
        <v>0</v>
      </c>
      <c r="C37" s="160">
        <f t="shared" ref="C37:BI37" ca="1" si="4">SUM(C33:C36)</f>
        <v>0</v>
      </c>
      <c r="D37" s="160">
        <f t="shared" ca="1" si="4"/>
        <v>0</v>
      </c>
      <c r="E37" s="160">
        <f t="shared" ca="1" si="4"/>
        <v>27</v>
      </c>
      <c r="F37" s="160">
        <f t="shared" ca="1" si="4"/>
        <v>471.30236145833339</v>
      </c>
      <c r="G37" s="160">
        <f t="shared" ca="1" si="4"/>
        <v>1064.9642227660897</v>
      </c>
      <c r="H37" s="160">
        <f t="shared" ca="1" si="4"/>
        <v>1501.8829715311253</v>
      </c>
      <c r="I37" s="160">
        <f t="shared" ca="1" si="4"/>
        <v>2731.1447438149935</v>
      </c>
      <c r="J37" s="160">
        <f t="shared" ca="1" si="4"/>
        <v>3131.3545455697586</v>
      </c>
      <c r="K37" s="160">
        <f t="shared" ca="1" si="4"/>
        <v>3533.8324665548571</v>
      </c>
      <c r="L37" s="160">
        <f t="shared" ca="1" si="4"/>
        <v>3939.3801509434161</v>
      </c>
      <c r="M37" s="160">
        <f t="shared" ca="1" si="4"/>
        <v>4348.8986827172021</v>
      </c>
      <c r="N37" s="160">
        <f t="shared" ca="1" si="4"/>
        <v>6269.2866685483586</v>
      </c>
      <c r="O37" s="160">
        <f t="shared" ca="1" si="4"/>
        <v>6272.5951871566776</v>
      </c>
      <c r="P37" s="160">
        <f t="shared" ca="1" si="4"/>
        <v>6291.1864296111962</v>
      </c>
      <c r="Q37" s="160">
        <f t="shared" ca="1" si="4"/>
        <v>6326.9285666705218</v>
      </c>
      <c r="R37" s="160">
        <f t="shared" ca="1" si="4"/>
        <v>6381.9534466936329</v>
      </c>
      <c r="S37" s="160">
        <f t="shared" ca="1" si="4"/>
        <v>6458.6931250623456</v>
      </c>
      <c r="T37" s="160">
        <f t="shared" ca="1" si="4"/>
        <v>6559.9214658224446</v>
      </c>
      <c r="U37" s="160">
        <f t="shared" ca="1" si="4"/>
        <v>8364.9103384633454</v>
      </c>
      <c r="V37" s="160">
        <f t="shared" ca="1" si="4"/>
        <v>8562.4439120043608</v>
      </c>
      <c r="W37" s="160">
        <f t="shared" ca="1" si="4"/>
        <v>8803.8557741707518</v>
      </c>
      <c r="X37" s="160">
        <f t="shared" ca="1" si="4"/>
        <v>9094.9584205959782</v>
      </c>
      <c r="Y37" s="160">
        <f t="shared" ca="1" si="4"/>
        <v>9442.3762595441603</v>
      </c>
      <c r="Z37" s="160">
        <f t="shared" ca="1" si="4"/>
        <v>10156.198146068427</v>
      </c>
      <c r="AA37" s="160">
        <f t="shared" ca="1" si="4"/>
        <v>10654.206064224223</v>
      </c>
      <c r="AB37" s="160">
        <f t="shared" ca="1" si="4"/>
        <v>11236.933871493951</v>
      </c>
      <c r="AC37" s="160">
        <f t="shared" ca="1" si="4"/>
        <v>11915.881185626313</v>
      </c>
      <c r="AD37" s="160">
        <f t="shared" ca="1" si="4"/>
        <v>12704.149064126916</v>
      </c>
      <c r="AE37" s="160">
        <f t="shared" ca="1" si="4"/>
        <v>13616.662310315234</v>
      </c>
      <c r="AF37" s="160">
        <f t="shared" ca="1" si="4"/>
        <v>14670.422650598222</v>
      </c>
      <c r="AG37" s="160">
        <f t="shared" ca="1" si="4"/>
        <v>15884.797069695695</v>
      </c>
      <c r="AH37" s="160">
        <f t="shared" ca="1" si="4"/>
        <v>17281.846185792827</v>
      </c>
      <c r="AI37" s="160">
        <f t="shared" ca="1" si="4"/>
        <v>18886.698225486645</v>
      </c>
      <c r="AJ37" s="160">
        <f t="shared" ca="1" si="4"/>
        <v>20727.974930411303</v>
      </c>
      <c r="AK37" s="160">
        <f t="shared" ca="1" si="4"/>
        <v>22838.276606641273</v>
      </c>
      <c r="AL37" s="160">
        <f t="shared" ca="1" si="4"/>
        <v>26029.614244959805</v>
      </c>
      <c r="AM37" s="160">
        <f t="shared" ca="1" si="4"/>
        <v>28878.493574851298</v>
      </c>
      <c r="AN37" s="160">
        <f t="shared" ca="1" si="4"/>
        <v>32136.07265226723</v>
      </c>
      <c r="AO37" s="160">
        <f t="shared" ca="1" si="4"/>
        <v>35858.886302619256</v>
      </c>
      <c r="AP37" s="160">
        <f t="shared" ca="1" si="4"/>
        <v>40111.324190382991</v>
      </c>
      <c r="AQ37" s="160">
        <f t="shared" ca="1" si="4"/>
        <v>44966.721543486667</v>
      </c>
      <c r="AR37" s="160">
        <f t="shared" ca="1" si="4"/>
        <v>50508.601342902009</v>
      </c>
      <c r="AS37" s="160">
        <f t="shared" ca="1" si="4"/>
        <v>56832.089010250034</v>
      </c>
      <c r="AT37" s="160">
        <f t="shared" ca="1" si="4"/>
        <v>64045.52354683006</v>
      </c>
      <c r="AU37" s="160">
        <f t="shared" ca="1" si="4"/>
        <v>72272.292403617059</v>
      </c>
      <c r="AV37" s="160">
        <f t="shared" ca="1" si="4"/>
        <v>81652.921149757647</v>
      </c>
      <c r="AW37" s="160">
        <f t="shared" ca="1" si="4"/>
        <v>92347.453321059671</v>
      </c>
      <c r="AX37" s="160">
        <f t="shared" ca="1" si="4"/>
        <v>107787.11878676194</v>
      </c>
      <c r="AY37" s="160">
        <f t="shared" ca="1" si="4"/>
        <v>122113.18486192904</v>
      </c>
      <c r="AZ37" s="160">
        <f t="shared" ca="1" si="4"/>
        <v>138439.81825033028</v>
      </c>
      <c r="BA37" s="160">
        <f t="shared" ca="1" si="4"/>
        <v>157044.66526487231</v>
      </c>
      <c r="BB37" s="160">
        <f t="shared" ca="1" si="4"/>
        <v>178243.93343543215</v>
      </c>
      <c r="BC37" s="160">
        <f t="shared" ca="1" si="4"/>
        <v>202397.74651928147</v>
      </c>
      <c r="BD37" s="160">
        <f t="shared" ca="1" si="4"/>
        <v>229916.2431552838</v>
      </c>
      <c r="BE37" s="160">
        <f t="shared" ca="1" si="4"/>
        <v>261266.52242804054</v>
      </c>
      <c r="BF37" s="160">
        <f t="shared" ca="1" si="4"/>
        <v>296980.55394784134</v>
      </c>
      <c r="BG37" s="160">
        <f t="shared" ca="1" si="4"/>
        <v>337664.18638312496</v>
      </c>
      <c r="BH37" s="160">
        <f t="shared" ca="1" si="4"/>
        <v>384007.4069806512</v>
      </c>
      <c r="BI37" s="160">
        <f t="shared" ca="1" si="4"/>
        <v>436796.02578959835</v>
      </c>
      <c r="BJ37" s="17"/>
      <c r="BK37" s="17"/>
    </row>
    <row r="38" spans="1:63">
      <c r="A38" s="21"/>
      <c r="B38" s="163"/>
      <c r="C38" s="163"/>
      <c r="D38" s="163"/>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c r="AH38" s="163"/>
      <c r="AI38" s="163"/>
      <c r="AJ38" s="163"/>
      <c r="AK38" s="163"/>
      <c r="AL38" s="163"/>
      <c r="AM38" s="163"/>
      <c r="AN38" s="163"/>
      <c r="AO38" s="163"/>
      <c r="AP38" s="163"/>
      <c r="AQ38" s="163"/>
      <c r="AR38" s="163"/>
      <c r="AS38" s="163"/>
      <c r="AT38" s="163"/>
      <c r="AU38" s="163"/>
      <c r="AV38" s="163"/>
      <c r="AW38" s="163"/>
      <c r="AX38" s="163"/>
      <c r="AY38" s="163"/>
      <c r="AZ38" s="163"/>
      <c r="BA38" s="163"/>
      <c r="BB38" s="163"/>
      <c r="BC38" s="163"/>
      <c r="BD38" s="163"/>
      <c r="BE38" s="163"/>
      <c r="BF38" s="163"/>
      <c r="BG38" s="163"/>
      <c r="BH38" s="163"/>
      <c r="BI38" s="163"/>
    </row>
    <row r="39" spans="1:63" ht="18.5">
      <c r="A39" s="156" t="s">
        <v>176</v>
      </c>
      <c r="B39" s="157"/>
      <c r="C39" s="157"/>
      <c r="D39" s="157"/>
      <c r="E39" s="157"/>
      <c r="F39" s="157"/>
      <c r="G39" s="157"/>
      <c r="H39" s="157"/>
      <c r="I39" s="157"/>
      <c r="J39" s="157"/>
      <c r="K39" s="157"/>
      <c r="L39" s="157"/>
      <c r="M39" s="157"/>
      <c r="N39" s="157"/>
      <c r="O39" s="157"/>
      <c r="P39" s="157"/>
      <c r="Q39" s="157"/>
      <c r="R39" s="157"/>
      <c r="S39" s="157"/>
      <c r="T39" s="157"/>
      <c r="U39" s="157"/>
      <c r="V39" s="157"/>
      <c r="W39" s="157"/>
      <c r="X39" s="157"/>
      <c r="Y39" s="157"/>
      <c r="Z39" s="157"/>
      <c r="AA39" s="157"/>
      <c r="AB39" s="157"/>
      <c r="AC39" s="157"/>
      <c r="AD39" s="157"/>
      <c r="AE39" s="157"/>
      <c r="AF39" s="157"/>
      <c r="AG39" s="157"/>
      <c r="AH39" s="157"/>
      <c r="AI39" s="157"/>
      <c r="AJ39" s="157"/>
      <c r="AK39" s="157"/>
      <c r="AL39" s="157"/>
      <c r="AM39" s="157"/>
      <c r="AN39" s="157"/>
      <c r="AO39" s="157"/>
      <c r="AP39" s="157"/>
      <c r="AQ39" s="157"/>
      <c r="AR39" s="157"/>
      <c r="AS39" s="157"/>
      <c r="AT39" s="157"/>
      <c r="AU39" s="157"/>
      <c r="AV39" s="157"/>
      <c r="AW39" s="157"/>
      <c r="AX39" s="157"/>
      <c r="AY39" s="157"/>
      <c r="AZ39" s="157"/>
      <c r="BA39" s="157"/>
      <c r="BB39" s="157"/>
      <c r="BC39" s="157"/>
      <c r="BD39" s="157"/>
      <c r="BE39" s="157"/>
      <c r="BF39" s="157"/>
      <c r="BG39" s="157"/>
      <c r="BH39" s="157"/>
      <c r="BI39" s="157"/>
      <c r="BJ39" s="157"/>
      <c r="BK39" s="157"/>
    </row>
    <row r="40" spans="1:63">
      <c r="A40" s="17" t="s">
        <v>40</v>
      </c>
      <c r="B40" s="17">
        <v>1</v>
      </c>
      <c r="C40" s="17">
        <v>2</v>
      </c>
      <c r="D40" s="17">
        <v>3</v>
      </c>
      <c r="E40" s="17">
        <v>4</v>
      </c>
      <c r="F40" s="17">
        <v>5</v>
      </c>
      <c r="G40" s="17">
        <v>6</v>
      </c>
      <c r="H40" s="17">
        <v>7</v>
      </c>
      <c r="I40" s="17">
        <v>8</v>
      </c>
      <c r="J40" s="17">
        <v>9</v>
      </c>
      <c r="K40" s="17">
        <v>10</v>
      </c>
      <c r="L40" s="17">
        <v>11</v>
      </c>
      <c r="M40" s="17">
        <v>12</v>
      </c>
      <c r="N40" s="17">
        <v>13</v>
      </c>
      <c r="O40" s="17">
        <v>14</v>
      </c>
      <c r="P40" s="17">
        <v>15</v>
      </c>
      <c r="Q40" s="17">
        <v>16</v>
      </c>
      <c r="R40" s="17">
        <v>17</v>
      </c>
      <c r="S40" s="17">
        <v>18</v>
      </c>
      <c r="T40" s="17">
        <v>19</v>
      </c>
      <c r="U40" s="17">
        <v>20</v>
      </c>
      <c r="V40" s="17">
        <v>21</v>
      </c>
      <c r="W40" s="17">
        <v>22</v>
      </c>
      <c r="X40" s="17">
        <v>23</v>
      </c>
      <c r="Y40" s="17">
        <v>24</v>
      </c>
      <c r="Z40" s="17">
        <v>25</v>
      </c>
      <c r="AA40" s="17">
        <v>26</v>
      </c>
      <c r="AB40" s="17">
        <v>27</v>
      </c>
      <c r="AC40" s="17">
        <v>28</v>
      </c>
      <c r="AD40" s="17">
        <v>29</v>
      </c>
      <c r="AE40" s="17">
        <v>30</v>
      </c>
      <c r="AF40" s="17">
        <v>31</v>
      </c>
      <c r="AG40" s="17">
        <v>32</v>
      </c>
      <c r="AH40" s="17">
        <v>33</v>
      </c>
      <c r="AI40" s="17">
        <v>34</v>
      </c>
      <c r="AJ40" s="17">
        <v>35</v>
      </c>
      <c r="AK40" s="17">
        <v>36</v>
      </c>
      <c r="AL40" s="17">
        <v>37</v>
      </c>
      <c r="AM40" s="17">
        <v>38</v>
      </c>
      <c r="AN40" s="17">
        <v>39</v>
      </c>
      <c r="AO40" s="17">
        <v>40</v>
      </c>
      <c r="AP40" s="17">
        <v>41</v>
      </c>
      <c r="AQ40" s="17">
        <v>42</v>
      </c>
      <c r="AR40" s="17">
        <v>43</v>
      </c>
      <c r="AS40" s="17">
        <v>44</v>
      </c>
      <c r="AT40" s="17">
        <v>45</v>
      </c>
      <c r="AU40" s="17">
        <v>46</v>
      </c>
      <c r="AV40" s="17">
        <v>47</v>
      </c>
      <c r="AW40" s="17">
        <v>48</v>
      </c>
      <c r="AX40" s="17">
        <v>49</v>
      </c>
      <c r="AY40" s="17">
        <v>50</v>
      </c>
      <c r="AZ40" s="17">
        <v>51</v>
      </c>
      <c r="BA40" s="17">
        <v>52</v>
      </c>
      <c r="BB40" s="17">
        <v>53</v>
      </c>
      <c r="BC40" s="17">
        <v>54</v>
      </c>
      <c r="BD40" s="17">
        <v>55</v>
      </c>
      <c r="BE40" s="17">
        <v>56</v>
      </c>
      <c r="BF40" s="17">
        <v>57</v>
      </c>
      <c r="BG40" s="17">
        <v>58</v>
      </c>
      <c r="BH40" s="17">
        <v>59</v>
      </c>
      <c r="BI40" s="17">
        <v>60</v>
      </c>
      <c r="BJ40" s="17"/>
      <c r="BK40" s="17"/>
    </row>
    <row r="41" spans="1:63">
      <c r="A41" s="163"/>
      <c r="B41" s="163"/>
      <c r="C41" s="163"/>
      <c r="D41" s="163"/>
      <c r="E41" s="163"/>
      <c r="F41" s="163"/>
      <c r="G41" s="163"/>
      <c r="H41" s="163"/>
      <c r="I41" s="163"/>
      <c r="J41" s="163"/>
      <c r="K41" s="163"/>
      <c r="L41" s="163"/>
      <c r="M41" s="163"/>
      <c r="N41" s="163"/>
      <c r="O41" s="163"/>
      <c r="P41" s="163"/>
      <c r="Q41" s="163"/>
      <c r="R41" s="163"/>
      <c r="S41" s="163"/>
      <c r="T41" s="163"/>
      <c r="U41" s="163"/>
      <c r="V41" s="163"/>
      <c r="W41" s="163"/>
      <c r="X41" s="163"/>
      <c r="Y41" s="163"/>
      <c r="Z41" s="163"/>
      <c r="AA41" s="163"/>
      <c r="AB41" s="163"/>
      <c r="AC41" s="163"/>
      <c r="AD41" s="163"/>
      <c r="AE41" s="163"/>
      <c r="AF41" s="163"/>
      <c r="AG41" s="163"/>
      <c r="AH41" s="163"/>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row>
    <row r="42" spans="1:63">
      <c r="A42" s="17" t="s">
        <v>177</v>
      </c>
    </row>
    <row r="43" spans="1:63">
      <c r="A43" s="2" t="s">
        <v>178</v>
      </c>
      <c r="B43" s="164">
        <f>'Input - Assumptions'!D17</f>
        <v>0</v>
      </c>
    </row>
    <row r="44" spans="1:63">
      <c r="A44" s="2" t="s">
        <v>179</v>
      </c>
      <c r="B44" s="164">
        <f>'Input - Assumptions'!D18</f>
        <v>0</v>
      </c>
    </row>
    <row r="46" spans="1:63">
      <c r="A46" s="17" t="s">
        <v>40</v>
      </c>
      <c r="B46" s="17">
        <v>1</v>
      </c>
      <c r="C46" s="17">
        <v>2</v>
      </c>
      <c r="D46" s="17">
        <v>3</v>
      </c>
      <c r="E46" s="17">
        <v>4</v>
      </c>
      <c r="F46" s="17">
        <v>5</v>
      </c>
      <c r="G46" s="17">
        <v>6</v>
      </c>
      <c r="H46" s="17">
        <v>7</v>
      </c>
      <c r="I46" s="17">
        <v>8</v>
      </c>
      <c r="J46" s="17">
        <v>9</v>
      </c>
      <c r="K46" s="17">
        <v>10</v>
      </c>
      <c r="L46" s="17">
        <v>11</v>
      </c>
      <c r="M46" s="17">
        <v>12</v>
      </c>
      <c r="N46" s="17">
        <v>13</v>
      </c>
      <c r="O46" s="17">
        <v>14</v>
      </c>
      <c r="P46" s="17">
        <v>15</v>
      </c>
      <c r="Q46" s="17">
        <v>16</v>
      </c>
      <c r="R46" s="17">
        <v>17</v>
      </c>
      <c r="S46" s="17">
        <v>18</v>
      </c>
      <c r="T46" s="17">
        <v>19</v>
      </c>
      <c r="U46" s="17">
        <v>20</v>
      </c>
      <c r="V46" s="17">
        <v>21</v>
      </c>
      <c r="W46" s="17">
        <v>22</v>
      </c>
      <c r="X46" s="17">
        <v>23</v>
      </c>
      <c r="Y46" s="17">
        <v>24</v>
      </c>
      <c r="Z46" s="17">
        <v>25</v>
      </c>
      <c r="AA46" s="17">
        <v>26</v>
      </c>
      <c r="AB46" s="17">
        <v>27</v>
      </c>
      <c r="AC46" s="17">
        <v>28</v>
      </c>
      <c r="AD46" s="17">
        <v>29</v>
      </c>
      <c r="AE46" s="17">
        <v>30</v>
      </c>
      <c r="AF46" s="17">
        <v>31</v>
      </c>
      <c r="AG46" s="17">
        <v>32</v>
      </c>
      <c r="AH46" s="17">
        <v>33</v>
      </c>
      <c r="AI46" s="17">
        <v>34</v>
      </c>
      <c r="AJ46" s="17">
        <v>35</v>
      </c>
      <c r="AK46" s="17">
        <v>36</v>
      </c>
      <c r="AL46" s="17">
        <v>37</v>
      </c>
      <c r="AM46" s="17">
        <v>38</v>
      </c>
      <c r="AN46" s="17">
        <v>39</v>
      </c>
      <c r="AO46" s="17">
        <v>40</v>
      </c>
      <c r="AP46" s="17">
        <v>41</v>
      </c>
      <c r="AQ46" s="17">
        <v>42</v>
      </c>
      <c r="AR46" s="17">
        <v>43</v>
      </c>
      <c r="AS46" s="17">
        <v>44</v>
      </c>
      <c r="AT46" s="17">
        <v>45</v>
      </c>
      <c r="AU46" s="17">
        <v>46</v>
      </c>
      <c r="AV46" s="17">
        <v>47</v>
      </c>
      <c r="AW46" s="17">
        <v>48</v>
      </c>
      <c r="AX46" s="17">
        <v>49</v>
      </c>
      <c r="AY46" s="17">
        <v>50</v>
      </c>
      <c r="AZ46" s="17">
        <v>51</v>
      </c>
      <c r="BA46" s="17">
        <v>52</v>
      </c>
      <c r="BB46" s="17">
        <v>53</v>
      </c>
      <c r="BC46" s="17">
        <v>54</v>
      </c>
      <c r="BD46" s="17">
        <v>55</v>
      </c>
      <c r="BE46" s="17">
        <v>56</v>
      </c>
      <c r="BF46" s="17">
        <v>57</v>
      </c>
      <c r="BG46" s="17">
        <v>58</v>
      </c>
      <c r="BH46" s="17">
        <v>59</v>
      </c>
      <c r="BI46" s="17">
        <v>60</v>
      </c>
      <c r="BJ46" s="17"/>
      <c r="BK46" s="17"/>
    </row>
    <row r="47" spans="1:63">
      <c r="A47" s="2" t="s">
        <v>180</v>
      </c>
      <c r="B47" s="94">
        <f ca="1">Calc!B30</f>
        <v>0</v>
      </c>
      <c r="C47" s="94">
        <f ca="1">Calc!C30</f>
        <v>0</v>
      </c>
      <c r="D47" s="94">
        <f ca="1">Calc!D30</f>
        <v>0</v>
      </c>
      <c r="E47" s="94">
        <f ca="1">Calc!E30</f>
        <v>0</v>
      </c>
      <c r="F47" s="94">
        <f ca="1">Calc!F30</f>
        <v>3650.4</v>
      </c>
      <c r="G47" s="94">
        <f ca="1">Calc!G30</f>
        <v>10536.774188232423</v>
      </c>
      <c r="H47" s="94">
        <f ca="1">Calc!H30</f>
        <v>15160.466426841831</v>
      </c>
      <c r="I47" s="94">
        <f ca="1">Calc!I30</f>
        <v>31413.105190918468</v>
      </c>
      <c r="J47" s="94">
        <f ca="1">Calc!J30</f>
        <v>35927.716234483902</v>
      </c>
      <c r="K47" s="94">
        <f ca="1">Calc!K30</f>
        <v>40431.178029592105</v>
      </c>
      <c r="L47" s="94">
        <f ca="1">Calc!L30</f>
        <v>44932.531494824696</v>
      </c>
      <c r="M47" s="94">
        <f ca="1">Calc!M30</f>
        <v>49441.800074876548</v>
      </c>
      <c r="N47" s="94">
        <f ca="1">Calc!N30</f>
        <v>72064.343631648808</v>
      </c>
      <c r="O47" s="94">
        <f ca="1">Calc!O30</f>
        <v>71792.782222656504</v>
      </c>
      <c r="P47" s="94">
        <f ca="1">Calc!P30</f>
        <v>71694.327471116078</v>
      </c>
      <c r="Q47" s="94">
        <f ca="1">Calc!Q30</f>
        <v>71787.800898070942</v>
      </c>
      <c r="R47" s="94">
        <f ca="1">Calc!R30</f>
        <v>72094.642562197929</v>
      </c>
      <c r="S47" s="94">
        <f ca="1">Calc!S30</f>
        <v>72639.260496211296</v>
      </c>
      <c r="T47" s="94">
        <f ca="1">Calc!T30</f>
        <v>73449.427072770297</v>
      </c>
      <c r="U47" s="94">
        <f ca="1">Calc!U30</f>
        <v>95333.430127790081</v>
      </c>
      <c r="V47" s="94">
        <f ca="1">Calc!V30</f>
        <v>97142.273533187006</v>
      </c>
      <c r="W47" s="94">
        <f ca="1">Calc!W30</f>
        <v>99425.33244578827</v>
      </c>
      <c r="X47" s="94">
        <f ca="1">Calc!X30</f>
        <v>102241.38779780598</v>
      </c>
      <c r="Y47" s="94">
        <f ca="1">Calc!Y30</f>
        <v>105657.2120396806</v>
      </c>
      <c r="Z47" s="94">
        <f ca="1">Calc!Z30</f>
        <v>113709.25575935251</v>
      </c>
      <c r="AA47" s="94">
        <f ca="1">Calc!AA30</f>
        <v>118731.86725871969</v>
      </c>
      <c r="AB47" s="94">
        <f ca="1">Calc!AB30</f>
        <v>124644.32786936541</v>
      </c>
      <c r="AC47" s="94">
        <f ca="1">Calc!AC30</f>
        <v>131561.53851515529</v>
      </c>
      <c r="AD47" s="94">
        <f ca="1">Calc!AD30</f>
        <v>139613.91700402356</v>
      </c>
      <c r="AE47" s="94">
        <f ca="1">Calc!AE30</f>
        <v>148949.47853892008</v>
      </c>
      <c r="AF47" s="94">
        <f ca="1">Calc!AF30</f>
        <v>159736.19548099721</v>
      </c>
      <c r="AG47" s="94">
        <f ca="1">Calc!AG30</f>
        <v>172164.67383860191</v>
      </c>
      <c r="AH47" s="94">
        <f ca="1">Calc!AH30</f>
        <v>186451.18898417274</v>
      </c>
      <c r="AI47" s="94">
        <f ca="1">Calc!AI30</f>
        <v>202841.12880441095</v>
      </c>
      <c r="AJ47" s="94">
        <f ca="1">Calc!AJ30</f>
        <v>221612.89895762634</v>
      </c>
      <c r="AK47" s="94">
        <f ca="1">Calc!AK30</f>
        <v>243082.35224862976</v>
      </c>
      <c r="AL47" s="94">
        <f ca="1">Calc!AL30</f>
        <v>277258.20154289843</v>
      </c>
      <c r="AM47" s="94">
        <f ca="1">Calc!AM30</f>
        <v>306247.5926416514</v>
      </c>
      <c r="AN47" s="94">
        <f ca="1">Calc!AN30</f>
        <v>339301.38246777846</v>
      </c>
      <c r="AO47" s="94">
        <f ca="1">Calc!AO30</f>
        <v>376961.44709266245</v>
      </c>
      <c r="AP47" s="94">
        <f ca="1">Calc!AP30</f>
        <v>419842.46603026829</v>
      </c>
      <c r="AQ47" s="94">
        <f ca="1">Calc!AQ30</f>
        <v>468641.6913161074</v>
      </c>
      <c r="AR47" s="94">
        <f ca="1">Calc!AR30</f>
        <v>524150.0276255699</v>
      </c>
      <c r="AS47" s="94">
        <f ca="1">Calc!AS30</f>
        <v>587264.59936237836</v>
      </c>
      <c r="AT47" s="94">
        <f ca="1">Calc!AT30</f>
        <v>659003.00425518677</v>
      </c>
      <c r="AU47" s="94">
        <f ca="1">Calc!AU30</f>
        <v>740519.47977517999</v>
      </c>
      <c r="AV47" s="94">
        <f ca="1">Calc!AV30</f>
        <v>833123.2390548999</v>
      </c>
      <c r="AW47" s="94">
        <f ca="1">Calc!AW30</f>
        <v>938299.26743045717</v>
      </c>
      <c r="AX47" s="94">
        <f ca="1">Calc!AX30</f>
        <v>1096225.1991337666</v>
      </c>
      <c r="AY47" s="94">
        <f ca="1">Calc!AY30</f>
        <v>1236757.4794713205</v>
      </c>
      <c r="AZ47" s="94">
        <f ca="1">Calc!AZ30</f>
        <v>1396291.6929788536</v>
      </c>
      <c r="BA47" s="94">
        <f ca="1">Calc!BA30</f>
        <v>1577375.2842972588</v>
      </c>
      <c r="BB47" s="94">
        <f ca="1">Calc!BB30</f>
        <v>1782897.6524632799</v>
      </c>
      <c r="BC47" s="94">
        <f ca="1">Calc!BC30</f>
        <v>2016136.04104295</v>
      </c>
      <c r="BD47" s="94">
        <f ca="1">Calc!BD30</f>
        <v>2280807.5865805238</v>
      </c>
      <c r="BE47" s="94">
        <f ca="1">Calc!BE30</f>
        <v>2581128.3517409936</v>
      </c>
      <c r="BF47" s="94">
        <f ca="1">Calc!BF30</f>
        <v>2921880.2804089654</v>
      </c>
      <c r="BG47" s="94">
        <f ca="1">Calc!BG30</f>
        <v>3308487.1377691692</v>
      </c>
      <c r="BH47" s="94">
        <f ca="1">Calc!BH30</f>
        <v>3747100.6410302483</v>
      </c>
      <c r="BI47" s="94">
        <f ca="1">Calc!BI30</f>
        <v>4244698.1482276386</v>
      </c>
    </row>
    <row r="48" spans="1:63">
      <c r="B48" s="94"/>
      <c r="C48" s="94"/>
      <c r="D48" s="94"/>
      <c r="E48" s="94"/>
      <c r="F48" s="94"/>
      <c r="G48" s="94"/>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c r="AW48" s="94"/>
      <c r="AX48" s="94"/>
      <c r="AY48" s="94"/>
      <c r="AZ48" s="94"/>
      <c r="BA48" s="94"/>
      <c r="BB48" s="94"/>
      <c r="BC48" s="94"/>
      <c r="BD48" s="94"/>
      <c r="BE48" s="94"/>
      <c r="BF48" s="94"/>
      <c r="BG48" s="94"/>
      <c r="BH48" s="94"/>
      <c r="BI48" s="94"/>
    </row>
    <row r="49" spans="1:63">
      <c r="A49" s="2" t="s">
        <v>181</v>
      </c>
      <c r="B49" s="94">
        <f ca="1">B27+B28+B29+'Input - Revenue'!B74</f>
        <v>0</v>
      </c>
      <c r="C49" s="94">
        <f ca="1">C27+C28+C29+'Input - Revenue'!C74</f>
        <v>0</v>
      </c>
      <c r="D49" s="94">
        <f ca="1">D27+D28+D29+'Input - Revenue'!D74</f>
        <v>0</v>
      </c>
      <c r="E49" s="94">
        <f ca="1">E27+E28+E29+'Input - Revenue'!E74</f>
        <v>0</v>
      </c>
      <c r="F49" s="94">
        <f ca="1">F27+F28+F29+'Input - Revenue'!F74</f>
        <v>33696</v>
      </c>
      <c r="G49" s="94">
        <f ca="1">G27+G28+G29+'Input - Revenue'!G74</f>
        <v>36573.002005940762</v>
      </c>
      <c r="H49" s="94">
        <f ca="1">H27+H28+H29+'Input - Revenue'!H74</f>
        <v>37259.053061814397</v>
      </c>
      <c r="I49" s="94">
        <f ca="1">I27+I28+I29+'Input - Revenue'!I74</f>
        <v>49644.48010467273</v>
      </c>
      <c r="J49" s="94">
        <f ca="1">J27+J28+J29+'Input - Revenue'!J74</f>
        <v>39951.610467567327</v>
      </c>
      <c r="K49" s="94">
        <f ca="1">K27+K28+K29+'Input - Revenue'!K74</f>
        <v>42164.341524840056</v>
      </c>
      <c r="L49" s="94">
        <f ca="1">L27+L28+L29+'Input - Revenue'!L74</f>
        <v>44416.828327225419</v>
      </c>
      <c r="M49" s="94">
        <f ca="1">M27+M28+M29+'Input - Revenue'!M74</f>
        <v>55143.579952811342</v>
      </c>
      <c r="N49" s="94">
        <f ca="1">N27+N28+N29+'Input - Revenue'!N74</f>
        <v>190561.89918380004</v>
      </c>
      <c r="O49" s="94">
        <f ca="1">O27+O28+O29+'Input - Revenue'!O74</f>
        <v>23738.791095802862</v>
      </c>
      <c r="P49" s="94">
        <f ca="1">P27+P28+P29+'Input - Revenue'!P74</f>
        <v>57125.303802621042</v>
      </c>
      <c r="Q49" s="94">
        <f ca="1">Q27+Q28+Q29+'Input - Revenue'!Q74</f>
        <v>71858.658429170668</v>
      </c>
      <c r="R49" s="94">
        <f ca="1">R27+R28+R29+'Input - Revenue'!R74</f>
        <v>72632.848401602561</v>
      </c>
      <c r="S49" s="94">
        <f ca="1">S27+S28+S29+'Input - Revenue'!S74</f>
        <v>73698.037980520137</v>
      </c>
      <c r="T49" s="94">
        <f ca="1">T27+T28+T29+'Input - Revenue'!T74</f>
        <v>75089.353164973552</v>
      </c>
      <c r="U49" s="94">
        <f ca="1">U27+U28+U29+'Input - Revenue'!U74</f>
        <v>143998.18782905038</v>
      </c>
      <c r="V49" s="94">
        <f ca="1">V27+V28+V29+'Input - Revenue'!V74</f>
        <v>72565.921074645958</v>
      </c>
      <c r="W49" s="94">
        <f ca="1">W27+W28+W29+'Input - Revenue'!W74</f>
        <v>103680.48306772833</v>
      </c>
      <c r="X49" s="94">
        <f ca="1">X27+X28+X29+'Input - Revenue'!X74</f>
        <v>107515.71389164426</v>
      </c>
      <c r="Y49" s="94">
        <f ca="1">Y27+Y28+Y29+'Input - Revenue'!Y74</f>
        <v>112078.31973540875</v>
      </c>
      <c r="Z49" s="94">
        <f ca="1">Z27+Z28+Z29+'Input - Revenue'!Z74</f>
        <v>132136.54995504618</v>
      </c>
      <c r="AA49" s="94">
        <f ca="1">AA27+AA28+AA29+'Input - Revenue'!AA74</f>
        <v>128359.52617529006</v>
      </c>
      <c r="AB49" s="94">
        <f ca="1">AB27+AB28+AB29+'Input - Revenue'!AB74</f>
        <v>135997.44651337498</v>
      </c>
      <c r="AC49" s="94">
        <f ca="1">AC27+AC28+AC29+'Input - Revenue'!AC74</f>
        <v>144862.97355462678</v>
      </c>
      <c r="AD49" s="94">
        <f ca="1">AD27+AD28+AD29+'Input - Revenue'!AD74</f>
        <v>155116.66500903131</v>
      </c>
      <c r="AE49" s="94">
        <f ca="1">AE27+AE28+AE29+'Input - Revenue'!AE74</f>
        <v>166940.72265854714</v>
      </c>
      <c r="AF49" s="94">
        <f ca="1">AF27+AF28+AF29+'Input - Revenue'!AF74</f>
        <v>180541.89605447615</v>
      </c>
      <c r="AG49" s="94">
        <f ca="1">AG27+AG28+AG29+'Input - Revenue'!AG74</f>
        <v>196154.77604068961</v>
      </c>
      <c r="AH49" s="94">
        <f ca="1">AH27+AH28+AH29+'Input - Revenue'!AH74</f>
        <v>214045.53042907905</v>
      </c>
      <c r="AI49" s="94">
        <f ca="1">AI27+AI28+AI29+'Input - Revenue'!AI74</f>
        <v>234516.14117722373</v>
      </c>
      <c r="AJ49" s="94">
        <f ca="1">AJ27+AJ28+AJ29+'Input - Revenue'!AJ74</f>
        <v>257909.21038455458</v>
      </c>
      <c r="AK49" s="94">
        <f ca="1">AK27+AK28+AK29+'Input - Revenue'!AK74</f>
        <v>284613.41145883745</v>
      </c>
      <c r="AL49" s="94">
        <f ca="1">AL27+AL28+AL29+'Input - Revenue'!AL74</f>
        <v>350826.76648930786</v>
      </c>
      <c r="AM49" s="94">
        <f ca="1">AM27+AM28+AM29+'Input - Revenue'!AM74</f>
        <v>363139.12801534974</v>
      </c>
      <c r="AN49" s="94">
        <f ca="1">AN27+AN28+AN29+'Input - Revenue'!AN74</f>
        <v>404190.34941928752</v>
      </c>
      <c r="AO49" s="94">
        <f ca="1">AO27+AO28+AO29+'Input - Revenue'!AO74</f>
        <v>450915.29673277581</v>
      </c>
      <c r="AP49" s="94">
        <f ca="1">AP27+AP28+AP29+'Input - Revenue'!AP74</f>
        <v>504072.2631605519</v>
      </c>
      <c r="AQ49" s="94">
        <f ca="1">AQ27+AQ28+AQ29+'Input - Revenue'!AQ74</f>
        <v>564521.41209710483</v>
      </c>
      <c r="AR49" s="94">
        <f ca="1">AR27+AR28+AR29+'Input - Revenue'!AR74</f>
        <v>633238.45081362827</v>
      </c>
      <c r="AS49" s="94">
        <f ca="1">AS27+AS28+AS29+'Input - Revenue'!AS74</f>
        <v>711330.1396751299</v>
      </c>
      <c r="AT49" s="94">
        <f ca="1">AT27+AT28+AT29+'Input - Revenue'!AT74</f>
        <v>800051.88327029662</v>
      </c>
      <c r="AU49" s="94">
        <f ca="1">AU27+AU28+AU29+'Input - Revenue'!AU74</f>
        <v>900827.68290722405</v>
      </c>
      <c r="AV49" s="94">
        <f ca="1">AV27+AV28+AV29+'Input - Revenue'!AV74</f>
        <v>1015272.7674372436</v>
      </c>
      <c r="AW49" s="94">
        <f ca="1">AW27+AW28+AW29+'Input - Revenue'!AW74</f>
        <v>1145219.2619125769</v>
      </c>
      <c r="AX49" s="94">
        <f ca="1">AX27+AX28+AX29+'Input - Revenue'!AX74</f>
        <v>1435372.5233131119</v>
      </c>
      <c r="AY49" s="94">
        <f ca="1">AY27+AY28+AY29+'Input - Revenue'!AY74</f>
        <v>1516977.7333485945</v>
      </c>
      <c r="AZ49" s="94">
        <f ca="1">AZ27+AZ28+AZ29+'Input - Revenue'!AZ74</f>
        <v>1714458.3451484214</v>
      </c>
      <c r="BA49" s="94">
        <f ca="1">BA27+BA28+BA29+'Input - Revenue'!BA74</f>
        <v>1938582.1281646367</v>
      </c>
      <c r="BB49" s="94">
        <f ca="1">BB27+BB28+BB29+'Input - Revenue'!BB74</f>
        <v>2192923.1849314403</v>
      </c>
      <c r="BC49" s="94">
        <f ca="1">BC27+BC28+BC29+'Input - Revenue'!BC74</f>
        <v>2481535.480289802</v>
      </c>
      <c r="BD49" s="94">
        <f ca="1">BD27+BD28+BD29+'Input - Revenue'!BD74</f>
        <v>2809017.2565775351</v>
      </c>
      <c r="BE49" s="94">
        <f ca="1">BE27+BE28+BE29+'Input - Revenue'!BE74</f>
        <v>3180584.0955341039</v>
      </c>
      <c r="BF49" s="94">
        <f ca="1">BF27+BF28+BF29+'Input - Revenue'!BF74</f>
        <v>3602151.7875496289</v>
      </c>
      <c r="BG49" s="94">
        <f ca="1">BG27+BG28+BG29+'Input - Revenue'!BG74</f>
        <v>4080430.3246691842</v>
      </c>
      <c r="BH49" s="94">
        <f ca="1">BH27+BH28+BH29+'Input - Revenue'!BH74</f>
        <v>4623030.5104534915</v>
      </c>
      <c r="BI49" s="94">
        <f ca="1">BI27+BI28+BI29+'Input - Revenue'!BI74</f>
        <v>5238584.8802016564</v>
      </c>
    </row>
    <row r="50" spans="1:63">
      <c r="A50" s="17" t="s">
        <v>182</v>
      </c>
      <c r="B50" s="160">
        <f t="shared" ref="B50:BI50" ca="1" si="5">B47*$B$44</f>
        <v>0</v>
      </c>
      <c r="C50" s="160">
        <f t="shared" ca="1" si="5"/>
        <v>0</v>
      </c>
      <c r="D50" s="160">
        <f t="shared" ca="1" si="5"/>
        <v>0</v>
      </c>
      <c r="E50" s="160">
        <f t="shared" ca="1" si="5"/>
        <v>0</v>
      </c>
      <c r="F50" s="160">
        <f t="shared" ca="1" si="5"/>
        <v>0</v>
      </c>
      <c r="G50" s="160">
        <f t="shared" ca="1" si="5"/>
        <v>0</v>
      </c>
      <c r="H50" s="160">
        <f t="shared" ca="1" si="5"/>
        <v>0</v>
      </c>
      <c r="I50" s="160">
        <f t="shared" ca="1" si="5"/>
        <v>0</v>
      </c>
      <c r="J50" s="160">
        <f t="shared" ca="1" si="5"/>
        <v>0</v>
      </c>
      <c r="K50" s="160">
        <f t="shared" ca="1" si="5"/>
        <v>0</v>
      </c>
      <c r="L50" s="160">
        <f t="shared" ca="1" si="5"/>
        <v>0</v>
      </c>
      <c r="M50" s="160">
        <f t="shared" ca="1" si="5"/>
        <v>0</v>
      </c>
      <c r="N50" s="160">
        <f t="shared" ca="1" si="5"/>
        <v>0</v>
      </c>
      <c r="O50" s="160">
        <f t="shared" ca="1" si="5"/>
        <v>0</v>
      </c>
      <c r="P50" s="160">
        <f t="shared" ca="1" si="5"/>
        <v>0</v>
      </c>
      <c r="Q50" s="160">
        <f t="shared" ca="1" si="5"/>
        <v>0</v>
      </c>
      <c r="R50" s="160">
        <f t="shared" ca="1" si="5"/>
        <v>0</v>
      </c>
      <c r="S50" s="160">
        <f t="shared" ca="1" si="5"/>
        <v>0</v>
      </c>
      <c r="T50" s="160">
        <f t="shared" ca="1" si="5"/>
        <v>0</v>
      </c>
      <c r="U50" s="160">
        <f t="shared" ca="1" si="5"/>
        <v>0</v>
      </c>
      <c r="V50" s="160">
        <f t="shared" ca="1" si="5"/>
        <v>0</v>
      </c>
      <c r="W50" s="160">
        <f t="shared" ca="1" si="5"/>
        <v>0</v>
      </c>
      <c r="X50" s="160">
        <f t="shared" ca="1" si="5"/>
        <v>0</v>
      </c>
      <c r="Y50" s="160">
        <f t="shared" ca="1" si="5"/>
        <v>0</v>
      </c>
      <c r="Z50" s="160">
        <f t="shared" ca="1" si="5"/>
        <v>0</v>
      </c>
      <c r="AA50" s="160">
        <f t="shared" ca="1" si="5"/>
        <v>0</v>
      </c>
      <c r="AB50" s="160">
        <f t="shared" ca="1" si="5"/>
        <v>0</v>
      </c>
      <c r="AC50" s="160">
        <f t="shared" ca="1" si="5"/>
        <v>0</v>
      </c>
      <c r="AD50" s="160">
        <f t="shared" ca="1" si="5"/>
        <v>0</v>
      </c>
      <c r="AE50" s="160">
        <f t="shared" ca="1" si="5"/>
        <v>0</v>
      </c>
      <c r="AF50" s="160">
        <f t="shared" ca="1" si="5"/>
        <v>0</v>
      </c>
      <c r="AG50" s="160">
        <f t="shared" ca="1" si="5"/>
        <v>0</v>
      </c>
      <c r="AH50" s="160">
        <f t="shared" ca="1" si="5"/>
        <v>0</v>
      </c>
      <c r="AI50" s="160">
        <f t="shared" ca="1" si="5"/>
        <v>0</v>
      </c>
      <c r="AJ50" s="160">
        <f t="shared" ca="1" si="5"/>
        <v>0</v>
      </c>
      <c r="AK50" s="160">
        <f t="shared" ca="1" si="5"/>
        <v>0</v>
      </c>
      <c r="AL50" s="160">
        <f t="shared" ca="1" si="5"/>
        <v>0</v>
      </c>
      <c r="AM50" s="160">
        <f t="shared" ca="1" si="5"/>
        <v>0</v>
      </c>
      <c r="AN50" s="160">
        <f t="shared" ca="1" si="5"/>
        <v>0</v>
      </c>
      <c r="AO50" s="160">
        <f t="shared" ca="1" si="5"/>
        <v>0</v>
      </c>
      <c r="AP50" s="160">
        <f t="shared" ca="1" si="5"/>
        <v>0</v>
      </c>
      <c r="AQ50" s="160">
        <f t="shared" ca="1" si="5"/>
        <v>0</v>
      </c>
      <c r="AR50" s="160">
        <f t="shared" ca="1" si="5"/>
        <v>0</v>
      </c>
      <c r="AS50" s="160">
        <f t="shared" ca="1" si="5"/>
        <v>0</v>
      </c>
      <c r="AT50" s="160">
        <f t="shared" ca="1" si="5"/>
        <v>0</v>
      </c>
      <c r="AU50" s="160">
        <f t="shared" ca="1" si="5"/>
        <v>0</v>
      </c>
      <c r="AV50" s="160">
        <f t="shared" ca="1" si="5"/>
        <v>0</v>
      </c>
      <c r="AW50" s="160">
        <f t="shared" ca="1" si="5"/>
        <v>0</v>
      </c>
      <c r="AX50" s="160">
        <f t="shared" ca="1" si="5"/>
        <v>0</v>
      </c>
      <c r="AY50" s="160">
        <f t="shared" ca="1" si="5"/>
        <v>0</v>
      </c>
      <c r="AZ50" s="160">
        <f t="shared" ca="1" si="5"/>
        <v>0</v>
      </c>
      <c r="BA50" s="160">
        <f t="shared" ca="1" si="5"/>
        <v>0</v>
      </c>
      <c r="BB50" s="160">
        <f t="shared" ca="1" si="5"/>
        <v>0</v>
      </c>
      <c r="BC50" s="160">
        <f t="shared" ca="1" si="5"/>
        <v>0</v>
      </c>
      <c r="BD50" s="160">
        <f t="shared" ca="1" si="5"/>
        <v>0</v>
      </c>
      <c r="BE50" s="160">
        <f t="shared" ca="1" si="5"/>
        <v>0</v>
      </c>
      <c r="BF50" s="160">
        <f t="shared" ca="1" si="5"/>
        <v>0</v>
      </c>
      <c r="BG50" s="160">
        <f t="shared" ca="1" si="5"/>
        <v>0</v>
      </c>
      <c r="BH50" s="160">
        <f t="shared" ca="1" si="5"/>
        <v>0</v>
      </c>
      <c r="BI50" s="160">
        <f t="shared" ca="1" si="5"/>
        <v>0</v>
      </c>
      <c r="BJ50" s="17"/>
      <c r="BK50" s="17"/>
    </row>
    <row r="51" spans="1:63">
      <c r="A51" s="21" t="s">
        <v>183</v>
      </c>
      <c r="B51" s="161">
        <f ca="1">'Input - Revenue'!B75</f>
        <v>0</v>
      </c>
      <c r="C51" s="161">
        <f ca="1">'Input - Revenue'!C75</f>
        <v>0</v>
      </c>
      <c r="D51" s="161">
        <f ca="1">'Input - Revenue'!D75</f>
        <v>0</v>
      </c>
      <c r="E51" s="161">
        <f ca="1">'Input - Revenue'!E75</f>
        <v>0</v>
      </c>
      <c r="F51" s="161">
        <f ca="1">'Input - Revenue'!F75</f>
        <v>30045.599999999999</v>
      </c>
      <c r="G51" s="161">
        <f ca="1">'Input - Revenue'!G75</f>
        <v>56081.827817708341</v>
      </c>
      <c r="H51" s="161">
        <f ca="1">'Input - Revenue'!H75</f>
        <v>78180.41445268091</v>
      </c>
      <c r="I51" s="161">
        <f ca="1">'Input - Revenue'!I75</f>
        <v>96411.789366435172</v>
      </c>
      <c r="J51" s="161">
        <f ca="1">'Input - Revenue'!J75</f>
        <v>100435.6835995186</v>
      </c>
      <c r="K51" s="161">
        <f ca="1">'Input - Revenue'!K75</f>
        <v>102168.84709476655</v>
      </c>
      <c r="L51" s="161">
        <f ca="1">'Input - Revenue'!L75</f>
        <v>101653.14392716727</v>
      </c>
      <c r="M51" s="161">
        <f ca="1">'Input - Revenue'!M75</f>
        <v>107354.92380510207</v>
      </c>
      <c r="N51" s="161">
        <f ca="1">'Input - Revenue'!N75</f>
        <v>225852.47935725329</v>
      </c>
      <c r="O51" s="161">
        <f ca="1">'Input - Revenue'!O75</f>
        <v>177798.48823039964</v>
      </c>
      <c r="P51" s="161">
        <f ca="1">'Input - Revenue'!P75</f>
        <v>163229.46456190461</v>
      </c>
      <c r="Q51" s="161">
        <f ca="1">'Input - Revenue'!Q75</f>
        <v>163300.32209300433</v>
      </c>
      <c r="R51" s="161">
        <f ca="1">'Input - Revenue'!R75</f>
        <v>163838.52793240896</v>
      </c>
      <c r="S51" s="161">
        <f ca="1">'Input - Revenue'!S75</f>
        <v>164897.30541671781</v>
      </c>
      <c r="T51" s="161">
        <f ca="1">'Input - Revenue'!T75</f>
        <v>166537.23150892105</v>
      </c>
      <c r="U51" s="161">
        <f ca="1">'Input - Revenue'!U75</f>
        <v>215201.98921018135</v>
      </c>
      <c r="V51" s="161">
        <f ca="1">'Input - Revenue'!V75</f>
        <v>190625.6367516403</v>
      </c>
      <c r="W51" s="161">
        <f ca="1">'Input - Revenue'!W75</f>
        <v>194880.78737358036</v>
      </c>
      <c r="X51" s="161">
        <f ca="1">'Input - Revenue'!X75</f>
        <v>200155.11346741865</v>
      </c>
      <c r="Y51" s="161">
        <f ca="1">'Input - Revenue'!Y75</f>
        <v>206576.22116314681</v>
      </c>
      <c r="Z51" s="161">
        <f ca="1">'Input - Revenue'!Z75</f>
        <v>225003.51535884046</v>
      </c>
      <c r="AA51" s="161">
        <f ca="1">'Input - Revenue'!AA75</f>
        <v>234631.17427541083</v>
      </c>
      <c r="AB51" s="161">
        <f ca="1">'Input - Revenue'!AB75</f>
        <v>245984.2929194204</v>
      </c>
      <c r="AC51" s="161">
        <f ca="1">'Input - Revenue'!AC75</f>
        <v>259285.72795889189</v>
      </c>
      <c r="AD51" s="161">
        <f ca="1">'Input - Revenue'!AD75</f>
        <v>274788.47596389963</v>
      </c>
      <c r="AE51" s="161">
        <f ca="1">'Input - Revenue'!AE75</f>
        <v>292779.72008352668</v>
      </c>
      <c r="AF51" s="161">
        <f ca="1">'Input - Revenue'!AF75</f>
        <v>313585.42065700563</v>
      </c>
      <c r="AG51" s="161">
        <f ca="1">'Input - Revenue'!AG75</f>
        <v>337575.52285909333</v>
      </c>
      <c r="AH51" s="161">
        <f ca="1">'Input - Revenue'!AH75</f>
        <v>365169.86430399964</v>
      </c>
      <c r="AI51" s="161">
        <f ca="1">'Input - Revenue'!AI75</f>
        <v>396844.87667681242</v>
      </c>
      <c r="AJ51" s="161">
        <f ca="1">'Input - Revenue'!AJ75</f>
        <v>433141.18810374069</v>
      </c>
      <c r="AK51" s="161">
        <f ca="1">'Input - Revenue'!AK75</f>
        <v>474672.24731394835</v>
      </c>
      <c r="AL51" s="161">
        <f ca="1">'Input - Revenue'!AL75</f>
        <v>548240.81226035778</v>
      </c>
      <c r="AM51" s="161">
        <f ca="1">'Input - Revenue'!AM75</f>
        <v>605132.34763405612</v>
      </c>
      <c r="AN51" s="161">
        <f ca="1">'Input - Revenue'!AN75</f>
        <v>670021.31458556524</v>
      </c>
      <c r="AO51" s="161">
        <f ca="1">'Input - Revenue'!AO75</f>
        <v>743975.16422567854</v>
      </c>
      <c r="AP51" s="161">
        <f ca="1">'Input - Revenue'!AP75</f>
        <v>828204.96135596209</v>
      </c>
      <c r="AQ51" s="161">
        <f ca="1">'Input - Revenue'!AQ75</f>
        <v>924084.68213695963</v>
      </c>
      <c r="AR51" s="161">
        <f ca="1">'Input - Revenue'!AR75</f>
        <v>1033173.1053250181</v>
      </c>
      <c r="AS51" s="161">
        <f ca="1">'Input - Revenue'!AS75</f>
        <v>1157238.6456377695</v>
      </c>
      <c r="AT51" s="161">
        <f ca="1">'Input - Revenue'!AT75</f>
        <v>1298287.5246528792</v>
      </c>
      <c r="AU51" s="161">
        <f ca="1">'Input - Revenue'!AU75</f>
        <v>1458595.7277849233</v>
      </c>
      <c r="AV51" s="161">
        <f ca="1">'Input - Revenue'!AV75</f>
        <v>1640745.256167267</v>
      </c>
      <c r="AW51" s="161">
        <f ca="1">'Input - Revenue'!AW75</f>
        <v>1847665.2506493866</v>
      </c>
      <c r="AX51" s="161">
        <f ca="1">'Input - Revenue'!AX75</f>
        <v>2186812.5748287318</v>
      </c>
      <c r="AY51" s="161">
        <f ca="1">'Input - Revenue'!AY75</f>
        <v>2467032.8287060056</v>
      </c>
      <c r="AZ51" s="161">
        <f ca="1">'Input - Revenue'!AZ75</f>
        <v>2785199.4808755731</v>
      </c>
      <c r="BA51" s="161">
        <f ca="1">'Input - Revenue'!BA75</f>
        <v>3146406.324742951</v>
      </c>
      <c r="BB51" s="161">
        <f ca="1">'Input - Revenue'!BB75</f>
        <v>3556431.8572111111</v>
      </c>
      <c r="BC51" s="161">
        <f ca="1">'Input - Revenue'!BC75</f>
        <v>4021831.2964579631</v>
      </c>
      <c r="BD51" s="161">
        <f ca="1">'Input - Revenue'!BD75</f>
        <v>4550040.9664549744</v>
      </c>
      <c r="BE51" s="161">
        <f ca="1">'Input - Revenue'!BE75</f>
        <v>5149496.7102480847</v>
      </c>
      <c r="BF51" s="161">
        <f ca="1">'Input - Revenue'!BF75</f>
        <v>5829768.2173887482</v>
      </c>
      <c r="BG51" s="161">
        <f ca="1">'Input - Revenue'!BG75</f>
        <v>6601711.4042887632</v>
      </c>
      <c r="BH51" s="161">
        <f ca="1">'Input - Revenue'!BH75</f>
        <v>7477641.2737120064</v>
      </c>
      <c r="BI51" s="161">
        <f ca="1">'Input - Revenue'!BI75</f>
        <v>8471528.0056860242</v>
      </c>
    </row>
    <row r="52" spans="1:63">
      <c r="A52" s="21"/>
      <c r="B52" s="163"/>
      <c r="C52" s="163"/>
      <c r="D52" s="163"/>
      <c r="E52" s="163"/>
      <c r="F52" s="163"/>
      <c r="G52" s="163"/>
      <c r="H52" s="163"/>
      <c r="I52" s="163"/>
      <c r="J52" s="163"/>
      <c r="K52" s="163"/>
      <c r="L52" s="163"/>
      <c r="M52" s="163"/>
      <c r="N52" s="163"/>
      <c r="O52" s="163"/>
      <c r="P52" s="163"/>
      <c r="Q52" s="163"/>
      <c r="R52" s="163"/>
      <c r="S52" s="163"/>
      <c r="T52" s="163"/>
      <c r="U52" s="163"/>
      <c r="V52" s="163"/>
      <c r="W52" s="163"/>
      <c r="X52" s="163"/>
      <c r="Y52" s="163"/>
      <c r="Z52" s="163"/>
      <c r="AA52" s="163"/>
      <c r="AB52" s="163"/>
      <c r="AC52" s="163"/>
      <c r="AD52" s="163"/>
      <c r="AE52" s="163"/>
      <c r="AF52" s="163"/>
      <c r="AG52" s="163"/>
      <c r="AH52" s="163"/>
      <c r="AI52" s="163"/>
      <c r="AJ52" s="163"/>
      <c r="AK52" s="163"/>
      <c r="AL52" s="163"/>
      <c r="AM52" s="163"/>
      <c r="AN52" s="163"/>
      <c r="AO52" s="163"/>
      <c r="AP52" s="163"/>
      <c r="AQ52" s="163"/>
      <c r="AR52" s="163"/>
      <c r="AS52" s="163"/>
      <c r="AT52" s="163"/>
      <c r="AU52" s="163"/>
      <c r="AV52" s="163"/>
      <c r="AW52" s="163"/>
      <c r="AX52" s="163"/>
      <c r="AY52" s="163"/>
      <c r="AZ52" s="163"/>
      <c r="BA52" s="163"/>
      <c r="BB52" s="163"/>
      <c r="BC52" s="163"/>
      <c r="BD52" s="163"/>
      <c r="BE52" s="163"/>
      <c r="BF52" s="163"/>
      <c r="BG52" s="163"/>
      <c r="BH52" s="163"/>
      <c r="BI52" s="163"/>
    </row>
    <row r="53" spans="1:63">
      <c r="A53" s="21"/>
      <c r="B53" s="163"/>
      <c r="C53" s="163"/>
      <c r="D53" s="163"/>
      <c r="E53" s="163"/>
      <c r="F53" s="163"/>
      <c r="G53" s="163"/>
      <c r="H53" s="163"/>
      <c r="I53" s="163"/>
      <c r="J53" s="163"/>
      <c r="K53" s="163"/>
      <c r="L53" s="163"/>
      <c r="M53" s="163"/>
      <c r="N53" s="163"/>
      <c r="O53" s="163"/>
      <c r="P53" s="163"/>
      <c r="Q53" s="163"/>
      <c r="R53" s="163"/>
      <c r="S53" s="163"/>
      <c r="T53" s="163"/>
      <c r="U53" s="163"/>
      <c r="V53" s="163"/>
      <c r="W53" s="163"/>
      <c r="X53" s="163"/>
      <c r="Y53" s="163"/>
      <c r="Z53" s="163"/>
      <c r="AA53" s="163"/>
      <c r="AB53" s="163"/>
      <c r="AC53" s="163"/>
      <c r="AD53" s="163"/>
      <c r="AE53" s="163"/>
      <c r="AF53" s="163"/>
      <c r="AG53" s="163"/>
      <c r="AH53" s="163"/>
      <c r="AI53" s="163"/>
      <c r="AJ53" s="163"/>
      <c r="AK53" s="163"/>
      <c r="AL53" s="163"/>
      <c r="AM53" s="163"/>
      <c r="AN53" s="163"/>
      <c r="AO53" s="163"/>
      <c r="AP53" s="163"/>
      <c r="AQ53" s="163"/>
      <c r="AR53" s="163"/>
      <c r="AS53" s="163"/>
      <c r="AT53" s="163"/>
      <c r="AU53" s="163"/>
      <c r="AV53" s="163"/>
      <c r="AW53" s="163"/>
      <c r="AX53" s="163"/>
      <c r="AY53" s="163"/>
      <c r="AZ53" s="163"/>
      <c r="BA53" s="163"/>
      <c r="BB53" s="163"/>
      <c r="BC53" s="163"/>
      <c r="BD53" s="163"/>
      <c r="BE53" s="163"/>
      <c r="BF53" s="163"/>
      <c r="BG53" s="163"/>
      <c r="BH53" s="163"/>
      <c r="BI53" s="163"/>
    </row>
    <row r="54" spans="1:63" ht="18.5">
      <c r="A54" s="156" t="s">
        <v>112</v>
      </c>
      <c r="B54" s="157"/>
      <c r="C54" s="157"/>
      <c r="D54" s="157"/>
      <c r="E54" s="157"/>
      <c r="F54" s="157"/>
      <c r="G54" s="157"/>
      <c r="H54" s="157"/>
      <c r="I54" s="157"/>
      <c r="J54" s="157"/>
      <c r="K54" s="157"/>
      <c r="L54" s="157"/>
      <c r="M54" s="157"/>
      <c r="N54" s="157"/>
      <c r="O54" s="157"/>
      <c r="P54" s="157"/>
      <c r="Q54" s="157"/>
      <c r="R54" s="157"/>
      <c r="S54" s="157"/>
      <c r="T54" s="157"/>
      <c r="U54" s="157"/>
      <c r="V54" s="157"/>
      <c r="W54" s="157"/>
      <c r="X54" s="157"/>
      <c r="Y54" s="157"/>
      <c r="Z54" s="157"/>
      <c r="AA54" s="157"/>
      <c r="AB54" s="157"/>
      <c r="AC54" s="157"/>
      <c r="AD54" s="157"/>
      <c r="AE54" s="157"/>
      <c r="AF54" s="157"/>
      <c r="AG54" s="157"/>
      <c r="AH54" s="157"/>
      <c r="AI54" s="157"/>
      <c r="AJ54" s="157"/>
      <c r="AK54" s="157"/>
      <c r="AL54" s="157"/>
      <c r="AM54" s="157"/>
      <c r="AN54" s="157"/>
      <c r="AO54" s="157"/>
      <c r="AP54" s="157"/>
      <c r="AQ54" s="157"/>
      <c r="AR54" s="157"/>
      <c r="AS54" s="157"/>
      <c r="AT54" s="157"/>
      <c r="AU54" s="157"/>
      <c r="AV54" s="157"/>
      <c r="AW54" s="157"/>
      <c r="AX54" s="157"/>
      <c r="AY54" s="157"/>
      <c r="AZ54" s="157"/>
      <c r="BA54" s="157"/>
      <c r="BB54" s="157"/>
      <c r="BC54" s="157"/>
      <c r="BD54" s="157"/>
      <c r="BE54" s="157"/>
      <c r="BF54" s="157"/>
      <c r="BG54" s="157"/>
      <c r="BH54" s="157"/>
      <c r="BI54" s="157"/>
      <c r="BJ54" s="157"/>
      <c r="BK54" s="157"/>
    </row>
    <row r="55" spans="1:63">
      <c r="A55" s="2" t="s">
        <v>404</v>
      </c>
      <c r="B55" s="2"/>
      <c r="C55" s="164">
        <f>'Input - Assumptions'!H18</f>
        <v>0</v>
      </c>
    </row>
    <row r="56" spans="1:63">
      <c r="A56" s="2" t="str">
        <f>'Input - Assumptions'!C13</f>
        <v>% of operating expenses paid in month incurred</v>
      </c>
      <c r="C56" s="164">
        <f>'Input - Assumptions'!D13</f>
        <v>0.6</v>
      </c>
    </row>
    <row r="57" spans="1:63">
      <c r="A57" s="2" t="str">
        <f>'Input - Assumptions'!C14</f>
        <v>% of operating expenses paid on 1 month delay</v>
      </c>
      <c r="B57" s="2"/>
      <c r="C57" s="164">
        <f>'Input - Assumptions'!D14</f>
        <v>0.4</v>
      </c>
    </row>
    <row r="58" spans="1:63">
      <c r="C58" s="165"/>
    </row>
    <row r="59" spans="1:63">
      <c r="A59" s="17" t="s">
        <v>40</v>
      </c>
      <c r="B59" s="17">
        <v>0</v>
      </c>
      <c r="C59" s="17">
        <v>1</v>
      </c>
      <c r="D59" s="17">
        <v>2</v>
      </c>
      <c r="E59" s="17">
        <v>3</v>
      </c>
      <c r="F59" s="17">
        <v>4</v>
      </c>
      <c r="G59" s="17">
        <v>5</v>
      </c>
      <c r="H59" s="17">
        <v>6</v>
      </c>
      <c r="I59" s="17">
        <v>7</v>
      </c>
      <c r="J59" s="17">
        <v>8</v>
      </c>
      <c r="K59" s="17">
        <v>9</v>
      </c>
      <c r="L59" s="17">
        <v>10</v>
      </c>
      <c r="M59" s="17">
        <v>11</v>
      </c>
      <c r="N59" s="17">
        <v>12</v>
      </c>
      <c r="O59" s="17">
        <v>13</v>
      </c>
      <c r="P59" s="17">
        <v>14</v>
      </c>
      <c r="Q59" s="17">
        <v>15</v>
      </c>
      <c r="R59" s="17">
        <v>16</v>
      </c>
      <c r="S59" s="17">
        <v>17</v>
      </c>
      <c r="T59" s="17">
        <v>18</v>
      </c>
      <c r="U59" s="17">
        <v>19</v>
      </c>
      <c r="V59" s="17">
        <v>20</v>
      </c>
      <c r="W59" s="17">
        <v>21</v>
      </c>
      <c r="X59" s="17">
        <v>22</v>
      </c>
      <c r="Y59" s="17">
        <v>23</v>
      </c>
      <c r="Z59" s="17">
        <v>24</v>
      </c>
      <c r="AA59" s="17">
        <v>25</v>
      </c>
      <c r="AB59" s="17">
        <v>26</v>
      </c>
      <c r="AC59" s="17">
        <v>27</v>
      </c>
      <c r="AD59" s="17">
        <v>28</v>
      </c>
      <c r="AE59" s="17">
        <v>29</v>
      </c>
      <c r="AF59" s="17">
        <v>30</v>
      </c>
      <c r="AG59" s="17">
        <v>31</v>
      </c>
      <c r="AH59" s="17">
        <v>32</v>
      </c>
      <c r="AI59" s="17">
        <v>33</v>
      </c>
      <c r="AJ59" s="17">
        <v>34</v>
      </c>
      <c r="AK59" s="17">
        <v>35</v>
      </c>
      <c r="AL59" s="17">
        <v>36</v>
      </c>
      <c r="AM59" s="17">
        <v>37</v>
      </c>
      <c r="AN59" s="17">
        <v>38</v>
      </c>
      <c r="AO59" s="17">
        <v>39</v>
      </c>
      <c r="AP59" s="17">
        <v>40</v>
      </c>
      <c r="AQ59" s="17">
        <v>41</v>
      </c>
      <c r="AR59" s="17">
        <v>42</v>
      </c>
      <c r="AS59" s="17">
        <v>43</v>
      </c>
      <c r="AT59" s="17">
        <v>44</v>
      </c>
      <c r="AU59" s="17">
        <v>45</v>
      </c>
      <c r="AV59" s="17">
        <v>46</v>
      </c>
      <c r="AW59" s="17">
        <v>47</v>
      </c>
      <c r="AX59" s="17">
        <v>48</v>
      </c>
      <c r="AY59" s="17">
        <v>49</v>
      </c>
      <c r="AZ59" s="17">
        <v>50</v>
      </c>
      <c r="BA59" s="17">
        <v>51</v>
      </c>
      <c r="BB59" s="17">
        <v>52</v>
      </c>
      <c r="BC59" s="17">
        <v>53</v>
      </c>
      <c r="BD59" s="17">
        <v>54</v>
      </c>
      <c r="BE59" s="17">
        <v>55</v>
      </c>
      <c r="BF59" s="17">
        <v>56</v>
      </c>
      <c r="BG59" s="17">
        <v>57</v>
      </c>
      <c r="BH59" s="17">
        <v>58</v>
      </c>
      <c r="BI59" s="17">
        <v>59</v>
      </c>
      <c r="BJ59" s="17">
        <v>60</v>
      </c>
      <c r="BK59" s="17">
        <v>61</v>
      </c>
    </row>
    <row r="60" spans="1:63">
      <c r="A60" s="152" t="s">
        <v>405</v>
      </c>
      <c r="B60" s="25">
        <v>0</v>
      </c>
      <c r="C60" s="166">
        <f>'Input - Assumptions'!H17</f>
        <v>0</v>
      </c>
      <c r="D60" s="25">
        <f t="shared" ref="D60:BJ60" ca="1" si="6">C63</f>
        <v>0</v>
      </c>
      <c r="E60" s="25">
        <f t="shared" ca="1" si="6"/>
        <v>0</v>
      </c>
      <c r="F60" s="25">
        <f t="shared" ca="1" si="6"/>
        <v>0</v>
      </c>
      <c r="G60" s="25">
        <f t="shared" ca="1" si="6"/>
        <v>0</v>
      </c>
      <c r="H60" s="25">
        <f t="shared" ca="1" si="6"/>
        <v>0</v>
      </c>
      <c r="I60" s="25">
        <f t="shared" ca="1" si="6"/>
        <v>0</v>
      </c>
      <c r="J60" s="25">
        <f t="shared" ca="1" si="6"/>
        <v>0</v>
      </c>
      <c r="K60" s="25">
        <f t="shared" ca="1" si="6"/>
        <v>0</v>
      </c>
      <c r="L60" s="25">
        <f t="shared" ca="1" si="6"/>
        <v>0</v>
      </c>
      <c r="M60" s="25">
        <f t="shared" ca="1" si="6"/>
        <v>0</v>
      </c>
      <c r="N60" s="25">
        <f t="shared" ca="1" si="6"/>
        <v>0</v>
      </c>
      <c r="O60" s="25">
        <f t="shared" ca="1" si="6"/>
        <v>0</v>
      </c>
      <c r="P60" s="25">
        <f t="shared" ca="1" si="6"/>
        <v>0</v>
      </c>
      <c r="Q60" s="25">
        <f t="shared" ca="1" si="6"/>
        <v>0</v>
      </c>
      <c r="R60" s="25">
        <f t="shared" ca="1" si="6"/>
        <v>0</v>
      </c>
      <c r="S60" s="25">
        <f t="shared" ca="1" si="6"/>
        <v>0</v>
      </c>
      <c r="T60" s="25">
        <f t="shared" ca="1" si="6"/>
        <v>0</v>
      </c>
      <c r="U60" s="25">
        <f t="shared" ca="1" si="6"/>
        <v>0</v>
      </c>
      <c r="V60" s="25">
        <f t="shared" ca="1" si="6"/>
        <v>0</v>
      </c>
      <c r="W60" s="25">
        <f t="shared" ca="1" si="6"/>
        <v>0</v>
      </c>
      <c r="X60" s="25">
        <f t="shared" ca="1" si="6"/>
        <v>0</v>
      </c>
      <c r="Y60" s="25">
        <f t="shared" ca="1" si="6"/>
        <v>0</v>
      </c>
      <c r="Z60" s="25">
        <f t="shared" ca="1" si="6"/>
        <v>0</v>
      </c>
      <c r="AA60" s="25">
        <f t="shared" ca="1" si="6"/>
        <v>0</v>
      </c>
      <c r="AB60" s="25">
        <f t="shared" ca="1" si="6"/>
        <v>0</v>
      </c>
      <c r="AC60" s="25">
        <f t="shared" ca="1" si="6"/>
        <v>0</v>
      </c>
      <c r="AD60" s="25">
        <f t="shared" ca="1" si="6"/>
        <v>0</v>
      </c>
      <c r="AE60" s="25">
        <f t="shared" ca="1" si="6"/>
        <v>0</v>
      </c>
      <c r="AF60" s="25">
        <f t="shared" ca="1" si="6"/>
        <v>0</v>
      </c>
      <c r="AG60" s="25">
        <f t="shared" ca="1" si="6"/>
        <v>0</v>
      </c>
      <c r="AH60" s="25">
        <f t="shared" ca="1" si="6"/>
        <v>0</v>
      </c>
      <c r="AI60" s="25">
        <f t="shared" ca="1" si="6"/>
        <v>0</v>
      </c>
      <c r="AJ60" s="25">
        <f t="shared" ca="1" si="6"/>
        <v>0</v>
      </c>
      <c r="AK60" s="25">
        <f t="shared" ca="1" si="6"/>
        <v>0</v>
      </c>
      <c r="AL60" s="25">
        <f t="shared" ca="1" si="6"/>
        <v>0</v>
      </c>
      <c r="AM60" s="25">
        <f t="shared" ca="1" si="6"/>
        <v>0</v>
      </c>
      <c r="AN60" s="25">
        <f t="shared" ca="1" si="6"/>
        <v>0</v>
      </c>
      <c r="AO60" s="25">
        <f t="shared" ca="1" si="6"/>
        <v>0</v>
      </c>
      <c r="AP60" s="25">
        <f t="shared" ca="1" si="6"/>
        <v>0</v>
      </c>
      <c r="AQ60" s="25">
        <f t="shared" ca="1" si="6"/>
        <v>0</v>
      </c>
      <c r="AR60" s="25">
        <f t="shared" ca="1" si="6"/>
        <v>0</v>
      </c>
      <c r="AS60" s="25">
        <f t="shared" ca="1" si="6"/>
        <v>0</v>
      </c>
      <c r="AT60" s="25">
        <f t="shared" ca="1" si="6"/>
        <v>0</v>
      </c>
      <c r="AU60" s="25">
        <f t="shared" ca="1" si="6"/>
        <v>0</v>
      </c>
      <c r="AV60" s="25">
        <f t="shared" ca="1" si="6"/>
        <v>0</v>
      </c>
      <c r="AW60" s="25">
        <f t="shared" ca="1" si="6"/>
        <v>0</v>
      </c>
      <c r="AX60" s="25">
        <f t="shared" ca="1" si="6"/>
        <v>0</v>
      </c>
      <c r="AY60" s="25">
        <f t="shared" ca="1" si="6"/>
        <v>0</v>
      </c>
      <c r="AZ60" s="25">
        <f t="shared" ca="1" si="6"/>
        <v>0</v>
      </c>
      <c r="BA60" s="25">
        <f t="shared" ca="1" si="6"/>
        <v>0</v>
      </c>
      <c r="BB60" s="25">
        <f t="shared" ca="1" si="6"/>
        <v>0</v>
      </c>
      <c r="BC60" s="25">
        <f t="shared" ca="1" si="6"/>
        <v>0</v>
      </c>
      <c r="BD60" s="25">
        <f t="shared" ca="1" si="6"/>
        <v>0</v>
      </c>
      <c r="BE60" s="25">
        <f t="shared" ca="1" si="6"/>
        <v>0</v>
      </c>
      <c r="BF60" s="25">
        <f t="shared" ca="1" si="6"/>
        <v>0</v>
      </c>
      <c r="BG60" s="25">
        <f t="shared" ca="1" si="6"/>
        <v>0</v>
      </c>
      <c r="BH60" s="25">
        <f t="shared" ca="1" si="6"/>
        <v>0</v>
      </c>
      <c r="BI60" s="25">
        <f t="shared" ca="1" si="6"/>
        <v>0</v>
      </c>
      <c r="BJ60" s="25">
        <f t="shared" ca="1" si="6"/>
        <v>0</v>
      </c>
      <c r="BK60" s="25">
        <f t="shared" ref="BK60:BK61" ca="1" si="7">BJ60</f>
        <v>0</v>
      </c>
    </row>
    <row r="61" spans="1:63">
      <c r="A61" s="2" t="s">
        <v>406</v>
      </c>
      <c r="B61" s="25">
        <f>B63</f>
        <v>0</v>
      </c>
      <c r="C61" s="25">
        <f t="shared" ref="C61:BJ61" ca="1" si="8">C62+$C$55*D62-C60</f>
        <v>0</v>
      </c>
      <c r="D61" s="25">
        <f t="shared" ca="1" si="8"/>
        <v>0</v>
      </c>
      <c r="E61" s="25">
        <f t="shared" ca="1" si="8"/>
        <v>0</v>
      </c>
      <c r="F61" s="25">
        <f t="shared" ca="1" si="8"/>
        <v>27</v>
      </c>
      <c r="G61" s="25">
        <f t="shared" ca="1" si="8"/>
        <v>471.30236145833339</v>
      </c>
      <c r="H61" s="25">
        <f t="shared" ca="1" si="8"/>
        <v>1064.9642227660897</v>
      </c>
      <c r="I61" s="25">
        <f t="shared" ca="1" si="8"/>
        <v>1501.8829715311253</v>
      </c>
      <c r="J61" s="25">
        <f t="shared" ca="1" si="8"/>
        <v>2731.1447438149935</v>
      </c>
      <c r="K61" s="25">
        <f t="shared" ca="1" si="8"/>
        <v>3131.3545455697586</v>
      </c>
      <c r="L61" s="25">
        <f t="shared" ca="1" si="8"/>
        <v>3533.8324665548571</v>
      </c>
      <c r="M61" s="25">
        <f t="shared" ca="1" si="8"/>
        <v>3939.3801509434161</v>
      </c>
      <c r="N61" s="25">
        <f t="shared" ca="1" si="8"/>
        <v>4348.8986827172021</v>
      </c>
      <c r="O61" s="25">
        <f t="shared" ca="1" si="8"/>
        <v>6269.2866685483586</v>
      </c>
      <c r="P61" s="25">
        <f t="shared" ca="1" si="8"/>
        <v>6272.5951871566776</v>
      </c>
      <c r="Q61" s="25">
        <f t="shared" ca="1" si="8"/>
        <v>6291.1864296111962</v>
      </c>
      <c r="R61" s="25">
        <f t="shared" ca="1" si="8"/>
        <v>6326.9285666705218</v>
      </c>
      <c r="S61" s="25">
        <f t="shared" ca="1" si="8"/>
        <v>6381.9534466936329</v>
      </c>
      <c r="T61" s="25">
        <f t="shared" ca="1" si="8"/>
        <v>6458.6931250623456</v>
      </c>
      <c r="U61" s="25">
        <f t="shared" ca="1" si="8"/>
        <v>6559.9214658224446</v>
      </c>
      <c r="V61" s="25">
        <f t="shared" ca="1" si="8"/>
        <v>8364.9103384633454</v>
      </c>
      <c r="W61" s="25">
        <f t="shared" ca="1" si="8"/>
        <v>8562.4439120043608</v>
      </c>
      <c r="X61" s="25">
        <f t="shared" ca="1" si="8"/>
        <v>8803.8557741707518</v>
      </c>
      <c r="Y61" s="25">
        <f t="shared" ca="1" si="8"/>
        <v>9094.9584205959782</v>
      </c>
      <c r="Z61" s="25">
        <f t="shared" ca="1" si="8"/>
        <v>9442.3762595441603</v>
      </c>
      <c r="AA61" s="25">
        <f t="shared" ca="1" si="8"/>
        <v>10156.198146068427</v>
      </c>
      <c r="AB61" s="25">
        <f t="shared" ca="1" si="8"/>
        <v>10654.206064224223</v>
      </c>
      <c r="AC61" s="25">
        <f t="shared" ca="1" si="8"/>
        <v>11236.933871493951</v>
      </c>
      <c r="AD61" s="25">
        <f t="shared" ca="1" si="8"/>
        <v>11915.881185626313</v>
      </c>
      <c r="AE61" s="25">
        <f t="shared" ca="1" si="8"/>
        <v>12704.149064126916</v>
      </c>
      <c r="AF61" s="25">
        <f t="shared" ca="1" si="8"/>
        <v>13616.662310315234</v>
      </c>
      <c r="AG61" s="25">
        <f t="shared" ca="1" si="8"/>
        <v>14670.422650598222</v>
      </c>
      <c r="AH61" s="25">
        <f t="shared" ca="1" si="8"/>
        <v>15884.797069695695</v>
      </c>
      <c r="AI61" s="25">
        <f t="shared" ca="1" si="8"/>
        <v>17281.846185792827</v>
      </c>
      <c r="AJ61" s="25">
        <f t="shared" ca="1" si="8"/>
        <v>18886.698225486645</v>
      </c>
      <c r="AK61" s="25">
        <f t="shared" ca="1" si="8"/>
        <v>20727.974930411303</v>
      </c>
      <c r="AL61" s="25">
        <f t="shared" ca="1" si="8"/>
        <v>22838.276606641273</v>
      </c>
      <c r="AM61" s="25">
        <f t="shared" ca="1" si="8"/>
        <v>26029.614244959805</v>
      </c>
      <c r="AN61" s="25">
        <f t="shared" ca="1" si="8"/>
        <v>28878.493574851298</v>
      </c>
      <c r="AO61" s="25">
        <f t="shared" ca="1" si="8"/>
        <v>32136.07265226723</v>
      </c>
      <c r="AP61" s="25">
        <f t="shared" ca="1" si="8"/>
        <v>35858.886302619256</v>
      </c>
      <c r="AQ61" s="25">
        <f t="shared" ca="1" si="8"/>
        <v>40111.324190382991</v>
      </c>
      <c r="AR61" s="25">
        <f t="shared" ca="1" si="8"/>
        <v>44966.721543486667</v>
      </c>
      <c r="AS61" s="25">
        <f t="shared" ca="1" si="8"/>
        <v>50508.601342902009</v>
      </c>
      <c r="AT61" s="25">
        <f t="shared" ca="1" si="8"/>
        <v>56832.089010250034</v>
      </c>
      <c r="AU61" s="25">
        <f t="shared" ca="1" si="8"/>
        <v>64045.52354683006</v>
      </c>
      <c r="AV61" s="25">
        <f t="shared" ca="1" si="8"/>
        <v>72272.292403617059</v>
      </c>
      <c r="AW61" s="25">
        <f t="shared" ca="1" si="8"/>
        <v>81652.921149757647</v>
      </c>
      <c r="AX61" s="25">
        <f t="shared" ca="1" si="8"/>
        <v>92347.453321059671</v>
      </c>
      <c r="AY61" s="25">
        <f t="shared" ca="1" si="8"/>
        <v>107787.11878676194</v>
      </c>
      <c r="AZ61" s="25">
        <f t="shared" ca="1" si="8"/>
        <v>122113.18486192904</v>
      </c>
      <c r="BA61" s="25">
        <f t="shared" ca="1" si="8"/>
        <v>138439.81825033028</v>
      </c>
      <c r="BB61" s="25">
        <f t="shared" ca="1" si="8"/>
        <v>157044.66526487231</v>
      </c>
      <c r="BC61" s="25">
        <f t="shared" ca="1" si="8"/>
        <v>178243.93343543215</v>
      </c>
      <c r="BD61" s="25">
        <f t="shared" ca="1" si="8"/>
        <v>202397.74651928147</v>
      </c>
      <c r="BE61" s="25">
        <f t="shared" ca="1" si="8"/>
        <v>229916.2431552838</v>
      </c>
      <c r="BF61" s="25">
        <f t="shared" ca="1" si="8"/>
        <v>261266.52242804054</v>
      </c>
      <c r="BG61" s="25">
        <f t="shared" ca="1" si="8"/>
        <v>296980.55394784134</v>
      </c>
      <c r="BH61" s="25">
        <f t="shared" ca="1" si="8"/>
        <v>337664.18638312496</v>
      </c>
      <c r="BI61" s="25">
        <f t="shared" ca="1" si="8"/>
        <v>384007.4069806512</v>
      </c>
      <c r="BJ61" s="25">
        <f t="shared" ca="1" si="8"/>
        <v>436796.02578959835</v>
      </c>
      <c r="BK61" s="25">
        <f t="shared" ca="1" si="7"/>
        <v>436796.02578959835</v>
      </c>
    </row>
    <row r="62" spans="1:63">
      <c r="A62" s="2" t="s">
        <v>185</v>
      </c>
      <c r="B62" s="2"/>
      <c r="C62" s="25">
        <f ca="1">B37</f>
        <v>0</v>
      </c>
      <c r="D62" s="25">
        <f t="shared" ref="D62:BK62" ca="1" si="9">C37</f>
        <v>0</v>
      </c>
      <c r="E62" s="25">
        <f t="shared" ca="1" si="9"/>
        <v>0</v>
      </c>
      <c r="F62" s="25">
        <f t="shared" ca="1" si="9"/>
        <v>27</v>
      </c>
      <c r="G62" s="25">
        <f t="shared" ca="1" si="9"/>
        <v>471.30236145833339</v>
      </c>
      <c r="H62" s="25">
        <f t="shared" ca="1" si="9"/>
        <v>1064.9642227660897</v>
      </c>
      <c r="I62" s="25">
        <f t="shared" ca="1" si="9"/>
        <v>1501.8829715311253</v>
      </c>
      <c r="J62" s="25">
        <f t="shared" ca="1" si="9"/>
        <v>2731.1447438149935</v>
      </c>
      <c r="K62" s="25">
        <f t="shared" ca="1" si="9"/>
        <v>3131.3545455697586</v>
      </c>
      <c r="L62" s="25">
        <f t="shared" ca="1" si="9"/>
        <v>3533.8324665548571</v>
      </c>
      <c r="M62" s="25">
        <f t="shared" ca="1" si="9"/>
        <v>3939.3801509434161</v>
      </c>
      <c r="N62" s="25">
        <f t="shared" ca="1" si="9"/>
        <v>4348.8986827172021</v>
      </c>
      <c r="O62" s="25">
        <f t="shared" ca="1" si="9"/>
        <v>6269.2866685483586</v>
      </c>
      <c r="P62" s="25">
        <f t="shared" ca="1" si="9"/>
        <v>6272.5951871566776</v>
      </c>
      <c r="Q62" s="25">
        <f t="shared" ca="1" si="9"/>
        <v>6291.1864296111962</v>
      </c>
      <c r="R62" s="25">
        <f t="shared" ca="1" si="9"/>
        <v>6326.9285666705218</v>
      </c>
      <c r="S62" s="25">
        <f t="shared" ca="1" si="9"/>
        <v>6381.9534466936329</v>
      </c>
      <c r="T62" s="25">
        <f t="shared" ca="1" si="9"/>
        <v>6458.6931250623456</v>
      </c>
      <c r="U62" s="25">
        <f t="shared" ca="1" si="9"/>
        <v>6559.9214658224446</v>
      </c>
      <c r="V62" s="25">
        <f t="shared" ca="1" si="9"/>
        <v>8364.9103384633454</v>
      </c>
      <c r="W62" s="25">
        <f t="shared" ca="1" si="9"/>
        <v>8562.4439120043608</v>
      </c>
      <c r="X62" s="25">
        <f t="shared" ca="1" si="9"/>
        <v>8803.8557741707518</v>
      </c>
      <c r="Y62" s="25">
        <f t="shared" ca="1" si="9"/>
        <v>9094.9584205959782</v>
      </c>
      <c r="Z62" s="25">
        <f t="shared" ca="1" si="9"/>
        <v>9442.3762595441603</v>
      </c>
      <c r="AA62" s="25">
        <f t="shared" ca="1" si="9"/>
        <v>10156.198146068427</v>
      </c>
      <c r="AB62" s="25">
        <f t="shared" ca="1" si="9"/>
        <v>10654.206064224223</v>
      </c>
      <c r="AC62" s="25">
        <f t="shared" ca="1" si="9"/>
        <v>11236.933871493951</v>
      </c>
      <c r="AD62" s="25">
        <f t="shared" ca="1" si="9"/>
        <v>11915.881185626313</v>
      </c>
      <c r="AE62" s="25">
        <f t="shared" ca="1" si="9"/>
        <v>12704.149064126916</v>
      </c>
      <c r="AF62" s="25">
        <f t="shared" ca="1" si="9"/>
        <v>13616.662310315234</v>
      </c>
      <c r="AG62" s="25">
        <f t="shared" ca="1" si="9"/>
        <v>14670.422650598222</v>
      </c>
      <c r="AH62" s="25">
        <f t="shared" ca="1" si="9"/>
        <v>15884.797069695695</v>
      </c>
      <c r="AI62" s="25">
        <f t="shared" ca="1" si="9"/>
        <v>17281.846185792827</v>
      </c>
      <c r="AJ62" s="25">
        <f t="shared" ca="1" si="9"/>
        <v>18886.698225486645</v>
      </c>
      <c r="AK62" s="25">
        <f t="shared" ca="1" si="9"/>
        <v>20727.974930411303</v>
      </c>
      <c r="AL62" s="25">
        <f t="shared" ca="1" si="9"/>
        <v>22838.276606641273</v>
      </c>
      <c r="AM62" s="25">
        <f t="shared" ca="1" si="9"/>
        <v>26029.614244959805</v>
      </c>
      <c r="AN62" s="25">
        <f t="shared" ca="1" si="9"/>
        <v>28878.493574851298</v>
      </c>
      <c r="AO62" s="25">
        <f t="shared" ca="1" si="9"/>
        <v>32136.07265226723</v>
      </c>
      <c r="AP62" s="25">
        <f t="shared" ca="1" si="9"/>
        <v>35858.886302619256</v>
      </c>
      <c r="AQ62" s="25">
        <f t="shared" ca="1" si="9"/>
        <v>40111.324190382991</v>
      </c>
      <c r="AR62" s="25">
        <f t="shared" ca="1" si="9"/>
        <v>44966.721543486667</v>
      </c>
      <c r="AS62" s="25">
        <f t="shared" ca="1" si="9"/>
        <v>50508.601342902009</v>
      </c>
      <c r="AT62" s="25">
        <f t="shared" ca="1" si="9"/>
        <v>56832.089010250034</v>
      </c>
      <c r="AU62" s="25">
        <f t="shared" ca="1" si="9"/>
        <v>64045.52354683006</v>
      </c>
      <c r="AV62" s="25">
        <f t="shared" ca="1" si="9"/>
        <v>72272.292403617059</v>
      </c>
      <c r="AW62" s="25">
        <f t="shared" ca="1" si="9"/>
        <v>81652.921149757647</v>
      </c>
      <c r="AX62" s="25">
        <f t="shared" ca="1" si="9"/>
        <v>92347.453321059671</v>
      </c>
      <c r="AY62" s="25">
        <f t="shared" ca="1" si="9"/>
        <v>107787.11878676194</v>
      </c>
      <c r="AZ62" s="25">
        <f t="shared" ca="1" si="9"/>
        <v>122113.18486192904</v>
      </c>
      <c r="BA62" s="25">
        <f t="shared" ca="1" si="9"/>
        <v>138439.81825033028</v>
      </c>
      <c r="BB62" s="25">
        <f t="shared" ca="1" si="9"/>
        <v>157044.66526487231</v>
      </c>
      <c r="BC62" s="25">
        <f t="shared" ca="1" si="9"/>
        <v>178243.93343543215</v>
      </c>
      <c r="BD62" s="25">
        <f t="shared" ca="1" si="9"/>
        <v>202397.74651928147</v>
      </c>
      <c r="BE62" s="25">
        <f t="shared" ca="1" si="9"/>
        <v>229916.2431552838</v>
      </c>
      <c r="BF62" s="25">
        <f t="shared" ca="1" si="9"/>
        <v>261266.52242804054</v>
      </c>
      <c r="BG62" s="25">
        <f t="shared" ca="1" si="9"/>
        <v>296980.55394784134</v>
      </c>
      <c r="BH62" s="25">
        <f t="shared" ca="1" si="9"/>
        <v>337664.18638312496</v>
      </c>
      <c r="BI62" s="25">
        <f t="shared" ca="1" si="9"/>
        <v>384007.4069806512</v>
      </c>
      <c r="BJ62" s="25">
        <f t="shared" ca="1" si="9"/>
        <v>436796.02578959835</v>
      </c>
      <c r="BK62" s="25">
        <f t="shared" si="9"/>
        <v>0</v>
      </c>
    </row>
    <row r="63" spans="1:63">
      <c r="A63" s="2" t="s">
        <v>407</v>
      </c>
      <c r="B63" s="25">
        <f>C60</f>
        <v>0</v>
      </c>
      <c r="C63" s="25">
        <f t="shared" ref="C63:BJ63" ca="1" si="10">C60+C61-C62</f>
        <v>0</v>
      </c>
      <c r="D63" s="25">
        <f t="shared" ca="1" si="10"/>
        <v>0</v>
      </c>
      <c r="E63" s="25">
        <f t="shared" ca="1" si="10"/>
        <v>0</v>
      </c>
      <c r="F63" s="25">
        <f t="shared" ca="1" si="10"/>
        <v>0</v>
      </c>
      <c r="G63" s="25">
        <f t="shared" ca="1" si="10"/>
        <v>0</v>
      </c>
      <c r="H63" s="25">
        <f t="shared" ca="1" si="10"/>
        <v>0</v>
      </c>
      <c r="I63" s="25">
        <f t="shared" ca="1" si="10"/>
        <v>0</v>
      </c>
      <c r="J63" s="25">
        <f t="shared" ca="1" si="10"/>
        <v>0</v>
      </c>
      <c r="K63" s="25">
        <f t="shared" ca="1" si="10"/>
        <v>0</v>
      </c>
      <c r="L63" s="25">
        <f t="shared" ca="1" si="10"/>
        <v>0</v>
      </c>
      <c r="M63" s="25">
        <f t="shared" ca="1" si="10"/>
        <v>0</v>
      </c>
      <c r="N63" s="25">
        <f t="shared" ca="1" si="10"/>
        <v>0</v>
      </c>
      <c r="O63" s="25">
        <f t="shared" ca="1" si="10"/>
        <v>0</v>
      </c>
      <c r="P63" s="25">
        <f t="shared" ca="1" si="10"/>
        <v>0</v>
      </c>
      <c r="Q63" s="25">
        <f t="shared" ca="1" si="10"/>
        <v>0</v>
      </c>
      <c r="R63" s="25">
        <f t="shared" ca="1" si="10"/>
        <v>0</v>
      </c>
      <c r="S63" s="25">
        <f t="shared" ca="1" si="10"/>
        <v>0</v>
      </c>
      <c r="T63" s="25">
        <f t="shared" ca="1" si="10"/>
        <v>0</v>
      </c>
      <c r="U63" s="25">
        <f t="shared" ca="1" si="10"/>
        <v>0</v>
      </c>
      <c r="V63" s="25">
        <f t="shared" ca="1" si="10"/>
        <v>0</v>
      </c>
      <c r="W63" s="25">
        <f t="shared" ca="1" si="10"/>
        <v>0</v>
      </c>
      <c r="X63" s="25">
        <f t="shared" ca="1" si="10"/>
        <v>0</v>
      </c>
      <c r="Y63" s="25">
        <f t="shared" ca="1" si="10"/>
        <v>0</v>
      </c>
      <c r="Z63" s="25">
        <f t="shared" ca="1" si="10"/>
        <v>0</v>
      </c>
      <c r="AA63" s="25">
        <f t="shared" ca="1" si="10"/>
        <v>0</v>
      </c>
      <c r="AB63" s="25">
        <f t="shared" ca="1" si="10"/>
        <v>0</v>
      </c>
      <c r="AC63" s="25">
        <f t="shared" ca="1" si="10"/>
        <v>0</v>
      </c>
      <c r="AD63" s="25">
        <f t="shared" ca="1" si="10"/>
        <v>0</v>
      </c>
      <c r="AE63" s="25">
        <f t="shared" ca="1" si="10"/>
        <v>0</v>
      </c>
      <c r="AF63" s="25">
        <f t="shared" ca="1" si="10"/>
        <v>0</v>
      </c>
      <c r="AG63" s="25">
        <f t="shared" ca="1" si="10"/>
        <v>0</v>
      </c>
      <c r="AH63" s="25">
        <f t="shared" ca="1" si="10"/>
        <v>0</v>
      </c>
      <c r="AI63" s="25">
        <f t="shared" ca="1" si="10"/>
        <v>0</v>
      </c>
      <c r="AJ63" s="25">
        <f t="shared" ca="1" si="10"/>
        <v>0</v>
      </c>
      <c r="AK63" s="25">
        <f t="shared" ca="1" si="10"/>
        <v>0</v>
      </c>
      <c r="AL63" s="25">
        <f t="shared" ca="1" si="10"/>
        <v>0</v>
      </c>
      <c r="AM63" s="25">
        <f t="shared" ca="1" si="10"/>
        <v>0</v>
      </c>
      <c r="AN63" s="25">
        <f t="shared" ca="1" si="10"/>
        <v>0</v>
      </c>
      <c r="AO63" s="25">
        <f t="shared" ca="1" si="10"/>
        <v>0</v>
      </c>
      <c r="AP63" s="25">
        <f t="shared" ca="1" si="10"/>
        <v>0</v>
      </c>
      <c r="AQ63" s="25">
        <f t="shared" ca="1" si="10"/>
        <v>0</v>
      </c>
      <c r="AR63" s="25">
        <f t="shared" ca="1" si="10"/>
        <v>0</v>
      </c>
      <c r="AS63" s="25">
        <f t="shared" ca="1" si="10"/>
        <v>0</v>
      </c>
      <c r="AT63" s="25">
        <f t="shared" ca="1" si="10"/>
        <v>0</v>
      </c>
      <c r="AU63" s="25">
        <f t="shared" ca="1" si="10"/>
        <v>0</v>
      </c>
      <c r="AV63" s="25">
        <f t="shared" ca="1" si="10"/>
        <v>0</v>
      </c>
      <c r="AW63" s="25">
        <f t="shared" ca="1" si="10"/>
        <v>0</v>
      </c>
      <c r="AX63" s="25">
        <f t="shared" ca="1" si="10"/>
        <v>0</v>
      </c>
      <c r="AY63" s="25">
        <f t="shared" ca="1" si="10"/>
        <v>0</v>
      </c>
      <c r="AZ63" s="25">
        <f t="shared" ca="1" si="10"/>
        <v>0</v>
      </c>
      <c r="BA63" s="25">
        <f t="shared" ca="1" si="10"/>
        <v>0</v>
      </c>
      <c r="BB63" s="25">
        <f t="shared" ca="1" si="10"/>
        <v>0</v>
      </c>
      <c r="BC63" s="25">
        <f t="shared" ca="1" si="10"/>
        <v>0</v>
      </c>
      <c r="BD63" s="25">
        <f t="shared" ca="1" si="10"/>
        <v>0</v>
      </c>
      <c r="BE63" s="25">
        <f t="shared" ca="1" si="10"/>
        <v>0</v>
      </c>
      <c r="BF63" s="25">
        <f t="shared" ca="1" si="10"/>
        <v>0</v>
      </c>
      <c r="BG63" s="25">
        <f t="shared" ca="1" si="10"/>
        <v>0</v>
      </c>
      <c r="BH63" s="25">
        <f t="shared" ca="1" si="10"/>
        <v>0</v>
      </c>
      <c r="BI63" s="25">
        <f t="shared" ca="1" si="10"/>
        <v>0</v>
      </c>
      <c r="BJ63" s="25">
        <f t="shared" ca="1" si="10"/>
        <v>0</v>
      </c>
    </row>
    <row r="65" spans="1:63">
      <c r="A65" s="167" t="s">
        <v>408</v>
      </c>
      <c r="B65" s="167">
        <f>B63</f>
        <v>0</v>
      </c>
      <c r="C65" s="167">
        <f ca="1">C61*$C$56</f>
        <v>0</v>
      </c>
      <c r="D65" s="167">
        <f t="shared" ref="D65:BJ65" ca="1" si="11">D61*$C$56+C61*$C$57</f>
        <v>0</v>
      </c>
      <c r="E65" s="167">
        <f t="shared" ca="1" si="11"/>
        <v>0</v>
      </c>
      <c r="F65" s="167">
        <f t="shared" ca="1" si="11"/>
        <v>16.2</v>
      </c>
      <c r="G65" s="167">
        <f t="shared" ca="1" si="11"/>
        <v>293.58141687500006</v>
      </c>
      <c r="H65" s="167">
        <f t="shared" ca="1" si="11"/>
        <v>827.49947824298727</v>
      </c>
      <c r="I65" s="167">
        <f t="shared" ca="1" si="11"/>
        <v>1327.1154720251111</v>
      </c>
      <c r="J65" s="167">
        <f t="shared" ca="1" si="11"/>
        <v>2239.4400349014463</v>
      </c>
      <c r="K65" s="167">
        <f t="shared" ca="1" si="11"/>
        <v>2971.2706248678523</v>
      </c>
      <c r="L65" s="167">
        <f t="shared" ca="1" si="11"/>
        <v>3372.8412981608176</v>
      </c>
      <c r="M65" s="167">
        <f t="shared" ca="1" si="11"/>
        <v>3777.1610771879923</v>
      </c>
      <c r="N65" s="167">
        <f t="shared" ca="1" si="11"/>
        <v>4185.0912700076879</v>
      </c>
      <c r="O65" s="167">
        <f t="shared" ca="1" si="11"/>
        <v>5501.1314742158957</v>
      </c>
      <c r="P65" s="167">
        <f t="shared" ca="1" si="11"/>
        <v>6271.27177971335</v>
      </c>
      <c r="Q65" s="167">
        <f t="shared" ca="1" si="11"/>
        <v>6283.7499326293891</v>
      </c>
      <c r="R65" s="167">
        <f t="shared" ca="1" si="11"/>
        <v>6312.6317118467923</v>
      </c>
      <c r="S65" s="167">
        <f t="shared" ca="1" si="11"/>
        <v>6359.9434946843885</v>
      </c>
      <c r="T65" s="167">
        <f t="shared" ca="1" si="11"/>
        <v>6427.9972537148606</v>
      </c>
      <c r="U65" s="167">
        <f t="shared" ca="1" si="11"/>
        <v>6519.430129518405</v>
      </c>
      <c r="V65" s="167">
        <f t="shared" ca="1" si="11"/>
        <v>7642.9147894069847</v>
      </c>
      <c r="W65" s="167">
        <f t="shared" ca="1" si="11"/>
        <v>8483.4304825879553</v>
      </c>
      <c r="X65" s="167">
        <f t="shared" ca="1" si="11"/>
        <v>8707.291029304195</v>
      </c>
      <c r="Y65" s="167">
        <f t="shared" ca="1" si="11"/>
        <v>8978.5173620258865</v>
      </c>
      <c r="Z65" s="167">
        <f t="shared" ca="1" si="11"/>
        <v>9303.4091239648878</v>
      </c>
      <c r="AA65" s="167">
        <f t="shared" ca="1" si="11"/>
        <v>9870.6693914587213</v>
      </c>
      <c r="AB65" s="167">
        <f t="shared" ca="1" si="11"/>
        <v>10455.002896961905</v>
      </c>
      <c r="AC65" s="167">
        <f t="shared" ca="1" si="11"/>
        <v>11003.842748586059</v>
      </c>
      <c r="AD65" s="167">
        <f t="shared" ca="1" si="11"/>
        <v>11644.302259973369</v>
      </c>
      <c r="AE65" s="167">
        <f t="shared" ca="1" si="11"/>
        <v>12388.841912726675</v>
      </c>
      <c r="AF65" s="167">
        <f t="shared" ca="1" si="11"/>
        <v>13251.657011839907</v>
      </c>
      <c r="AG65" s="167">
        <f t="shared" ca="1" si="11"/>
        <v>14248.918514485027</v>
      </c>
      <c r="AH65" s="167">
        <f t="shared" ca="1" si="11"/>
        <v>15399.047302056704</v>
      </c>
      <c r="AI65" s="167">
        <f t="shared" ca="1" si="11"/>
        <v>16723.026539353974</v>
      </c>
      <c r="AJ65" s="167">
        <f t="shared" ca="1" si="11"/>
        <v>18244.757409609119</v>
      </c>
      <c r="AK65" s="167">
        <f t="shared" ca="1" si="11"/>
        <v>19991.46424844144</v>
      </c>
      <c r="AL65" s="167">
        <f t="shared" ca="1" si="11"/>
        <v>21994.155936149284</v>
      </c>
      <c r="AM65" s="167">
        <f t="shared" ca="1" si="11"/>
        <v>24753.079189632394</v>
      </c>
      <c r="AN65" s="167">
        <f t="shared" ca="1" si="11"/>
        <v>27738.941842894703</v>
      </c>
      <c r="AO65" s="167">
        <f t="shared" ca="1" si="11"/>
        <v>30833.041021300858</v>
      </c>
      <c r="AP65" s="167">
        <f t="shared" ca="1" si="11"/>
        <v>34369.760842478441</v>
      </c>
      <c r="AQ65" s="167">
        <f t="shared" ca="1" si="11"/>
        <v>38410.349035277497</v>
      </c>
      <c r="AR65" s="167">
        <f t="shared" ca="1" si="11"/>
        <v>43024.562602245198</v>
      </c>
      <c r="AS65" s="167">
        <f t="shared" ca="1" si="11"/>
        <v>48291.849423135871</v>
      </c>
      <c r="AT65" s="167">
        <f t="shared" ca="1" si="11"/>
        <v>54302.69394331082</v>
      </c>
      <c r="AU65" s="167">
        <f t="shared" ca="1" si="11"/>
        <v>61160.14973219805</v>
      </c>
      <c r="AV65" s="167">
        <f t="shared" ca="1" si="11"/>
        <v>68981.584860902251</v>
      </c>
      <c r="AW65" s="167">
        <f t="shared" ca="1" si="11"/>
        <v>77900.669651301403</v>
      </c>
      <c r="AX65" s="167">
        <f t="shared" ca="1" si="11"/>
        <v>88069.640452538864</v>
      </c>
      <c r="AY65" s="167">
        <f t="shared" ca="1" si="11"/>
        <v>101611.25260048104</v>
      </c>
      <c r="AZ65" s="167">
        <f t="shared" ca="1" si="11"/>
        <v>116382.7584318622</v>
      </c>
      <c r="BA65" s="167">
        <f t="shared" ca="1" si="11"/>
        <v>131909.16489496978</v>
      </c>
      <c r="BB65" s="167">
        <f t="shared" ca="1" si="11"/>
        <v>149602.7264590555</v>
      </c>
      <c r="BC65" s="167">
        <f t="shared" ca="1" si="11"/>
        <v>169764.22616720822</v>
      </c>
      <c r="BD65" s="167">
        <f t="shared" ca="1" si="11"/>
        <v>192736.22128574172</v>
      </c>
      <c r="BE65" s="167">
        <f t="shared" ca="1" si="11"/>
        <v>218908.84450088287</v>
      </c>
      <c r="BF65" s="167">
        <f t="shared" ca="1" si="11"/>
        <v>248726.41071893784</v>
      </c>
      <c r="BG65" s="167">
        <f t="shared" ca="1" si="11"/>
        <v>282694.94133992103</v>
      </c>
      <c r="BH65" s="167">
        <f t="shared" ca="1" si="11"/>
        <v>321390.7334090115</v>
      </c>
      <c r="BI65" s="167">
        <f t="shared" ca="1" si="11"/>
        <v>365470.1187416407</v>
      </c>
      <c r="BJ65" s="167">
        <f t="shared" ca="1" si="11"/>
        <v>415680.57826601947</v>
      </c>
    </row>
    <row r="66" spans="1:63">
      <c r="A66" s="167" t="s">
        <v>409</v>
      </c>
      <c r="B66" s="167"/>
      <c r="C66" s="167">
        <f t="shared" ref="C66:BJ66" ca="1" si="12">B66+C61-C65</f>
        <v>0</v>
      </c>
      <c r="D66" s="167">
        <f t="shared" ca="1" si="12"/>
        <v>0</v>
      </c>
      <c r="E66" s="167">
        <f t="shared" ca="1" si="12"/>
        <v>0</v>
      </c>
      <c r="F66" s="167">
        <f t="shared" ca="1" si="12"/>
        <v>10.8</v>
      </c>
      <c r="G66" s="167">
        <f t="shared" ca="1" si="12"/>
        <v>188.52094458333335</v>
      </c>
      <c r="H66" s="167">
        <f t="shared" ca="1" si="12"/>
        <v>425.98568910643587</v>
      </c>
      <c r="I66" s="167">
        <f t="shared" ca="1" si="12"/>
        <v>600.75318861245023</v>
      </c>
      <c r="J66" s="167">
        <f t="shared" ca="1" si="12"/>
        <v>1092.4578975259974</v>
      </c>
      <c r="K66" s="167">
        <f t="shared" ca="1" si="12"/>
        <v>1252.5418182279036</v>
      </c>
      <c r="L66" s="167">
        <f t="shared" ca="1" si="12"/>
        <v>1413.5329866219431</v>
      </c>
      <c r="M66" s="167">
        <f t="shared" ca="1" si="12"/>
        <v>1575.7520603773673</v>
      </c>
      <c r="N66" s="167">
        <f t="shared" ca="1" si="12"/>
        <v>1739.5594730868816</v>
      </c>
      <c r="O66" s="167">
        <f t="shared" ca="1" si="12"/>
        <v>2507.7146674193446</v>
      </c>
      <c r="P66" s="167">
        <f t="shared" ca="1" si="12"/>
        <v>2509.0380748626721</v>
      </c>
      <c r="Q66" s="167">
        <f t="shared" ca="1" si="12"/>
        <v>2516.4745718444792</v>
      </c>
      <c r="R66" s="167">
        <f t="shared" ca="1" si="12"/>
        <v>2530.7714266682087</v>
      </c>
      <c r="S66" s="167">
        <f t="shared" ca="1" si="12"/>
        <v>2552.7813786774532</v>
      </c>
      <c r="T66" s="167">
        <f t="shared" ca="1" si="12"/>
        <v>2583.4772500249383</v>
      </c>
      <c r="U66" s="167">
        <f t="shared" ca="1" si="12"/>
        <v>2623.9685863289778</v>
      </c>
      <c r="V66" s="167">
        <f t="shared" ca="1" si="12"/>
        <v>3345.9641353853385</v>
      </c>
      <c r="W66" s="167">
        <f t="shared" ca="1" si="12"/>
        <v>3424.9775648017439</v>
      </c>
      <c r="X66" s="167">
        <f t="shared" ca="1" si="12"/>
        <v>3521.5423096683007</v>
      </c>
      <c r="Y66" s="167">
        <f t="shared" ca="1" si="12"/>
        <v>3637.9833682383924</v>
      </c>
      <c r="Z66" s="167">
        <f t="shared" ca="1" si="12"/>
        <v>3776.9505038176649</v>
      </c>
      <c r="AA66" s="167">
        <f t="shared" ca="1" si="12"/>
        <v>4062.479258427371</v>
      </c>
      <c r="AB66" s="167">
        <f t="shared" ca="1" si="12"/>
        <v>4261.6824256896889</v>
      </c>
      <c r="AC66" s="167">
        <f t="shared" ca="1" si="12"/>
        <v>4494.7735485975809</v>
      </c>
      <c r="AD66" s="167">
        <f t="shared" ca="1" si="12"/>
        <v>4766.3524742505233</v>
      </c>
      <c r="AE66" s="167">
        <f t="shared" ca="1" si="12"/>
        <v>5081.6596256507619</v>
      </c>
      <c r="AF66" s="167">
        <f t="shared" ca="1" si="12"/>
        <v>5446.6649241260893</v>
      </c>
      <c r="AG66" s="167">
        <f t="shared" ca="1" si="12"/>
        <v>5868.1690602392846</v>
      </c>
      <c r="AH66" s="167">
        <f t="shared" ca="1" si="12"/>
        <v>6353.9188278782749</v>
      </c>
      <c r="AI66" s="167">
        <f t="shared" ca="1" si="12"/>
        <v>6912.7384743171278</v>
      </c>
      <c r="AJ66" s="167">
        <f t="shared" ca="1" si="12"/>
        <v>7554.6792901946537</v>
      </c>
      <c r="AK66" s="167">
        <f t="shared" ca="1" si="12"/>
        <v>8291.1899721645168</v>
      </c>
      <c r="AL66" s="167">
        <f t="shared" ca="1" si="12"/>
        <v>9135.3106426565064</v>
      </c>
      <c r="AM66" s="167">
        <f t="shared" ca="1" si="12"/>
        <v>10411.845697983917</v>
      </c>
      <c r="AN66" s="167">
        <f t="shared" ca="1" si="12"/>
        <v>11551.397429940516</v>
      </c>
      <c r="AO66" s="167">
        <f t="shared" ca="1" si="12"/>
        <v>12854.429060906885</v>
      </c>
      <c r="AP66" s="167">
        <f t="shared" ca="1" si="12"/>
        <v>14343.554521047699</v>
      </c>
      <c r="AQ66" s="167">
        <f t="shared" ca="1" si="12"/>
        <v>16044.529676153194</v>
      </c>
      <c r="AR66" s="167">
        <f t="shared" ca="1" si="12"/>
        <v>17986.688617394662</v>
      </c>
      <c r="AS66" s="167">
        <f t="shared" ca="1" si="12"/>
        <v>20203.440537160808</v>
      </c>
      <c r="AT66" s="167">
        <f t="shared" ca="1" si="12"/>
        <v>22732.835604100022</v>
      </c>
      <c r="AU66" s="167">
        <f t="shared" ca="1" si="12"/>
        <v>25618.209418732025</v>
      </c>
      <c r="AV66" s="167">
        <f t="shared" ca="1" si="12"/>
        <v>28908.916961446841</v>
      </c>
      <c r="AW66" s="167">
        <f t="shared" ca="1" si="12"/>
        <v>32661.168459903085</v>
      </c>
      <c r="AX66" s="167">
        <f t="shared" ca="1" si="12"/>
        <v>36938.981328423892</v>
      </c>
      <c r="AY66" s="167">
        <f t="shared" ca="1" si="12"/>
        <v>43114.847514704801</v>
      </c>
      <c r="AZ66" s="167">
        <f t="shared" ca="1" si="12"/>
        <v>48845.273944771645</v>
      </c>
      <c r="BA66" s="167">
        <f t="shared" ca="1" si="12"/>
        <v>55375.927300132142</v>
      </c>
      <c r="BB66" s="167">
        <f t="shared" ca="1" si="12"/>
        <v>62817.866105948953</v>
      </c>
      <c r="BC66" s="167">
        <f t="shared" ca="1" si="12"/>
        <v>71297.573374172876</v>
      </c>
      <c r="BD66" s="167">
        <f t="shared" ca="1" si="12"/>
        <v>80959.0986077126</v>
      </c>
      <c r="BE66" s="167">
        <f t="shared" ca="1" si="12"/>
        <v>91966.497262113524</v>
      </c>
      <c r="BF66" s="167">
        <f t="shared" ca="1" si="12"/>
        <v>104506.60897121622</v>
      </c>
      <c r="BG66" s="167">
        <f t="shared" ca="1" si="12"/>
        <v>118792.2215791365</v>
      </c>
      <c r="BH66" s="167">
        <f t="shared" ca="1" si="12"/>
        <v>135065.67455324996</v>
      </c>
      <c r="BI66" s="167">
        <f t="shared" ca="1" si="12"/>
        <v>153602.96279226046</v>
      </c>
      <c r="BJ66" s="167">
        <f t="shared" ca="1" si="12"/>
        <v>174718.41031583934</v>
      </c>
      <c r="BK66" s="168"/>
    </row>
    <row r="67" spans="1:63">
      <c r="A67" s="167"/>
      <c r="B67" s="167"/>
      <c r="C67" s="167"/>
      <c r="D67" s="167"/>
      <c r="E67" s="167"/>
      <c r="F67" s="167"/>
      <c r="G67" s="167"/>
      <c r="H67" s="167"/>
      <c r="I67" s="167"/>
      <c r="J67" s="167"/>
      <c r="K67" s="167"/>
      <c r="L67" s="167"/>
      <c r="M67" s="167"/>
      <c r="N67" s="167"/>
      <c r="O67" s="167"/>
      <c r="P67" s="167"/>
      <c r="Q67" s="167"/>
      <c r="R67" s="167"/>
      <c r="S67" s="167"/>
      <c r="T67" s="167"/>
      <c r="U67" s="167"/>
      <c r="V67" s="167"/>
      <c r="W67" s="167"/>
      <c r="X67" s="167"/>
      <c r="Y67" s="167"/>
      <c r="Z67" s="167"/>
      <c r="AA67" s="167"/>
      <c r="AB67" s="167"/>
      <c r="AC67" s="167"/>
      <c r="AD67" s="167"/>
      <c r="AE67" s="167"/>
      <c r="AF67" s="167"/>
      <c r="AG67" s="167"/>
      <c r="AH67" s="167"/>
      <c r="AI67" s="167"/>
      <c r="AJ67" s="167"/>
      <c r="AK67" s="167"/>
      <c r="AL67" s="167"/>
      <c r="AM67" s="167"/>
      <c r="AN67" s="167"/>
      <c r="AO67" s="167"/>
      <c r="AP67" s="167"/>
      <c r="AQ67" s="167"/>
      <c r="AR67" s="167"/>
      <c r="AS67" s="167"/>
      <c r="AT67" s="167"/>
      <c r="AU67" s="167"/>
      <c r="AV67" s="167"/>
      <c r="AW67" s="167"/>
      <c r="AX67" s="167"/>
      <c r="AY67" s="167"/>
      <c r="AZ67" s="167"/>
      <c r="BA67" s="167"/>
      <c r="BB67" s="167"/>
      <c r="BC67" s="167"/>
      <c r="BD67" s="167"/>
      <c r="BE67" s="167"/>
      <c r="BF67" s="167"/>
      <c r="BG67" s="167"/>
      <c r="BH67" s="167"/>
      <c r="BI67" s="167"/>
      <c r="BJ67" s="167"/>
      <c r="BK67" s="168"/>
    </row>
    <row r="68" spans="1:63" ht="18.5">
      <c r="A68" s="156" t="s">
        <v>186</v>
      </c>
      <c r="B68" s="157"/>
      <c r="C68" s="157"/>
      <c r="D68" s="157"/>
      <c r="E68" s="157"/>
      <c r="F68" s="157"/>
      <c r="G68" s="157"/>
      <c r="H68" s="157"/>
      <c r="I68" s="157"/>
      <c r="J68" s="157"/>
      <c r="K68" s="157"/>
      <c r="L68" s="157"/>
      <c r="M68" s="157"/>
      <c r="N68" s="157"/>
      <c r="O68" s="157"/>
      <c r="P68" s="157"/>
      <c r="Q68" s="157"/>
      <c r="R68" s="157"/>
      <c r="S68" s="157"/>
      <c r="T68" s="157"/>
      <c r="U68" s="157"/>
      <c r="V68" s="157"/>
      <c r="W68" s="157"/>
      <c r="X68" s="157"/>
      <c r="Y68" s="157"/>
      <c r="Z68" s="157"/>
      <c r="AA68" s="157"/>
      <c r="AB68" s="157"/>
      <c r="AC68" s="157"/>
      <c r="AD68" s="157"/>
      <c r="AE68" s="157"/>
      <c r="AF68" s="157"/>
      <c r="AG68" s="157"/>
      <c r="AH68" s="157"/>
      <c r="AI68" s="157"/>
      <c r="AJ68" s="157"/>
      <c r="AK68" s="157"/>
      <c r="AL68" s="157"/>
      <c r="AM68" s="157"/>
      <c r="AN68" s="157"/>
      <c r="AO68" s="157"/>
      <c r="AP68" s="157"/>
      <c r="AQ68" s="157"/>
      <c r="AR68" s="157"/>
      <c r="AS68" s="157"/>
      <c r="AT68" s="157"/>
      <c r="AU68" s="157"/>
      <c r="AV68" s="157"/>
      <c r="AW68" s="157"/>
      <c r="AX68" s="157"/>
      <c r="AY68" s="157"/>
      <c r="AZ68" s="157"/>
      <c r="BA68" s="157"/>
      <c r="BB68" s="157"/>
      <c r="BC68" s="157"/>
      <c r="BD68" s="157"/>
      <c r="BE68" s="157"/>
      <c r="BF68" s="157"/>
      <c r="BG68" s="157"/>
      <c r="BH68" s="157"/>
      <c r="BI68" s="157"/>
      <c r="BJ68" s="157"/>
      <c r="BK68" s="157"/>
    </row>
    <row r="69" spans="1:63" ht="18.5">
      <c r="A69" s="2">
        <v>0</v>
      </c>
      <c r="B69" s="169"/>
      <c r="C69" s="164">
        <v>0</v>
      </c>
      <c r="E69" s="167"/>
      <c r="F69" s="167"/>
      <c r="G69" s="167"/>
      <c r="H69" s="167"/>
      <c r="I69" s="167"/>
      <c r="J69" s="167"/>
      <c r="K69" s="167"/>
      <c r="L69" s="167"/>
      <c r="M69" s="167"/>
      <c r="N69" s="167"/>
      <c r="O69" s="167"/>
      <c r="P69" s="167"/>
      <c r="Q69" s="167"/>
      <c r="R69" s="167"/>
      <c r="S69" s="167"/>
      <c r="T69" s="167"/>
      <c r="U69" s="167"/>
      <c r="V69" s="167"/>
      <c r="W69" s="167"/>
      <c r="X69" s="167"/>
      <c r="Y69" s="167"/>
      <c r="Z69" s="167"/>
      <c r="AA69" s="167"/>
      <c r="AB69" s="167"/>
      <c r="AC69" s="167"/>
      <c r="AD69" s="167"/>
      <c r="AE69" s="167"/>
      <c r="AF69" s="167"/>
      <c r="AG69" s="167"/>
      <c r="AH69" s="167"/>
      <c r="AI69" s="167"/>
      <c r="AJ69" s="167"/>
      <c r="AK69" s="167"/>
      <c r="AL69" s="167"/>
      <c r="AM69" s="167"/>
      <c r="AN69" s="167"/>
      <c r="AO69" s="167"/>
      <c r="AP69" s="167"/>
      <c r="AQ69" s="167"/>
      <c r="AR69" s="167"/>
      <c r="AS69" s="167"/>
      <c r="AT69" s="167"/>
      <c r="AU69" s="167"/>
      <c r="AV69" s="167"/>
      <c r="AW69" s="167"/>
      <c r="AX69" s="167"/>
      <c r="AY69" s="167"/>
      <c r="AZ69" s="167"/>
      <c r="BA69" s="167"/>
      <c r="BB69" s="167"/>
      <c r="BC69" s="167"/>
      <c r="BD69" s="167"/>
      <c r="BE69" s="167"/>
      <c r="BF69" s="167"/>
      <c r="BG69" s="167"/>
      <c r="BH69" s="167"/>
      <c r="BI69" s="167"/>
      <c r="BJ69" s="167"/>
      <c r="BK69" s="168"/>
    </row>
    <row r="70" spans="1:63" ht="18.5">
      <c r="A70" s="2">
        <v>0</v>
      </c>
      <c r="B70" s="169"/>
      <c r="C70" s="164">
        <v>0</v>
      </c>
      <c r="E70" s="167"/>
      <c r="F70" s="167"/>
      <c r="G70" s="167"/>
      <c r="H70" s="167"/>
      <c r="I70" s="167"/>
      <c r="J70" s="167"/>
      <c r="K70" s="167"/>
      <c r="L70" s="167"/>
      <c r="M70" s="167"/>
      <c r="N70" s="167"/>
      <c r="O70" s="167"/>
      <c r="P70" s="167"/>
      <c r="Q70" s="167"/>
      <c r="R70" s="167"/>
      <c r="S70" s="167"/>
      <c r="T70" s="167"/>
      <c r="U70" s="167"/>
      <c r="V70" s="167"/>
      <c r="W70" s="167"/>
      <c r="X70" s="167"/>
      <c r="Y70" s="167"/>
      <c r="Z70" s="167"/>
      <c r="AA70" s="167"/>
      <c r="AB70" s="167"/>
      <c r="AC70" s="167"/>
      <c r="AD70" s="167"/>
      <c r="AE70" s="167"/>
      <c r="AF70" s="167"/>
      <c r="AG70" s="167"/>
      <c r="AH70" s="167"/>
      <c r="AI70" s="167"/>
      <c r="AJ70" s="167"/>
      <c r="AK70" s="167"/>
      <c r="AL70" s="167"/>
      <c r="AM70" s="167"/>
      <c r="AN70" s="167"/>
      <c r="AO70" s="167"/>
      <c r="AP70" s="167"/>
      <c r="AQ70" s="167"/>
      <c r="AR70" s="167"/>
      <c r="AS70" s="167"/>
      <c r="AT70" s="167"/>
      <c r="AU70" s="167"/>
      <c r="AV70" s="167"/>
      <c r="AW70" s="167"/>
      <c r="AX70" s="167"/>
      <c r="AY70" s="167"/>
      <c r="AZ70" s="167"/>
      <c r="BA70" s="167"/>
      <c r="BB70" s="167"/>
      <c r="BC70" s="167"/>
      <c r="BD70" s="167"/>
      <c r="BE70" s="167"/>
      <c r="BF70" s="167"/>
      <c r="BG70" s="167"/>
      <c r="BH70" s="167"/>
      <c r="BI70" s="167"/>
      <c r="BJ70" s="167"/>
      <c r="BK70" s="168"/>
    </row>
    <row r="71" spans="1:63" ht="18.5">
      <c r="A71" s="17"/>
      <c r="B71" s="51"/>
      <c r="C71" s="167"/>
      <c r="D71" s="167"/>
      <c r="E71" s="167"/>
      <c r="F71" s="167"/>
      <c r="G71" s="167"/>
      <c r="H71" s="167"/>
      <c r="I71" s="167"/>
      <c r="J71" s="167"/>
      <c r="K71" s="167"/>
      <c r="L71" s="167"/>
      <c r="M71" s="167"/>
      <c r="N71" s="167"/>
      <c r="O71" s="167"/>
      <c r="P71" s="167"/>
      <c r="Q71" s="167"/>
      <c r="R71" s="167"/>
      <c r="S71" s="167"/>
      <c r="T71" s="167"/>
      <c r="U71" s="167"/>
      <c r="V71" s="167"/>
      <c r="W71" s="167"/>
      <c r="X71" s="167"/>
      <c r="Y71" s="167"/>
      <c r="Z71" s="167"/>
      <c r="AA71" s="167"/>
      <c r="AB71" s="167"/>
      <c r="AC71" s="167"/>
      <c r="AD71" s="167"/>
      <c r="AE71" s="167"/>
      <c r="AF71" s="167"/>
      <c r="AG71" s="167"/>
      <c r="AH71" s="167"/>
      <c r="AI71" s="167"/>
      <c r="AJ71" s="167"/>
      <c r="AK71" s="167"/>
      <c r="AL71" s="167"/>
      <c r="AM71" s="167"/>
      <c r="AN71" s="167"/>
      <c r="AO71" s="167"/>
      <c r="AP71" s="167"/>
      <c r="AQ71" s="167"/>
      <c r="AR71" s="167"/>
      <c r="AS71" s="167"/>
      <c r="AT71" s="167"/>
      <c r="AU71" s="167"/>
      <c r="AV71" s="167"/>
      <c r="AW71" s="167"/>
      <c r="AX71" s="167"/>
      <c r="AY71" s="167"/>
      <c r="AZ71" s="167"/>
      <c r="BA71" s="167"/>
      <c r="BB71" s="167"/>
      <c r="BC71" s="167"/>
      <c r="BD71" s="167"/>
      <c r="BE71" s="167"/>
      <c r="BF71" s="167"/>
      <c r="BG71" s="167"/>
      <c r="BH71" s="167"/>
      <c r="BI71" s="167"/>
      <c r="BJ71" s="167"/>
      <c r="BK71" s="168"/>
    </row>
    <row r="72" spans="1:63">
      <c r="A72" s="17" t="s">
        <v>40</v>
      </c>
      <c r="B72" s="17"/>
      <c r="C72" s="17">
        <v>1</v>
      </c>
      <c r="D72" s="17">
        <v>2</v>
      </c>
      <c r="E72" s="17">
        <v>3</v>
      </c>
      <c r="F72" s="17">
        <v>4</v>
      </c>
      <c r="G72" s="17">
        <v>5</v>
      </c>
      <c r="H72" s="17">
        <v>6</v>
      </c>
      <c r="I72" s="17">
        <v>7</v>
      </c>
      <c r="J72" s="17">
        <v>8</v>
      </c>
      <c r="K72" s="17">
        <v>9</v>
      </c>
      <c r="L72" s="17">
        <v>10</v>
      </c>
      <c r="M72" s="17">
        <v>11</v>
      </c>
      <c r="N72" s="17">
        <v>12</v>
      </c>
      <c r="O72" s="17">
        <v>13</v>
      </c>
      <c r="P72" s="17">
        <v>14</v>
      </c>
      <c r="Q72" s="17">
        <v>15</v>
      </c>
      <c r="R72" s="17">
        <v>16</v>
      </c>
      <c r="S72" s="17">
        <v>17</v>
      </c>
      <c r="T72" s="17">
        <v>18</v>
      </c>
      <c r="U72" s="17">
        <v>19</v>
      </c>
      <c r="V72" s="17">
        <v>20</v>
      </c>
      <c r="W72" s="17">
        <v>21</v>
      </c>
      <c r="X72" s="17">
        <v>22</v>
      </c>
      <c r="Y72" s="17">
        <v>23</v>
      </c>
      <c r="Z72" s="17">
        <v>24</v>
      </c>
      <c r="AA72" s="17">
        <v>25</v>
      </c>
      <c r="AB72" s="17">
        <v>26</v>
      </c>
      <c r="AC72" s="17">
        <v>27</v>
      </c>
      <c r="AD72" s="17">
        <v>28</v>
      </c>
      <c r="AE72" s="17">
        <v>29</v>
      </c>
      <c r="AF72" s="17">
        <v>30</v>
      </c>
      <c r="AG72" s="17">
        <v>31</v>
      </c>
      <c r="AH72" s="17">
        <v>32</v>
      </c>
      <c r="AI72" s="17">
        <v>33</v>
      </c>
      <c r="AJ72" s="17">
        <v>34</v>
      </c>
      <c r="AK72" s="17">
        <v>35</v>
      </c>
      <c r="AL72" s="17">
        <v>36</v>
      </c>
      <c r="AM72" s="17">
        <v>37</v>
      </c>
      <c r="AN72" s="17">
        <v>38</v>
      </c>
      <c r="AO72" s="17">
        <v>39</v>
      </c>
      <c r="AP72" s="17">
        <v>40</v>
      </c>
      <c r="AQ72" s="17">
        <v>41</v>
      </c>
      <c r="AR72" s="17">
        <v>42</v>
      </c>
      <c r="AS72" s="17">
        <v>43</v>
      </c>
      <c r="AT72" s="17">
        <v>44</v>
      </c>
      <c r="AU72" s="17">
        <v>45</v>
      </c>
      <c r="AV72" s="17">
        <v>46</v>
      </c>
      <c r="AW72" s="17">
        <v>47</v>
      </c>
      <c r="AX72" s="17">
        <v>48</v>
      </c>
      <c r="AY72" s="17">
        <v>49</v>
      </c>
      <c r="AZ72" s="17">
        <v>50</v>
      </c>
      <c r="BA72" s="17">
        <v>51</v>
      </c>
      <c r="BB72" s="17">
        <v>52</v>
      </c>
      <c r="BC72" s="17">
        <v>53</v>
      </c>
      <c r="BD72" s="17">
        <v>54</v>
      </c>
      <c r="BE72" s="17">
        <v>55</v>
      </c>
      <c r="BF72" s="17">
        <v>56</v>
      </c>
      <c r="BG72" s="17">
        <v>57</v>
      </c>
      <c r="BH72" s="17">
        <v>58</v>
      </c>
      <c r="BI72" s="17">
        <v>59</v>
      </c>
      <c r="BJ72" s="17">
        <v>60</v>
      </c>
      <c r="BK72" s="17"/>
    </row>
    <row r="73" spans="1:63">
      <c r="A73" s="167" t="s">
        <v>187</v>
      </c>
      <c r="B73" s="167"/>
      <c r="C73" s="25">
        <v>0</v>
      </c>
      <c r="D73" s="25">
        <v>0</v>
      </c>
      <c r="E73" s="25">
        <v>0</v>
      </c>
      <c r="F73" s="25">
        <v>0</v>
      </c>
      <c r="G73" s="25">
        <v>0</v>
      </c>
      <c r="H73" s="25">
        <v>0</v>
      </c>
      <c r="I73" s="25">
        <v>0</v>
      </c>
      <c r="J73" s="25">
        <v>0</v>
      </c>
      <c r="K73" s="25">
        <v>0</v>
      </c>
      <c r="L73" s="25">
        <v>0</v>
      </c>
      <c r="M73" s="25">
        <v>0</v>
      </c>
      <c r="N73" s="25">
        <v>0</v>
      </c>
      <c r="O73" s="25">
        <v>0</v>
      </c>
      <c r="P73" s="25">
        <v>0</v>
      </c>
      <c r="Q73" s="25">
        <v>0</v>
      </c>
      <c r="R73" s="25">
        <v>0</v>
      </c>
      <c r="S73" s="25">
        <v>0</v>
      </c>
      <c r="T73" s="25">
        <v>0</v>
      </c>
      <c r="U73" s="25">
        <v>0</v>
      </c>
      <c r="V73" s="25">
        <v>0</v>
      </c>
      <c r="W73" s="25">
        <v>0</v>
      </c>
      <c r="X73" s="25">
        <v>0</v>
      </c>
      <c r="Y73" s="25">
        <v>0</v>
      </c>
      <c r="Z73" s="25">
        <v>0</v>
      </c>
      <c r="AA73" s="25">
        <v>0</v>
      </c>
      <c r="AB73" s="25">
        <v>0</v>
      </c>
      <c r="AC73" s="25">
        <v>0</v>
      </c>
      <c r="AD73" s="25">
        <v>0</v>
      </c>
      <c r="AE73" s="25">
        <v>0</v>
      </c>
      <c r="AF73" s="25">
        <v>0</v>
      </c>
      <c r="AG73" s="25">
        <v>0</v>
      </c>
      <c r="AH73" s="25">
        <v>0</v>
      </c>
      <c r="AI73" s="25">
        <v>0</v>
      </c>
      <c r="AJ73" s="25">
        <v>0</v>
      </c>
      <c r="AK73" s="25">
        <v>0</v>
      </c>
      <c r="AL73" s="25">
        <v>0</v>
      </c>
      <c r="AM73" s="25">
        <v>0</v>
      </c>
      <c r="AN73" s="25">
        <v>0</v>
      </c>
      <c r="AO73" s="25">
        <v>0</v>
      </c>
      <c r="AP73" s="25">
        <v>0</v>
      </c>
      <c r="AQ73" s="25">
        <v>0</v>
      </c>
      <c r="AR73" s="25">
        <v>0</v>
      </c>
      <c r="AS73" s="25">
        <v>0</v>
      </c>
      <c r="AT73" s="25">
        <v>0</v>
      </c>
      <c r="AU73" s="25">
        <v>0</v>
      </c>
      <c r="AV73" s="25">
        <v>0</v>
      </c>
      <c r="AW73" s="25">
        <v>0</v>
      </c>
      <c r="AX73" s="25">
        <v>0</v>
      </c>
      <c r="AY73" s="25">
        <v>0</v>
      </c>
      <c r="AZ73" s="25">
        <v>0</v>
      </c>
      <c r="BA73" s="25">
        <v>0</v>
      </c>
      <c r="BB73" s="25">
        <v>0</v>
      </c>
      <c r="BC73" s="25">
        <v>0</v>
      </c>
      <c r="BD73" s="25">
        <v>0</v>
      </c>
      <c r="BE73" s="25">
        <v>0</v>
      </c>
      <c r="BF73" s="25">
        <v>0</v>
      </c>
      <c r="BG73" s="25">
        <v>0</v>
      </c>
      <c r="BH73" s="25">
        <v>0</v>
      </c>
      <c r="BI73" s="25">
        <v>0</v>
      </c>
      <c r="BJ73" s="25">
        <v>0</v>
      </c>
    </row>
    <row r="74" spans="1:63">
      <c r="A74" s="167" t="s">
        <v>398</v>
      </c>
      <c r="B74" s="167"/>
      <c r="C74" s="25">
        <f>C73*$C$69</f>
        <v>0</v>
      </c>
      <c r="D74" s="25">
        <f t="shared" ref="D74:BJ74" si="13">D73*$C$69</f>
        <v>0</v>
      </c>
      <c r="E74" s="25">
        <f t="shared" si="13"/>
        <v>0</v>
      </c>
      <c r="F74" s="25">
        <f t="shared" si="13"/>
        <v>0</v>
      </c>
      <c r="G74" s="25">
        <f t="shared" si="13"/>
        <v>0</v>
      </c>
      <c r="H74" s="25">
        <f t="shared" si="13"/>
        <v>0</v>
      </c>
      <c r="I74" s="25">
        <f t="shared" si="13"/>
        <v>0</v>
      </c>
      <c r="J74" s="25">
        <f t="shared" si="13"/>
        <v>0</v>
      </c>
      <c r="K74" s="25">
        <f t="shared" si="13"/>
        <v>0</v>
      </c>
      <c r="L74" s="25">
        <f t="shared" si="13"/>
        <v>0</v>
      </c>
      <c r="M74" s="25">
        <f t="shared" si="13"/>
        <v>0</v>
      </c>
      <c r="N74" s="25">
        <f t="shared" si="13"/>
        <v>0</v>
      </c>
      <c r="O74" s="25">
        <f t="shared" si="13"/>
        <v>0</v>
      </c>
      <c r="P74" s="25">
        <f t="shared" si="13"/>
        <v>0</v>
      </c>
      <c r="Q74" s="25">
        <f t="shared" si="13"/>
        <v>0</v>
      </c>
      <c r="R74" s="25">
        <f t="shared" si="13"/>
        <v>0</v>
      </c>
      <c r="S74" s="25">
        <f t="shared" si="13"/>
        <v>0</v>
      </c>
      <c r="T74" s="25">
        <f t="shared" si="13"/>
        <v>0</v>
      </c>
      <c r="U74" s="25">
        <f t="shared" si="13"/>
        <v>0</v>
      </c>
      <c r="V74" s="25">
        <f t="shared" si="13"/>
        <v>0</v>
      </c>
      <c r="W74" s="25">
        <f t="shared" si="13"/>
        <v>0</v>
      </c>
      <c r="X74" s="25">
        <f t="shared" si="13"/>
        <v>0</v>
      </c>
      <c r="Y74" s="25">
        <f t="shared" si="13"/>
        <v>0</v>
      </c>
      <c r="Z74" s="25">
        <f t="shared" si="13"/>
        <v>0</v>
      </c>
      <c r="AA74" s="25">
        <f t="shared" si="13"/>
        <v>0</v>
      </c>
      <c r="AB74" s="25">
        <f t="shared" si="13"/>
        <v>0</v>
      </c>
      <c r="AC74" s="25">
        <f t="shared" si="13"/>
        <v>0</v>
      </c>
      <c r="AD74" s="25">
        <f t="shared" si="13"/>
        <v>0</v>
      </c>
      <c r="AE74" s="25">
        <f t="shared" si="13"/>
        <v>0</v>
      </c>
      <c r="AF74" s="25">
        <f t="shared" si="13"/>
        <v>0</v>
      </c>
      <c r="AG74" s="25">
        <f t="shared" si="13"/>
        <v>0</v>
      </c>
      <c r="AH74" s="25">
        <f t="shared" si="13"/>
        <v>0</v>
      </c>
      <c r="AI74" s="25">
        <f t="shared" si="13"/>
        <v>0</v>
      </c>
      <c r="AJ74" s="25">
        <f t="shared" si="13"/>
        <v>0</v>
      </c>
      <c r="AK74" s="25">
        <f t="shared" si="13"/>
        <v>0</v>
      </c>
      <c r="AL74" s="25">
        <f t="shared" si="13"/>
        <v>0</v>
      </c>
      <c r="AM74" s="25">
        <f t="shared" si="13"/>
        <v>0</v>
      </c>
      <c r="AN74" s="25">
        <f t="shared" si="13"/>
        <v>0</v>
      </c>
      <c r="AO74" s="25">
        <f t="shared" si="13"/>
        <v>0</v>
      </c>
      <c r="AP74" s="25">
        <f t="shared" si="13"/>
        <v>0</v>
      </c>
      <c r="AQ74" s="25">
        <f t="shared" si="13"/>
        <v>0</v>
      </c>
      <c r="AR74" s="25">
        <f t="shared" si="13"/>
        <v>0</v>
      </c>
      <c r="AS74" s="25">
        <f t="shared" si="13"/>
        <v>0</v>
      </c>
      <c r="AT74" s="25">
        <f t="shared" si="13"/>
        <v>0</v>
      </c>
      <c r="AU74" s="25">
        <f t="shared" si="13"/>
        <v>0</v>
      </c>
      <c r="AV74" s="25">
        <f t="shared" si="13"/>
        <v>0</v>
      </c>
      <c r="AW74" s="25">
        <f t="shared" si="13"/>
        <v>0</v>
      </c>
      <c r="AX74" s="25">
        <f t="shared" si="13"/>
        <v>0</v>
      </c>
      <c r="AY74" s="25">
        <f t="shared" si="13"/>
        <v>0</v>
      </c>
      <c r="AZ74" s="25">
        <f t="shared" si="13"/>
        <v>0</v>
      </c>
      <c r="BA74" s="25">
        <f t="shared" si="13"/>
        <v>0</v>
      </c>
      <c r="BB74" s="25">
        <f t="shared" si="13"/>
        <v>0</v>
      </c>
      <c r="BC74" s="25">
        <f t="shared" si="13"/>
        <v>0</v>
      </c>
      <c r="BD74" s="25">
        <f t="shared" si="13"/>
        <v>0</v>
      </c>
      <c r="BE74" s="25">
        <f t="shared" si="13"/>
        <v>0</v>
      </c>
      <c r="BF74" s="25">
        <f t="shared" si="13"/>
        <v>0</v>
      </c>
      <c r="BG74" s="25">
        <f t="shared" si="13"/>
        <v>0</v>
      </c>
      <c r="BH74" s="25">
        <f t="shared" si="13"/>
        <v>0</v>
      </c>
      <c r="BI74" s="25">
        <f t="shared" si="13"/>
        <v>0</v>
      </c>
      <c r="BJ74" s="25">
        <f t="shared" si="13"/>
        <v>0</v>
      </c>
    </row>
    <row r="75" spans="1:63">
      <c r="A75" s="167" t="s">
        <v>188</v>
      </c>
      <c r="B75" s="167"/>
      <c r="C75" s="25">
        <f t="shared" ref="C75" si="14">B75+C73-C74</f>
        <v>0</v>
      </c>
      <c r="D75" s="25">
        <f t="shared" ref="D75" si="15">C75+D73-D74</f>
        <v>0</v>
      </c>
      <c r="E75" s="25">
        <f t="shared" ref="E75" si="16">D75+E73-E74</f>
        <v>0</v>
      </c>
      <c r="F75" s="25">
        <f t="shared" ref="F75" si="17">E75+F73-F74</f>
        <v>0</v>
      </c>
      <c r="G75" s="25">
        <f t="shared" ref="G75" si="18">F75+G73-G74</f>
        <v>0</v>
      </c>
      <c r="H75" s="25">
        <f t="shared" ref="H75" si="19">G75+H73-H74</f>
        <v>0</v>
      </c>
      <c r="I75" s="25">
        <f t="shared" ref="I75" si="20">H75+I73-I74</f>
        <v>0</v>
      </c>
      <c r="J75" s="25">
        <f t="shared" ref="J75" si="21">I75+J73-J74</f>
        <v>0</v>
      </c>
      <c r="K75" s="25">
        <f t="shared" ref="K75" si="22">J75+K73-K74</f>
        <v>0</v>
      </c>
      <c r="L75" s="25">
        <f t="shared" ref="L75" si="23">K75+L73-L74</f>
        <v>0</v>
      </c>
      <c r="M75" s="25">
        <f t="shared" ref="M75" si="24">L75+M73-M74</f>
        <v>0</v>
      </c>
      <c r="N75" s="25">
        <f t="shared" ref="N75" si="25">M75+N73-N74</f>
        <v>0</v>
      </c>
      <c r="O75" s="25">
        <f t="shared" ref="O75" si="26">N75+O73-O74</f>
        <v>0</v>
      </c>
      <c r="P75" s="25">
        <f t="shared" ref="P75" si="27">O75+P73-P74</f>
        <v>0</v>
      </c>
      <c r="Q75" s="25">
        <f t="shared" ref="Q75" si="28">P75+Q73-Q74</f>
        <v>0</v>
      </c>
      <c r="R75" s="25">
        <f t="shared" ref="R75" si="29">Q75+R73-R74</f>
        <v>0</v>
      </c>
      <c r="S75" s="25">
        <f t="shared" ref="S75" si="30">R75+S73-S74</f>
        <v>0</v>
      </c>
      <c r="T75" s="25">
        <f t="shared" ref="T75" si="31">S75+T73-T74</f>
        <v>0</v>
      </c>
      <c r="U75" s="25">
        <f t="shared" ref="U75" si="32">T75+U73-U74</f>
        <v>0</v>
      </c>
      <c r="V75" s="25">
        <f t="shared" ref="V75" si="33">U75+V73-V74</f>
        <v>0</v>
      </c>
      <c r="W75" s="25">
        <f t="shared" ref="W75" si="34">V75+W73-W74</f>
        <v>0</v>
      </c>
      <c r="X75" s="25">
        <f t="shared" ref="X75" si="35">W75+X73-X74</f>
        <v>0</v>
      </c>
      <c r="Y75" s="25">
        <f t="shared" ref="Y75" si="36">X75+Y73-Y74</f>
        <v>0</v>
      </c>
      <c r="Z75" s="25">
        <f t="shared" ref="Z75" si="37">Y75+Z73-Z74</f>
        <v>0</v>
      </c>
      <c r="AA75" s="25">
        <f t="shared" ref="AA75" si="38">Z75+AA73-AA74</f>
        <v>0</v>
      </c>
      <c r="AB75" s="25">
        <f t="shared" ref="AB75" si="39">AA75+AB73-AB74</f>
        <v>0</v>
      </c>
      <c r="AC75" s="25">
        <f t="shared" ref="AC75" si="40">AB75+AC73-AC74</f>
        <v>0</v>
      </c>
      <c r="AD75" s="25">
        <f t="shared" ref="AD75" si="41">AC75+AD73-AD74</f>
        <v>0</v>
      </c>
      <c r="AE75" s="25">
        <f t="shared" ref="AE75" si="42">AD75+AE73-AE74</f>
        <v>0</v>
      </c>
      <c r="AF75" s="25">
        <f t="shared" ref="AF75" si="43">AE75+AF73-AF74</f>
        <v>0</v>
      </c>
      <c r="AG75" s="25">
        <f t="shared" ref="AG75" si="44">AF75+AG73-AG74</f>
        <v>0</v>
      </c>
      <c r="AH75" s="25">
        <f t="shared" ref="AH75" si="45">AG75+AH73-AH74</f>
        <v>0</v>
      </c>
      <c r="AI75" s="25">
        <f t="shared" ref="AI75" si="46">AH75+AI73-AI74</f>
        <v>0</v>
      </c>
      <c r="AJ75" s="25">
        <f t="shared" ref="AJ75" si="47">AI75+AJ73-AJ74</f>
        <v>0</v>
      </c>
      <c r="AK75" s="25">
        <f t="shared" ref="AK75" si="48">AJ75+AK73-AK74</f>
        <v>0</v>
      </c>
      <c r="AL75" s="25">
        <f t="shared" ref="AL75" si="49">AK75+AL73-AL74</f>
        <v>0</v>
      </c>
      <c r="AM75" s="25">
        <f t="shared" ref="AM75" si="50">AL75+AM73-AM74</f>
        <v>0</v>
      </c>
      <c r="AN75" s="25">
        <f t="shared" ref="AN75" si="51">AM75+AN73-AN74</f>
        <v>0</v>
      </c>
      <c r="AO75" s="25">
        <f t="shared" ref="AO75" si="52">AN75+AO73-AO74</f>
        <v>0</v>
      </c>
      <c r="AP75" s="25">
        <f t="shared" ref="AP75" si="53">AO75+AP73-AP74</f>
        <v>0</v>
      </c>
      <c r="AQ75" s="25">
        <f t="shared" ref="AQ75" si="54">AP75+AQ73-AQ74</f>
        <v>0</v>
      </c>
      <c r="AR75" s="25">
        <f t="shared" ref="AR75" si="55">AQ75+AR73-AR74</f>
        <v>0</v>
      </c>
      <c r="AS75" s="25">
        <f t="shared" ref="AS75" si="56">AR75+AS73-AS74</f>
        <v>0</v>
      </c>
      <c r="AT75" s="25">
        <f t="shared" ref="AT75" si="57">AS75+AT73-AT74</f>
        <v>0</v>
      </c>
      <c r="AU75" s="25">
        <f t="shared" ref="AU75" si="58">AT75+AU73-AU74</f>
        <v>0</v>
      </c>
      <c r="AV75" s="25">
        <f t="shared" ref="AV75" si="59">AU75+AV73-AV74</f>
        <v>0</v>
      </c>
      <c r="AW75" s="25">
        <f t="shared" ref="AW75" si="60">AV75+AW73-AW74</f>
        <v>0</v>
      </c>
      <c r="AX75" s="25">
        <f t="shared" ref="AX75" si="61">AW75+AX73-AX74</f>
        <v>0</v>
      </c>
      <c r="AY75" s="25">
        <f t="shared" ref="AY75" si="62">AX75+AY73-AY74</f>
        <v>0</v>
      </c>
      <c r="AZ75" s="25">
        <f t="shared" ref="AZ75" si="63">AY75+AZ73-AZ74</f>
        <v>0</v>
      </c>
      <c r="BA75" s="25">
        <f t="shared" ref="BA75" si="64">AZ75+BA73-BA74</f>
        <v>0</v>
      </c>
      <c r="BB75" s="25">
        <f t="shared" ref="BB75" si="65">BA75+BB73-BB74</f>
        <v>0</v>
      </c>
      <c r="BC75" s="25">
        <f t="shared" ref="BC75" si="66">BB75+BC73-BC74</f>
        <v>0</v>
      </c>
      <c r="BD75" s="25">
        <f t="shared" ref="BD75" si="67">BC75+BD73-BD74</f>
        <v>0</v>
      </c>
      <c r="BE75" s="25">
        <f t="shared" ref="BE75" si="68">BD75+BE73-BE74</f>
        <v>0</v>
      </c>
      <c r="BF75" s="25">
        <f t="shared" ref="BF75" si="69">BE75+BF73-BF74</f>
        <v>0</v>
      </c>
      <c r="BG75" s="25">
        <f t="shared" ref="BG75" si="70">BF75+BG73-BG74</f>
        <v>0</v>
      </c>
      <c r="BH75" s="25">
        <f t="shared" ref="BH75" si="71">BG75+BH73-BH74</f>
        <v>0</v>
      </c>
      <c r="BI75" s="25">
        <f t="shared" ref="BI75" si="72">BH75+BI73-BI74</f>
        <v>0</v>
      </c>
      <c r="BJ75" s="25">
        <f t="shared" ref="BJ75" si="73">BI75+BJ73-BJ74</f>
        <v>0</v>
      </c>
    </row>
    <row r="76" spans="1:63">
      <c r="A76" s="167"/>
      <c r="B76" s="167"/>
    </row>
    <row r="77" spans="1:63">
      <c r="A77" s="21"/>
      <c r="B77" s="163"/>
      <c r="C77" s="163"/>
      <c r="D77" s="163"/>
      <c r="E77" s="163"/>
      <c r="F77" s="163"/>
      <c r="G77" s="163"/>
      <c r="H77" s="163"/>
      <c r="I77" s="163"/>
      <c r="J77" s="163"/>
      <c r="K77" s="163"/>
      <c r="L77" s="163"/>
      <c r="M77" s="163"/>
      <c r="N77" s="163"/>
      <c r="O77" s="163"/>
      <c r="P77" s="163"/>
      <c r="Q77" s="163"/>
      <c r="R77" s="163"/>
      <c r="S77" s="163"/>
      <c r="T77" s="163"/>
      <c r="U77" s="163"/>
      <c r="V77" s="163"/>
      <c r="W77" s="163"/>
      <c r="X77" s="163"/>
      <c r="Y77" s="163"/>
      <c r="Z77" s="163"/>
      <c r="AA77" s="163"/>
      <c r="AB77" s="163"/>
      <c r="AC77" s="163"/>
      <c r="AD77" s="163"/>
      <c r="AE77" s="163"/>
      <c r="AF77" s="163"/>
      <c r="AG77" s="163"/>
      <c r="AH77" s="163"/>
      <c r="AI77" s="163"/>
      <c r="AJ77" s="163"/>
      <c r="AK77" s="163"/>
      <c r="AL77" s="163"/>
      <c r="AM77" s="163"/>
      <c r="AN77" s="163"/>
      <c r="AO77" s="163"/>
      <c r="AP77" s="163"/>
      <c r="AQ77" s="163"/>
      <c r="AR77" s="163"/>
      <c r="AS77" s="163"/>
      <c r="AT77" s="163"/>
      <c r="AU77" s="163"/>
      <c r="AV77" s="163"/>
      <c r="AW77" s="163"/>
      <c r="AX77" s="163"/>
      <c r="AY77" s="163"/>
      <c r="AZ77" s="163"/>
      <c r="BA77" s="163"/>
      <c r="BB77" s="163"/>
      <c r="BC77" s="163"/>
      <c r="BD77" s="163"/>
      <c r="BE77" s="163"/>
      <c r="BF77" s="163"/>
      <c r="BG77" s="163"/>
      <c r="BH77" s="163"/>
      <c r="BI77" s="163"/>
    </row>
    <row r="78" spans="1:63" ht="18.5">
      <c r="A78" s="156" t="s">
        <v>116</v>
      </c>
      <c r="B78" s="170"/>
      <c r="C78" s="170"/>
      <c r="D78" s="170"/>
      <c r="E78" s="170"/>
      <c r="F78" s="170"/>
      <c r="G78" s="170"/>
      <c r="H78" s="170"/>
      <c r="I78" s="170"/>
      <c r="J78" s="170"/>
      <c r="K78" s="170"/>
      <c r="L78" s="170"/>
      <c r="M78" s="170"/>
      <c r="N78" s="170"/>
      <c r="O78" s="170"/>
      <c r="P78" s="170"/>
      <c r="Q78" s="170"/>
      <c r="R78" s="170"/>
      <c r="S78" s="170"/>
      <c r="T78" s="170"/>
      <c r="U78" s="170"/>
      <c r="V78" s="170"/>
      <c r="W78" s="170"/>
      <c r="X78" s="170"/>
      <c r="Y78" s="170"/>
      <c r="Z78" s="170"/>
      <c r="AA78" s="170"/>
      <c r="AB78" s="170"/>
      <c r="AC78" s="170"/>
      <c r="AD78" s="170"/>
      <c r="AE78" s="170"/>
      <c r="AF78" s="170"/>
      <c r="AG78" s="170"/>
      <c r="AH78" s="170"/>
      <c r="AI78" s="170"/>
      <c r="AJ78" s="170"/>
      <c r="AK78" s="170"/>
      <c r="AL78" s="170"/>
      <c r="AM78" s="170"/>
      <c r="AN78" s="170"/>
      <c r="AO78" s="170"/>
      <c r="AP78" s="170"/>
      <c r="AQ78" s="170"/>
      <c r="AR78" s="170"/>
      <c r="AS78" s="170"/>
      <c r="AT78" s="170"/>
      <c r="AU78" s="170"/>
      <c r="AV78" s="170"/>
      <c r="AW78" s="170"/>
      <c r="AX78" s="170"/>
      <c r="AY78" s="170"/>
      <c r="AZ78" s="170"/>
      <c r="BA78" s="170"/>
      <c r="BB78" s="170"/>
      <c r="BC78" s="170"/>
      <c r="BD78" s="170"/>
      <c r="BE78" s="170"/>
      <c r="BF78" s="170"/>
      <c r="BG78" s="170"/>
      <c r="BH78" s="170"/>
      <c r="BI78" s="170"/>
      <c r="BJ78" s="157"/>
      <c r="BK78" s="157"/>
    </row>
    <row r="79" spans="1:63">
      <c r="B79" s="171"/>
      <c r="C79" s="171"/>
      <c r="D79" s="171"/>
      <c r="E79" s="171"/>
      <c r="F79" s="171"/>
      <c r="G79" s="171"/>
      <c r="H79" s="171"/>
      <c r="I79" s="171"/>
      <c r="J79" s="171"/>
      <c r="K79" s="171"/>
      <c r="L79" s="171"/>
      <c r="M79" s="171"/>
      <c r="N79" s="171"/>
      <c r="O79" s="171"/>
      <c r="P79" s="171"/>
      <c r="Q79" s="171"/>
      <c r="R79" s="171"/>
      <c r="S79" s="171"/>
      <c r="T79" s="171"/>
      <c r="U79" s="171"/>
      <c r="V79" s="171"/>
      <c r="W79" s="171"/>
      <c r="X79" s="171"/>
      <c r="Y79" s="171"/>
      <c r="Z79" s="171"/>
      <c r="AA79" s="171"/>
      <c r="AB79" s="171"/>
      <c r="AC79" s="171"/>
      <c r="AD79" s="171"/>
      <c r="AE79" s="171"/>
      <c r="AF79" s="171"/>
      <c r="AG79" s="171"/>
      <c r="AH79" s="171"/>
      <c r="AI79" s="171"/>
      <c r="AJ79" s="171"/>
      <c r="AK79" s="171"/>
      <c r="AL79" s="171"/>
      <c r="AM79" s="171"/>
      <c r="AN79" s="171"/>
      <c r="AO79" s="171"/>
      <c r="AP79" s="171"/>
      <c r="AQ79" s="171"/>
      <c r="AR79" s="171"/>
      <c r="AS79" s="171"/>
      <c r="AT79" s="171"/>
      <c r="AU79" s="171"/>
      <c r="AV79" s="171"/>
      <c r="AW79" s="171"/>
      <c r="AX79" s="171"/>
      <c r="AY79" s="171"/>
      <c r="AZ79" s="171"/>
      <c r="BA79" s="171"/>
      <c r="BB79" s="171"/>
      <c r="BC79" s="171"/>
      <c r="BD79" s="171"/>
      <c r="BE79" s="171"/>
      <c r="BF79" s="171"/>
      <c r="BG79" s="171"/>
      <c r="BH79" s="171"/>
      <c r="BI79" s="171"/>
    </row>
    <row r="80" spans="1:63">
      <c r="A80" s="370" t="s">
        <v>380</v>
      </c>
      <c r="B80" s="371"/>
      <c r="C80" s="171"/>
      <c r="D80" s="171"/>
      <c r="E80" s="171"/>
      <c r="F80" s="171"/>
      <c r="G80" s="171"/>
      <c r="H80" s="171"/>
      <c r="I80" s="171"/>
      <c r="J80" s="171"/>
      <c r="K80" s="171"/>
      <c r="L80" s="171"/>
      <c r="M80" s="171"/>
      <c r="N80" s="171"/>
      <c r="O80" s="171"/>
      <c r="P80" s="171"/>
      <c r="Q80" s="171"/>
      <c r="R80" s="171"/>
      <c r="S80" s="171"/>
      <c r="T80" s="171"/>
      <c r="U80" s="171"/>
      <c r="V80" s="171"/>
      <c r="W80" s="171"/>
      <c r="X80" s="171"/>
      <c r="Y80" s="171"/>
      <c r="Z80" s="171"/>
      <c r="AA80" s="171"/>
      <c r="AB80" s="171"/>
      <c r="AC80" s="171"/>
      <c r="AD80" s="171"/>
      <c r="AE80" s="171"/>
      <c r="AF80" s="171"/>
      <c r="AG80" s="171"/>
      <c r="AH80" s="171"/>
      <c r="AI80" s="171"/>
      <c r="AJ80" s="171"/>
      <c r="AK80" s="171"/>
      <c r="AL80" s="171"/>
      <c r="AM80" s="171"/>
      <c r="AN80" s="171"/>
      <c r="AO80" s="171"/>
      <c r="AP80" s="171"/>
      <c r="AQ80" s="171"/>
      <c r="AR80" s="171"/>
      <c r="AS80" s="171"/>
      <c r="AT80" s="171"/>
      <c r="AU80" s="171"/>
      <c r="AV80" s="171"/>
      <c r="AW80" s="171"/>
      <c r="AX80" s="171"/>
      <c r="AY80" s="171"/>
      <c r="AZ80" s="171"/>
      <c r="BA80" s="171"/>
      <c r="BB80" s="171"/>
      <c r="BC80" s="171"/>
      <c r="BD80" s="171"/>
      <c r="BE80" s="171"/>
      <c r="BF80" s="171"/>
      <c r="BG80" s="171"/>
      <c r="BH80" s="171"/>
      <c r="BI80" s="171"/>
    </row>
    <row r="81" spans="1:62">
      <c r="A81" s="17" t="s">
        <v>381</v>
      </c>
      <c r="B81" s="371" t="s">
        <v>382</v>
      </c>
      <c r="C81" s="369"/>
      <c r="D81" s="369"/>
      <c r="E81" s="369"/>
      <c r="F81" s="369"/>
      <c r="G81" s="369"/>
      <c r="H81" s="369"/>
      <c r="I81" s="369"/>
      <c r="J81" s="369"/>
      <c r="K81" s="369"/>
      <c r="L81" s="369"/>
      <c r="M81" s="369"/>
      <c r="N81" s="369"/>
      <c r="O81" s="369"/>
      <c r="P81" s="369"/>
      <c r="Q81" s="369"/>
      <c r="R81" s="369"/>
      <c r="S81" s="369"/>
      <c r="T81" s="369"/>
      <c r="U81" s="369"/>
      <c r="V81" s="369"/>
      <c r="W81" s="369"/>
      <c r="X81" s="369"/>
      <c r="Y81" s="369"/>
      <c r="Z81" s="369"/>
      <c r="AA81" s="369"/>
      <c r="AB81" s="369"/>
      <c r="AC81" s="369"/>
      <c r="AD81" s="369"/>
      <c r="AE81" s="369"/>
      <c r="AF81" s="369"/>
      <c r="AG81" s="369"/>
      <c r="AH81" s="369"/>
      <c r="AI81" s="369"/>
      <c r="AJ81" s="369"/>
      <c r="AK81" s="369"/>
      <c r="AL81" s="369"/>
      <c r="AM81" s="369"/>
      <c r="AN81" s="369"/>
      <c r="AO81" s="369"/>
      <c r="AP81" s="369"/>
      <c r="AQ81" s="369"/>
      <c r="AR81" s="369"/>
      <c r="AS81" s="369"/>
      <c r="AT81" s="369"/>
      <c r="AU81" s="369"/>
      <c r="AV81" s="369"/>
      <c r="AW81" s="369"/>
      <c r="AX81" s="369"/>
      <c r="AY81" s="369"/>
      <c r="AZ81" s="369"/>
      <c r="BA81" s="369"/>
      <c r="BB81" s="369"/>
      <c r="BC81" s="369"/>
      <c r="BD81" s="369"/>
      <c r="BE81" s="369"/>
      <c r="BF81" s="369"/>
      <c r="BG81" s="369"/>
      <c r="BH81" s="369"/>
      <c r="BI81" s="369"/>
      <c r="BJ81" s="152"/>
    </row>
    <row r="82" spans="1:62">
      <c r="A82" s="152" t="str">
        <f>'Input - Other Expenses'!B5</f>
        <v>Sales and Marketing</v>
      </c>
      <c r="B82" s="372">
        <f>'Input - Revenue'!B14</f>
        <v>0</v>
      </c>
      <c r="C82" s="372">
        <f>'Input - Revenue'!C14</f>
        <v>65000</v>
      </c>
      <c r="D82" s="372">
        <f>'Input - Revenue'!D14</f>
        <v>65000</v>
      </c>
      <c r="E82" s="372">
        <f>'Input - Revenue'!E14</f>
        <v>65000</v>
      </c>
      <c r="F82" s="372">
        <f>'Input - Revenue'!F14</f>
        <v>65000</v>
      </c>
      <c r="G82" s="372">
        <f>'Input - Revenue'!G14</f>
        <v>65000</v>
      </c>
      <c r="H82" s="372">
        <f>'Input - Revenue'!H14</f>
        <v>65000</v>
      </c>
      <c r="I82" s="372">
        <f>'Input - Revenue'!I14</f>
        <v>42000</v>
      </c>
      <c r="J82" s="372">
        <f>'Input - Revenue'!J14</f>
        <v>42000</v>
      </c>
      <c r="K82" s="372">
        <f>'Input - Revenue'!K14</f>
        <v>42000</v>
      </c>
      <c r="L82" s="372">
        <f>'Input - Revenue'!L14</f>
        <v>42000</v>
      </c>
      <c r="M82" s="372">
        <f>'Input - Revenue'!M14</f>
        <v>42000</v>
      </c>
      <c r="N82" s="372">
        <f>'Input - Revenue'!N14</f>
        <v>0</v>
      </c>
      <c r="O82" s="372">
        <f>'Input - Revenue'!O14</f>
        <v>0</v>
      </c>
      <c r="P82" s="372">
        <f>'Input - Revenue'!P14</f>
        <v>0</v>
      </c>
      <c r="Q82" s="372">
        <f>'Input - Revenue'!Q14</f>
        <v>0</v>
      </c>
      <c r="R82" s="372">
        <f>'Input - Revenue'!R14</f>
        <v>0</v>
      </c>
      <c r="S82" s="372">
        <f>'Input - Revenue'!S14</f>
        <v>0</v>
      </c>
      <c r="T82" s="372">
        <f>'Input - Revenue'!T14</f>
        <v>0</v>
      </c>
      <c r="U82" s="372">
        <f>'Input - Revenue'!U14</f>
        <v>0</v>
      </c>
      <c r="V82" s="372">
        <f>'Input - Revenue'!V14</f>
        <v>0</v>
      </c>
      <c r="W82" s="372">
        <f>'Input - Revenue'!W14</f>
        <v>0</v>
      </c>
      <c r="X82" s="372">
        <f>'Input - Revenue'!X14</f>
        <v>0</v>
      </c>
      <c r="Y82" s="372">
        <f>'Input - Revenue'!Y14</f>
        <v>0</v>
      </c>
      <c r="Z82" s="372">
        <f>'Input - Revenue'!Z14</f>
        <v>0</v>
      </c>
      <c r="AA82" s="372">
        <f>'Input - Revenue'!AA14</f>
        <v>0</v>
      </c>
      <c r="AB82" s="372">
        <f>'Input - Revenue'!AB14</f>
        <v>0</v>
      </c>
      <c r="AC82" s="372">
        <f>'Input - Revenue'!AC14</f>
        <v>0</v>
      </c>
      <c r="AD82" s="372">
        <f>'Input - Revenue'!AD14</f>
        <v>0</v>
      </c>
      <c r="AE82" s="372">
        <f>'Input - Revenue'!AE14</f>
        <v>0</v>
      </c>
      <c r="AF82" s="372">
        <f>'Input - Revenue'!AF14</f>
        <v>0</v>
      </c>
      <c r="AG82" s="372">
        <f>'Input - Revenue'!AG14</f>
        <v>0</v>
      </c>
      <c r="AH82" s="372">
        <f>'Input - Revenue'!AH14</f>
        <v>0</v>
      </c>
      <c r="AI82" s="372">
        <f>'Input - Revenue'!AI14</f>
        <v>0</v>
      </c>
      <c r="AJ82" s="372">
        <f>'Input - Revenue'!AJ14</f>
        <v>0</v>
      </c>
      <c r="AK82" s="372">
        <f>'Input - Revenue'!AK14</f>
        <v>0</v>
      </c>
      <c r="AL82" s="372">
        <f>'Input - Revenue'!AL14</f>
        <v>0</v>
      </c>
      <c r="AM82" s="372">
        <f>'Input - Revenue'!AM14</f>
        <v>0</v>
      </c>
      <c r="AN82" s="372">
        <f>'Input - Revenue'!AN14</f>
        <v>0</v>
      </c>
      <c r="AO82" s="372">
        <f>'Input - Revenue'!AO14</f>
        <v>0</v>
      </c>
      <c r="AP82" s="372">
        <f>'Input - Revenue'!AP14</f>
        <v>0</v>
      </c>
      <c r="AQ82" s="372">
        <f>'Input - Revenue'!AQ14</f>
        <v>0</v>
      </c>
      <c r="AR82" s="372">
        <f>'Input - Revenue'!AR14</f>
        <v>0</v>
      </c>
      <c r="AS82" s="372">
        <f>'Input - Revenue'!AS14</f>
        <v>0</v>
      </c>
      <c r="AT82" s="372">
        <f>'Input - Revenue'!AT14</f>
        <v>0</v>
      </c>
      <c r="AU82" s="372">
        <f>'Input - Revenue'!AU14</f>
        <v>0</v>
      </c>
      <c r="AV82" s="372">
        <f>'Input - Revenue'!AV14</f>
        <v>0</v>
      </c>
      <c r="AW82" s="372">
        <f>'Input - Revenue'!AW14</f>
        <v>0</v>
      </c>
      <c r="AX82" s="372">
        <f>'Input - Revenue'!AX14</f>
        <v>0</v>
      </c>
      <c r="AY82" s="372">
        <f>'Input - Revenue'!AY14</f>
        <v>0</v>
      </c>
      <c r="AZ82" s="372">
        <f>'Input - Revenue'!AZ14</f>
        <v>0</v>
      </c>
      <c r="BA82" s="372">
        <f>'Input - Revenue'!BA14</f>
        <v>0</v>
      </c>
      <c r="BB82" s="372">
        <f>'Input - Revenue'!BB14</f>
        <v>0</v>
      </c>
      <c r="BC82" s="372">
        <f>'Input - Revenue'!BC14</f>
        <v>0</v>
      </c>
      <c r="BD82" s="372">
        <f>'Input - Revenue'!BD14</f>
        <v>0</v>
      </c>
      <c r="BE82" s="372">
        <f>'Input - Revenue'!BE14</f>
        <v>0</v>
      </c>
      <c r="BF82" s="372">
        <f>'Input - Revenue'!BF14</f>
        <v>0</v>
      </c>
      <c r="BG82" s="372">
        <f>'Input - Revenue'!BG14</f>
        <v>0</v>
      </c>
      <c r="BH82" s="372">
        <f>'Input - Revenue'!BH14</f>
        <v>0</v>
      </c>
      <c r="BI82" s="372">
        <f>'Input - Revenue'!BI14</f>
        <v>0</v>
      </c>
      <c r="BJ82" s="152"/>
    </row>
    <row r="83" spans="1:62">
      <c r="A83" s="152"/>
      <c r="B83" s="172"/>
      <c r="C83" s="172"/>
      <c r="D83" s="172"/>
      <c r="E83" s="172"/>
      <c r="F83" s="172"/>
      <c r="G83" s="172"/>
      <c r="H83" s="172"/>
      <c r="I83" s="172"/>
      <c r="J83" s="172"/>
      <c r="K83" s="172"/>
      <c r="L83" s="172"/>
      <c r="M83" s="172"/>
      <c r="N83" s="172"/>
      <c r="O83" s="172"/>
      <c r="P83" s="172"/>
      <c r="Q83" s="172"/>
      <c r="R83" s="172"/>
      <c r="S83" s="172"/>
      <c r="T83" s="172"/>
      <c r="U83" s="172"/>
      <c r="V83" s="172"/>
      <c r="W83" s="172"/>
      <c r="X83" s="172"/>
      <c r="Y83" s="172"/>
      <c r="Z83" s="172"/>
      <c r="AA83" s="172"/>
      <c r="AB83" s="172"/>
      <c r="AC83" s="172"/>
      <c r="AD83" s="172"/>
      <c r="AE83" s="172"/>
      <c r="AF83" s="172"/>
      <c r="AG83" s="172"/>
      <c r="AH83" s="172"/>
      <c r="AI83" s="172"/>
      <c r="AJ83" s="172"/>
      <c r="AK83" s="172"/>
      <c r="AL83" s="172"/>
      <c r="AM83" s="172"/>
      <c r="AN83" s="172"/>
      <c r="AO83" s="172"/>
      <c r="AP83" s="172"/>
      <c r="AQ83" s="172"/>
      <c r="AR83" s="172"/>
      <c r="AS83" s="172"/>
      <c r="AT83" s="172"/>
      <c r="AU83" s="172"/>
      <c r="AV83" s="172"/>
      <c r="AW83" s="172"/>
      <c r="AX83" s="172"/>
      <c r="AY83" s="172"/>
      <c r="AZ83" s="172"/>
      <c r="BA83" s="172"/>
      <c r="BB83" s="172"/>
      <c r="BC83" s="172"/>
      <c r="BD83" s="172"/>
      <c r="BE83" s="172"/>
      <c r="BF83" s="172"/>
      <c r="BG83" s="172"/>
      <c r="BH83" s="172"/>
      <c r="BI83" s="172"/>
      <c r="BJ83" s="152"/>
    </row>
    <row r="84" spans="1:62">
      <c r="B84" s="172"/>
      <c r="C84" s="172"/>
      <c r="D84" s="172"/>
      <c r="E84" s="172"/>
      <c r="F84" s="172"/>
      <c r="G84" s="172"/>
      <c r="H84" s="172"/>
      <c r="I84" s="172"/>
      <c r="J84" s="172"/>
      <c r="K84" s="172"/>
      <c r="L84" s="172"/>
      <c r="M84" s="172"/>
      <c r="N84" s="172"/>
      <c r="O84" s="172"/>
      <c r="P84" s="172"/>
      <c r="Q84" s="172"/>
      <c r="R84" s="172"/>
      <c r="S84" s="172"/>
      <c r="T84" s="172"/>
      <c r="U84" s="172"/>
      <c r="V84" s="172"/>
      <c r="W84" s="172"/>
      <c r="X84" s="172"/>
      <c r="Y84" s="172"/>
      <c r="Z84" s="172"/>
      <c r="AA84" s="172"/>
      <c r="AB84" s="172"/>
      <c r="AC84" s="172"/>
      <c r="AD84" s="172"/>
      <c r="AE84" s="172"/>
      <c r="AF84" s="172"/>
      <c r="AG84" s="172"/>
      <c r="AH84" s="172"/>
      <c r="AI84" s="172"/>
      <c r="AJ84" s="172"/>
      <c r="AK84" s="172"/>
      <c r="AL84" s="172"/>
      <c r="AM84" s="172"/>
      <c r="AN84" s="172"/>
      <c r="AO84" s="172"/>
      <c r="AP84" s="172"/>
      <c r="AQ84" s="172"/>
      <c r="AR84" s="172"/>
      <c r="AS84" s="172"/>
      <c r="AT84" s="172"/>
      <c r="AU84" s="172"/>
      <c r="AV84" s="172"/>
      <c r="AW84" s="172"/>
      <c r="AX84" s="172"/>
      <c r="AY84" s="172"/>
      <c r="AZ84" s="172"/>
      <c r="BA84" s="172"/>
      <c r="BB84" s="172"/>
      <c r="BC84" s="172"/>
      <c r="BD84" s="172"/>
      <c r="BE84" s="172"/>
      <c r="BF84" s="172"/>
      <c r="BG84" s="172"/>
      <c r="BH84" s="172"/>
      <c r="BI84" s="172"/>
    </row>
    <row r="85" spans="1:62">
      <c r="A85" s="370" t="s">
        <v>113</v>
      </c>
      <c r="B85" s="371"/>
      <c r="C85" s="371"/>
      <c r="D85" s="371"/>
      <c r="E85" s="371"/>
      <c r="F85" s="371"/>
      <c r="G85" s="371"/>
      <c r="H85" s="371"/>
      <c r="I85" s="371"/>
      <c r="J85" s="371"/>
      <c r="K85" s="371"/>
      <c r="L85" s="371"/>
      <c r="M85" s="371"/>
      <c r="N85" s="371"/>
      <c r="O85" s="371"/>
      <c r="P85" s="371"/>
      <c r="Q85" s="371"/>
      <c r="R85" s="371"/>
      <c r="S85" s="371"/>
      <c r="T85" s="371"/>
      <c r="U85" s="371"/>
      <c r="V85" s="371"/>
      <c r="W85" s="371"/>
      <c r="X85" s="371"/>
      <c r="Y85" s="371"/>
      <c r="Z85" s="371"/>
      <c r="AA85" s="371"/>
      <c r="AB85" s="371"/>
      <c r="AC85" s="371"/>
      <c r="AD85" s="371"/>
      <c r="AE85" s="371"/>
      <c r="AF85" s="371"/>
      <c r="AG85" s="371"/>
      <c r="AH85" s="371"/>
      <c r="AI85" s="371"/>
      <c r="AJ85" s="371"/>
      <c r="AK85" s="371"/>
      <c r="AL85" s="371"/>
      <c r="AM85" s="371"/>
      <c r="AN85" s="371"/>
      <c r="AO85" s="371"/>
      <c r="AP85" s="371"/>
      <c r="AQ85" s="371"/>
      <c r="AR85" s="371"/>
      <c r="AS85" s="371"/>
      <c r="AT85" s="371"/>
      <c r="AU85" s="371"/>
      <c r="AV85" s="371"/>
      <c r="AW85" s="371"/>
      <c r="AX85" s="371"/>
      <c r="AY85" s="371"/>
      <c r="AZ85" s="371"/>
      <c r="BA85" s="371"/>
      <c r="BB85" s="371"/>
      <c r="BC85" s="371"/>
      <c r="BD85" s="371"/>
      <c r="BE85" s="371"/>
      <c r="BF85" s="371"/>
      <c r="BG85" s="371"/>
      <c r="BH85" s="371"/>
      <c r="BI85" s="371"/>
    </row>
    <row r="86" spans="1:62" s="17" customFormat="1">
      <c r="A86" s="17" t="s">
        <v>40</v>
      </c>
      <c r="B86" s="17">
        <v>1</v>
      </c>
      <c r="C86" s="17">
        <v>2</v>
      </c>
      <c r="D86" s="17">
        <v>3</v>
      </c>
      <c r="E86" s="17">
        <v>4</v>
      </c>
      <c r="F86" s="17">
        <v>5</v>
      </c>
      <c r="G86" s="17">
        <v>6</v>
      </c>
      <c r="H86" s="17">
        <v>7</v>
      </c>
      <c r="I86" s="17">
        <v>8</v>
      </c>
      <c r="J86" s="17">
        <v>9</v>
      </c>
      <c r="K86" s="17">
        <v>10</v>
      </c>
      <c r="L86" s="17">
        <v>11</v>
      </c>
      <c r="M86" s="17">
        <v>12</v>
      </c>
      <c r="N86" s="17">
        <v>13</v>
      </c>
      <c r="O86" s="17">
        <v>14</v>
      </c>
      <c r="P86" s="17">
        <v>15</v>
      </c>
      <c r="Q86" s="17">
        <v>16</v>
      </c>
      <c r="R86" s="17">
        <v>17</v>
      </c>
      <c r="S86" s="17">
        <v>18</v>
      </c>
      <c r="T86" s="17">
        <v>19</v>
      </c>
      <c r="U86" s="17">
        <v>20</v>
      </c>
      <c r="V86" s="17">
        <v>21</v>
      </c>
      <c r="W86" s="17">
        <v>22</v>
      </c>
      <c r="X86" s="17">
        <v>23</v>
      </c>
      <c r="Y86" s="17">
        <v>24</v>
      </c>
      <c r="Z86" s="17">
        <v>25</v>
      </c>
      <c r="AA86" s="17">
        <v>26</v>
      </c>
      <c r="AB86" s="17">
        <v>27</v>
      </c>
      <c r="AC86" s="17">
        <v>28</v>
      </c>
      <c r="AD86" s="17">
        <v>29</v>
      </c>
      <c r="AE86" s="17">
        <v>30</v>
      </c>
      <c r="AF86" s="17">
        <v>31</v>
      </c>
      <c r="AG86" s="17">
        <v>32</v>
      </c>
      <c r="AH86" s="17">
        <v>33</v>
      </c>
      <c r="AI86" s="17">
        <v>34</v>
      </c>
      <c r="AJ86" s="17">
        <v>35</v>
      </c>
      <c r="AK86" s="17">
        <v>36</v>
      </c>
      <c r="AL86" s="17">
        <v>37</v>
      </c>
      <c r="AM86" s="17">
        <v>38</v>
      </c>
      <c r="AN86" s="17">
        <v>39</v>
      </c>
      <c r="AO86" s="17">
        <v>40</v>
      </c>
      <c r="AP86" s="17">
        <v>41</v>
      </c>
      <c r="AQ86" s="17">
        <v>42</v>
      </c>
      <c r="AR86" s="17">
        <v>43</v>
      </c>
      <c r="AS86" s="17">
        <v>44</v>
      </c>
      <c r="AT86" s="17">
        <v>45</v>
      </c>
      <c r="AU86" s="17">
        <v>46</v>
      </c>
      <c r="AV86" s="17">
        <v>47</v>
      </c>
      <c r="AW86" s="17">
        <v>48</v>
      </c>
      <c r="AX86" s="17">
        <v>49</v>
      </c>
      <c r="AY86" s="17">
        <v>50</v>
      </c>
      <c r="AZ86" s="17">
        <v>51</v>
      </c>
      <c r="BA86" s="17">
        <v>52</v>
      </c>
      <c r="BB86" s="17">
        <v>53</v>
      </c>
      <c r="BC86" s="17">
        <v>54</v>
      </c>
      <c r="BD86" s="17">
        <v>55</v>
      </c>
      <c r="BE86" s="17">
        <v>56</v>
      </c>
      <c r="BF86" s="17">
        <v>57</v>
      </c>
      <c r="BG86" s="17">
        <v>58</v>
      </c>
      <c r="BH86" s="17">
        <v>59</v>
      </c>
      <c r="BI86" s="17">
        <v>60</v>
      </c>
    </row>
    <row r="87" spans="1:62" s="374" customFormat="1">
      <c r="A87" s="17" t="s">
        <v>189</v>
      </c>
      <c r="B87" s="373">
        <v>1</v>
      </c>
      <c r="C87" s="373">
        <v>2</v>
      </c>
      <c r="D87" s="373">
        <v>3</v>
      </c>
      <c r="E87" s="373">
        <v>4</v>
      </c>
      <c r="F87" s="373">
        <v>5</v>
      </c>
      <c r="G87" s="373">
        <v>6</v>
      </c>
      <c r="H87" s="373">
        <v>6</v>
      </c>
      <c r="I87" s="373">
        <v>6</v>
      </c>
      <c r="J87" s="373">
        <v>6</v>
      </c>
      <c r="K87" s="373">
        <v>6</v>
      </c>
      <c r="L87" s="373">
        <v>6</v>
      </c>
      <c r="M87" s="373">
        <v>6</v>
      </c>
      <c r="N87" s="373">
        <v>7</v>
      </c>
      <c r="O87" s="373">
        <v>7</v>
      </c>
      <c r="P87" s="373">
        <v>7</v>
      </c>
      <c r="Q87" s="373">
        <v>7</v>
      </c>
      <c r="R87" s="373">
        <v>7</v>
      </c>
      <c r="S87" s="373">
        <v>7</v>
      </c>
      <c r="T87" s="373">
        <v>7</v>
      </c>
      <c r="U87" s="373">
        <v>7</v>
      </c>
      <c r="V87" s="373">
        <v>7</v>
      </c>
      <c r="W87" s="373">
        <v>7</v>
      </c>
      <c r="X87" s="373">
        <v>7</v>
      </c>
      <c r="Y87" s="373">
        <v>7</v>
      </c>
      <c r="Z87" s="373">
        <v>8</v>
      </c>
      <c r="AA87" s="373">
        <v>8</v>
      </c>
      <c r="AB87" s="373">
        <v>8</v>
      </c>
      <c r="AC87" s="373">
        <v>8</v>
      </c>
      <c r="AD87" s="373">
        <v>8</v>
      </c>
      <c r="AE87" s="373">
        <v>8</v>
      </c>
      <c r="AF87" s="373">
        <v>8</v>
      </c>
      <c r="AG87" s="373">
        <v>8</v>
      </c>
      <c r="AH87" s="373">
        <v>8</v>
      </c>
      <c r="AI87" s="373">
        <v>8</v>
      </c>
      <c r="AJ87" s="373">
        <v>8</v>
      </c>
      <c r="AK87" s="373">
        <v>8</v>
      </c>
      <c r="AL87" s="373">
        <v>9</v>
      </c>
      <c r="AM87" s="373">
        <v>9</v>
      </c>
      <c r="AN87" s="373">
        <v>9</v>
      </c>
      <c r="AO87" s="373">
        <v>9</v>
      </c>
      <c r="AP87" s="373">
        <v>9</v>
      </c>
      <c r="AQ87" s="373">
        <v>9</v>
      </c>
      <c r="AR87" s="373">
        <v>9</v>
      </c>
      <c r="AS87" s="373">
        <v>9</v>
      </c>
      <c r="AT87" s="373">
        <v>9</v>
      </c>
      <c r="AU87" s="373">
        <v>9</v>
      </c>
      <c r="AV87" s="373">
        <v>9</v>
      </c>
      <c r="AW87" s="373">
        <v>9</v>
      </c>
      <c r="AX87" s="373">
        <v>10</v>
      </c>
      <c r="AY87" s="373">
        <v>10</v>
      </c>
      <c r="AZ87" s="373">
        <v>10</v>
      </c>
      <c r="BA87" s="373">
        <v>10</v>
      </c>
      <c r="BB87" s="373">
        <v>10</v>
      </c>
      <c r="BC87" s="373">
        <v>10</v>
      </c>
      <c r="BD87" s="373">
        <v>10</v>
      </c>
      <c r="BE87" s="373">
        <v>10</v>
      </c>
      <c r="BF87" s="373">
        <v>10</v>
      </c>
      <c r="BG87" s="373">
        <v>10</v>
      </c>
      <c r="BH87" s="373">
        <v>10</v>
      </c>
      <c r="BI87" s="373">
        <v>10</v>
      </c>
    </row>
    <row r="88" spans="1:62">
      <c r="A88" s="152" t="str">
        <f>'Input - Other Expenses'!B5</f>
        <v>Sales and Marketing</v>
      </c>
      <c r="B88" s="94" cm="1">
        <f t="array" aca="1" ref="B88" ca="1">SUMIF($A$82,$A88,B$82)
+SUMPRODUCT(--('Input - Other Expenses'!$C$23:$C$42=Calc!$A88),--('Input - Other Expenses'!$D$23:$D$42="Fixed"),OFFSET('Input - Other Expenses'!$D$23:$D$42,0,Calc!B$87))
+SUMPRODUCT(--('Input - Other Expenses'!$C$23:$C$42=Calc!$A88),--('Input - Other Expenses'!$D$23:$D$42="Percent of Revenue"),OFFSET('Input - Other Expenses'!$D$23:$D$42,0,Calc!B$87))*B$30
+SUMPRODUCT(--('Input - Other Expenses'!$C$23:$C$42=Calc!$A88),--('Input - Other Expenses'!$D$23:$D$42="Per Employee"),OFFSET('Input - Other Expenses'!$D$23:$D$42,0,Calc!B$87))*'Input - Salaries &amp; Dividends'!D$56</f>
        <v>4000</v>
      </c>
      <c r="C88" s="94" cm="1">
        <f t="array" aca="1" ref="C88" ca="1">SUMIF($A$82,$A88,C$82)
+SUMPRODUCT(--('Input - Other Expenses'!$C$23:$C$42=Calc!$A88),--('Input - Other Expenses'!$D$23:$D$42="Fixed"),OFFSET('Input - Other Expenses'!$D$23:$D$42,0,Calc!C$87))
+SUMPRODUCT(--('Input - Other Expenses'!$C$23:$C$42=Calc!$A88),--('Input - Other Expenses'!$D$23:$D$42="Percent of Revenue"),OFFSET('Input - Other Expenses'!$D$23:$D$42,0,Calc!C$87))*C$30
+SUMPRODUCT(--('Input - Other Expenses'!$C$23:$C$42=Calc!$A88),--('Input - Other Expenses'!$D$23:$D$42="Per Employee"),OFFSET('Input - Other Expenses'!$D$23:$D$42,0,Calc!C$87))*'Input - Salaries &amp; Dividends'!E$56</f>
        <v>69000</v>
      </c>
      <c r="D88" s="94" cm="1">
        <f t="array" aca="1" ref="D88" ca="1">SUMIF($A$82,$A88,D$82)
+SUMPRODUCT(--('Input - Other Expenses'!$C$23:$C$42=Calc!$A88),--('Input - Other Expenses'!$D$23:$D$42="Fixed"),OFFSET('Input - Other Expenses'!$D$23:$D$42,0,Calc!D$87))
+SUMPRODUCT(--('Input - Other Expenses'!$C$23:$C$42=Calc!$A88),--('Input - Other Expenses'!$D$23:$D$42="Percent of Revenue"),OFFSET('Input - Other Expenses'!$D$23:$D$42,0,Calc!D$87))*D$30
+SUMPRODUCT(--('Input - Other Expenses'!$C$23:$C$42=Calc!$A88),--('Input - Other Expenses'!$D$23:$D$42="Per Employee"),OFFSET('Input - Other Expenses'!$D$23:$D$42,0,Calc!D$87))*'Input - Salaries &amp; Dividends'!F$56</f>
        <v>69000</v>
      </c>
      <c r="E88" s="94" cm="1">
        <f t="array" aca="1" ref="E88" ca="1">SUMIF($A$82,$A88,E$82)
+SUMPRODUCT(--('Input - Other Expenses'!$C$23:$C$42=Calc!$A88),--('Input - Other Expenses'!$D$23:$D$42="Fixed"),OFFSET('Input - Other Expenses'!$D$23:$D$42,0,Calc!E$87))
+SUMPRODUCT(--('Input - Other Expenses'!$C$23:$C$42=Calc!$A88),--('Input - Other Expenses'!$D$23:$D$42="Percent of Revenue"),OFFSET('Input - Other Expenses'!$D$23:$D$42,0,Calc!E$87))*E$30
+SUMPRODUCT(--('Input - Other Expenses'!$C$23:$C$42=Calc!$A88),--('Input - Other Expenses'!$D$23:$D$42="Per Employee"),OFFSET('Input - Other Expenses'!$D$23:$D$42,0,Calc!E$87))*'Input - Salaries &amp; Dividends'!G$56</f>
        <v>69000</v>
      </c>
      <c r="F88" s="94" cm="1">
        <f t="array" aca="1" ref="F88" ca="1">SUMIF($A$82,$A88,F$82)
+SUMPRODUCT(--('Input - Other Expenses'!$C$23:$C$42=Calc!$A88),--('Input - Other Expenses'!$D$23:$D$42="Fixed"),OFFSET('Input - Other Expenses'!$D$23:$D$42,0,Calc!F$87))
+SUMPRODUCT(--('Input - Other Expenses'!$C$23:$C$42=Calc!$A88),--('Input - Other Expenses'!$D$23:$D$42="Percent of Revenue"),OFFSET('Input - Other Expenses'!$D$23:$D$42,0,Calc!F$87))*F$30
+SUMPRODUCT(--('Input - Other Expenses'!$C$23:$C$42=Calc!$A88),--('Input - Other Expenses'!$D$23:$D$42="Per Employee"),OFFSET('Input - Other Expenses'!$D$23:$D$42,0,Calc!F$87))*'Input - Salaries &amp; Dividends'!H$56</f>
        <v>69657.072</v>
      </c>
      <c r="G88" s="94" cm="1">
        <f t="array" aca="1" ref="G88" ca="1">SUMIF($A$82,$A88,G$82)
+SUMPRODUCT(--('Input - Other Expenses'!$C$23:$C$42=Calc!$A88),--('Input - Other Expenses'!$D$23:$D$42="Fixed"),OFFSET('Input - Other Expenses'!$D$23:$D$42,0,Calc!G$87))
+SUMPRODUCT(--('Input - Other Expenses'!$C$23:$C$42=Calc!$A88),--('Input - Other Expenses'!$D$23:$D$42="Percent of Revenue"),OFFSET('Input - Other Expenses'!$D$23:$D$42,0,Calc!G$87))*G$30
+SUMPRODUCT(--('Input - Other Expenses'!$C$23:$C$42=Calc!$A88),--('Input - Other Expenses'!$D$23:$D$42="Per Employee"),OFFSET('Input - Other Expenses'!$D$23:$D$42,0,Calc!G$87))*'Input - Salaries &amp; Dividends'!I$56</f>
        <v>70896.619353881833</v>
      </c>
      <c r="H88" s="94" cm="1">
        <f t="array" aca="1" ref="H88" ca="1">SUMIF($A$82,$A88,H$82)
+SUMPRODUCT(--('Input - Other Expenses'!$C$23:$C$42=Calc!$A88),--('Input - Other Expenses'!$D$23:$D$42="Fixed"),OFFSET('Input - Other Expenses'!$D$23:$D$42,0,Calc!H$87))
+SUMPRODUCT(--('Input - Other Expenses'!$C$23:$C$42=Calc!$A88),--('Input - Other Expenses'!$D$23:$D$42="Percent of Revenue"),OFFSET('Input - Other Expenses'!$D$23:$D$42,0,Calc!H$87))*H$30
+SUMPRODUCT(--('Input - Other Expenses'!$C$23:$C$42=Calc!$A88),--('Input - Other Expenses'!$D$23:$D$42="Per Employee"),OFFSET('Input - Other Expenses'!$D$23:$D$42,0,Calc!H$87))*'Input - Salaries &amp; Dividends'!J$56</f>
        <v>71728.883956831531</v>
      </c>
      <c r="I88" s="94" cm="1">
        <f t="array" aca="1" ref="I88" ca="1">SUMIF($A$82,$A88,I$82)
+SUMPRODUCT(--('Input - Other Expenses'!$C$23:$C$42=Calc!$A88),--('Input - Other Expenses'!$D$23:$D$42="Fixed"),OFFSET('Input - Other Expenses'!$D$23:$D$42,0,Calc!I$87))
+SUMPRODUCT(--('Input - Other Expenses'!$C$23:$C$42=Calc!$A88),--('Input - Other Expenses'!$D$23:$D$42="Percent of Revenue"),OFFSET('Input - Other Expenses'!$D$23:$D$42,0,Calc!I$87))*I$30
+SUMPRODUCT(--('Input - Other Expenses'!$C$23:$C$42=Calc!$A88),--('Input - Other Expenses'!$D$23:$D$42="Per Employee"),OFFSET('Input - Other Expenses'!$D$23:$D$42,0,Calc!I$87))*'Input - Salaries &amp; Dividends'!K$56</f>
        <v>51654.358934365322</v>
      </c>
      <c r="J88" s="94" cm="1">
        <f t="array" aca="1" ref="J88" ca="1">SUMIF($A$82,$A88,J$82)
+SUMPRODUCT(--('Input - Other Expenses'!$C$23:$C$42=Calc!$A88),--('Input - Other Expenses'!$D$23:$D$42="Fixed"),OFFSET('Input - Other Expenses'!$D$23:$D$42,0,Calc!J$87))
+SUMPRODUCT(--('Input - Other Expenses'!$C$23:$C$42=Calc!$A88),--('Input - Other Expenses'!$D$23:$D$42="Percent of Revenue"),OFFSET('Input - Other Expenses'!$D$23:$D$42,0,Calc!J$87))*J$30
+SUMPRODUCT(--('Input - Other Expenses'!$C$23:$C$42=Calc!$A88),--('Input - Other Expenses'!$D$23:$D$42="Per Employee"),OFFSET('Input - Other Expenses'!$D$23:$D$42,0,Calc!J$87))*'Input - Salaries &amp; Dividends'!L$56</f>
        <v>52466.9889222071</v>
      </c>
      <c r="K88" s="94" cm="1">
        <f t="array" aca="1" ref="K88" ca="1">SUMIF($A$82,$A88,K$82)
+SUMPRODUCT(--('Input - Other Expenses'!$C$23:$C$42=Calc!$A88),--('Input - Other Expenses'!$D$23:$D$42="Fixed"),OFFSET('Input - Other Expenses'!$D$23:$D$42,0,Calc!K$87))
+SUMPRODUCT(--('Input - Other Expenses'!$C$23:$C$42=Calc!$A88),--('Input - Other Expenses'!$D$23:$D$42="Percent of Revenue"),OFFSET('Input - Other Expenses'!$D$23:$D$42,0,Calc!K$87))*K$30
+SUMPRODUCT(--('Input - Other Expenses'!$C$23:$C$42=Calc!$A88),--('Input - Other Expenses'!$D$23:$D$42="Per Employee"),OFFSET('Input - Other Expenses'!$D$23:$D$42,0,Calc!K$87))*'Input - Salaries &amp; Dividends'!M$56</f>
        <v>53277.612045326576</v>
      </c>
      <c r="L88" s="94" cm="1">
        <f t="array" aca="1" ref="L88" ca="1">SUMIF($A$82,$A88,L$82)
+SUMPRODUCT(--('Input - Other Expenses'!$C$23:$C$42=Calc!$A88),--('Input - Other Expenses'!$D$23:$D$42="Fixed"),OFFSET('Input - Other Expenses'!$D$23:$D$42,0,Calc!L$87))
+SUMPRODUCT(--('Input - Other Expenses'!$C$23:$C$42=Calc!$A88),--('Input - Other Expenses'!$D$23:$D$42="Percent of Revenue"),OFFSET('Input - Other Expenses'!$D$23:$D$42,0,Calc!L$87))*L$30
+SUMPRODUCT(--('Input - Other Expenses'!$C$23:$C$42=Calc!$A88),--('Input - Other Expenses'!$D$23:$D$42="Per Employee"),OFFSET('Input - Other Expenses'!$D$23:$D$42,0,Calc!L$87))*'Input - Salaries &amp; Dividends'!N$56</f>
        <v>54087.855669068449</v>
      </c>
      <c r="M88" s="94" cm="1">
        <f t="array" aca="1" ref="M88" ca="1">SUMIF($A$82,$A88,M$82)
+SUMPRODUCT(--('Input - Other Expenses'!$C$23:$C$42=Calc!$A88),--('Input - Other Expenses'!$D$23:$D$42="Fixed"),OFFSET('Input - Other Expenses'!$D$23:$D$42,0,Calc!M$87))
+SUMPRODUCT(--('Input - Other Expenses'!$C$23:$C$42=Calc!$A88),--('Input - Other Expenses'!$D$23:$D$42="Percent of Revenue"),OFFSET('Input - Other Expenses'!$D$23:$D$42,0,Calc!M$87))*M$30
+SUMPRODUCT(--('Input - Other Expenses'!$C$23:$C$42=Calc!$A88),--('Input - Other Expenses'!$D$23:$D$42="Per Employee"),OFFSET('Input - Other Expenses'!$D$23:$D$42,0,Calc!M$87))*'Input - Salaries &amp; Dividends'!O$56</f>
        <v>54899.524013477778</v>
      </c>
      <c r="N88" s="94" cm="1">
        <f t="array" aca="1" ref="N88" ca="1">SUMIF($A$82,$A88,N$82)
+SUMPRODUCT(--('Input - Other Expenses'!$C$23:$C$42=Calc!$A88),--('Input - Other Expenses'!$D$23:$D$42="Fixed"),OFFSET('Input - Other Expenses'!$D$23:$D$42,0,Calc!N$87))
+SUMPRODUCT(--('Input - Other Expenses'!$C$23:$C$42=Calc!$A88),--('Input - Other Expenses'!$D$23:$D$42="Percent of Revenue"),OFFSET('Input - Other Expenses'!$D$23:$D$42,0,Calc!N$87))*N$30
+SUMPRODUCT(--('Input - Other Expenses'!$C$23:$C$42=Calc!$A88),--('Input - Other Expenses'!$D$23:$D$42="Per Employee"),OFFSET('Input - Other Expenses'!$D$23:$D$42,0,Calc!N$87))*'Input - Salaries &amp; Dividends'!P$56</f>
        <v>15935.72930930769</v>
      </c>
      <c r="O88" s="94" cm="1">
        <f t="array" aca="1" ref="O88" ca="1">SUMIF($A$82,$A88,O$82)
+SUMPRODUCT(--('Input - Other Expenses'!$C$23:$C$42=Calc!$A88),--('Input - Other Expenses'!$D$23:$D$42="Fixed"),OFFSET('Input - Other Expenses'!$D$23:$D$42,0,Calc!O$87))
+SUMPRODUCT(--('Input - Other Expenses'!$C$23:$C$42=Calc!$A88),--('Input - Other Expenses'!$D$23:$D$42="Percent of Revenue"),OFFSET('Input - Other Expenses'!$D$23:$D$42,0,Calc!O$87))*O$30
+SUMPRODUCT(--('Input - Other Expenses'!$C$23:$C$42=Calc!$A88),--('Input - Other Expenses'!$D$23:$D$42="Per Employee"),OFFSET('Input - Other Expenses'!$D$23:$D$42,0,Calc!O$87))*'Input - Salaries &amp; Dividends'!Q$56</f>
        <v>15885.381824080516</v>
      </c>
      <c r="P88" s="94" cm="1">
        <f t="array" aca="1" ref="P88" ca="1">SUMIF($A$82,$A88,P$82)
+SUMPRODUCT(--('Input - Other Expenses'!$C$23:$C$42=Calc!$A88),--('Input - Other Expenses'!$D$23:$D$42="Fixed"),OFFSET('Input - Other Expenses'!$D$23:$D$42,0,Calc!P$87))
+SUMPRODUCT(--('Input - Other Expenses'!$C$23:$C$42=Calc!$A88),--('Input - Other Expenses'!$D$23:$D$42="Percent of Revenue"),OFFSET('Input - Other Expenses'!$D$23:$D$42,0,Calc!P$87))*P$30
+SUMPRODUCT(--('Input - Other Expenses'!$C$23:$C$42=Calc!$A88),--('Input - Other Expenses'!$D$23:$D$42="Per Employee"),OFFSET('Input - Other Expenses'!$D$23:$D$42,0,Calc!P$87))*'Input - Salaries &amp; Dividends'!R$56</f>
        <v>15867.128313144922</v>
      </c>
      <c r="Q88" s="94" cm="1">
        <f t="array" aca="1" ref="Q88" ca="1">SUMIF($A$82,$A88,Q$82)
+SUMPRODUCT(--('Input - Other Expenses'!$C$23:$C$42=Calc!$A88),--('Input - Other Expenses'!$D$23:$D$42="Fixed"),OFFSET('Input - Other Expenses'!$D$23:$D$42,0,Calc!Q$87))
+SUMPRODUCT(--('Input - Other Expenses'!$C$23:$C$42=Calc!$A88),--('Input - Other Expenses'!$D$23:$D$42="Percent of Revenue"),OFFSET('Input - Other Expenses'!$D$23:$D$42,0,Calc!Q$87))*Q$30
+SUMPRODUCT(--('Input - Other Expenses'!$C$23:$C$42=Calc!$A88),--('Input - Other Expenses'!$D$23:$D$42="Per Employee"),OFFSET('Input - Other Expenses'!$D$23:$D$42,0,Calc!Q$87))*'Input - Salaries &amp; Dividends'!S$56</f>
        <v>15884.458286502353</v>
      </c>
      <c r="R88" s="94" cm="1">
        <f t="array" aca="1" ref="R88" ca="1">SUMIF($A$82,$A88,R$82)
+SUMPRODUCT(--('Input - Other Expenses'!$C$23:$C$42=Calc!$A88),--('Input - Other Expenses'!$D$23:$D$42="Fixed"),OFFSET('Input - Other Expenses'!$D$23:$D$42,0,Calc!R$87))
+SUMPRODUCT(--('Input - Other Expenses'!$C$23:$C$42=Calc!$A88),--('Input - Other Expenses'!$D$23:$D$42="Percent of Revenue"),OFFSET('Input - Other Expenses'!$D$23:$D$42,0,Calc!R$87))*R$30
+SUMPRODUCT(--('Input - Other Expenses'!$C$23:$C$42=Calc!$A88),--('Input - Other Expenses'!$D$23:$D$42="Per Employee"),OFFSET('Input - Other Expenses'!$D$23:$D$42,0,Calc!R$87))*'Input - Salaries &amp; Dividends'!T$56</f>
        <v>15941.346731031497</v>
      </c>
      <c r="S88" s="94" cm="1">
        <f t="array" aca="1" ref="S88" ca="1">SUMIF($A$82,$A88,S$82)
+SUMPRODUCT(--('Input - Other Expenses'!$C$23:$C$42=Calc!$A88),--('Input - Other Expenses'!$D$23:$D$42="Fixed"),OFFSET('Input - Other Expenses'!$D$23:$D$42,0,Calc!S$87))
+SUMPRODUCT(--('Input - Other Expenses'!$C$23:$C$42=Calc!$A88),--('Input - Other Expenses'!$D$23:$D$42="Percent of Revenue"),OFFSET('Input - Other Expenses'!$D$23:$D$42,0,Calc!S$87))*S$30
+SUMPRODUCT(--('Input - Other Expenses'!$C$23:$C$42=Calc!$A88),--('Input - Other Expenses'!$D$23:$D$42="Per Employee"),OFFSET('Input - Other Expenses'!$D$23:$D$42,0,Calc!S$87))*'Input - Salaries &amp; Dividends'!U$56</f>
        <v>16042.318895997574</v>
      </c>
      <c r="T88" s="94" cm="1">
        <f t="array" aca="1" ref="T88" ca="1">SUMIF($A$82,$A88,T$82)
+SUMPRODUCT(--('Input - Other Expenses'!$C$23:$C$42=Calc!$A88),--('Input - Other Expenses'!$D$23:$D$42="Fixed"),OFFSET('Input - Other Expenses'!$D$23:$D$42,0,Calc!T$87))
+SUMPRODUCT(--('Input - Other Expenses'!$C$23:$C$42=Calc!$A88),--('Input - Other Expenses'!$D$23:$D$42="Percent of Revenue"),OFFSET('Input - Other Expenses'!$D$23:$D$42,0,Calc!T$87))*T$30
+SUMPRODUCT(--('Input - Other Expenses'!$C$23:$C$42=Calc!$A88),--('Input - Other Expenses'!$D$23:$D$42="Per Employee"),OFFSET('Input - Other Expenses'!$D$23:$D$42,0,Calc!T$87))*'Input - Salaries &amp; Dividends'!V$56</f>
        <v>16192.523779291614</v>
      </c>
      <c r="U88" s="94" cm="1">
        <f t="array" aca="1" ref="U88" ca="1">SUMIF($A$82,$A88,U$82)
+SUMPRODUCT(--('Input - Other Expenses'!$C$23:$C$42=Calc!$A88),--('Input - Other Expenses'!$D$23:$D$42="Fixed"),OFFSET('Input - Other Expenses'!$D$23:$D$42,0,Calc!U$87))
+SUMPRODUCT(--('Input - Other Expenses'!$C$23:$C$42=Calc!$A88),--('Input - Other Expenses'!$D$23:$D$42="Percent of Revenue"),OFFSET('Input - Other Expenses'!$D$23:$D$42,0,Calc!U$87))*U$30
+SUMPRODUCT(--('Input - Other Expenses'!$C$23:$C$42=Calc!$A88),--('Input - Other Expenses'!$D$23:$D$42="Per Employee"),OFFSET('Input - Other Expenses'!$D$23:$D$42,0,Calc!U$87))*'Input - Salaries &amp; Dividends'!W$56</f>
        <v>20249.817945692281</v>
      </c>
      <c r="V88" s="94" cm="1">
        <f t="array" aca="1" ref="V88" ca="1">SUMIF($A$82,$A88,V$82)
+SUMPRODUCT(--('Input - Other Expenses'!$C$23:$C$42=Calc!$A88),--('Input - Other Expenses'!$D$23:$D$42="Fixed"),OFFSET('Input - Other Expenses'!$D$23:$D$42,0,Calc!V$87))
+SUMPRODUCT(--('Input - Other Expenses'!$C$23:$C$42=Calc!$A88),--('Input - Other Expenses'!$D$23:$D$42="Percent of Revenue"),OFFSET('Input - Other Expenses'!$D$23:$D$42,0,Calc!V$87))*V$30
+SUMPRODUCT(--('Input - Other Expenses'!$C$23:$C$42=Calc!$A88),--('Input - Other Expenses'!$D$23:$D$42="Per Employee"),OFFSET('Input - Other Expenses'!$D$23:$D$42,0,Calc!V$87))*'Input - Salaries &amp; Dividends'!X$56</f>
        <v>20585.177513052873</v>
      </c>
      <c r="W88" s="94" cm="1">
        <f t="array" aca="1" ref="W88" ca="1">SUMIF($A$82,$A88,W$82)
+SUMPRODUCT(--('Input - Other Expenses'!$C$23:$C$42=Calc!$A88),--('Input - Other Expenses'!$D$23:$D$42="Fixed"),OFFSET('Input - Other Expenses'!$D$23:$D$42,0,Calc!W$87))
+SUMPRODUCT(--('Input - Other Expenses'!$C$23:$C$42=Calc!$A88),--('Input - Other Expenses'!$D$23:$D$42="Percent of Revenue"),OFFSET('Input - Other Expenses'!$D$23:$D$42,0,Calc!W$87))*W$30
+SUMPRODUCT(--('Input - Other Expenses'!$C$23:$C$42=Calc!$A88),--('Input - Other Expenses'!$D$23:$D$42="Per Employee"),OFFSET('Input - Other Expenses'!$D$23:$D$42,0,Calc!W$87))*'Input - Salaries &amp; Dividends'!Y$56</f>
        <v>21008.456635449147</v>
      </c>
      <c r="X88" s="94" cm="1">
        <f t="array" aca="1" ref="X88" ca="1">SUMIF($A$82,$A88,X$82)
+SUMPRODUCT(--('Input - Other Expenses'!$C$23:$C$42=Calc!$A88),--('Input - Other Expenses'!$D$23:$D$42="Fixed"),OFFSET('Input - Other Expenses'!$D$23:$D$42,0,Calc!X$87))
+SUMPRODUCT(--('Input - Other Expenses'!$C$23:$C$42=Calc!$A88),--('Input - Other Expenses'!$D$23:$D$42="Percent of Revenue"),OFFSET('Input - Other Expenses'!$D$23:$D$42,0,Calc!X$87))*X$30
+SUMPRODUCT(--('Input - Other Expenses'!$C$23:$C$42=Calc!$A88),--('Input - Other Expenses'!$D$23:$D$42="Per Employee"),OFFSET('Input - Other Expenses'!$D$23:$D$42,0,Calc!X$87))*'Input - Salaries &amp; Dividends'!Z$56</f>
        <v>21530.553297713228</v>
      </c>
      <c r="Y88" s="94" cm="1">
        <f t="array" aca="1" ref="Y88" ca="1">SUMIF($A$82,$A88,Y$82)
+SUMPRODUCT(--('Input - Other Expenses'!$C$23:$C$42=Calc!$A88),--('Input - Other Expenses'!$D$23:$D$42="Fixed"),OFFSET('Input - Other Expenses'!$D$23:$D$42,0,Calc!Y$87))
+SUMPRODUCT(--('Input - Other Expenses'!$C$23:$C$42=Calc!$A88),--('Input - Other Expenses'!$D$23:$D$42="Percent of Revenue"),OFFSET('Input - Other Expenses'!$D$23:$D$42,0,Calc!Y$87))*Y$30
+SUMPRODUCT(--('Input - Other Expenses'!$C$23:$C$42=Calc!$A88),--('Input - Other Expenses'!$D$23:$D$42="Per Employee"),OFFSET('Input - Other Expenses'!$D$23:$D$42,0,Calc!Y$87))*'Input - Salaries &amp; Dividends'!AA$56</f>
        <v>22163.847112156785</v>
      </c>
      <c r="Z88" s="94" cm="1">
        <f t="array" aca="1" ref="Z88" ca="1">SUMIF($A$82,$A88,Z$82)
+SUMPRODUCT(--('Input - Other Expenses'!$C$23:$C$42=Calc!$A88),--('Input - Other Expenses'!$D$23:$D$42="Fixed"),OFFSET('Input - Other Expenses'!$D$23:$D$42,0,Calc!Z$87))
+SUMPRODUCT(--('Input - Other Expenses'!$C$23:$C$42=Calc!$A88),--('Input - Other Expenses'!$D$23:$D$42="Percent of Revenue"),OFFSET('Input - Other Expenses'!$D$23:$D$42,0,Calc!Z$87))*Z$30
+SUMPRODUCT(--('Input - Other Expenses'!$C$23:$C$42=Calc!$A88),--('Input - Other Expenses'!$D$23:$D$42="Per Employee"),OFFSET('Input - Other Expenses'!$D$23:$D$42,0,Calc!Z$87))*'Input - Salaries &amp; Dividends'!AB$56</f>
        <v>24366.396898317478</v>
      </c>
      <c r="AA88" s="94" cm="1">
        <f t="array" aca="1" ref="AA88" ca="1">SUMIF($A$82,$A88,AA$82)
+SUMPRODUCT(--('Input - Other Expenses'!$C$23:$C$42=Calc!$A88),--('Input - Other Expenses'!$D$23:$D$42="Fixed"),OFFSET('Input - Other Expenses'!$D$23:$D$42,0,Calc!AA$87))
+SUMPRODUCT(--('Input - Other Expenses'!$C$23:$C$42=Calc!$A88),--('Input - Other Expenses'!$D$23:$D$42="Percent of Revenue"),OFFSET('Input - Other Expenses'!$D$23:$D$42,0,Calc!AA$87))*AA$30
+SUMPRODUCT(--('Input - Other Expenses'!$C$23:$C$42=Calc!$A88),--('Input - Other Expenses'!$D$23:$D$42="Per Employee"),OFFSET('Input - Other Expenses'!$D$23:$D$42,0,Calc!AA$87))*'Input - Salaries &amp; Dividends'!AC$56</f>
        <v>25325.524835459633</v>
      </c>
      <c r="AB88" s="94" cm="1">
        <f t="array" aca="1" ref="AB88" ca="1">SUMIF($A$82,$A88,AB$82)
+SUMPRODUCT(--('Input - Other Expenses'!$C$23:$C$42=Calc!$A88),--('Input - Other Expenses'!$D$23:$D$42="Fixed"),OFFSET('Input - Other Expenses'!$D$23:$D$42,0,Calc!AB$87))
+SUMPRODUCT(--('Input - Other Expenses'!$C$23:$C$42=Calc!$A88),--('Input - Other Expenses'!$D$23:$D$42="Percent of Revenue"),OFFSET('Input - Other Expenses'!$D$23:$D$42,0,Calc!AB$87))*AB$30
+SUMPRODUCT(--('Input - Other Expenses'!$C$23:$C$42=Calc!$A88),--('Input - Other Expenses'!$D$23:$D$42="Per Employee"),OFFSET('Input - Other Expenses'!$D$23:$D$42,0,Calc!AB$87))*'Input - Salaries &amp; Dividends'!AD$56</f>
        <v>26454.580138589761</v>
      </c>
      <c r="AC88" s="94" cm="1">
        <f t="array" aca="1" ref="AC88" ca="1">SUMIF($A$82,$A88,AC$82)
+SUMPRODUCT(--('Input - Other Expenses'!$C$23:$C$42=Calc!$A88),--('Input - Other Expenses'!$D$23:$D$42="Fixed"),OFFSET('Input - Other Expenses'!$D$23:$D$42,0,Calc!AC$87))
+SUMPRODUCT(--('Input - Other Expenses'!$C$23:$C$42=Calc!$A88),--('Input - Other Expenses'!$D$23:$D$42="Percent of Revenue"),OFFSET('Input - Other Expenses'!$D$23:$D$42,0,Calc!AC$87))*AC$30
+SUMPRODUCT(--('Input - Other Expenses'!$C$23:$C$42=Calc!$A88),--('Input - Other Expenses'!$D$23:$D$42="Per Employee"),OFFSET('Input - Other Expenses'!$D$23:$D$42,0,Calc!AC$87))*'Input - Salaries &amp; Dividends'!AE$56</f>
        <v>27775.504517931087</v>
      </c>
      <c r="AD88" s="94" cm="1">
        <f t="array" aca="1" ref="AD88" ca="1">SUMIF($A$82,$A88,AD$82)
+SUMPRODUCT(--('Input - Other Expenses'!$C$23:$C$42=Calc!$A88),--('Input - Other Expenses'!$D$23:$D$42="Fixed"),OFFSET('Input - Other Expenses'!$D$23:$D$42,0,Calc!AD$87))
+SUMPRODUCT(--('Input - Other Expenses'!$C$23:$C$42=Calc!$A88),--('Input - Other Expenses'!$D$23:$D$42="Percent of Revenue"),OFFSET('Input - Other Expenses'!$D$23:$D$42,0,Calc!AD$87))*AD$30
+SUMPRODUCT(--('Input - Other Expenses'!$C$23:$C$42=Calc!$A88),--('Input - Other Expenses'!$D$23:$D$42="Per Employee"),OFFSET('Input - Other Expenses'!$D$23:$D$42,0,Calc!AD$87))*'Input - Salaries &amp; Dividends'!AF$56</f>
        <v>29313.202818922349</v>
      </c>
      <c r="AE88" s="94" cm="1">
        <f t="array" aca="1" ref="AE88" ca="1">SUMIF($A$82,$A88,AE$82)
+SUMPRODUCT(--('Input - Other Expenses'!$C$23:$C$42=Calc!$A88),--('Input - Other Expenses'!$D$23:$D$42="Fixed"),OFFSET('Input - Other Expenses'!$D$23:$D$42,0,Calc!AE$87))
+SUMPRODUCT(--('Input - Other Expenses'!$C$23:$C$42=Calc!$A88),--('Input - Other Expenses'!$D$23:$D$42="Percent of Revenue"),OFFSET('Input - Other Expenses'!$D$23:$D$42,0,Calc!AE$87))*AE$30
+SUMPRODUCT(--('Input - Other Expenses'!$C$23:$C$42=Calc!$A88),--('Input - Other Expenses'!$D$23:$D$42="Per Employee"),OFFSET('Input - Other Expenses'!$D$23:$D$42,0,Calc!AE$87))*'Input - Salaries &amp; Dividends'!AG$56</f>
        <v>31095.940320749261</v>
      </c>
      <c r="AF88" s="94" cm="1">
        <f t="array" aca="1" ref="AF88" ca="1">SUMIF($A$82,$A88,AF$82)
+SUMPRODUCT(--('Input - Other Expenses'!$C$23:$C$42=Calc!$A88),--('Input - Other Expenses'!$D$23:$D$42="Fixed"),OFFSET('Input - Other Expenses'!$D$23:$D$42,0,Calc!AF$87))
+SUMPRODUCT(--('Input - Other Expenses'!$C$23:$C$42=Calc!$A88),--('Input - Other Expenses'!$D$23:$D$42="Percent of Revenue"),OFFSET('Input - Other Expenses'!$D$23:$D$42,0,Calc!AF$87))*AF$30
+SUMPRODUCT(--('Input - Other Expenses'!$C$23:$C$42=Calc!$A88),--('Input - Other Expenses'!$D$23:$D$42="Per Employee"),OFFSET('Input - Other Expenses'!$D$23:$D$42,0,Calc!AF$87))*'Input - Salaries &amp; Dividends'!AH$56</f>
        <v>33155.793361442193</v>
      </c>
      <c r="AG88" s="94" cm="1">
        <f t="array" aca="1" ref="AG88" ca="1">SUMIF($A$82,$A88,AG$82)
+SUMPRODUCT(--('Input - Other Expenses'!$C$23:$C$42=Calc!$A88),--('Input - Other Expenses'!$D$23:$D$42="Fixed"),OFFSET('Input - Other Expenses'!$D$23:$D$42,0,Calc!AG$87))
+SUMPRODUCT(--('Input - Other Expenses'!$C$23:$C$42=Calc!$A88),--('Input - Other Expenses'!$D$23:$D$42="Percent of Revenue"),OFFSET('Input - Other Expenses'!$D$23:$D$42,0,Calc!AG$87))*AG$30
+SUMPRODUCT(--('Input - Other Expenses'!$C$23:$C$42=Calc!$A88),--('Input - Other Expenses'!$D$23:$D$42="Per Employee"),OFFSET('Input - Other Expenses'!$D$23:$D$42,0,Calc!AG$87))*'Input - Salaries &amp; Dividends'!AI$56</f>
        <v>35529.160445567104</v>
      </c>
      <c r="AH88" s="94" cm="1">
        <f t="array" aca="1" ref="AH88" ca="1">SUMIF($A$82,$A88,AH$82)
+SUMPRODUCT(--('Input - Other Expenses'!$C$23:$C$42=Calc!$A88),--('Input - Other Expenses'!$D$23:$D$42="Fixed"),OFFSET('Input - Other Expenses'!$D$23:$D$42,0,Calc!AH$87))
+SUMPRODUCT(--('Input - Other Expenses'!$C$23:$C$42=Calc!$A88),--('Input - Other Expenses'!$D$23:$D$42="Percent of Revenue"),OFFSET('Input - Other Expenses'!$D$23:$D$42,0,Calc!AH$87))*AH$30
+SUMPRODUCT(--('Input - Other Expenses'!$C$23:$C$42=Calc!$A88),--('Input - Other Expenses'!$D$23:$D$42="Per Employee"),OFFSET('Input - Other Expenses'!$D$23:$D$42,0,Calc!AH$87))*'Input - Salaries &amp; Dividends'!AJ$56</f>
        <v>38257.341950795599</v>
      </c>
      <c r="AI88" s="94" cm="1">
        <f t="array" aca="1" ref="AI88" ca="1">SUMIF($A$82,$A88,AI$82)
+SUMPRODUCT(--('Input - Other Expenses'!$C$23:$C$42=Calc!$A88),--('Input - Other Expenses'!$D$23:$D$42="Fixed"),OFFSET('Input - Other Expenses'!$D$23:$D$42,0,Calc!AI$87))
+SUMPRODUCT(--('Input - Other Expenses'!$C$23:$C$42=Calc!$A88),--('Input - Other Expenses'!$D$23:$D$42="Percent of Revenue"),OFFSET('Input - Other Expenses'!$D$23:$D$42,0,Calc!AI$87))*AI$30
+SUMPRODUCT(--('Input - Other Expenses'!$C$23:$C$42=Calc!$A88),--('Input - Other Expenses'!$D$23:$D$42="Per Employee"),OFFSET('Input - Other Expenses'!$D$23:$D$42,0,Calc!AI$87))*'Input - Salaries &amp; Dividends'!AK$56</f>
        <v>41387.19763874793</v>
      </c>
      <c r="AJ88" s="94" cm="1">
        <f t="array" aca="1" ref="AJ88" ca="1">SUMIF($A$82,$A88,AJ$82)
+SUMPRODUCT(--('Input - Other Expenses'!$C$23:$C$42=Calc!$A88),--('Input - Other Expenses'!$D$23:$D$42="Fixed"),OFFSET('Input - Other Expenses'!$D$23:$D$42,0,Calc!AJ$87))
+SUMPRODUCT(--('Input - Other Expenses'!$C$23:$C$42=Calc!$A88),--('Input - Other Expenses'!$D$23:$D$42="Percent of Revenue"),OFFSET('Input - Other Expenses'!$D$23:$D$42,0,Calc!AJ$87))*AJ$30
+SUMPRODUCT(--('Input - Other Expenses'!$C$23:$C$42=Calc!$A88),--('Input - Other Expenses'!$D$23:$D$42="Per Employee"),OFFSET('Input - Other Expenses'!$D$23:$D$42,0,Calc!AJ$87))*'Input - Salaries &amp; Dividends'!AL$56</f>
        <v>44971.892410746244</v>
      </c>
      <c r="AK88" s="94" cm="1">
        <f t="array" aca="1" ref="AK88" ca="1">SUMIF($A$82,$A88,AK$82)
+SUMPRODUCT(--('Input - Other Expenses'!$C$23:$C$42=Calc!$A88),--('Input - Other Expenses'!$D$23:$D$42="Fixed"),OFFSET('Input - Other Expenses'!$D$23:$D$42,0,Calc!AK$87))
+SUMPRODUCT(--('Input - Other Expenses'!$C$23:$C$42=Calc!$A88),--('Input - Other Expenses'!$D$23:$D$42="Percent of Revenue"),OFFSET('Input - Other Expenses'!$D$23:$D$42,0,Calc!AK$87))*AK$30
+SUMPRODUCT(--('Input - Other Expenses'!$C$23:$C$42=Calc!$A88),--('Input - Other Expenses'!$D$23:$D$42="Per Employee"),OFFSET('Input - Other Expenses'!$D$23:$D$42,0,Calc!AK$87))*'Input - Salaries &amp; Dividends'!AM$56</f>
        <v>49071.742150102844</v>
      </c>
      <c r="AL88" s="94" cm="1">
        <f t="array" aca="1" ref="AL88" ca="1">SUMIF($A$82,$A88,AL$82)
+SUMPRODUCT(--('Input - Other Expenses'!$C$23:$C$42=Calc!$A88),--('Input - Other Expenses'!$D$23:$D$42="Fixed"),OFFSET('Input - Other Expenses'!$D$23:$D$42,0,Calc!AL$87))
+SUMPRODUCT(--('Input - Other Expenses'!$C$23:$C$42=Calc!$A88),--('Input - Other Expenses'!$D$23:$D$42="Percent of Revenue"),OFFSET('Input - Other Expenses'!$D$23:$D$42,0,Calc!AL$87))*AL$30
+SUMPRODUCT(--('Input - Other Expenses'!$C$23:$C$42=Calc!$A88),--('Input - Other Expenses'!$D$23:$D$42="Per Employee"),OFFSET('Input - Other Expenses'!$D$23:$D$42,0,Calc!AL$87))*'Input - Salaries &amp; Dividends'!AN$56</f>
        <v>57265.971603526021</v>
      </c>
      <c r="AM88" s="94" cm="1">
        <f t="array" aca="1" ref="AM88" ca="1">SUMIF($A$82,$A88,AM$82)
+SUMPRODUCT(--('Input - Other Expenses'!$C$23:$C$42=Calc!$A88),--('Input - Other Expenses'!$D$23:$D$42="Fixed"),OFFSET('Input - Other Expenses'!$D$23:$D$42,0,Calc!AM$87))
+SUMPRODUCT(--('Input - Other Expenses'!$C$23:$C$42=Calc!$A88),--('Input - Other Expenses'!$D$23:$D$42="Percent of Revenue"),OFFSET('Input - Other Expenses'!$D$23:$D$42,0,Calc!AM$87))*AM$30
+SUMPRODUCT(--('Input - Other Expenses'!$C$23:$C$42=Calc!$A88),--('Input - Other Expenses'!$D$23:$D$42="Per Employee"),OFFSET('Input - Other Expenses'!$D$23:$D$42,0,Calc!AM$87))*'Input - Salaries &amp; Dividends'!AO$56</f>
        <v>62967.919869616089</v>
      </c>
      <c r="AN88" s="94" cm="1">
        <f t="array" aca="1" ref="AN88" ca="1">SUMIF($A$82,$A88,AN$82)
+SUMPRODUCT(--('Input - Other Expenses'!$C$23:$C$42=Calc!$A88),--('Input - Other Expenses'!$D$23:$D$42="Fixed"),OFFSET('Input - Other Expenses'!$D$23:$D$42,0,Calc!AN$87))
+SUMPRODUCT(--('Input - Other Expenses'!$C$23:$C$42=Calc!$A88),--('Input - Other Expenses'!$D$23:$D$42="Percent of Revenue"),OFFSET('Input - Other Expenses'!$D$23:$D$42,0,Calc!AN$87))*AN$30
+SUMPRODUCT(--('Input - Other Expenses'!$C$23:$C$42=Calc!$A88),--('Input - Other Expenses'!$D$23:$D$42="Per Employee"),OFFSET('Input - Other Expenses'!$D$23:$D$42,0,Calc!AN$87))*'Input - Salaries &amp; Dividends'!AP$56</f>
        <v>69469.298216776282</v>
      </c>
      <c r="AO88" s="94" cm="1">
        <f t="array" aca="1" ref="AO88" ca="1">SUMIF($A$82,$A88,AO$82)
+SUMPRODUCT(--('Input - Other Expenses'!$C$23:$C$42=Calc!$A88),--('Input - Other Expenses'!$D$23:$D$42="Fixed"),OFFSET('Input - Other Expenses'!$D$23:$D$42,0,Calc!AO$87))
+SUMPRODUCT(--('Input - Other Expenses'!$C$23:$C$42=Calc!$A88),--('Input - Other Expenses'!$D$23:$D$42="Percent of Revenue"),OFFSET('Input - Other Expenses'!$D$23:$D$42,0,Calc!AO$87))*AO$30
+SUMPRODUCT(--('Input - Other Expenses'!$C$23:$C$42=Calc!$A88),--('Input - Other Expenses'!$D$23:$D$42="Per Employee"),OFFSET('Input - Other Expenses'!$D$23:$D$42,0,Calc!AO$87))*'Input - Salaries &amp; Dividends'!AQ$56</f>
        <v>76876.688715500291</v>
      </c>
      <c r="AP88" s="94" cm="1">
        <f t="array" aca="1" ref="AP88" ca="1">SUMIF($A$82,$A88,AP$82)
+SUMPRODUCT(--('Input - Other Expenses'!$C$23:$C$42=Calc!$A88),--('Input - Other Expenses'!$D$23:$D$42="Fixed"),OFFSET('Input - Other Expenses'!$D$23:$D$42,0,Calc!AP$87))
+SUMPRODUCT(--('Input - Other Expenses'!$C$23:$C$42=Calc!$A88),--('Input - Other Expenses'!$D$23:$D$42="Percent of Revenue"),OFFSET('Input - Other Expenses'!$D$23:$D$42,0,Calc!AP$87))*AP$30
+SUMPRODUCT(--('Input - Other Expenses'!$C$23:$C$42=Calc!$A88),--('Input - Other Expenses'!$D$23:$D$42="Per Employee"),OFFSET('Input - Other Expenses'!$D$23:$D$42,0,Calc!AP$87))*'Input - Salaries &amp; Dividends'!AR$56</f>
        <v>85310.993208014275</v>
      </c>
      <c r="AQ88" s="94" cm="1">
        <f t="array" aca="1" ref="AQ88" ca="1">SUMIF($A$82,$A88,AQ$82)
+SUMPRODUCT(--('Input - Other Expenses'!$C$23:$C$42=Calc!$A88),--('Input - Other Expenses'!$D$23:$D$42="Fixed"),OFFSET('Input - Other Expenses'!$D$23:$D$42,0,Calc!AQ$87))
+SUMPRODUCT(--('Input - Other Expenses'!$C$23:$C$42=Calc!$A88),--('Input - Other Expenses'!$D$23:$D$42="Percent of Revenue"),OFFSET('Input - Other Expenses'!$D$23:$D$42,0,Calc!AQ$87))*AQ$30
+SUMPRODUCT(--('Input - Other Expenses'!$C$23:$C$42=Calc!$A88),--('Input - Other Expenses'!$D$23:$D$42="Per Employee"),OFFSET('Input - Other Expenses'!$D$23:$D$42,0,Calc!AQ$87))*'Input - Salaries &amp; Dividends'!AS$56</f>
        <v>94909.354796819709</v>
      </c>
      <c r="AR88" s="94" cm="1">
        <f t="array" aca="1" ref="AR88" ca="1">SUMIF($A$82,$A88,AR$82)
+SUMPRODUCT(--('Input - Other Expenses'!$C$23:$C$42=Calc!$A88),--('Input - Other Expenses'!$D$23:$D$42="Fixed"),OFFSET('Input - Other Expenses'!$D$23:$D$42,0,Calc!AR$87))
+SUMPRODUCT(--('Input - Other Expenses'!$C$23:$C$42=Calc!$A88),--('Input - Other Expenses'!$D$23:$D$42="Percent of Revenue"),OFFSET('Input - Other Expenses'!$D$23:$D$42,0,Calc!AR$87))*AR$30
+SUMPRODUCT(--('Input - Other Expenses'!$C$23:$C$42=Calc!$A88),--('Input - Other Expenses'!$D$23:$D$42="Per Employee"),OFFSET('Input - Other Expenses'!$D$23:$D$42,0,Calc!AR$87))*'Input - Salaries &amp; Dividends'!AT$56</f>
        <v>105827.33720269712</v>
      </c>
      <c r="AS88" s="94" cm="1">
        <f t="array" aca="1" ref="AS88" ca="1">SUMIF($A$82,$A88,AS$82)
+SUMPRODUCT(--('Input - Other Expenses'!$C$23:$C$42=Calc!$A88),--('Input - Other Expenses'!$D$23:$D$42="Fixed"),OFFSET('Input - Other Expenses'!$D$23:$D$42,0,Calc!AS$87))
+SUMPRODUCT(--('Input - Other Expenses'!$C$23:$C$42=Calc!$A88),--('Input - Other Expenses'!$D$23:$D$42="Percent of Revenue"),OFFSET('Input - Other Expenses'!$D$23:$D$42,0,Calc!AS$87))*AS$30
+SUMPRODUCT(--('Input - Other Expenses'!$C$23:$C$42=Calc!$A88),--('Input - Other Expenses'!$D$23:$D$42="Per Employee"),OFFSET('Input - Other Expenses'!$D$23:$D$42,0,Calc!AS$87))*'Input - Salaries &amp; Dividends'!AU$56</f>
        <v>118241.39659614167</v>
      </c>
      <c r="AT88" s="94" cm="1">
        <f t="array" aca="1" ref="AT88" ca="1">SUMIF($A$82,$A88,AT$82)
+SUMPRODUCT(--('Input - Other Expenses'!$C$23:$C$42=Calc!$A88),--('Input - Other Expenses'!$D$23:$D$42="Fixed"),OFFSET('Input - Other Expenses'!$D$23:$D$42,0,Calc!AT$87))
+SUMPRODUCT(--('Input - Other Expenses'!$C$23:$C$42=Calc!$A88),--('Input - Other Expenses'!$D$23:$D$42="Percent of Revenue"),OFFSET('Input - Other Expenses'!$D$23:$D$42,0,Calc!AT$87))*AT$30
+SUMPRODUCT(--('Input - Other Expenses'!$C$23:$C$42=Calc!$A88),--('Input - Other Expenses'!$D$23:$D$42="Per Employee"),OFFSET('Input - Other Expenses'!$D$23:$D$42,0,Calc!AT$87))*'Input - Salaries &amp; Dividends'!AV$56</f>
        <v>132351.68514953635</v>
      </c>
      <c r="AU88" s="94" cm="1">
        <f t="array" aca="1" ref="AU88" ca="1">SUMIF($A$82,$A88,AU$82)
+SUMPRODUCT(--('Input - Other Expenses'!$C$23:$C$42=Calc!$A88),--('Input - Other Expenses'!$D$23:$D$42="Fixed"),OFFSET('Input - Other Expenses'!$D$23:$D$42,0,Calc!AU$87))
+SUMPRODUCT(--('Input - Other Expenses'!$C$23:$C$42=Calc!$A88),--('Input - Other Expenses'!$D$23:$D$42="Percent of Revenue"),OFFSET('Input - Other Expenses'!$D$23:$D$42,0,Calc!AU$87))*AU$30
+SUMPRODUCT(--('Input - Other Expenses'!$C$23:$C$42=Calc!$A88),--('Input - Other Expenses'!$D$23:$D$42="Per Employee"),OFFSET('Input - Other Expenses'!$D$23:$D$42,0,Calc!AU$87))*'Input - Salaries &amp; Dividends'!AW$56</f>
        <v>148385.23082373277</v>
      </c>
      <c r="AV88" s="94" cm="1">
        <f t="array" aca="1" ref="AV88" ca="1">SUMIF($A$82,$A88,AV$82)
+SUMPRODUCT(--('Input - Other Expenses'!$C$23:$C$42=Calc!$A88),--('Input - Other Expenses'!$D$23:$D$42="Fixed"),OFFSET('Input - Other Expenses'!$D$23:$D$42,0,Calc!AV$87))
+SUMPRODUCT(--('Input - Other Expenses'!$C$23:$C$42=Calc!$A88),--('Input - Other Expenses'!$D$23:$D$42="Percent of Revenue"),OFFSET('Input - Other Expenses'!$D$23:$D$42,0,Calc!AV$87))*AV$30
+SUMPRODUCT(--('Input - Other Expenses'!$C$23:$C$42=Calc!$A88),--('Input - Other Expenses'!$D$23:$D$42="Per Employee"),OFFSET('Input - Other Expenses'!$D$23:$D$42,0,Calc!AV$87))*'Input - Salaries &amp; Dividends'!AX$56</f>
        <v>166599.54387569387</v>
      </c>
      <c r="AW88" s="94" cm="1">
        <f t="array" aca="1" ref="AW88" ca="1">SUMIF($A$82,$A88,AW$82)
+SUMPRODUCT(--('Input - Other Expenses'!$C$23:$C$42=Calc!$A88),--('Input - Other Expenses'!$D$23:$D$42="Fixed"),OFFSET('Input - Other Expenses'!$D$23:$D$42,0,Calc!AW$87))
+SUMPRODUCT(--('Input - Other Expenses'!$C$23:$C$42=Calc!$A88),--('Input - Other Expenses'!$D$23:$D$42="Percent of Revenue"),OFFSET('Input - Other Expenses'!$D$23:$D$42,0,Calc!AW$87))*AW$30
+SUMPRODUCT(--('Input - Other Expenses'!$C$23:$C$42=Calc!$A88),--('Input - Other Expenses'!$D$23:$D$42="Per Employee"),OFFSET('Input - Other Expenses'!$D$23:$D$42,0,Calc!AW$87))*'Input - Salaries &amp; Dividends'!AY$56</f>
        <v>187286.70734826665</v>
      </c>
      <c r="AX88" s="94" cm="1">
        <f t="array" aca="1" ref="AX88" ca="1">SUMIF($A$82,$A88,AX$82)
+SUMPRODUCT(--('Input - Other Expenses'!$C$23:$C$42=Calc!$A88),--('Input - Other Expenses'!$D$23:$D$42="Fixed"),OFFSET('Input - Other Expenses'!$D$23:$D$42,0,Calc!AX$87))
+SUMPRODUCT(--('Input - Other Expenses'!$C$23:$C$42=Calc!$A88),--('Input - Other Expenses'!$D$23:$D$42="Percent of Revenue"),OFFSET('Input - Other Expenses'!$D$23:$D$42,0,Calc!AX$87))*AX$30
+SUMPRODUCT(--('Input - Other Expenses'!$C$23:$C$42=Calc!$A88),--('Input - Other Expenses'!$D$23:$D$42="Per Employee"),OFFSET('Input - Other Expenses'!$D$23:$D$42,0,Calc!AX$87))*'Input - Salaries &amp; Dividends'!AZ$56</f>
        <v>224899.7735114306</v>
      </c>
      <c r="AY88" s="94" cm="1">
        <f t="array" aca="1" ref="AY88" ca="1">SUMIF($A$82,$A88,AY$82)
+SUMPRODUCT(--('Input - Other Expenses'!$C$23:$C$42=Calc!$A88),--('Input - Other Expenses'!$D$23:$D$42="Fixed"),OFFSET('Input - Other Expenses'!$D$23:$D$42,0,Calc!AY$87))
+SUMPRODUCT(--('Input - Other Expenses'!$C$23:$C$42=Calc!$A88),--('Input - Other Expenses'!$D$23:$D$42="Percent of Revenue"),OFFSET('Input - Other Expenses'!$D$23:$D$42,0,Calc!AY$87))*AY$30
+SUMPRODUCT(--('Input - Other Expenses'!$C$23:$C$42=Calc!$A88),--('Input - Other Expenses'!$D$23:$D$42="Per Employee"),OFFSET('Input - Other Expenses'!$D$23:$D$42,0,Calc!AY$87))*'Input - Salaries &amp; Dividends'!BA$56</f>
        <v>253370.43104110582</v>
      </c>
      <c r="AZ88" s="94" cm="1">
        <f t="array" aca="1" ref="AZ88" ca="1">SUMIF($A$82,$A88,AZ$82)
+SUMPRODUCT(--('Input - Other Expenses'!$C$23:$C$42=Calc!$A88),--('Input - Other Expenses'!$D$23:$D$42="Fixed"),OFFSET('Input - Other Expenses'!$D$23:$D$42,0,Calc!AZ$87))
+SUMPRODUCT(--('Input - Other Expenses'!$C$23:$C$42=Calc!$A88),--('Input - Other Expenses'!$D$23:$D$42="Percent of Revenue"),OFFSET('Input - Other Expenses'!$D$23:$D$42,0,Calc!AZ$87))*AZ$30
+SUMPRODUCT(--('Input - Other Expenses'!$C$23:$C$42=Calc!$A88),--('Input - Other Expenses'!$D$23:$D$42="Per Employee"),OFFSET('Input - Other Expenses'!$D$23:$D$42,0,Calc!AZ$87))*'Input - Salaries &amp; Dividends'!BB$56</f>
        <v>285690.72034495272</v>
      </c>
      <c r="BA88" s="94" cm="1">
        <f t="array" aca="1" ref="BA88" ca="1">SUMIF($A$82,$A88,BA$82)
+SUMPRODUCT(--('Input - Other Expenses'!$C$23:$C$42=Calc!$A88),--('Input - Other Expenses'!$D$23:$D$42="Fixed"),OFFSET('Input - Other Expenses'!$D$23:$D$42,0,Calc!BA$87))
+SUMPRODUCT(--('Input - Other Expenses'!$C$23:$C$42=Calc!$A88),--('Input - Other Expenses'!$D$23:$D$42="Percent of Revenue"),OFFSET('Input - Other Expenses'!$D$23:$D$42,0,Calc!BA$87))*BA$30
+SUMPRODUCT(--('Input - Other Expenses'!$C$23:$C$42=Calc!$A88),--('Input - Other Expenses'!$D$23:$D$42="Per Employee"),OFFSET('Input - Other Expenses'!$D$23:$D$42,0,Calc!BA$87))*'Input - Salaries &amp; Dividends'!BC$56</f>
        <v>322376.73227250756</v>
      </c>
      <c r="BB88" s="94" cm="1">
        <f t="array" aca="1" ref="BB88" ca="1">SUMIF($A$82,$A88,BB$82)
+SUMPRODUCT(--('Input - Other Expenses'!$C$23:$C$42=Calc!$A88),--('Input - Other Expenses'!$D$23:$D$42="Fixed"),OFFSET('Input - Other Expenses'!$D$23:$D$42,0,Calc!BB$87))
+SUMPRODUCT(--('Input - Other Expenses'!$C$23:$C$42=Calc!$A88),--('Input - Other Expenses'!$D$23:$D$42="Percent of Revenue"),OFFSET('Input - Other Expenses'!$D$23:$D$42,0,Calc!BB$87))*BB$30
+SUMPRODUCT(--('Input - Other Expenses'!$C$23:$C$42=Calc!$A88),--('Input - Other Expenses'!$D$23:$D$42="Per Employee"),OFFSET('Input - Other Expenses'!$D$23:$D$42,0,Calc!BB$87))*'Input - Salaries &amp; Dividends'!BD$56</f>
        <v>364013.83475663321</v>
      </c>
      <c r="BC88" s="94" cm="1">
        <f t="array" aca="1" ref="BC88" ca="1">SUMIF($A$82,$A88,BC$82)
+SUMPRODUCT(--('Input - Other Expenses'!$C$23:$C$42=Calc!$A88),--('Input - Other Expenses'!$D$23:$D$42="Fixed"),OFFSET('Input - Other Expenses'!$D$23:$D$42,0,Calc!BC$87))
+SUMPRODUCT(--('Input - Other Expenses'!$C$23:$C$42=Calc!$A88),--('Input - Other Expenses'!$D$23:$D$42="Percent of Revenue"),OFFSET('Input - Other Expenses'!$D$23:$D$42,0,Calc!BC$87))*BC$30
+SUMPRODUCT(--('Input - Other Expenses'!$C$23:$C$42=Calc!$A88),--('Input - Other Expenses'!$D$23:$D$42="Per Employee"),OFFSET('Input - Other Expenses'!$D$23:$D$42,0,Calc!BC$87))*'Input - Salaries &amp; Dividends'!BE$56</f>
        <v>411265.96976842522</v>
      </c>
      <c r="BD88" s="94" cm="1">
        <f t="array" aca="1" ref="BD88" ca="1">SUMIF($A$82,$A88,BD$82)
+SUMPRODUCT(--('Input - Other Expenses'!$C$23:$C$42=Calc!$A88),--('Input - Other Expenses'!$D$23:$D$42="Fixed"),OFFSET('Input - Other Expenses'!$D$23:$D$42,0,Calc!BD$87))
+SUMPRODUCT(--('Input - Other Expenses'!$C$23:$C$42=Calc!$A88),--('Input - Other Expenses'!$D$23:$D$42="Percent of Revenue"),OFFSET('Input - Other Expenses'!$D$23:$D$42,0,Calc!BD$87))*BD$30
+SUMPRODUCT(--('Input - Other Expenses'!$C$23:$C$42=Calc!$A88),--('Input - Other Expenses'!$D$23:$D$42="Per Employee"),OFFSET('Input - Other Expenses'!$D$23:$D$42,0,Calc!BD$87))*'Input - Salaries &amp; Dividends'!BF$56</f>
        <v>464886.1978950192</v>
      </c>
      <c r="BE88" s="94" cm="1">
        <f t="array" aca="1" ref="BE88" ca="1">SUMIF($A$82,$A88,BE$82)
+SUMPRODUCT(--('Input - Other Expenses'!$C$23:$C$42=Calc!$A88),--('Input - Other Expenses'!$D$23:$D$42="Fixed"),OFFSET('Input - Other Expenses'!$D$23:$D$42,0,Calc!BE$87))
+SUMPRODUCT(--('Input - Other Expenses'!$C$23:$C$42=Calc!$A88),--('Input - Other Expenses'!$D$23:$D$42="Percent of Revenue"),OFFSET('Input - Other Expenses'!$D$23:$D$42,0,Calc!BE$87))*BE$30
+SUMPRODUCT(--('Input - Other Expenses'!$C$23:$C$42=Calc!$A88),--('Input - Other Expenses'!$D$23:$D$42="Per Employee"),OFFSET('Input - Other Expenses'!$D$23:$D$42,0,Calc!BE$87))*'Input - Salaries &amp; Dividends'!BG$56</f>
        <v>525728.65795754816</v>
      </c>
      <c r="BF88" s="94" cm="1">
        <f t="array" aca="1" ref="BF88" ca="1">SUMIF($A$82,$A88,BF$82)
+SUMPRODUCT(--('Input - Other Expenses'!$C$23:$C$42=Calc!$A88),--('Input - Other Expenses'!$D$23:$D$42="Fixed"),OFFSET('Input - Other Expenses'!$D$23:$D$42,0,Calc!BF$87))
+SUMPRODUCT(--('Input - Other Expenses'!$C$23:$C$42=Calc!$A88),--('Input - Other Expenses'!$D$23:$D$42="Percent of Revenue"),OFFSET('Input - Other Expenses'!$D$23:$D$42,0,Calc!BF$87))*BF$30
+SUMPRODUCT(--('Input - Other Expenses'!$C$23:$C$42=Calc!$A88),--('Input - Other Expenses'!$D$23:$D$42="Per Employee"),OFFSET('Input - Other Expenses'!$D$23:$D$42,0,Calc!BF$87))*'Input - Salaries &amp; Dividends'!BH$56</f>
        <v>594762.13155080099</v>
      </c>
      <c r="BG88" s="94" cm="1">
        <f t="array" aca="1" ref="BG88" ca="1">SUMIF($A$82,$A88,BG$82)
+SUMPRODUCT(--('Input - Other Expenses'!$C$23:$C$42=Calc!$A88),--('Input - Other Expenses'!$D$23:$D$42="Fixed"),OFFSET('Input - Other Expenses'!$D$23:$D$42,0,Calc!BG$87))
+SUMPRODUCT(--('Input - Other Expenses'!$C$23:$C$42=Calc!$A88),--('Input - Other Expenses'!$D$23:$D$42="Percent of Revenue"),OFFSET('Input - Other Expenses'!$D$23:$D$42,0,Calc!BG$87))*BG$30
+SUMPRODUCT(--('Input - Other Expenses'!$C$23:$C$42=Calc!$A88),--('Input - Other Expenses'!$D$23:$D$42="Per Employee"),OFFSET('Input - Other Expenses'!$D$23:$D$42,0,Calc!BG$87))*'Input - Salaries &amp; Dividends'!BI$56</f>
        <v>673085.42786455911</v>
      </c>
      <c r="BH88" s="94" cm="1">
        <f t="array" aca="1" ref="BH88" ca="1">SUMIF($A$82,$A88,BH$82)
+SUMPRODUCT(--('Input - Other Expenses'!$C$23:$C$42=Calc!$A88),--('Input - Other Expenses'!$D$23:$D$42="Fixed"),OFFSET('Input - Other Expenses'!$D$23:$D$42,0,Calc!BH$87))
+SUMPRODUCT(--('Input - Other Expenses'!$C$23:$C$42=Calc!$A88),--('Input - Other Expenses'!$D$23:$D$42="Percent of Revenue"),OFFSET('Input - Other Expenses'!$D$23:$D$42,0,Calc!BH$87))*BH$30
+SUMPRODUCT(--('Input - Other Expenses'!$C$23:$C$42=Calc!$A88),--('Input - Other Expenses'!$D$23:$D$42="Per Employee"),OFFSET('Input - Other Expenses'!$D$23:$D$42,0,Calc!BH$87))*'Input - Salaries &amp; Dividends'!BJ$56</f>
        <v>761944.83304351463</v>
      </c>
      <c r="BI88" s="94" cm="1">
        <f t="array" aca="1" ref="BI88" ca="1">SUMIF($A$82,$A88,BI$82)
+SUMPRODUCT(--('Input - Other Expenses'!$C$23:$C$42=Calc!$A88),--('Input - Other Expenses'!$D$23:$D$42="Fixed"),OFFSET('Input - Other Expenses'!$D$23:$D$42,0,Calc!BI$87))
+SUMPRODUCT(--('Input - Other Expenses'!$C$23:$C$42=Calc!$A88),--('Input - Other Expenses'!$D$23:$D$42="Percent of Revenue"),OFFSET('Input - Other Expenses'!$D$23:$D$42,0,Calc!BI$87))*BI$30
+SUMPRODUCT(--('Input - Other Expenses'!$C$23:$C$42=Calc!$A88),--('Input - Other Expenses'!$D$23:$D$42="Per Employee"),OFFSET('Input - Other Expenses'!$D$23:$D$42,0,Calc!BI$87))*'Input - Salaries &amp; Dividends'!BK$56</f>
        <v>862753.9011167608</v>
      </c>
    </row>
    <row r="89" spans="1:62">
      <c r="A89" s="152" t="str">
        <f>'Input - Other Expenses'!B6</f>
        <v>General and Administrative</v>
      </c>
      <c r="B89" s="94" cm="1">
        <f t="array" aca="1" ref="B89" ca="1">SUMIF($A$82,$A89,B$82)
+SUMPRODUCT(--('Input - Other Expenses'!$C$23:$C$42=Calc!$A89),--('Input - Other Expenses'!$D$23:$D$42="Fixed"),OFFSET('Input - Other Expenses'!$D$23:$D$42,0,Calc!B$87))
+SUMPRODUCT(--('Input - Other Expenses'!$C$23:$C$42=Calc!$A89),--('Input - Other Expenses'!$D$23:$D$42="Percent of Revenue"),OFFSET('Input - Other Expenses'!$D$23:$D$42,0,Calc!B$87))*B$30
+SUMPRODUCT(--('Input - Other Expenses'!$C$23:$C$42=Calc!$A89),--('Input - Other Expenses'!$D$23:$D$42="Per Employee"),OFFSET('Input - Other Expenses'!$D$23:$D$42,0,Calc!B$87))*'Input - Salaries &amp; Dividends'!D$56</f>
        <v>9500</v>
      </c>
      <c r="C89" s="94" cm="1">
        <f t="array" aca="1" ref="C89" ca="1">SUMIF($A$82,$A89,C$82)
+SUMPRODUCT(--('Input - Other Expenses'!$C$23:$C$42=Calc!$A89),--('Input - Other Expenses'!$D$23:$D$42="Fixed"),OFFSET('Input - Other Expenses'!$D$23:$D$42,0,Calc!C$87))
+SUMPRODUCT(--('Input - Other Expenses'!$C$23:$C$42=Calc!$A89),--('Input - Other Expenses'!$D$23:$D$42="Percent of Revenue"),OFFSET('Input - Other Expenses'!$D$23:$D$42,0,Calc!C$87))*C$30
+SUMPRODUCT(--('Input - Other Expenses'!$C$23:$C$42=Calc!$A89),--('Input - Other Expenses'!$D$23:$D$42="Per Employee"),OFFSET('Input - Other Expenses'!$D$23:$D$42,0,Calc!C$87))*'Input - Salaries &amp; Dividends'!E$56</f>
        <v>14000</v>
      </c>
      <c r="D89" s="94" cm="1">
        <f t="array" aca="1" ref="D89" ca="1">SUMIF($A$82,$A89,D$82)
+SUMPRODUCT(--('Input - Other Expenses'!$C$23:$C$42=Calc!$A89),--('Input - Other Expenses'!$D$23:$D$42="Fixed"),OFFSET('Input - Other Expenses'!$D$23:$D$42,0,Calc!D$87))
+SUMPRODUCT(--('Input - Other Expenses'!$C$23:$C$42=Calc!$A89),--('Input - Other Expenses'!$D$23:$D$42="Percent of Revenue"),OFFSET('Input - Other Expenses'!$D$23:$D$42,0,Calc!D$87))*D$30
+SUMPRODUCT(--('Input - Other Expenses'!$C$23:$C$42=Calc!$A89),--('Input - Other Expenses'!$D$23:$D$42="Per Employee"),OFFSET('Input - Other Expenses'!$D$23:$D$42,0,Calc!D$87))*'Input - Salaries &amp; Dividends'!F$56</f>
        <v>48000</v>
      </c>
      <c r="E89" s="94" cm="1">
        <f t="array" aca="1" ref="E89" ca="1">SUMIF($A$82,$A89,E$82)
+SUMPRODUCT(--('Input - Other Expenses'!$C$23:$C$42=Calc!$A89),--('Input - Other Expenses'!$D$23:$D$42="Fixed"),OFFSET('Input - Other Expenses'!$D$23:$D$42,0,Calc!E$87))
+SUMPRODUCT(--('Input - Other Expenses'!$C$23:$C$42=Calc!$A89),--('Input - Other Expenses'!$D$23:$D$42="Percent of Revenue"),OFFSET('Input - Other Expenses'!$D$23:$D$42,0,Calc!E$87))*E$30
+SUMPRODUCT(--('Input - Other Expenses'!$C$23:$C$42=Calc!$A89),--('Input - Other Expenses'!$D$23:$D$42="Per Employee"),OFFSET('Input - Other Expenses'!$D$23:$D$42,0,Calc!E$87))*'Input - Salaries &amp; Dividends'!G$56</f>
        <v>48000</v>
      </c>
      <c r="F89" s="94" cm="1">
        <f t="array" aca="1" ref="F89" ca="1">SUMIF($A$82,$A89,F$82)
+SUMPRODUCT(--('Input - Other Expenses'!$C$23:$C$42=Calc!$A89),--('Input - Other Expenses'!$D$23:$D$42="Fixed"),OFFSET('Input - Other Expenses'!$D$23:$D$42,0,Calc!F$87))
+SUMPRODUCT(--('Input - Other Expenses'!$C$23:$C$42=Calc!$A89),--('Input - Other Expenses'!$D$23:$D$42="Percent of Revenue"),OFFSET('Input - Other Expenses'!$D$23:$D$42,0,Calc!F$87))*F$30
+SUMPRODUCT(--('Input - Other Expenses'!$C$23:$C$42=Calc!$A89),--('Input - Other Expenses'!$D$23:$D$42="Per Employee"),OFFSET('Input - Other Expenses'!$D$23:$D$42,0,Calc!F$87))*'Input - Salaries &amp; Dividends'!H$56</f>
        <v>48292.031999999999</v>
      </c>
      <c r="G89" s="94" cm="1">
        <f t="array" aca="1" ref="G89" ca="1">SUMIF($A$82,$A89,G$82)
+SUMPRODUCT(--('Input - Other Expenses'!$C$23:$C$42=Calc!$A89),--('Input - Other Expenses'!$D$23:$D$42="Fixed"),OFFSET('Input - Other Expenses'!$D$23:$D$42,0,Calc!G$87))
+SUMPRODUCT(--('Input - Other Expenses'!$C$23:$C$42=Calc!$A89),--('Input - Other Expenses'!$D$23:$D$42="Percent of Revenue"),OFFSET('Input - Other Expenses'!$D$23:$D$42,0,Calc!G$87))*G$30
+SUMPRODUCT(--('Input - Other Expenses'!$C$23:$C$42=Calc!$A89),--('Input - Other Expenses'!$D$23:$D$42="Per Employee"),OFFSET('Input - Other Expenses'!$D$23:$D$42,0,Calc!G$87))*'Input - Salaries &amp; Dividends'!I$56</f>
        <v>48842.941935058596</v>
      </c>
      <c r="H89" s="94" cm="1">
        <f t="array" aca="1" ref="H89" ca="1">SUMIF($A$82,$A89,H$82)
+SUMPRODUCT(--('Input - Other Expenses'!$C$23:$C$42=Calc!$A89),--('Input - Other Expenses'!$D$23:$D$42="Fixed"),OFFSET('Input - Other Expenses'!$D$23:$D$42,0,Calc!H$87))
+SUMPRODUCT(--('Input - Other Expenses'!$C$23:$C$42=Calc!$A89),--('Input - Other Expenses'!$D$23:$D$42="Percent of Revenue"),OFFSET('Input - Other Expenses'!$D$23:$D$42,0,Calc!H$87))*H$30
+SUMPRODUCT(--('Input - Other Expenses'!$C$23:$C$42=Calc!$A89),--('Input - Other Expenses'!$D$23:$D$42="Per Employee"),OFFSET('Input - Other Expenses'!$D$23:$D$42,0,Calc!H$87))*'Input - Salaries &amp; Dividends'!J$56</f>
        <v>49212.837314147342</v>
      </c>
      <c r="I89" s="94" cm="1">
        <f t="array" aca="1" ref="I89" ca="1">SUMIF($A$82,$A89,I$82)
+SUMPRODUCT(--('Input - Other Expenses'!$C$23:$C$42=Calc!$A89),--('Input - Other Expenses'!$D$23:$D$42="Fixed"),OFFSET('Input - Other Expenses'!$D$23:$D$42,0,Calc!I$87))
+SUMPRODUCT(--('Input - Other Expenses'!$C$23:$C$42=Calc!$A89),--('Input - Other Expenses'!$D$23:$D$42="Percent of Revenue"),OFFSET('Input - Other Expenses'!$D$23:$D$42,0,Calc!I$87))*I$30
+SUMPRODUCT(--('Input - Other Expenses'!$C$23:$C$42=Calc!$A89),--('Input - Other Expenses'!$D$23:$D$42="Per Employee"),OFFSET('Input - Other Expenses'!$D$23:$D$42,0,Calc!I$87))*'Input - Salaries &amp; Dividends'!K$56</f>
        <v>50513.048415273479</v>
      </c>
      <c r="J89" s="94" cm="1">
        <f t="array" aca="1" ref="J89" ca="1">SUMIF($A$82,$A89,J$82)
+SUMPRODUCT(--('Input - Other Expenses'!$C$23:$C$42=Calc!$A89),--('Input - Other Expenses'!$D$23:$D$42="Fixed"),OFFSET('Input - Other Expenses'!$D$23:$D$42,0,Calc!J$87))
+SUMPRODUCT(--('Input - Other Expenses'!$C$23:$C$42=Calc!$A89),--('Input - Other Expenses'!$D$23:$D$42="Percent of Revenue"),OFFSET('Input - Other Expenses'!$D$23:$D$42,0,Calc!J$87))*J$30
+SUMPRODUCT(--('Input - Other Expenses'!$C$23:$C$42=Calc!$A89),--('Input - Other Expenses'!$D$23:$D$42="Per Employee"),OFFSET('Input - Other Expenses'!$D$23:$D$42,0,Calc!J$87))*'Input - Salaries &amp; Dividends'!L$56</f>
        <v>50874.217298758711</v>
      </c>
      <c r="K89" s="94" cm="1">
        <f t="array" aca="1" ref="K89" ca="1">SUMIF($A$82,$A89,K$82)
+SUMPRODUCT(--('Input - Other Expenses'!$C$23:$C$42=Calc!$A89),--('Input - Other Expenses'!$D$23:$D$42="Fixed"),OFFSET('Input - Other Expenses'!$D$23:$D$42,0,Calc!K$87))
+SUMPRODUCT(--('Input - Other Expenses'!$C$23:$C$42=Calc!$A89),--('Input - Other Expenses'!$D$23:$D$42="Percent of Revenue"),OFFSET('Input - Other Expenses'!$D$23:$D$42,0,Calc!K$87))*K$30
+SUMPRODUCT(--('Input - Other Expenses'!$C$23:$C$42=Calc!$A89),--('Input - Other Expenses'!$D$23:$D$42="Per Employee"),OFFSET('Input - Other Expenses'!$D$23:$D$42,0,Calc!K$87))*'Input - Salaries &amp; Dividends'!M$56</f>
        <v>51234.494242367364</v>
      </c>
      <c r="L89" s="94" cm="1">
        <f t="array" aca="1" ref="L89" ca="1">SUMIF($A$82,$A89,L$82)
+SUMPRODUCT(--('Input - Other Expenses'!$C$23:$C$42=Calc!$A89),--('Input - Other Expenses'!$D$23:$D$42="Fixed"),OFFSET('Input - Other Expenses'!$D$23:$D$42,0,Calc!L$87))
+SUMPRODUCT(--('Input - Other Expenses'!$C$23:$C$42=Calc!$A89),--('Input - Other Expenses'!$D$23:$D$42="Percent of Revenue"),OFFSET('Input - Other Expenses'!$D$23:$D$42,0,Calc!L$87))*L$30
+SUMPRODUCT(--('Input - Other Expenses'!$C$23:$C$42=Calc!$A89),--('Input - Other Expenses'!$D$23:$D$42="Per Employee"),OFFSET('Input - Other Expenses'!$D$23:$D$42,0,Calc!L$87))*'Input - Salaries &amp; Dividends'!N$56</f>
        <v>51594.602519585977</v>
      </c>
      <c r="M89" s="94" cm="1">
        <f t="array" aca="1" ref="M89" ca="1">SUMIF($A$82,$A89,M$82)
+SUMPRODUCT(--('Input - Other Expenses'!$C$23:$C$42=Calc!$A89),--('Input - Other Expenses'!$D$23:$D$42="Fixed"),OFFSET('Input - Other Expenses'!$D$23:$D$42,0,Calc!M$87))
+SUMPRODUCT(--('Input - Other Expenses'!$C$23:$C$42=Calc!$A89),--('Input - Other Expenses'!$D$23:$D$42="Percent of Revenue"),OFFSET('Input - Other Expenses'!$D$23:$D$42,0,Calc!M$87))*M$30
+SUMPRODUCT(--('Input - Other Expenses'!$C$23:$C$42=Calc!$A89),--('Input - Other Expenses'!$D$23:$D$42="Per Employee"),OFFSET('Input - Other Expenses'!$D$23:$D$42,0,Calc!M$87))*'Input - Salaries &amp; Dividends'!O$56</f>
        <v>51955.344005990126</v>
      </c>
      <c r="N89" s="94" cm="1">
        <f t="array" aca="1" ref="N89" ca="1">SUMIF($A$82,$A89,N$82)
+SUMPRODUCT(--('Input - Other Expenses'!$C$23:$C$42=Calc!$A89),--('Input - Other Expenses'!$D$23:$D$42="Fixed"),OFFSET('Input - Other Expenses'!$D$23:$D$42,0,Calc!N$87))
+SUMPRODUCT(--('Input - Other Expenses'!$C$23:$C$42=Calc!$A89),--('Input - Other Expenses'!$D$23:$D$42="Percent of Revenue"),OFFSET('Input - Other Expenses'!$D$23:$D$42,0,Calc!N$87))*N$30
+SUMPRODUCT(--('Input - Other Expenses'!$C$23:$C$42=Calc!$A89),--('Input - Other Expenses'!$D$23:$D$42="Per Employee"),OFFSET('Input - Other Expenses'!$D$23:$D$42,0,Calc!N$87))*'Input - Salaries &amp; Dividends'!P$56</f>
        <v>55378.101915247862</v>
      </c>
      <c r="O89" s="94" cm="1">
        <f t="array" aca="1" ref="O89" ca="1">SUMIF($A$82,$A89,O$82)
+SUMPRODUCT(--('Input - Other Expenses'!$C$23:$C$42=Calc!$A89),--('Input - Other Expenses'!$D$23:$D$42="Fixed"),OFFSET('Input - Other Expenses'!$D$23:$D$42,0,Calc!O$87))
+SUMPRODUCT(--('Input - Other Expenses'!$C$23:$C$42=Calc!$A89),--('Input - Other Expenses'!$D$23:$D$42="Percent of Revenue"),OFFSET('Input - Other Expenses'!$D$23:$D$42,0,Calc!O$87))*O$30
+SUMPRODUCT(--('Input - Other Expenses'!$C$23:$C$42=Calc!$A89),--('Input - Other Expenses'!$D$23:$D$42="Per Employee"),OFFSET('Input - Other Expenses'!$D$23:$D$42,0,Calc!O$87))*'Input - Salaries &amp; Dividends'!Q$56</f>
        <v>55355.725255146899</v>
      </c>
      <c r="P89" s="94" cm="1">
        <f t="array" aca="1" ref="P89" ca="1">SUMIF($A$82,$A89,P$82)
+SUMPRODUCT(--('Input - Other Expenses'!$C$23:$C$42=Calc!$A89),--('Input - Other Expenses'!$D$23:$D$42="Fixed"),OFFSET('Input - Other Expenses'!$D$23:$D$42,0,Calc!P$87))
+SUMPRODUCT(--('Input - Other Expenses'!$C$23:$C$42=Calc!$A89),--('Input - Other Expenses'!$D$23:$D$42="Percent of Revenue"),OFFSET('Input - Other Expenses'!$D$23:$D$42,0,Calc!P$87))*P$30
+SUMPRODUCT(--('Input - Other Expenses'!$C$23:$C$42=Calc!$A89),--('Input - Other Expenses'!$D$23:$D$42="Per Employee"),OFFSET('Input - Other Expenses'!$D$23:$D$42,0,Calc!P$87))*'Input - Salaries &amp; Dividends'!R$56</f>
        <v>55347.612583619964</v>
      </c>
      <c r="Q89" s="94" cm="1">
        <f t="array" aca="1" ref="Q89" ca="1">SUMIF($A$82,$A89,Q$82)
+SUMPRODUCT(--('Input - Other Expenses'!$C$23:$C$42=Calc!$A89),--('Input - Other Expenses'!$D$23:$D$42="Fixed"),OFFSET('Input - Other Expenses'!$D$23:$D$42,0,Calc!Q$87))
+SUMPRODUCT(--('Input - Other Expenses'!$C$23:$C$42=Calc!$A89),--('Input - Other Expenses'!$D$23:$D$42="Percent of Revenue"),OFFSET('Input - Other Expenses'!$D$23:$D$42,0,Calc!Q$87))*Q$30
+SUMPRODUCT(--('Input - Other Expenses'!$C$23:$C$42=Calc!$A89),--('Input - Other Expenses'!$D$23:$D$42="Per Employee"),OFFSET('Input - Other Expenses'!$D$23:$D$42,0,Calc!Q$87))*'Input - Salaries &amp; Dividends'!S$56</f>
        <v>55355.314794001046</v>
      </c>
      <c r="R89" s="94" cm="1">
        <f t="array" aca="1" ref="R89" ca="1">SUMIF($A$82,$A89,R$82)
+SUMPRODUCT(--('Input - Other Expenses'!$C$23:$C$42=Calc!$A89),--('Input - Other Expenses'!$D$23:$D$42="Fixed"),OFFSET('Input - Other Expenses'!$D$23:$D$42,0,Calc!R$87))
+SUMPRODUCT(--('Input - Other Expenses'!$C$23:$C$42=Calc!$A89),--('Input - Other Expenses'!$D$23:$D$42="Percent of Revenue"),OFFSET('Input - Other Expenses'!$D$23:$D$42,0,Calc!R$87))*R$30
+SUMPRODUCT(--('Input - Other Expenses'!$C$23:$C$42=Calc!$A89),--('Input - Other Expenses'!$D$23:$D$42="Per Employee"),OFFSET('Input - Other Expenses'!$D$23:$D$42,0,Calc!R$87))*'Input - Salaries &amp; Dividends'!T$56</f>
        <v>55380.598547125112</v>
      </c>
      <c r="S89" s="94" cm="1">
        <f t="array" aca="1" ref="S89" ca="1">SUMIF($A$82,$A89,S$82)
+SUMPRODUCT(--('Input - Other Expenses'!$C$23:$C$42=Calc!$A89),--('Input - Other Expenses'!$D$23:$D$42="Fixed"),OFFSET('Input - Other Expenses'!$D$23:$D$42,0,Calc!S$87))
+SUMPRODUCT(--('Input - Other Expenses'!$C$23:$C$42=Calc!$A89),--('Input - Other Expenses'!$D$23:$D$42="Percent of Revenue"),OFFSET('Input - Other Expenses'!$D$23:$D$42,0,Calc!S$87))*S$30
+SUMPRODUCT(--('Input - Other Expenses'!$C$23:$C$42=Calc!$A89),--('Input - Other Expenses'!$D$23:$D$42="Per Employee"),OFFSET('Input - Other Expenses'!$D$23:$D$42,0,Calc!S$87))*'Input - Salaries &amp; Dividends'!U$56</f>
        <v>55425.475064887811</v>
      </c>
      <c r="T89" s="94" cm="1">
        <f t="array" aca="1" ref="T89" ca="1">SUMIF($A$82,$A89,T$82)
+SUMPRODUCT(--('Input - Other Expenses'!$C$23:$C$42=Calc!$A89),--('Input - Other Expenses'!$D$23:$D$42="Fixed"),OFFSET('Input - Other Expenses'!$D$23:$D$42,0,Calc!T$87))
+SUMPRODUCT(--('Input - Other Expenses'!$C$23:$C$42=Calc!$A89),--('Input - Other Expenses'!$D$23:$D$42="Percent of Revenue"),OFFSET('Input - Other Expenses'!$D$23:$D$42,0,Calc!T$87))*T$30
+SUMPRODUCT(--('Input - Other Expenses'!$C$23:$C$42=Calc!$A89),--('Input - Other Expenses'!$D$23:$D$42="Per Employee"),OFFSET('Input - Other Expenses'!$D$23:$D$42,0,Calc!T$87))*'Input - Salaries &amp; Dividends'!V$56</f>
        <v>55492.232790796275</v>
      </c>
      <c r="U89" s="94" cm="1">
        <f t="array" aca="1" ref="U89" ca="1">SUMIF($A$82,$A89,U$82)
+SUMPRODUCT(--('Input - Other Expenses'!$C$23:$C$42=Calc!$A89),--('Input - Other Expenses'!$D$23:$D$42="Fixed"),OFFSET('Input - Other Expenses'!$D$23:$D$42,0,Calc!U$87))
+SUMPRODUCT(--('Input - Other Expenses'!$C$23:$C$42=Calc!$A89),--('Input - Other Expenses'!$D$23:$D$42="Percent of Revenue"),OFFSET('Input - Other Expenses'!$D$23:$D$42,0,Calc!U$87))*U$30
+SUMPRODUCT(--('Input - Other Expenses'!$C$23:$C$42=Calc!$A89),--('Input - Other Expenses'!$D$23:$D$42="Per Employee"),OFFSET('Input - Other Expenses'!$D$23:$D$42,0,Calc!U$87))*'Input - Salaries &amp; Dividends'!W$56</f>
        <v>57295.474642529902</v>
      </c>
      <c r="V89" s="94" cm="1">
        <f t="array" aca="1" ref="V89" ca="1">SUMIF($A$82,$A89,V$82)
+SUMPRODUCT(--('Input - Other Expenses'!$C$23:$C$42=Calc!$A89),--('Input - Other Expenses'!$D$23:$D$42="Fixed"),OFFSET('Input - Other Expenses'!$D$23:$D$42,0,Calc!V$87))
+SUMPRODUCT(--('Input - Other Expenses'!$C$23:$C$42=Calc!$A89),--('Input - Other Expenses'!$D$23:$D$42="Percent of Revenue"),OFFSET('Input - Other Expenses'!$D$23:$D$42,0,Calc!V$87))*V$30
+SUMPRODUCT(--('Input - Other Expenses'!$C$23:$C$42=Calc!$A89),--('Input - Other Expenses'!$D$23:$D$42="Per Employee"),OFFSET('Input - Other Expenses'!$D$23:$D$42,0,Calc!V$87))*'Input - Salaries &amp; Dividends'!X$56</f>
        <v>57444.523339134612</v>
      </c>
      <c r="W89" s="94" cm="1">
        <f t="array" aca="1" ref="W89" ca="1">SUMIF($A$82,$A89,W$82)
+SUMPRODUCT(--('Input - Other Expenses'!$C$23:$C$42=Calc!$A89),--('Input - Other Expenses'!$D$23:$D$42="Fixed"),OFFSET('Input - Other Expenses'!$D$23:$D$42,0,Calc!W$87))
+SUMPRODUCT(--('Input - Other Expenses'!$C$23:$C$42=Calc!$A89),--('Input - Other Expenses'!$D$23:$D$42="Percent of Revenue"),OFFSET('Input - Other Expenses'!$D$23:$D$42,0,Calc!W$87))*W$30
+SUMPRODUCT(--('Input - Other Expenses'!$C$23:$C$42=Calc!$A89),--('Input - Other Expenses'!$D$23:$D$42="Per Employee"),OFFSET('Input - Other Expenses'!$D$23:$D$42,0,Calc!W$87))*'Input - Salaries &amp; Dividends'!Y$56</f>
        <v>57632.647393532956</v>
      </c>
      <c r="X89" s="94" cm="1">
        <f t="array" aca="1" ref="X89" ca="1">SUMIF($A$82,$A89,X$82)
+SUMPRODUCT(--('Input - Other Expenses'!$C$23:$C$42=Calc!$A89),--('Input - Other Expenses'!$D$23:$D$42="Fixed"),OFFSET('Input - Other Expenses'!$D$23:$D$42,0,Calc!X$87))
+SUMPRODUCT(--('Input - Other Expenses'!$C$23:$C$42=Calc!$A89),--('Input - Other Expenses'!$D$23:$D$42="Percent of Revenue"),OFFSET('Input - Other Expenses'!$D$23:$D$42,0,Calc!X$87))*X$30
+SUMPRODUCT(--('Input - Other Expenses'!$C$23:$C$42=Calc!$A89),--('Input - Other Expenses'!$D$23:$D$42="Per Employee"),OFFSET('Input - Other Expenses'!$D$23:$D$42,0,Calc!X$87))*'Input - Salaries &amp; Dividends'!Z$56</f>
        <v>57864.690354539212</v>
      </c>
      <c r="Y89" s="94" cm="1">
        <f t="array" aca="1" ref="Y89" ca="1">SUMIF($A$82,$A89,Y$82)
+SUMPRODUCT(--('Input - Other Expenses'!$C$23:$C$42=Calc!$A89),--('Input - Other Expenses'!$D$23:$D$42="Fixed"),OFFSET('Input - Other Expenses'!$D$23:$D$42,0,Calc!Y$87))
+SUMPRODUCT(--('Input - Other Expenses'!$C$23:$C$42=Calc!$A89),--('Input - Other Expenses'!$D$23:$D$42="Percent of Revenue"),OFFSET('Input - Other Expenses'!$D$23:$D$42,0,Calc!Y$87))*Y$30
+SUMPRODUCT(--('Input - Other Expenses'!$C$23:$C$42=Calc!$A89),--('Input - Other Expenses'!$D$23:$D$42="Per Employee"),OFFSET('Input - Other Expenses'!$D$23:$D$42,0,Calc!Y$87))*'Input - Salaries &amp; Dividends'!AA$56</f>
        <v>58146.154272069682</v>
      </c>
      <c r="Z89" s="94" cm="1">
        <f t="array" aca="1" ref="Z89" ca="1">SUMIF($A$82,$A89,Z$82)
+SUMPRODUCT(--('Input - Other Expenses'!$C$23:$C$42=Calc!$A89),--('Input - Other Expenses'!$D$23:$D$42="Fixed"),OFFSET('Input - Other Expenses'!$D$23:$D$42,0,Calc!Z$87))
+SUMPRODUCT(--('Input - Other Expenses'!$C$23:$C$42=Calc!$A89),--('Input - Other Expenses'!$D$23:$D$42="Percent of Revenue"),OFFSET('Input - Other Expenses'!$D$23:$D$42,0,Calc!Z$87))*Z$30
+SUMPRODUCT(--('Input - Other Expenses'!$C$23:$C$42=Calc!$A89),--('Input - Other Expenses'!$D$23:$D$42="Per Employee"),OFFSET('Input - Other Expenses'!$D$23:$D$42,0,Calc!Z$87))*'Input - Salaries &amp; Dividends'!AB$56</f>
        <v>60573.931954807776</v>
      </c>
      <c r="AA89" s="94" cm="1">
        <f t="array" aca="1" ref="AA89" ca="1">SUMIF($A$82,$A89,AA$82)
+SUMPRODUCT(--('Input - Other Expenses'!$C$23:$C$42=Calc!$A89),--('Input - Other Expenses'!$D$23:$D$42="Fixed"),OFFSET('Input - Other Expenses'!$D$23:$D$42,0,Calc!AA$87))
+SUMPRODUCT(--('Input - Other Expenses'!$C$23:$C$42=Calc!$A89),--('Input - Other Expenses'!$D$23:$D$42="Percent of Revenue"),OFFSET('Input - Other Expenses'!$D$23:$D$42,0,Calc!AA$87))*AA$30
+SUMPRODUCT(--('Input - Other Expenses'!$C$23:$C$42=Calc!$A89),--('Input - Other Expenses'!$D$23:$D$42="Per Employee"),OFFSET('Input - Other Expenses'!$D$23:$D$42,0,Calc!AA$87))*'Input - Salaries &amp; Dividends'!AC$56</f>
        <v>61000.211037982066</v>
      </c>
      <c r="AB89" s="94" cm="1">
        <f t="array" aca="1" ref="AB89" ca="1">SUMIF($A$82,$A89,AB$82)
+SUMPRODUCT(--('Input - Other Expenses'!$C$23:$C$42=Calc!$A89),--('Input - Other Expenses'!$D$23:$D$42="Fixed"),OFFSET('Input - Other Expenses'!$D$23:$D$42,0,Calc!AB$87))
+SUMPRODUCT(--('Input - Other Expenses'!$C$23:$C$42=Calc!$A89),--('Input - Other Expenses'!$D$23:$D$42="Percent of Revenue"),OFFSET('Input - Other Expenses'!$D$23:$D$42,0,Calc!AB$87))*AB$30
+SUMPRODUCT(--('Input - Other Expenses'!$C$23:$C$42=Calc!$A89),--('Input - Other Expenses'!$D$23:$D$42="Per Employee"),OFFSET('Input - Other Expenses'!$D$23:$D$42,0,Calc!AB$87))*'Input - Salaries &amp; Dividends'!AD$56</f>
        <v>61502.013394928785</v>
      </c>
      <c r="AC89" s="94" cm="1">
        <f t="array" aca="1" ref="AC89" ca="1">SUMIF($A$82,$A89,AC$82)
+SUMPRODUCT(--('Input - Other Expenses'!$C$23:$C$42=Calc!$A89),--('Input - Other Expenses'!$D$23:$D$42="Fixed"),OFFSET('Input - Other Expenses'!$D$23:$D$42,0,Calc!AC$87))
+SUMPRODUCT(--('Input - Other Expenses'!$C$23:$C$42=Calc!$A89),--('Input - Other Expenses'!$D$23:$D$42="Percent of Revenue"),OFFSET('Input - Other Expenses'!$D$23:$D$42,0,Calc!AC$87))*AC$30
+SUMPRODUCT(--('Input - Other Expenses'!$C$23:$C$42=Calc!$A89),--('Input - Other Expenses'!$D$23:$D$42="Per Employee"),OFFSET('Input - Other Expenses'!$D$23:$D$42,0,Calc!AC$87))*'Input - Salaries &amp; Dividends'!AE$56</f>
        <v>62089.090896858266</v>
      </c>
      <c r="AD89" s="94" cm="1">
        <f t="array" aca="1" ref="AD89" ca="1">SUMIF($A$82,$A89,AD$82)
+SUMPRODUCT(--('Input - Other Expenses'!$C$23:$C$42=Calc!$A89),--('Input - Other Expenses'!$D$23:$D$42="Fixed"),OFFSET('Input - Other Expenses'!$D$23:$D$42,0,Calc!AD$87))
+SUMPRODUCT(--('Input - Other Expenses'!$C$23:$C$42=Calc!$A89),--('Input - Other Expenses'!$D$23:$D$42="Percent of Revenue"),OFFSET('Input - Other Expenses'!$D$23:$D$42,0,Calc!AD$87))*AD$30
+SUMPRODUCT(--('Input - Other Expenses'!$C$23:$C$42=Calc!$A89),--('Input - Other Expenses'!$D$23:$D$42="Per Employee"),OFFSET('Input - Other Expenses'!$D$23:$D$42,0,Calc!AD$87))*'Input - Salaries &amp; Dividends'!AF$56</f>
        <v>62772.512363965492</v>
      </c>
      <c r="AE89" s="94" cm="1">
        <f t="array" aca="1" ref="AE89" ca="1">SUMIF($A$82,$A89,AE$82)
+SUMPRODUCT(--('Input - Other Expenses'!$C$23:$C$42=Calc!$A89),--('Input - Other Expenses'!$D$23:$D$42="Fixed"),OFFSET('Input - Other Expenses'!$D$23:$D$42,0,Calc!AE$87))
+SUMPRODUCT(--('Input - Other Expenses'!$C$23:$C$42=Calc!$A89),--('Input - Other Expenses'!$D$23:$D$42="Percent of Revenue"),OFFSET('Input - Other Expenses'!$D$23:$D$42,0,Calc!AE$87))*AE$30
+SUMPRODUCT(--('Input - Other Expenses'!$C$23:$C$42=Calc!$A89),--('Input - Other Expenses'!$D$23:$D$42="Per Employee"),OFFSET('Input - Other Expenses'!$D$23:$D$42,0,Calc!AE$87))*'Input - Salaries &amp; Dividends'!AG$56</f>
        <v>63564.840142555229</v>
      </c>
      <c r="AF89" s="94" cm="1">
        <f t="array" aca="1" ref="AF89" ca="1">SUMIF($A$82,$A89,AF$82)
+SUMPRODUCT(--('Input - Other Expenses'!$C$23:$C$42=Calc!$A89),--('Input - Other Expenses'!$D$23:$D$42="Fixed"),OFFSET('Input - Other Expenses'!$D$23:$D$42,0,Calc!AF$87))
+SUMPRODUCT(--('Input - Other Expenses'!$C$23:$C$42=Calc!$A89),--('Input - Other Expenses'!$D$23:$D$42="Percent of Revenue"),OFFSET('Input - Other Expenses'!$D$23:$D$42,0,Calc!AF$87))*AF$30
+SUMPRODUCT(--('Input - Other Expenses'!$C$23:$C$42=Calc!$A89),--('Input - Other Expenses'!$D$23:$D$42="Per Employee"),OFFSET('Input - Other Expenses'!$D$23:$D$42,0,Calc!AF$87))*'Input - Salaries &amp; Dividends'!AH$56</f>
        <v>64480.330382863205</v>
      </c>
      <c r="AG89" s="94" cm="1">
        <f t="array" aca="1" ref="AG89" ca="1">SUMIF($A$82,$A89,AG$82)
+SUMPRODUCT(--('Input - Other Expenses'!$C$23:$C$42=Calc!$A89),--('Input - Other Expenses'!$D$23:$D$42="Fixed"),OFFSET('Input - Other Expenses'!$D$23:$D$42,0,Calc!AG$87))
+SUMPRODUCT(--('Input - Other Expenses'!$C$23:$C$42=Calc!$A89),--('Input - Other Expenses'!$D$23:$D$42="Percent of Revenue"),OFFSET('Input - Other Expenses'!$D$23:$D$42,0,Calc!AG$87))*AG$30
+SUMPRODUCT(--('Input - Other Expenses'!$C$23:$C$42=Calc!$A89),--('Input - Other Expenses'!$D$23:$D$42="Per Employee"),OFFSET('Input - Other Expenses'!$D$23:$D$42,0,Calc!AG$87))*'Input - Salaries &amp; Dividends'!AI$56</f>
        <v>65535.160198029829</v>
      </c>
      <c r="AH89" s="94" cm="1">
        <f t="array" aca="1" ref="AH89" ca="1">SUMIF($A$82,$A89,AH$82)
+SUMPRODUCT(--('Input - Other Expenses'!$C$23:$C$42=Calc!$A89),--('Input - Other Expenses'!$D$23:$D$42="Fixed"),OFFSET('Input - Other Expenses'!$D$23:$D$42,0,Calc!AH$87))
+SUMPRODUCT(--('Input - Other Expenses'!$C$23:$C$42=Calc!$A89),--('Input - Other Expenses'!$D$23:$D$42="Percent of Revenue"),OFFSET('Input - Other Expenses'!$D$23:$D$42,0,Calc!AH$87))*AH$30
+SUMPRODUCT(--('Input - Other Expenses'!$C$23:$C$42=Calc!$A89),--('Input - Other Expenses'!$D$23:$D$42="Per Employee"),OFFSET('Input - Other Expenses'!$D$23:$D$42,0,Calc!AH$87))*'Input - Salaries &amp; Dividends'!AJ$56</f>
        <v>66747.685311464709</v>
      </c>
      <c r="AI89" s="94" cm="1">
        <f t="array" aca="1" ref="AI89" ca="1">SUMIF($A$82,$A89,AI$82)
+SUMPRODUCT(--('Input - Other Expenses'!$C$23:$C$42=Calc!$A89),--('Input - Other Expenses'!$D$23:$D$42="Fixed"),OFFSET('Input - Other Expenses'!$D$23:$D$42,0,Calc!AI$87))
+SUMPRODUCT(--('Input - Other Expenses'!$C$23:$C$42=Calc!$A89),--('Input - Other Expenses'!$D$23:$D$42="Percent of Revenue"),OFFSET('Input - Other Expenses'!$D$23:$D$42,0,Calc!AI$87))*AI$30
+SUMPRODUCT(--('Input - Other Expenses'!$C$23:$C$42=Calc!$A89),--('Input - Other Expenses'!$D$23:$D$42="Per Employee"),OFFSET('Input - Other Expenses'!$D$23:$D$42,0,Calc!AI$87))*'Input - Salaries &amp; Dividends'!AK$56</f>
        <v>68138.732283887977</v>
      </c>
      <c r="AJ89" s="94" cm="1">
        <f t="array" aca="1" ref="AJ89" ca="1">SUMIF($A$82,$A89,AJ$82)
+SUMPRODUCT(--('Input - Other Expenses'!$C$23:$C$42=Calc!$A89),--('Input - Other Expenses'!$D$23:$D$42="Fixed"),OFFSET('Input - Other Expenses'!$D$23:$D$42,0,Calc!AJ$87))
+SUMPRODUCT(--('Input - Other Expenses'!$C$23:$C$42=Calc!$A89),--('Input - Other Expenses'!$D$23:$D$42="Percent of Revenue"),OFFSET('Input - Other Expenses'!$D$23:$D$42,0,Calc!AJ$87))*AJ$30
+SUMPRODUCT(--('Input - Other Expenses'!$C$23:$C$42=Calc!$A89),--('Input - Other Expenses'!$D$23:$D$42="Per Employee"),OFFSET('Input - Other Expenses'!$D$23:$D$42,0,Calc!AJ$87))*'Input - Salaries &amp; Dividends'!AL$56</f>
        <v>69731.929960331676</v>
      </c>
      <c r="AK89" s="94" cm="1">
        <f t="array" aca="1" ref="AK89" ca="1">SUMIF($A$82,$A89,AK$82)
+SUMPRODUCT(--('Input - Other Expenses'!$C$23:$C$42=Calc!$A89),--('Input - Other Expenses'!$D$23:$D$42="Fixed"),OFFSET('Input - Other Expenses'!$D$23:$D$42,0,Calc!AK$87))
+SUMPRODUCT(--('Input - Other Expenses'!$C$23:$C$42=Calc!$A89),--('Input - Other Expenses'!$D$23:$D$42="Percent of Revenue"),OFFSET('Input - Other Expenses'!$D$23:$D$42,0,Calc!AK$87))*AK$30
+SUMPRODUCT(--('Input - Other Expenses'!$C$23:$C$42=Calc!$A89),--('Input - Other Expenses'!$D$23:$D$42="Per Employee"),OFFSET('Input - Other Expenses'!$D$23:$D$42,0,Calc!AK$87))*'Input - Salaries &amp; Dividends'!AM$56</f>
        <v>71554.085400045704</v>
      </c>
      <c r="AL89" s="94" cm="1">
        <f t="array" aca="1" ref="AL89" ca="1">SUMIF($A$82,$A89,AL$82)
+SUMPRODUCT(--('Input - Other Expenses'!$C$23:$C$42=Calc!$A89),--('Input - Other Expenses'!$D$23:$D$42="Fixed"),OFFSET('Input - Other Expenses'!$D$23:$D$42,0,Calc!AL$87))
+SUMPRODUCT(--('Input - Other Expenses'!$C$23:$C$42=Calc!$A89),--('Input - Other Expenses'!$D$23:$D$42="Percent of Revenue"),OFFSET('Input - Other Expenses'!$D$23:$D$42,0,Calc!AL$87))*AL$30
+SUMPRODUCT(--('Input - Other Expenses'!$C$23:$C$42=Calc!$A89),--('Input - Other Expenses'!$D$23:$D$42="Per Employee"),OFFSET('Input - Other Expenses'!$D$23:$D$42,0,Calc!AL$87))*'Input - Salaries &amp; Dividends'!AN$56</f>
        <v>77781.024823789339</v>
      </c>
      <c r="AM89" s="94" cm="1">
        <f t="array" aca="1" ref="AM89" ca="1">SUMIF($A$82,$A89,AM$82)
+SUMPRODUCT(--('Input - Other Expenses'!$C$23:$C$42=Calc!$A89),--('Input - Other Expenses'!$D$23:$D$42="Fixed"),OFFSET('Input - Other Expenses'!$D$23:$D$42,0,Calc!AM$87))
+SUMPRODUCT(--('Input - Other Expenses'!$C$23:$C$42=Calc!$A89),--('Input - Other Expenses'!$D$23:$D$42="Percent of Revenue"),OFFSET('Input - Other Expenses'!$D$23:$D$42,0,Calc!AM$87))*AM$30
+SUMPRODUCT(--('Input - Other Expenses'!$C$23:$C$42=Calc!$A89),--('Input - Other Expenses'!$D$23:$D$42="Per Employee"),OFFSET('Input - Other Expenses'!$D$23:$D$42,0,Calc!AM$87))*'Input - Salaries &amp; Dividends'!AO$56</f>
        <v>80315.224053162703</v>
      </c>
      <c r="AN89" s="94" cm="1">
        <f t="array" aca="1" ref="AN89" ca="1">SUMIF($A$82,$A89,AN$82)
+SUMPRODUCT(--('Input - Other Expenses'!$C$23:$C$42=Calc!$A89),--('Input - Other Expenses'!$D$23:$D$42="Fixed"),OFFSET('Input - Other Expenses'!$D$23:$D$42,0,Calc!AN$87))
+SUMPRODUCT(--('Input - Other Expenses'!$C$23:$C$42=Calc!$A89),--('Input - Other Expenses'!$D$23:$D$42="Percent of Revenue"),OFFSET('Input - Other Expenses'!$D$23:$D$42,0,Calc!AN$87))*AN$30
+SUMPRODUCT(--('Input - Other Expenses'!$C$23:$C$42=Calc!$A89),--('Input - Other Expenses'!$D$23:$D$42="Per Employee"),OFFSET('Input - Other Expenses'!$D$23:$D$42,0,Calc!AN$87))*'Input - Salaries &amp; Dividends'!AP$56</f>
        <v>83204.725540789455</v>
      </c>
      <c r="AO89" s="94" cm="1">
        <f t="array" aca="1" ref="AO89" ca="1">SUMIF($A$82,$A89,AO$82)
+SUMPRODUCT(--('Input - Other Expenses'!$C$23:$C$42=Calc!$A89),--('Input - Other Expenses'!$D$23:$D$42="Fixed"),OFFSET('Input - Other Expenses'!$D$23:$D$42,0,Calc!AO$87))
+SUMPRODUCT(--('Input - Other Expenses'!$C$23:$C$42=Calc!$A89),--('Input - Other Expenses'!$D$23:$D$42="Percent of Revenue"),OFFSET('Input - Other Expenses'!$D$23:$D$42,0,Calc!AO$87))*AO$30
+SUMPRODUCT(--('Input - Other Expenses'!$C$23:$C$42=Calc!$A89),--('Input - Other Expenses'!$D$23:$D$42="Per Employee"),OFFSET('Input - Other Expenses'!$D$23:$D$42,0,Calc!AO$87))*'Input - Salaries &amp; Dividends'!AQ$56</f>
        <v>86496.899095777902</v>
      </c>
      <c r="AP89" s="94" cm="1">
        <f t="array" aca="1" ref="AP89" ca="1">SUMIF($A$82,$A89,AP$82)
+SUMPRODUCT(--('Input - Other Expenses'!$C$23:$C$42=Calc!$A89),--('Input - Other Expenses'!$D$23:$D$42="Fixed"),OFFSET('Input - Other Expenses'!$D$23:$D$42,0,Calc!AP$87))
+SUMPRODUCT(--('Input - Other Expenses'!$C$23:$C$42=Calc!$A89),--('Input - Other Expenses'!$D$23:$D$42="Percent of Revenue"),OFFSET('Input - Other Expenses'!$D$23:$D$42,0,Calc!AP$87))*AP$30
+SUMPRODUCT(--('Input - Other Expenses'!$C$23:$C$42=Calc!$A89),--('Input - Other Expenses'!$D$23:$D$42="Per Employee"),OFFSET('Input - Other Expenses'!$D$23:$D$42,0,Calc!AP$87))*'Input - Salaries &amp; Dividends'!AR$56</f>
        <v>90245.478870228559</v>
      </c>
      <c r="AQ89" s="94" cm="1">
        <f t="array" aca="1" ref="AQ89" ca="1">SUMIF($A$82,$A89,AQ$82)
+SUMPRODUCT(--('Input - Other Expenses'!$C$23:$C$42=Calc!$A89),--('Input - Other Expenses'!$D$23:$D$42="Fixed"),OFFSET('Input - Other Expenses'!$D$23:$D$42,0,Calc!AQ$87))
+SUMPRODUCT(--('Input - Other Expenses'!$C$23:$C$42=Calc!$A89),--('Input - Other Expenses'!$D$23:$D$42="Percent of Revenue"),OFFSET('Input - Other Expenses'!$D$23:$D$42,0,Calc!AQ$87))*AQ$30
+SUMPRODUCT(--('Input - Other Expenses'!$C$23:$C$42=Calc!$A89),--('Input - Other Expenses'!$D$23:$D$42="Per Employee"),OFFSET('Input - Other Expenses'!$D$23:$D$42,0,Calc!AQ$87))*'Input - Salaries &amp; Dividends'!AS$56</f>
        <v>94511.41735414209</v>
      </c>
      <c r="AR89" s="94" cm="1">
        <f t="array" aca="1" ref="AR89" ca="1">SUMIF($A$82,$A89,AR$82)
+SUMPRODUCT(--('Input - Other Expenses'!$C$23:$C$42=Calc!$A89),--('Input - Other Expenses'!$D$23:$D$42="Fixed"),OFFSET('Input - Other Expenses'!$D$23:$D$42,0,Calc!AR$87))
+SUMPRODUCT(--('Input - Other Expenses'!$C$23:$C$42=Calc!$A89),--('Input - Other Expenses'!$D$23:$D$42="Percent of Revenue"),OFFSET('Input - Other Expenses'!$D$23:$D$42,0,Calc!AR$87))*AR$30
+SUMPRODUCT(--('Input - Other Expenses'!$C$23:$C$42=Calc!$A89),--('Input - Other Expenses'!$D$23:$D$42="Per Employee"),OFFSET('Input - Other Expenses'!$D$23:$D$42,0,Calc!AR$87))*'Input - Salaries &amp; Dividends'!AT$56</f>
        <v>100456.58097897649</v>
      </c>
      <c r="AS89" s="94" cm="1">
        <f t="array" aca="1" ref="AS89" ca="1">SUMIF($A$82,$A89,AS$82)
+SUMPRODUCT(--('Input - Other Expenses'!$C$23:$C$42=Calc!$A89),--('Input - Other Expenses'!$D$23:$D$42="Fixed"),OFFSET('Input - Other Expenses'!$D$23:$D$42,0,Calc!AS$87))
+SUMPRODUCT(--('Input - Other Expenses'!$C$23:$C$42=Calc!$A89),--('Input - Other Expenses'!$D$23:$D$42="Percent of Revenue"),OFFSET('Input - Other Expenses'!$D$23:$D$42,0,Calc!AS$87))*AS$30
+SUMPRODUCT(--('Input - Other Expenses'!$C$23:$C$42=Calc!$A89),--('Input - Other Expenses'!$D$23:$D$42="Per Employee"),OFFSET('Input - Other Expenses'!$D$23:$D$42,0,Calc!AS$87))*'Input - Salaries &amp; Dividends'!AU$56</f>
        <v>105973.94070939629</v>
      </c>
      <c r="AT89" s="94" cm="1">
        <f t="array" aca="1" ref="AT89" ca="1">SUMIF($A$82,$A89,AT$82)
+SUMPRODUCT(--('Input - Other Expenses'!$C$23:$C$42=Calc!$A89),--('Input - Other Expenses'!$D$23:$D$42="Fixed"),OFFSET('Input - Other Expenses'!$D$23:$D$42,0,Calc!AT$87))
+SUMPRODUCT(--('Input - Other Expenses'!$C$23:$C$42=Calc!$A89),--('Input - Other Expenses'!$D$23:$D$42="Percent of Revenue"),OFFSET('Input - Other Expenses'!$D$23:$D$42,0,Calc!AT$87))*AT$30
+SUMPRODUCT(--('Input - Other Expenses'!$C$23:$C$42=Calc!$A89),--('Input - Other Expenses'!$D$23:$D$42="Per Employee"),OFFSET('Input - Other Expenses'!$D$23:$D$42,0,Calc!AT$87))*'Input - Salaries &amp; Dividends'!AV$56</f>
        <v>112245.18006646061</v>
      </c>
      <c r="AU89" s="94" cm="1">
        <f t="array" aca="1" ref="AU89" ca="1">SUMIF($A$82,$A89,AU$82)
+SUMPRODUCT(--('Input - Other Expenses'!$C$23:$C$42=Calc!$A89),--('Input - Other Expenses'!$D$23:$D$42="Fixed"),OFFSET('Input - Other Expenses'!$D$23:$D$42,0,Calc!AU$87))
+SUMPRODUCT(--('Input - Other Expenses'!$C$23:$C$42=Calc!$A89),--('Input - Other Expenses'!$D$23:$D$42="Percent of Revenue"),OFFSET('Input - Other Expenses'!$D$23:$D$42,0,Calc!AU$87))*AU$30
+SUMPRODUCT(--('Input - Other Expenses'!$C$23:$C$42=Calc!$A89),--('Input - Other Expenses'!$D$23:$D$42="Per Employee"),OFFSET('Input - Other Expenses'!$D$23:$D$42,0,Calc!AU$87))*'Input - Salaries &amp; Dividends'!AW$56</f>
        <v>119371.20036610345</v>
      </c>
      <c r="AV89" s="94" cm="1">
        <f t="array" aca="1" ref="AV89" ca="1">SUMIF($A$82,$A89,AV$82)
+SUMPRODUCT(--('Input - Other Expenses'!$C$23:$C$42=Calc!$A89),--('Input - Other Expenses'!$D$23:$D$42="Fixed"),OFFSET('Input - Other Expenses'!$D$23:$D$42,0,Calc!AV$87))
+SUMPRODUCT(--('Input - Other Expenses'!$C$23:$C$42=Calc!$A89),--('Input - Other Expenses'!$D$23:$D$42="Percent of Revenue"),OFFSET('Input - Other Expenses'!$D$23:$D$42,0,Calc!AV$87))*AV$30
+SUMPRODUCT(--('Input - Other Expenses'!$C$23:$C$42=Calc!$A89),--('Input - Other Expenses'!$D$23:$D$42="Per Employee"),OFFSET('Input - Other Expenses'!$D$23:$D$42,0,Calc!AV$87))*'Input - Salaries &amp; Dividends'!AX$56</f>
        <v>128559.17761141949</v>
      </c>
      <c r="AW89" s="94" cm="1">
        <f t="array" aca="1" ref="AW89" ca="1">SUMIF($A$82,$A89,AW$82)
+SUMPRODUCT(--('Input - Other Expenses'!$C$23:$C$42=Calc!$A89),--('Input - Other Expenses'!$D$23:$D$42="Fixed"),OFFSET('Input - Other Expenses'!$D$23:$D$42,0,Calc!AW$87))
+SUMPRODUCT(--('Input - Other Expenses'!$C$23:$C$42=Calc!$A89),--('Input - Other Expenses'!$D$23:$D$42="Percent of Revenue"),OFFSET('Input - Other Expenses'!$D$23:$D$42,0,Calc!AW$87))*AW$30
+SUMPRODUCT(--('Input - Other Expenses'!$C$23:$C$42=Calc!$A89),--('Input - Other Expenses'!$D$23:$D$42="Per Employee"),OFFSET('Input - Other Expenses'!$D$23:$D$42,0,Calc!AW$87))*'Input - Salaries &amp; Dividends'!AY$56</f>
        <v>137753.47248811851</v>
      </c>
      <c r="AX89" s="94" cm="1">
        <f t="array" aca="1" ref="AX89" ca="1">SUMIF($A$82,$A89,AX$82)
+SUMPRODUCT(--('Input - Other Expenses'!$C$23:$C$42=Calc!$A89),--('Input - Other Expenses'!$D$23:$D$42="Fixed"),OFFSET('Input - Other Expenses'!$D$23:$D$42,0,Calc!AX$87))
+SUMPRODUCT(--('Input - Other Expenses'!$C$23:$C$42=Calc!$A89),--('Input - Other Expenses'!$D$23:$D$42="Percent of Revenue"),OFFSET('Input - Other Expenses'!$D$23:$D$42,0,Calc!AX$87))*AX$30
+SUMPRODUCT(--('Input - Other Expenses'!$C$23:$C$42=Calc!$A89),--('Input - Other Expenses'!$D$23:$D$42="Per Employee"),OFFSET('Input - Other Expenses'!$D$23:$D$42,0,Calc!AX$87))*'Input - Salaries &amp; Dividends'!AZ$56</f>
        <v>157231.34766952469</v>
      </c>
      <c r="AY89" s="94" cm="1">
        <f t="array" aca="1" ref="AY89" ca="1">SUMIF($A$82,$A89,AY$82)
+SUMPRODUCT(--('Input - Other Expenses'!$C$23:$C$42=Calc!$A89),--('Input - Other Expenses'!$D$23:$D$42="Fixed"),OFFSET('Input - Other Expenses'!$D$23:$D$42,0,Calc!AY$87))
+SUMPRODUCT(--('Input - Other Expenses'!$C$23:$C$42=Calc!$A89),--('Input - Other Expenses'!$D$23:$D$42="Percent of Revenue"),OFFSET('Input - Other Expenses'!$D$23:$D$42,0,Calc!AY$87))*AY$30
+SUMPRODUCT(--('Input - Other Expenses'!$C$23:$C$42=Calc!$A89),--('Input - Other Expenses'!$D$23:$D$42="Per Employee"),OFFSET('Input - Other Expenses'!$D$23:$D$42,0,Calc!AY$87))*'Input - Salaries &amp; Dividends'!BA$56</f>
        <v>169884.97323826925</v>
      </c>
      <c r="AZ89" s="94" cm="1">
        <f t="array" aca="1" ref="AZ89" ca="1">SUMIF($A$82,$A89,AZ$82)
+SUMPRODUCT(--('Input - Other Expenses'!$C$23:$C$42=Calc!$A89),--('Input - Other Expenses'!$D$23:$D$42="Fixed"),OFFSET('Input - Other Expenses'!$D$23:$D$42,0,Calc!AZ$87))
+SUMPRODUCT(--('Input - Other Expenses'!$C$23:$C$42=Calc!$A89),--('Input - Other Expenses'!$D$23:$D$42="Percent of Revenue"),OFFSET('Input - Other Expenses'!$D$23:$D$42,0,Calc!AZ$87))*AZ$30
+SUMPRODUCT(--('Input - Other Expenses'!$C$23:$C$42=Calc!$A89),--('Input - Other Expenses'!$D$23:$D$42="Per Employee"),OFFSET('Input - Other Expenses'!$D$23:$D$42,0,Calc!AZ$87))*'Input - Salaries &amp; Dividends'!BB$56</f>
        <v>185375.05507220121</v>
      </c>
      <c r="BA89" s="94" cm="1">
        <f t="array" aca="1" ref="BA89" ca="1">SUMIF($A$82,$A89,BA$82)
+SUMPRODUCT(--('Input - Other Expenses'!$C$23:$C$42=Calc!$A89),--('Input - Other Expenses'!$D$23:$D$42="Fixed"),OFFSET('Input - Other Expenses'!$D$23:$D$42,0,Calc!BA$87))
+SUMPRODUCT(--('Input - Other Expenses'!$C$23:$C$42=Calc!$A89),--('Input - Other Expenses'!$D$23:$D$42="Percent of Revenue"),OFFSET('Input - Other Expenses'!$D$23:$D$42,0,Calc!BA$87))*BA$30
+SUMPRODUCT(--('Input - Other Expenses'!$C$23:$C$42=Calc!$A89),--('Input - Other Expenses'!$D$23:$D$42="Per Employee"),OFFSET('Input - Other Expenses'!$D$23:$D$42,0,Calc!BA$87))*'Input - Salaries &amp; Dividends'!BC$56</f>
        <v>202805.45807222556</v>
      </c>
      <c r="BB89" s="94" cm="1">
        <f t="array" aca="1" ref="BB89" ca="1">SUMIF($A$82,$A89,BB$82)
+SUMPRODUCT(--('Input - Other Expenses'!$C$23:$C$42=Calc!$A89),--('Input - Other Expenses'!$D$23:$D$42="Fixed"),OFFSET('Input - Other Expenses'!$D$23:$D$42,0,Calc!BB$87))
+SUMPRODUCT(--('Input - Other Expenses'!$C$23:$C$42=Calc!$A89),--('Input - Other Expenses'!$D$23:$D$42="Percent of Revenue"),OFFSET('Input - Other Expenses'!$D$23:$D$42,0,Calc!BB$87))*BB$30
+SUMPRODUCT(--('Input - Other Expenses'!$C$23:$C$42=Calc!$A89),--('Input - Other Expenses'!$D$23:$D$42="Per Employee"),OFFSET('Input - Other Expenses'!$D$23:$D$42,0,Calc!BB$87))*'Input - Salaries &amp; Dividends'!BD$56</f>
        <v>222436.3457640592</v>
      </c>
      <c r="BC89" s="94" cm="1">
        <f t="array" aca="1" ref="BC89" ca="1">SUMIF($A$82,$A89,BC$82)
+SUMPRODUCT(--('Input - Other Expenses'!$C$23:$C$42=Calc!$A89),--('Input - Other Expenses'!$D$23:$D$42="Fixed"),OFFSET('Input - Other Expenses'!$D$23:$D$42,0,Calc!BC$87))
+SUMPRODUCT(--('Input - Other Expenses'!$C$23:$C$42=Calc!$A89),--('Input - Other Expenses'!$D$23:$D$42="Percent of Revenue"),OFFSET('Input - Other Expenses'!$D$23:$D$42,0,Calc!BC$87))*BC$30
+SUMPRODUCT(--('Input - Other Expenses'!$C$23:$C$42=Calc!$A89),--('Input - Other Expenses'!$D$23:$D$42="Per Employee"),OFFSET('Input - Other Expenses'!$D$23:$D$42,0,Calc!BC$87))*'Input - Salaries &amp; Dividends'!BE$56</f>
        <v>244562.80346818897</v>
      </c>
      <c r="BD89" s="94" cm="1">
        <f t="array" aca="1" ref="BD89" ca="1">SUMIF($A$82,$A89,BD$82)
+SUMPRODUCT(--('Input - Other Expenses'!$C$23:$C$42=Calc!$A89),--('Input - Other Expenses'!$D$23:$D$42="Fixed"),OFFSET('Input - Other Expenses'!$D$23:$D$42,0,Calc!BD$87))
+SUMPRODUCT(--('Input - Other Expenses'!$C$23:$C$42=Calc!$A89),--('Input - Other Expenses'!$D$23:$D$42="Percent of Revenue"),OFFSET('Input - Other Expenses'!$D$23:$D$42,0,Calc!BD$87))*BD$30
+SUMPRODUCT(--('Input - Other Expenses'!$C$23:$C$42=Calc!$A89),--('Input - Other Expenses'!$D$23:$D$42="Per Employee"),OFFSET('Input - Other Expenses'!$D$23:$D$42,0,Calc!BD$87))*'Input - Salaries &amp; Dividends'!BF$56</f>
        <v>269519.52477889741</v>
      </c>
      <c r="BE89" s="94" cm="1">
        <f t="array" aca="1" ref="BE89" ca="1">SUMIF($A$82,$A89,BE$82)
+SUMPRODUCT(--('Input - Other Expenses'!$C$23:$C$42=Calc!$A89),--('Input - Other Expenses'!$D$23:$D$42="Fixed"),OFFSET('Input - Other Expenses'!$D$23:$D$42,0,Calc!BE$87))
+SUMPRODUCT(--('Input - Other Expenses'!$C$23:$C$42=Calc!$A89),--('Input - Other Expenses'!$D$23:$D$42="Percent of Revenue"),OFFSET('Input - Other Expenses'!$D$23:$D$42,0,Calc!BE$87))*BE$30
+SUMPRODUCT(--('Input - Other Expenses'!$C$23:$C$42=Calc!$A89),--('Input - Other Expenses'!$D$23:$D$42="Per Employee"),OFFSET('Input - Other Expenses'!$D$23:$D$42,0,Calc!BE$87))*'Input - Salaries &amp; Dividends'!BG$56</f>
        <v>297686.12695002143</v>
      </c>
      <c r="BF89" s="94" cm="1">
        <f t="array" aca="1" ref="BF89" ca="1">SUMIF($A$82,$A89,BF$82)
+SUMPRODUCT(--('Input - Other Expenses'!$C$23:$C$42=Calc!$A89),--('Input - Other Expenses'!$D$23:$D$42="Fixed"),OFFSET('Input - Other Expenses'!$D$23:$D$42,0,Calc!BF$87))
+SUMPRODUCT(--('Input - Other Expenses'!$C$23:$C$42=Calc!$A89),--('Input - Other Expenses'!$D$23:$D$42="Percent of Revenue"),OFFSET('Input - Other Expenses'!$D$23:$D$42,0,Calc!BF$87))*BF$30
+SUMPRODUCT(--('Input - Other Expenses'!$C$23:$C$42=Calc!$A89),--('Input - Other Expenses'!$D$23:$D$42="Per Employee"),OFFSET('Input - Other Expenses'!$D$23:$D$42,0,Calc!BF$87))*'Input - Salaries &amp; Dividends'!BH$56</f>
        <v>329493.17957924498</v>
      </c>
      <c r="BG89" s="94" cm="1">
        <f t="array" aca="1" ref="BG89" ca="1">SUMIF($A$82,$A89,BG$82)
+SUMPRODUCT(--('Input - Other Expenses'!$C$23:$C$42=Calc!$A89),--('Input - Other Expenses'!$D$23:$D$42="Fixed"),OFFSET('Input - Other Expenses'!$D$23:$D$42,0,Calc!BG$87))
+SUMPRODUCT(--('Input - Other Expenses'!$C$23:$C$42=Calc!$A89),--('Input - Other Expenses'!$D$23:$D$42="Percent of Revenue"),OFFSET('Input - Other Expenses'!$D$23:$D$42,0,Calc!BG$87))*BG$30
+SUMPRODUCT(--('Input - Other Expenses'!$C$23:$C$42=Calc!$A89),--('Input - Other Expenses'!$D$23:$D$42="Per Employee"),OFFSET('Input - Other Expenses'!$D$23:$D$42,0,Calc!BG$87))*'Input - Salaries &amp; Dividends'!BI$56</f>
        <v>366554.55111647077</v>
      </c>
      <c r="BH89" s="94" cm="1">
        <f t="array" aca="1" ref="BH89" ca="1">SUMIF($A$82,$A89,BH$82)
+SUMPRODUCT(--('Input - Other Expenses'!$C$23:$C$42=Calc!$A89),--('Input - Other Expenses'!$D$23:$D$42="Fixed"),OFFSET('Input - Other Expenses'!$D$23:$D$42,0,Calc!BH$87))
+SUMPRODUCT(--('Input - Other Expenses'!$C$23:$C$42=Calc!$A89),--('Input - Other Expenses'!$D$23:$D$42="Percent of Revenue"),OFFSET('Input - Other Expenses'!$D$23:$D$42,0,Calc!BH$87))*BH$30
+SUMPRODUCT(--('Input - Other Expenses'!$C$23:$C$42=Calc!$A89),--('Input - Other Expenses'!$D$23:$D$42="Per Employee"),OFFSET('Input - Other Expenses'!$D$23:$D$42,0,Calc!BH$87))*'Input - Salaries &amp; Dividends'!BJ$56</f>
        <v>407173.12889489543</v>
      </c>
      <c r="BI89" s="94" cm="1">
        <f t="array" aca="1" ref="BI89" ca="1">SUMIF($A$82,$A89,BI$82)
+SUMPRODUCT(--('Input - Other Expenses'!$C$23:$C$42=Calc!$A89),--('Input - Other Expenses'!$D$23:$D$42="Fixed"),OFFSET('Input - Other Expenses'!$D$23:$D$42,0,Calc!BI$87))
+SUMPRODUCT(--('Input - Other Expenses'!$C$23:$C$42=Calc!$A89),--('Input - Other Expenses'!$D$23:$D$42="Percent of Revenue"),OFFSET('Input - Other Expenses'!$D$23:$D$42,0,Calc!BI$87))*BI$30
+SUMPRODUCT(--('Input - Other Expenses'!$C$23:$C$42=Calc!$A89),--('Input - Other Expenses'!$D$23:$D$42="Per Employee"),OFFSET('Input - Other Expenses'!$D$23:$D$42,0,Calc!BI$87))*'Input - Salaries &amp; Dividends'!BK$56</f>
        <v>454228.1767696715</v>
      </c>
    </row>
    <row r="90" spans="1:62">
      <c r="A90" s="152" t="str">
        <f>'Input - Other Expenses'!B7</f>
        <v>Development &amp; Maintenance</v>
      </c>
      <c r="B90" s="94" cm="1">
        <f t="array" aca="1" ref="B90" ca="1">SUMIF($A$82,$A90,B$82)
+SUMPRODUCT(--('Input - Other Expenses'!$C$23:$C$42=Calc!$A90),--('Input - Other Expenses'!$D$23:$D$42="Fixed"),OFFSET('Input - Other Expenses'!$D$23:$D$42,0,Calc!B$87))
+SUMPRODUCT(--('Input - Other Expenses'!$C$23:$C$42=Calc!$A90),--('Input - Other Expenses'!$D$23:$D$42="Percent of Revenue"),OFFSET('Input - Other Expenses'!$D$23:$D$42,0,Calc!B$87))*B$30
+SUMPRODUCT(--('Input - Other Expenses'!$C$23:$C$42=Calc!$A90),--('Input - Other Expenses'!$D$23:$D$42="Per Employee"),OFFSET('Input - Other Expenses'!$D$23:$D$42,0,Calc!B$87))*'Input - Salaries &amp; Dividends'!D$56</f>
        <v>50500</v>
      </c>
      <c r="C90" s="94" cm="1">
        <f t="array" aca="1" ref="C90" ca="1">SUMIF($A$82,$A90,C$82)
+SUMPRODUCT(--('Input - Other Expenses'!$C$23:$C$42=Calc!$A90),--('Input - Other Expenses'!$D$23:$D$42="Fixed"),OFFSET('Input - Other Expenses'!$D$23:$D$42,0,Calc!C$87))
+SUMPRODUCT(--('Input - Other Expenses'!$C$23:$C$42=Calc!$A90),--('Input - Other Expenses'!$D$23:$D$42="Percent of Revenue"),OFFSET('Input - Other Expenses'!$D$23:$D$42,0,Calc!C$87))*C$30
+SUMPRODUCT(--('Input - Other Expenses'!$C$23:$C$42=Calc!$A90),--('Input - Other Expenses'!$D$23:$D$42="Per Employee"),OFFSET('Input - Other Expenses'!$D$23:$D$42,0,Calc!C$87))*'Input - Salaries &amp; Dividends'!E$56</f>
        <v>50500</v>
      </c>
      <c r="D90" s="94" cm="1">
        <f t="array" aca="1" ref="D90" ca="1">SUMIF($A$82,$A90,D$82)
+SUMPRODUCT(--('Input - Other Expenses'!$C$23:$C$42=Calc!$A90),--('Input - Other Expenses'!$D$23:$D$42="Fixed"),OFFSET('Input - Other Expenses'!$D$23:$D$42,0,Calc!D$87))
+SUMPRODUCT(--('Input - Other Expenses'!$C$23:$C$42=Calc!$A90),--('Input - Other Expenses'!$D$23:$D$42="Percent of Revenue"),OFFSET('Input - Other Expenses'!$D$23:$D$42,0,Calc!D$87))*D$30
+SUMPRODUCT(--('Input - Other Expenses'!$C$23:$C$42=Calc!$A90),--('Input - Other Expenses'!$D$23:$D$42="Per Employee"),OFFSET('Input - Other Expenses'!$D$23:$D$42,0,Calc!D$87))*'Input - Salaries &amp; Dividends'!F$56</f>
        <v>50500</v>
      </c>
      <c r="E90" s="94" cm="1">
        <f t="array" aca="1" ref="E90" ca="1">SUMIF($A$82,$A90,E$82)
+SUMPRODUCT(--('Input - Other Expenses'!$C$23:$C$42=Calc!$A90),--('Input - Other Expenses'!$D$23:$D$42="Fixed"),OFFSET('Input - Other Expenses'!$D$23:$D$42,0,Calc!E$87))
+SUMPRODUCT(--('Input - Other Expenses'!$C$23:$C$42=Calc!$A90),--('Input - Other Expenses'!$D$23:$D$42="Percent of Revenue"),OFFSET('Input - Other Expenses'!$D$23:$D$42,0,Calc!E$87))*E$30
+SUMPRODUCT(--('Input - Other Expenses'!$C$23:$C$42=Calc!$A90),--('Input - Other Expenses'!$D$23:$D$42="Per Employee"),OFFSET('Input - Other Expenses'!$D$23:$D$42,0,Calc!E$87))*'Input - Salaries &amp; Dividends'!G$56</f>
        <v>1000</v>
      </c>
      <c r="F90" s="94" cm="1">
        <f t="array" aca="1" ref="F90" ca="1">SUMIF($A$82,$A90,F$82)
+SUMPRODUCT(--('Input - Other Expenses'!$C$23:$C$42=Calc!$A90),--('Input - Other Expenses'!$D$23:$D$42="Fixed"),OFFSET('Input - Other Expenses'!$D$23:$D$42,0,Calc!F$87))
+SUMPRODUCT(--('Input - Other Expenses'!$C$23:$C$42=Calc!$A90),--('Input - Other Expenses'!$D$23:$D$42="Percent of Revenue"),OFFSET('Input - Other Expenses'!$D$23:$D$42,0,Calc!F$87))*F$30
+SUMPRODUCT(--('Input - Other Expenses'!$C$23:$C$42=Calc!$A90),--('Input - Other Expenses'!$D$23:$D$42="Per Employee"),OFFSET('Input - Other Expenses'!$D$23:$D$42,0,Calc!F$87))*'Input - Salaries &amp; Dividends'!H$56</f>
        <v>1000</v>
      </c>
      <c r="G90" s="94" cm="1">
        <f t="array" aca="1" ref="G90" ca="1">SUMIF($A$82,$A90,G$82)
+SUMPRODUCT(--('Input - Other Expenses'!$C$23:$C$42=Calc!$A90),--('Input - Other Expenses'!$D$23:$D$42="Fixed"),OFFSET('Input - Other Expenses'!$D$23:$D$42,0,Calc!G$87))
+SUMPRODUCT(--('Input - Other Expenses'!$C$23:$C$42=Calc!$A90),--('Input - Other Expenses'!$D$23:$D$42="Percent of Revenue"),OFFSET('Input - Other Expenses'!$D$23:$D$42,0,Calc!G$87))*G$30
+SUMPRODUCT(--('Input - Other Expenses'!$C$23:$C$42=Calc!$A90),--('Input - Other Expenses'!$D$23:$D$42="Per Employee"),OFFSET('Input - Other Expenses'!$D$23:$D$42,0,Calc!G$87))*'Input - Salaries &amp; Dividends'!I$56</f>
        <v>1000</v>
      </c>
      <c r="H90" s="94" cm="1">
        <f t="array" aca="1" ref="H90" ca="1">SUMIF($A$82,$A90,H$82)
+SUMPRODUCT(--('Input - Other Expenses'!$C$23:$C$42=Calc!$A90),--('Input - Other Expenses'!$D$23:$D$42="Fixed"),OFFSET('Input - Other Expenses'!$D$23:$D$42,0,Calc!H$87))
+SUMPRODUCT(--('Input - Other Expenses'!$C$23:$C$42=Calc!$A90),--('Input - Other Expenses'!$D$23:$D$42="Percent of Revenue"),OFFSET('Input - Other Expenses'!$D$23:$D$42,0,Calc!H$87))*H$30
+SUMPRODUCT(--('Input - Other Expenses'!$C$23:$C$42=Calc!$A90),--('Input - Other Expenses'!$D$23:$D$42="Per Employee"),OFFSET('Input - Other Expenses'!$D$23:$D$42,0,Calc!H$87))*'Input - Salaries &amp; Dividends'!J$56</f>
        <v>1000</v>
      </c>
      <c r="I90" s="94" cm="1">
        <f t="array" aca="1" ref="I90" ca="1">SUMIF($A$82,$A90,I$82)
+SUMPRODUCT(--('Input - Other Expenses'!$C$23:$C$42=Calc!$A90),--('Input - Other Expenses'!$D$23:$D$42="Fixed"),OFFSET('Input - Other Expenses'!$D$23:$D$42,0,Calc!I$87))
+SUMPRODUCT(--('Input - Other Expenses'!$C$23:$C$42=Calc!$A90),--('Input - Other Expenses'!$D$23:$D$42="Percent of Revenue"),OFFSET('Input - Other Expenses'!$D$23:$D$42,0,Calc!I$87))*I$30
+SUMPRODUCT(--('Input - Other Expenses'!$C$23:$C$42=Calc!$A90),--('Input - Other Expenses'!$D$23:$D$42="Per Employee"),OFFSET('Input - Other Expenses'!$D$23:$D$42,0,Calc!I$87))*'Input - Salaries &amp; Dividends'!K$56</f>
        <v>1000</v>
      </c>
      <c r="J90" s="94" cm="1">
        <f t="array" aca="1" ref="J90" ca="1">SUMIF($A$82,$A90,J$82)
+SUMPRODUCT(--('Input - Other Expenses'!$C$23:$C$42=Calc!$A90),--('Input - Other Expenses'!$D$23:$D$42="Fixed"),OFFSET('Input - Other Expenses'!$D$23:$D$42,0,Calc!J$87))
+SUMPRODUCT(--('Input - Other Expenses'!$C$23:$C$42=Calc!$A90),--('Input - Other Expenses'!$D$23:$D$42="Percent of Revenue"),OFFSET('Input - Other Expenses'!$D$23:$D$42,0,Calc!J$87))*J$30
+SUMPRODUCT(--('Input - Other Expenses'!$C$23:$C$42=Calc!$A90),--('Input - Other Expenses'!$D$23:$D$42="Per Employee"),OFFSET('Input - Other Expenses'!$D$23:$D$42,0,Calc!J$87))*'Input - Salaries &amp; Dividends'!L$56</f>
        <v>1000</v>
      </c>
      <c r="K90" s="94" cm="1">
        <f t="array" aca="1" ref="K90" ca="1">SUMIF($A$82,$A90,K$82)
+SUMPRODUCT(--('Input - Other Expenses'!$C$23:$C$42=Calc!$A90),--('Input - Other Expenses'!$D$23:$D$42="Fixed"),OFFSET('Input - Other Expenses'!$D$23:$D$42,0,Calc!K$87))
+SUMPRODUCT(--('Input - Other Expenses'!$C$23:$C$42=Calc!$A90),--('Input - Other Expenses'!$D$23:$D$42="Percent of Revenue"),OFFSET('Input - Other Expenses'!$D$23:$D$42,0,Calc!K$87))*K$30
+SUMPRODUCT(--('Input - Other Expenses'!$C$23:$C$42=Calc!$A90),--('Input - Other Expenses'!$D$23:$D$42="Per Employee"),OFFSET('Input - Other Expenses'!$D$23:$D$42,0,Calc!K$87))*'Input - Salaries &amp; Dividends'!M$56</f>
        <v>1000</v>
      </c>
      <c r="L90" s="94" cm="1">
        <f t="array" aca="1" ref="L90" ca="1">SUMIF($A$82,$A90,L$82)
+SUMPRODUCT(--('Input - Other Expenses'!$C$23:$C$42=Calc!$A90),--('Input - Other Expenses'!$D$23:$D$42="Fixed"),OFFSET('Input - Other Expenses'!$D$23:$D$42,0,Calc!L$87))
+SUMPRODUCT(--('Input - Other Expenses'!$C$23:$C$42=Calc!$A90),--('Input - Other Expenses'!$D$23:$D$42="Percent of Revenue"),OFFSET('Input - Other Expenses'!$D$23:$D$42,0,Calc!L$87))*L$30
+SUMPRODUCT(--('Input - Other Expenses'!$C$23:$C$42=Calc!$A90),--('Input - Other Expenses'!$D$23:$D$42="Per Employee"),OFFSET('Input - Other Expenses'!$D$23:$D$42,0,Calc!L$87))*'Input - Salaries &amp; Dividends'!N$56</f>
        <v>1000</v>
      </c>
      <c r="M90" s="94" cm="1">
        <f t="array" aca="1" ref="M90" ca="1">SUMIF($A$82,$A90,M$82)
+SUMPRODUCT(--('Input - Other Expenses'!$C$23:$C$42=Calc!$A90),--('Input - Other Expenses'!$D$23:$D$42="Fixed"),OFFSET('Input - Other Expenses'!$D$23:$D$42,0,Calc!M$87))
+SUMPRODUCT(--('Input - Other Expenses'!$C$23:$C$42=Calc!$A90),--('Input - Other Expenses'!$D$23:$D$42="Percent of Revenue"),OFFSET('Input - Other Expenses'!$D$23:$D$42,0,Calc!M$87))*M$30
+SUMPRODUCT(--('Input - Other Expenses'!$C$23:$C$42=Calc!$A90),--('Input - Other Expenses'!$D$23:$D$42="Per Employee"),OFFSET('Input - Other Expenses'!$D$23:$D$42,0,Calc!M$87))*'Input - Salaries &amp; Dividends'!O$56</f>
        <v>1000</v>
      </c>
      <c r="N90" s="94" cm="1">
        <f t="array" aca="1" ref="N90" ca="1">SUMIF($A$82,$A90,N$82)
+SUMPRODUCT(--('Input - Other Expenses'!$C$23:$C$42=Calc!$A90),--('Input - Other Expenses'!$D$23:$D$42="Fixed"),OFFSET('Input - Other Expenses'!$D$23:$D$42,0,Calc!N$87))
+SUMPRODUCT(--('Input - Other Expenses'!$C$23:$C$42=Calc!$A90),--('Input - Other Expenses'!$D$23:$D$42="Percent of Revenue"),OFFSET('Input - Other Expenses'!$D$23:$D$42,0,Calc!N$87))*N$30
+SUMPRODUCT(--('Input - Other Expenses'!$C$23:$C$42=Calc!$A90),--('Input - Other Expenses'!$D$23:$D$42="Per Employee"),OFFSET('Input - Other Expenses'!$D$23:$D$42,0,Calc!N$87))*'Input - Salaries &amp; Dividends'!P$56</f>
        <v>1030</v>
      </c>
      <c r="O90" s="94" cm="1">
        <f t="array" aca="1" ref="O90" ca="1">SUMIF($A$82,$A90,O$82)
+SUMPRODUCT(--('Input - Other Expenses'!$C$23:$C$42=Calc!$A90),--('Input - Other Expenses'!$D$23:$D$42="Fixed"),OFFSET('Input - Other Expenses'!$D$23:$D$42,0,Calc!O$87))
+SUMPRODUCT(--('Input - Other Expenses'!$C$23:$C$42=Calc!$A90),--('Input - Other Expenses'!$D$23:$D$42="Percent of Revenue"),OFFSET('Input - Other Expenses'!$D$23:$D$42,0,Calc!O$87))*O$30
+SUMPRODUCT(--('Input - Other Expenses'!$C$23:$C$42=Calc!$A90),--('Input - Other Expenses'!$D$23:$D$42="Per Employee"),OFFSET('Input - Other Expenses'!$D$23:$D$42,0,Calc!O$87))*'Input - Salaries &amp; Dividends'!Q$56</f>
        <v>1030</v>
      </c>
      <c r="P90" s="94" cm="1">
        <f t="array" aca="1" ref="P90" ca="1">SUMIF($A$82,$A90,P$82)
+SUMPRODUCT(--('Input - Other Expenses'!$C$23:$C$42=Calc!$A90),--('Input - Other Expenses'!$D$23:$D$42="Fixed"),OFFSET('Input - Other Expenses'!$D$23:$D$42,0,Calc!P$87))
+SUMPRODUCT(--('Input - Other Expenses'!$C$23:$C$42=Calc!$A90),--('Input - Other Expenses'!$D$23:$D$42="Percent of Revenue"),OFFSET('Input - Other Expenses'!$D$23:$D$42,0,Calc!P$87))*P$30
+SUMPRODUCT(--('Input - Other Expenses'!$C$23:$C$42=Calc!$A90),--('Input - Other Expenses'!$D$23:$D$42="Per Employee"),OFFSET('Input - Other Expenses'!$D$23:$D$42,0,Calc!P$87))*'Input - Salaries &amp; Dividends'!R$56</f>
        <v>1030</v>
      </c>
      <c r="Q90" s="94" cm="1">
        <f t="array" aca="1" ref="Q90" ca="1">SUMIF($A$82,$A90,Q$82)
+SUMPRODUCT(--('Input - Other Expenses'!$C$23:$C$42=Calc!$A90),--('Input - Other Expenses'!$D$23:$D$42="Fixed"),OFFSET('Input - Other Expenses'!$D$23:$D$42,0,Calc!Q$87))
+SUMPRODUCT(--('Input - Other Expenses'!$C$23:$C$42=Calc!$A90),--('Input - Other Expenses'!$D$23:$D$42="Percent of Revenue"),OFFSET('Input - Other Expenses'!$D$23:$D$42,0,Calc!Q$87))*Q$30
+SUMPRODUCT(--('Input - Other Expenses'!$C$23:$C$42=Calc!$A90),--('Input - Other Expenses'!$D$23:$D$42="Per Employee"),OFFSET('Input - Other Expenses'!$D$23:$D$42,0,Calc!Q$87))*'Input - Salaries &amp; Dividends'!S$56</f>
        <v>1030</v>
      </c>
      <c r="R90" s="94" cm="1">
        <f t="array" aca="1" ref="R90" ca="1">SUMIF($A$82,$A90,R$82)
+SUMPRODUCT(--('Input - Other Expenses'!$C$23:$C$42=Calc!$A90),--('Input - Other Expenses'!$D$23:$D$42="Fixed"),OFFSET('Input - Other Expenses'!$D$23:$D$42,0,Calc!R$87))
+SUMPRODUCT(--('Input - Other Expenses'!$C$23:$C$42=Calc!$A90),--('Input - Other Expenses'!$D$23:$D$42="Percent of Revenue"),OFFSET('Input - Other Expenses'!$D$23:$D$42,0,Calc!R$87))*R$30
+SUMPRODUCT(--('Input - Other Expenses'!$C$23:$C$42=Calc!$A90),--('Input - Other Expenses'!$D$23:$D$42="Per Employee"),OFFSET('Input - Other Expenses'!$D$23:$D$42,0,Calc!R$87))*'Input - Salaries &amp; Dividends'!T$56</f>
        <v>1030</v>
      </c>
      <c r="S90" s="94" cm="1">
        <f t="array" aca="1" ref="S90" ca="1">SUMIF($A$82,$A90,S$82)
+SUMPRODUCT(--('Input - Other Expenses'!$C$23:$C$42=Calc!$A90),--('Input - Other Expenses'!$D$23:$D$42="Fixed"),OFFSET('Input - Other Expenses'!$D$23:$D$42,0,Calc!S$87))
+SUMPRODUCT(--('Input - Other Expenses'!$C$23:$C$42=Calc!$A90),--('Input - Other Expenses'!$D$23:$D$42="Percent of Revenue"),OFFSET('Input - Other Expenses'!$D$23:$D$42,0,Calc!S$87))*S$30
+SUMPRODUCT(--('Input - Other Expenses'!$C$23:$C$42=Calc!$A90),--('Input - Other Expenses'!$D$23:$D$42="Per Employee"),OFFSET('Input - Other Expenses'!$D$23:$D$42,0,Calc!S$87))*'Input - Salaries &amp; Dividends'!U$56</f>
        <v>1030</v>
      </c>
      <c r="T90" s="94" cm="1">
        <f t="array" aca="1" ref="T90" ca="1">SUMIF($A$82,$A90,T$82)
+SUMPRODUCT(--('Input - Other Expenses'!$C$23:$C$42=Calc!$A90),--('Input - Other Expenses'!$D$23:$D$42="Fixed"),OFFSET('Input - Other Expenses'!$D$23:$D$42,0,Calc!T$87))
+SUMPRODUCT(--('Input - Other Expenses'!$C$23:$C$42=Calc!$A90),--('Input - Other Expenses'!$D$23:$D$42="Percent of Revenue"),OFFSET('Input - Other Expenses'!$D$23:$D$42,0,Calc!T$87))*T$30
+SUMPRODUCT(--('Input - Other Expenses'!$C$23:$C$42=Calc!$A90),--('Input - Other Expenses'!$D$23:$D$42="Per Employee"),OFFSET('Input - Other Expenses'!$D$23:$D$42,0,Calc!T$87))*'Input - Salaries &amp; Dividends'!V$56</f>
        <v>1030</v>
      </c>
      <c r="U90" s="94" cm="1">
        <f t="array" aca="1" ref="U90" ca="1">SUMIF($A$82,$A90,U$82)
+SUMPRODUCT(--('Input - Other Expenses'!$C$23:$C$42=Calc!$A90),--('Input - Other Expenses'!$D$23:$D$42="Fixed"),OFFSET('Input - Other Expenses'!$D$23:$D$42,0,Calc!U$87))
+SUMPRODUCT(--('Input - Other Expenses'!$C$23:$C$42=Calc!$A90),--('Input - Other Expenses'!$D$23:$D$42="Percent of Revenue"),OFFSET('Input - Other Expenses'!$D$23:$D$42,0,Calc!U$87))*U$30
+SUMPRODUCT(--('Input - Other Expenses'!$C$23:$C$42=Calc!$A90),--('Input - Other Expenses'!$D$23:$D$42="Per Employee"),OFFSET('Input - Other Expenses'!$D$23:$D$42,0,Calc!U$87))*'Input - Salaries &amp; Dividends'!W$56</f>
        <v>1030</v>
      </c>
      <c r="V90" s="94" cm="1">
        <f t="array" aca="1" ref="V90" ca="1">SUMIF($A$82,$A90,V$82)
+SUMPRODUCT(--('Input - Other Expenses'!$C$23:$C$42=Calc!$A90),--('Input - Other Expenses'!$D$23:$D$42="Fixed"),OFFSET('Input - Other Expenses'!$D$23:$D$42,0,Calc!V$87))
+SUMPRODUCT(--('Input - Other Expenses'!$C$23:$C$42=Calc!$A90),--('Input - Other Expenses'!$D$23:$D$42="Percent of Revenue"),OFFSET('Input - Other Expenses'!$D$23:$D$42,0,Calc!V$87))*V$30
+SUMPRODUCT(--('Input - Other Expenses'!$C$23:$C$42=Calc!$A90),--('Input - Other Expenses'!$D$23:$D$42="Per Employee"),OFFSET('Input - Other Expenses'!$D$23:$D$42,0,Calc!V$87))*'Input - Salaries &amp; Dividends'!X$56</f>
        <v>1030</v>
      </c>
      <c r="W90" s="94" cm="1">
        <f t="array" aca="1" ref="W90" ca="1">SUMIF($A$82,$A90,W$82)
+SUMPRODUCT(--('Input - Other Expenses'!$C$23:$C$42=Calc!$A90),--('Input - Other Expenses'!$D$23:$D$42="Fixed"),OFFSET('Input - Other Expenses'!$D$23:$D$42,0,Calc!W$87))
+SUMPRODUCT(--('Input - Other Expenses'!$C$23:$C$42=Calc!$A90),--('Input - Other Expenses'!$D$23:$D$42="Percent of Revenue"),OFFSET('Input - Other Expenses'!$D$23:$D$42,0,Calc!W$87))*W$30
+SUMPRODUCT(--('Input - Other Expenses'!$C$23:$C$42=Calc!$A90),--('Input - Other Expenses'!$D$23:$D$42="Per Employee"),OFFSET('Input - Other Expenses'!$D$23:$D$42,0,Calc!W$87))*'Input - Salaries &amp; Dividends'!Y$56</f>
        <v>1030</v>
      </c>
      <c r="X90" s="94" cm="1">
        <f t="array" aca="1" ref="X90" ca="1">SUMIF($A$82,$A90,X$82)
+SUMPRODUCT(--('Input - Other Expenses'!$C$23:$C$42=Calc!$A90),--('Input - Other Expenses'!$D$23:$D$42="Fixed"),OFFSET('Input - Other Expenses'!$D$23:$D$42,0,Calc!X$87))
+SUMPRODUCT(--('Input - Other Expenses'!$C$23:$C$42=Calc!$A90),--('Input - Other Expenses'!$D$23:$D$42="Percent of Revenue"),OFFSET('Input - Other Expenses'!$D$23:$D$42,0,Calc!X$87))*X$30
+SUMPRODUCT(--('Input - Other Expenses'!$C$23:$C$42=Calc!$A90),--('Input - Other Expenses'!$D$23:$D$42="Per Employee"),OFFSET('Input - Other Expenses'!$D$23:$D$42,0,Calc!X$87))*'Input - Salaries &amp; Dividends'!Z$56</f>
        <v>1030</v>
      </c>
      <c r="Y90" s="94" cm="1">
        <f t="array" aca="1" ref="Y90" ca="1">SUMIF($A$82,$A90,Y$82)
+SUMPRODUCT(--('Input - Other Expenses'!$C$23:$C$42=Calc!$A90),--('Input - Other Expenses'!$D$23:$D$42="Fixed"),OFFSET('Input - Other Expenses'!$D$23:$D$42,0,Calc!Y$87))
+SUMPRODUCT(--('Input - Other Expenses'!$C$23:$C$42=Calc!$A90),--('Input - Other Expenses'!$D$23:$D$42="Percent of Revenue"),OFFSET('Input - Other Expenses'!$D$23:$D$42,0,Calc!Y$87))*Y$30
+SUMPRODUCT(--('Input - Other Expenses'!$C$23:$C$42=Calc!$A90),--('Input - Other Expenses'!$D$23:$D$42="Per Employee"),OFFSET('Input - Other Expenses'!$D$23:$D$42,0,Calc!Y$87))*'Input - Salaries &amp; Dividends'!AA$56</f>
        <v>1030</v>
      </c>
      <c r="Z90" s="94" cm="1">
        <f t="array" aca="1" ref="Z90" ca="1">SUMIF($A$82,$A90,Z$82)
+SUMPRODUCT(--('Input - Other Expenses'!$C$23:$C$42=Calc!$A90),--('Input - Other Expenses'!$D$23:$D$42="Fixed"),OFFSET('Input - Other Expenses'!$D$23:$D$42,0,Calc!Z$87))
+SUMPRODUCT(--('Input - Other Expenses'!$C$23:$C$42=Calc!$A90),--('Input - Other Expenses'!$D$23:$D$42="Percent of Revenue"),OFFSET('Input - Other Expenses'!$D$23:$D$42,0,Calc!Z$87))*Z$30
+SUMPRODUCT(--('Input - Other Expenses'!$C$23:$C$42=Calc!$A90),--('Input - Other Expenses'!$D$23:$D$42="Per Employee"),OFFSET('Input - Other Expenses'!$D$23:$D$42,0,Calc!Z$87))*'Input - Salaries &amp; Dividends'!AB$56</f>
        <v>1060.9000000000001</v>
      </c>
      <c r="AA90" s="94" cm="1">
        <f t="array" aca="1" ref="AA90" ca="1">SUMIF($A$82,$A90,AA$82)
+SUMPRODUCT(--('Input - Other Expenses'!$C$23:$C$42=Calc!$A90),--('Input - Other Expenses'!$D$23:$D$42="Fixed"),OFFSET('Input - Other Expenses'!$D$23:$D$42,0,Calc!AA$87))
+SUMPRODUCT(--('Input - Other Expenses'!$C$23:$C$42=Calc!$A90),--('Input - Other Expenses'!$D$23:$D$42="Percent of Revenue"),OFFSET('Input - Other Expenses'!$D$23:$D$42,0,Calc!AA$87))*AA$30
+SUMPRODUCT(--('Input - Other Expenses'!$C$23:$C$42=Calc!$A90),--('Input - Other Expenses'!$D$23:$D$42="Per Employee"),OFFSET('Input - Other Expenses'!$D$23:$D$42,0,Calc!AA$87))*'Input - Salaries &amp; Dividends'!AC$56</f>
        <v>1060.9000000000001</v>
      </c>
      <c r="AB90" s="94" cm="1">
        <f t="array" aca="1" ref="AB90" ca="1">SUMIF($A$82,$A90,AB$82)
+SUMPRODUCT(--('Input - Other Expenses'!$C$23:$C$42=Calc!$A90),--('Input - Other Expenses'!$D$23:$D$42="Fixed"),OFFSET('Input - Other Expenses'!$D$23:$D$42,0,Calc!AB$87))
+SUMPRODUCT(--('Input - Other Expenses'!$C$23:$C$42=Calc!$A90),--('Input - Other Expenses'!$D$23:$D$42="Percent of Revenue"),OFFSET('Input - Other Expenses'!$D$23:$D$42,0,Calc!AB$87))*AB$30
+SUMPRODUCT(--('Input - Other Expenses'!$C$23:$C$42=Calc!$A90),--('Input - Other Expenses'!$D$23:$D$42="Per Employee"),OFFSET('Input - Other Expenses'!$D$23:$D$42,0,Calc!AB$87))*'Input - Salaries &amp; Dividends'!AD$56</f>
        <v>1060.9000000000001</v>
      </c>
      <c r="AC90" s="94" cm="1">
        <f t="array" aca="1" ref="AC90" ca="1">SUMIF($A$82,$A90,AC$82)
+SUMPRODUCT(--('Input - Other Expenses'!$C$23:$C$42=Calc!$A90),--('Input - Other Expenses'!$D$23:$D$42="Fixed"),OFFSET('Input - Other Expenses'!$D$23:$D$42,0,Calc!AC$87))
+SUMPRODUCT(--('Input - Other Expenses'!$C$23:$C$42=Calc!$A90),--('Input - Other Expenses'!$D$23:$D$42="Percent of Revenue"),OFFSET('Input - Other Expenses'!$D$23:$D$42,0,Calc!AC$87))*AC$30
+SUMPRODUCT(--('Input - Other Expenses'!$C$23:$C$42=Calc!$A90),--('Input - Other Expenses'!$D$23:$D$42="Per Employee"),OFFSET('Input - Other Expenses'!$D$23:$D$42,0,Calc!AC$87))*'Input - Salaries &amp; Dividends'!AE$56</f>
        <v>1060.9000000000001</v>
      </c>
      <c r="AD90" s="94" cm="1">
        <f t="array" aca="1" ref="AD90" ca="1">SUMIF($A$82,$A90,AD$82)
+SUMPRODUCT(--('Input - Other Expenses'!$C$23:$C$42=Calc!$A90),--('Input - Other Expenses'!$D$23:$D$42="Fixed"),OFFSET('Input - Other Expenses'!$D$23:$D$42,0,Calc!AD$87))
+SUMPRODUCT(--('Input - Other Expenses'!$C$23:$C$42=Calc!$A90),--('Input - Other Expenses'!$D$23:$D$42="Percent of Revenue"),OFFSET('Input - Other Expenses'!$D$23:$D$42,0,Calc!AD$87))*AD$30
+SUMPRODUCT(--('Input - Other Expenses'!$C$23:$C$42=Calc!$A90),--('Input - Other Expenses'!$D$23:$D$42="Per Employee"),OFFSET('Input - Other Expenses'!$D$23:$D$42,0,Calc!AD$87))*'Input - Salaries &amp; Dividends'!AF$56</f>
        <v>1060.9000000000001</v>
      </c>
      <c r="AE90" s="94" cm="1">
        <f t="array" aca="1" ref="AE90" ca="1">SUMIF($A$82,$A90,AE$82)
+SUMPRODUCT(--('Input - Other Expenses'!$C$23:$C$42=Calc!$A90),--('Input - Other Expenses'!$D$23:$D$42="Fixed"),OFFSET('Input - Other Expenses'!$D$23:$D$42,0,Calc!AE$87))
+SUMPRODUCT(--('Input - Other Expenses'!$C$23:$C$42=Calc!$A90),--('Input - Other Expenses'!$D$23:$D$42="Percent of Revenue"),OFFSET('Input - Other Expenses'!$D$23:$D$42,0,Calc!AE$87))*AE$30
+SUMPRODUCT(--('Input - Other Expenses'!$C$23:$C$42=Calc!$A90),--('Input - Other Expenses'!$D$23:$D$42="Per Employee"),OFFSET('Input - Other Expenses'!$D$23:$D$42,0,Calc!AE$87))*'Input - Salaries &amp; Dividends'!AG$56</f>
        <v>1060.9000000000001</v>
      </c>
      <c r="AF90" s="94" cm="1">
        <f t="array" aca="1" ref="AF90" ca="1">SUMIF($A$82,$A90,AF$82)
+SUMPRODUCT(--('Input - Other Expenses'!$C$23:$C$42=Calc!$A90),--('Input - Other Expenses'!$D$23:$D$42="Fixed"),OFFSET('Input - Other Expenses'!$D$23:$D$42,0,Calc!AF$87))
+SUMPRODUCT(--('Input - Other Expenses'!$C$23:$C$42=Calc!$A90),--('Input - Other Expenses'!$D$23:$D$42="Percent of Revenue"),OFFSET('Input - Other Expenses'!$D$23:$D$42,0,Calc!AF$87))*AF$30
+SUMPRODUCT(--('Input - Other Expenses'!$C$23:$C$42=Calc!$A90),--('Input - Other Expenses'!$D$23:$D$42="Per Employee"),OFFSET('Input - Other Expenses'!$D$23:$D$42,0,Calc!AF$87))*'Input - Salaries &amp; Dividends'!AH$56</f>
        <v>1060.9000000000001</v>
      </c>
      <c r="AG90" s="94" cm="1">
        <f t="array" aca="1" ref="AG90" ca="1">SUMIF($A$82,$A90,AG$82)
+SUMPRODUCT(--('Input - Other Expenses'!$C$23:$C$42=Calc!$A90),--('Input - Other Expenses'!$D$23:$D$42="Fixed"),OFFSET('Input - Other Expenses'!$D$23:$D$42,0,Calc!AG$87))
+SUMPRODUCT(--('Input - Other Expenses'!$C$23:$C$42=Calc!$A90),--('Input - Other Expenses'!$D$23:$D$42="Percent of Revenue"),OFFSET('Input - Other Expenses'!$D$23:$D$42,0,Calc!AG$87))*AG$30
+SUMPRODUCT(--('Input - Other Expenses'!$C$23:$C$42=Calc!$A90),--('Input - Other Expenses'!$D$23:$D$42="Per Employee"),OFFSET('Input - Other Expenses'!$D$23:$D$42,0,Calc!AG$87))*'Input - Salaries &amp; Dividends'!AI$56</f>
        <v>1060.9000000000001</v>
      </c>
      <c r="AH90" s="94" cm="1">
        <f t="array" aca="1" ref="AH90" ca="1">SUMIF($A$82,$A90,AH$82)
+SUMPRODUCT(--('Input - Other Expenses'!$C$23:$C$42=Calc!$A90),--('Input - Other Expenses'!$D$23:$D$42="Fixed"),OFFSET('Input - Other Expenses'!$D$23:$D$42,0,Calc!AH$87))
+SUMPRODUCT(--('Input - Other Expenses'!$C$23:$C$42=Calc!$A90),--('Input - Other Expenses'!$D$23:$D$42="Percent of Revenue"),OFFSET('Input - Other Expenses'!$D$23:$D$42,0,Calc!AH$87))*AH$30
+SUMPRODUCT(--('Input - Other Expenses'!$C$23:$C$42=Calc!$A90),--('Input - Other Expenses'!$D$23:$D$42="Per Employee"),OFFSET('Input - Other Expenses'!$D$23:$D$42,0,Calc!AH$87))*'Input - Salaries &amp; Dividends'!AJ$56</f>
        <v>1060.9000000000001</v>
      </c>
      <c r="AI90" s="94" cm="1">
        <f t="array" aca="1" ref="AI90" ca="1">SUMIF($A$82,$A90,AI$82)
+SUMPRODUCT(--('Input - Other Expenses'!$C$23:$C$42=Calc!$A90),--('Input - Other Expenses'!$D$23:$D$42="Fixed"),OFFSET('Input - Other Expenses'!$D$23:$D$42,0,Calc!AI$87))
+SUMPRODUCT(--('Input - Other Expenses'!$C$23:$C$42=Calc!$A90),--('Input - Other Expenses'!$D$23:$D$42="Percent of Revenue"),OFFSET('Input - Other Expenses'!$D$23:$D$42,0,Calc!AI$87))*AI$30
+SUMPRODUCT(--('Input - Other Expenses'!$C$23:$C$42=Calc!$A90),--('Input - Other Expenses'!$D$23:$D$42="Per Employee"),OFFSET('Input - Other Expenses'!$D$23:$D$42,0,Calc!AI$87))*'Input - Salaries &amp; Dividends'!AK$56</f>
        <v>1060.9000000000001</v>
      </c>
      <c r="AJ90" s="94" cm="1">
        <f t="array" aca="1" ref="AJ90" ca="1">SUMIF($A$82,$A90,AJ$82)
+SUMPRODUCT(--('Input - Other Expenses'!$C$23:$C$42=Calc!$A90),--('Input - Other Expenses'!$D$23:$D$42="Fixed"),OFFSET('Input - Other Expenses'!$D$23:$D$42,0,Calc!AJ$87))
+SUMPRODUCT(--('Input - Other Expenses'!$C$23:$C$42=Calc!$A90),--('Input - Other Expenses'!$D$23:$D$42="Percent of Revenue"),OFFSET('Input - Other Expenses'!$D$23:$D$42,0,Calc!AJ$87))*AJ$30
+SUMPRODUCT(--('Input - Other Expenses'!$C$23:$C$42=Calc!$A90),--('Input - Other Expenses'!$D$23:$D$42="Per Employee"),OFFSET('Input - Other Expenses'!$D$23:$D$42,0,Calc!AJ$87))*'Input - Salaries &amp; Dividends'!AL$56</f>
        <v>1060.9000000000001</v>
      </c>
      <c r="AK90" s="94" cm="1">
        <f t="array" aca="1" ref="AK90" ca="1">SUMIF($A$82,$A90,AK$82)
+SUMPRODUCT(--('Input - Other Expenses'!$C$23:$C$42=Calc!$A90),--('Input - Other Expenses'!$D$23:$D$42="Fixed"),OFFSET('Input - Other Expenses'!$D$23:$D$42,0,Calc!AK$87))
+SUMPRODUCT(--('Input - Other Expenses'!$C$23:$C$42=Calc!$A90),--('Input - Other Expenses'!$D$23:$D$42="Percent of Revenue"),OFFSET('Input - Other Expenses'!$D$23:$D$42,0,Calc!AK$87))*AK$30
+SUMPRODUCT(--('Input - Other Expenses'!$C$23:$C$42=Calc!$A90),--('Input - Other Expenses'!$D$23:$D$42="Per Employee"),OFFSET('Input - Other Expenses'!$D$23:$D$42,0,Calc!AK$87))*'Input - Salaries &amp; Dividends'!AM$56</f>
        <v>1060.9000000000001</v>
      </c>
      <c r="AL90" s="94" cm="1">
        <f t="array" aca="1" ref="AL90" ca="1">SUMIF($A$82,$A90,AL$82)
+SUMPRODUCT(--('Input - Other Expenses'!$C$23:$C$42=Calc!$A90),--('Input - Other Expenses'!$D$23:$D$42="Fixed"),OFFSET('Input - Other Expenses'!$D$23:$D$42,0,Calc!AL$87))
+SUMPRODUCT(--('Input - Other Expenses'!$C$23:$C$42=Calc!$A90),--('Input - Other Expenses'!$D$23:$D$42="Percent of Revenue"),OFFSET('Input - Other Expenses'!$D$23:$D$42,0,Calc!AL$87))*AL$30
+SUMPRODUCT(--('Input - Other Expenses'!$C$23:$C$42=Calc!$A90),--('Input - Other Expenses'!$D$23:$D$42="Per Employee"),OFFSET('Input - Other Expenses'!$D$23:$D$42,0,Calc!AL$87))*'Input - Salaries &amp; Dividends'!AN$56</f>
        <v>1092.7270000000001</v>
      </c>
      <c r="AM90" s="94" cm="1">
        <f t="array" aca="1" ref="AM90" ca="1">SUMIF($A$82,$A90,AM$82)
+SUMPRODUCT(--('Input - Other Expenses'!$C$23:$C$42=Calc!$A90),--('Input - Other Expenses'!$D$23:$D$42="Fixed"),OFFSET('Input - Other Expenses'!$D$23:$D$42,0,Calc!AM$87))
+SUMPRODUCT(--('Input - Other Expenses'!$C$23:$C$42=Calc!$A90),--('Input - Other Expenses'!$D$23:$D$42="Percent of Revenue"),OFFSET('Input - Other Expenses'!$D$23:$D$42,0,Calc!AM$87))*AM$30
+SUMPRODUCT(--('Input - Other Expenses'!$C$23:$C$42=Calc!$A90),--('Input - Other Expenses'!$D$23:$D$42="Per Employee"),OFFSET('Input - Other Expenses'!$D$23:$D$42,0,Calc!AM$87))*'Input - Salaries &amp; Dividends'!AO$56</f>
        <v>1092.7270000000001</v>
      </c>
      <c r="AN90" s="94" cm="1">
        <f t="array" aca="1" ref="AN90" ca="1">SUMIF($A$82,$A90,AN$82)
+SUMPRODUCT(--('Input - Other Expenses'!$C$23:$C$42=Calc!$A90),--('Input - Other Expenses'!$D$23:$D$42="Fixed"),OFFSET('Input - Other Expenses'!$D$23:$D$42,0,Calc!AN$87))
+SUMPRODUCT(--('Input - Other Expenses'!$C$23:$C$42=Calc!$A90),--('Input - Other Expenses'!$D$23:$D$42="Percent of Revenue"),OFFSET('Input - Other Expenses'!$D$23:$D$42,0,Calc!AN$87))*AN$30
+SUMPRODUCT(--('Input - Other Expenses'!$C$23:$C$42=Calc!$A90),--('Input - Other Expenses'!$D$23:$D$42="Per Employee"),OFFSET('Input - Other Expenses'!$D$23:$D$42,0,Calc!AN$87))*'Input - Salaries &amp; Dividends'!AP$56</f>
        <v>1092.7270000000001</v>
      </c>
      <c r="AO90" s="94" cm="1">
        <f t="array" aca="1" ref="AO90" ca="1">SUMIF($A$82,$A90,AO$82)
+SUMPRODUCT(--('Input - Other Expenses'!$C$23:$C$42=Calc!$A90),--('Input - Other Expenses'!$D$23:$D$42="Fixed"),OFFSET('Input - Other Expenses'!$D$23:$D$42,0,Calc!AO$87))
+SUMPRODUCT(--('Input - Other Expenses'!$C$23:$C$42=Calc!$A90),--('Input - Other Expenses'!$D$23:$D$42="Percent of Revenue"),OFFSET('Input - Other Expenses'!$D$23:$D$42,0,Calc!AO$87))*AO$30
+SUMPRODUCT(--('Input - Other Expenses'!$C$23:$C$42=Calc!$A90),--('Input - Other Expenses'!$D$23:$D$42="Per Employee"),OFFSET('Input - Other Expenses'!$D$23:$D$42,0,Calc!AO$87))*'Input - Salaries &amp; Dividends'!AQ$56</f>
        <v>1092.7270000000001</v>
      </c>
      <c r="AP90" s="94" cm="1">
        <f t="array" aca="1" ref="AP90" ca="1">SUMIF($A$82,$A90,AP$82)
+SUMPRODUCT(--('Input - Other Expenses'!$C$23:$C$42=Calc!$A90),--('Input - Other Expenses'!$D$23:$D$42="Fixed"),OFFSET('Input - Other Expenses'!$D$23:$D$42,0,Calc!AP$87))
+SUMPRODUCT(--('Input - Other Expenses'!$C$23:$C$42=Calc!$A90),--('Input - Other Expenses'!$D$23:$D$42="Percent of Revenue"),OFFSET('Input - Other Expenses'!$D$23:$D$42,0,Calc!AP$87))*AP$30
+SUMPRODUCT(--('Input - Other Expenses'!$C$23:$C$42=Calc!$A90),--('Input - Other Expenses'!$D$23:$D$42="Per Employee"),OFFSET('Input - Other Expenses'!$D$23:$D$42,0,Calc!AP$87))*'Input - Salaries &amp; Dividends'!AR$56</f>
        <v>1092.7270000000001</v>
      </c>
      <c r="AQ90" s="94" cm="1">
        <f t="array" aca="1" ref="AQ90" ca="1">SUMIF($A$82,$A90,AQ$82)
+SUMPRODUCT(--('Input - Other Expenses'!$C$23:$C$42=Calc!$A90),--('Input - Other Expenses'!$D$23:$D$42="Fixed"),OFFSET('Input - Other Expenses'!$D$23:$D$42,0,Calc!AQ$87))
+SUMPRODUCT(--('Input - Other Expenses'!$C$23:$C$42=Calc!$A90),--('Input - Other Expenses'!$D$23:$D$42="Percent of Revenue"),OFFSET('Input - Other Expenses'!$D$23:$D$42,0,Calc!AQ$87))*AQ$30
+SUMPRODUCT(--('Input - Other Expenses'!$C$23:$C$42=Calc!$A90),--('Input - Other Expenses'!$D$23:$D$42="Per Employee"),OFFSET('Input - Other Expenses'!$D$23:$D$42,0,Calc!AQ$87))*'Input - Salaries &amp; Dividends'!AS$56</f>
        <v>1092.7270000000001</v>
      </c>
      <c r="AR90" s="94" cm="1">
        <f t="array" aca="1" ref="AR90" ca="1">SUMIF($A$82,$A90,AR$82)
+SUMPRODUCT(--('Input - Other Expenses'!$C$23:$C$42=Calc!$A90),--('Input - Other Expenses'!$D$23:$D$42="Fixed"),OFFSET('Input - Other Expenses'!$D$23:$D$42,0,Calc!AR$87))
+SUMPRODUCT(--('Input - Other Expenses'!$C$23:$C$42=Calc!$A90),--('Input - Other Expenses'!$D$23:$D$42="Percent of Revenue"),OFFSET('Input - Other Expenses'!$D$23:$D$42,0,Calc!AR$87))*AR$30
+SUMPRODUCT(--('Input - Other Expenses'!$C$23:$C$42=Calc!$A90),--('Input - Other Expenses'!$D$23:$D$42="Per Employee"),OFFSET('Input - Other Expenses'!$D$23:$D$42,0,Calc!AR$87))*'Input - Salaries &amp; Dividends'!AT$56</f>
        <v>1092.7270000000001</v>
      </c>
      <c r="AS90" s="94" cm="1">
        <f t="array" aca="1" ref="AS90" ca="1">SUMIF($A$82,$A90,AS$82)
+SUMPRODUCT(--('Input - Other Expenses'!$C$23:$C$42=Calc!$A90),--('Input - Other Expenses'!$D$23:$D$42="Fixed"),OFFSET('Input - Other Expenses'!$D$23:$D$42,0,Calc!AS$87))
+SUMPRODUCT(--('Input - Other Expenses'!$C$23:$C$42=Calc!$A90),--('Input - Other Expenses'!$D$23:$D$42="Percent of Revenue"),OFFSET('Input - Other Expenses'!$D$23:$D$42,0,Calc!AS$87))*AS$30
+SUMPRODUCT(--('Input - Other Expenses'!$C$23:$C$42=Calc!$A90),--('Input - Other Expenses'!$D$23:$D$42="Per Employee"),OFFSET('Input - Other Expenses'!$D$23:$D$42,0,Calc!AS$87))*'Input - Salaries &amp; Dividends'!AU$56</f>
        <v>1092.7270000000001</v>
      </c>
      <c r="AT90" s="94" cm="1">
        <f t="array" aca="1" ref="AT90" ca="1">SUMIF($A$82,$A90,AT$82)
+SUMPRODUCT(--('Input - Other Expenses'!$C$23:$C$42=Calc!$A90),--('Input - Other Expenses'!$D$23:$D$42="Fixed"),OFFSET('Input - Other Expenses'!$D$23:$D$42,0,Calc!AT$87))
+SUMPRODUCT(--('Input - Other Expenses'!$C$23:$C$42=Calc!$A90),--('Input - Other Expenses'!$D$23:$D$42="Percent of Revenue"),OFFSET('Input - Other Expenses'!$D$23:$D$42,0,Calc!AT$87))*AT$30
+SUMPRODUCT(--('Input - Other Expenses'!$C$23:$C$42=Calc!$A90),--('Input - Other Expenses'!$D$23:$D$42="Per Employee"),OFFSET('Input - Other Expenses'!$D$23:$D$42,0,Calc!AT$87))*'Input - Salaries &amp; Dividends'!AV$56</f>
        <v>1092.7270000000001</v>
      </c>
      <c r="AU90" s="94" cm="1">
        <f t="array" aca="1" ref="AU90" ca="1">SUMIF($A$82,$A90,AU$82)
+SUMPRODUCT(--('Input - Other Expenses'!$C$23:$C$42=Calc!$A90),--('Input - Other Expenses'!$D$23:$D$42="Fixed"),OFFSET('Input - Other Expenses'!$D$23:$D$42,0,Calc!AU$87))
+SUMPRODUCT(--('Input - Other Expenses'!$C$23:$C$42=Calc!$A90),--('Input - Other Expenses'!$D$23:$D$42="Percent of Revenue"),OFFSET('Input - Other Expenses'!$D$23:$D$42,0,Calc!AU$87))*AU$30
+SUMPRODUCT(--('Input - Other Expenses'!$C$23:$C$42=Calc!$A90),--('Input - Other Expenses'!$D$23:$D$42="Per Employee"),OFFSET('Input - Other Expenses'!$D$23:$D$42,0,Calc!AU$87))*'Input - Salaries &amp; Dividends'!AW$56</f>
        <v>1092.7270000000001</v>
      </c>
      <c r="AV90" s="94" cm="1">
        <f t="array" aca="1" ref="AV90" ca="1">SUMIF($A$82,$A90,AV$82)
+SUMPRODUCT(--('Input - Other Expenses'!$C$23:$C$42=Calc!$A90),--('Input - Other Expenses'!$D$23:$D$42="Fixed"),OFFSET('Input - Other Expenses'!$D$23:$D$42,0,Calc!AV$87))
+SUMPRODUCT(--('Input - Other Expenses'!$C$23:$C$42=Calc!$A90),--('Input - Other Expenses'!$D$23:$D$42="Percent of Revenue"),OFFSET('Input - Other Expenses'!$D$23:$D$42,0,Calc!AV$87))*AV$30
+SUMPRODUCT(--('Input - Other Expenses'!$C$23:$C$42=Calc!$A90),--('Input - Other Expenses'!$D$23:$D$42="Per Employee"),OFFSET('Input - Other Expenses'!$D$23:$D$42,0,Calc!AV$87))*'Input - Salaries &amp; Dividends'!AX$56</f>
        <v>1092.7270000000001</v>
      </c>
      <c r="AW90" s="94" cm="1">
        <f t="array" aca="1" ref="AW90" ca="1">SUMIF($A$82,$A90,AW$82)
+SUMPRODUCT(--('Input - Other Expenses'!$C$23:$C$42=Calc!$A90),--('Input - Other Expenses'!$D$23:$D$42="Fixed"),OFFSET('Input - Other Expenses'!$D$23:$D$42,0,Calc!AW$87))
+SUMPRODUCT(--('Input - Other Expenses'!$C$23:$C$42=Calc!$A90),--('Input - Other Expenses'!$D$23:$D$42="Percent of Revenue"),OFFSET('Input - Other Expenses'!$D$23:$D$42,0,Calc!AW$87))*AW$30
+SUMPRODUCT(--('Input - Other Expenses'!$C$23:$C$42=Calc!$A90),--('Input - Other Expenses'!$D$23:$D$42="Per Employee"),OFFSET('Input - Other Expenses'!$D$23:$D$42,0,Calc!AW$87))*'Input - Salaries &amp; Dividends'!AY$56</f>
        <v>1092.7270000000001</v>
      </c>
      <c r="AX90" s="94" cm="1">
        <f t="array" aca="1" ref="AX90" ca="1">SUMIF($A$82,$A90,AX$82)
+SUMPRODUCT(--('Input - Other Expenses'!$C$23:$C$42=Calc!$A90),--('Input - Other Expenses'!$D$23:$D$42="Fixed"),OFFSET('Input - Other Expenses'!$D$23:$D$42,0,Calc!AX$87))
+SUMPRODUCT(--('Input - Other Expenses'!$C$23:$C$42=Calc!$A90),--('Input - Other Expenses'!$D$23:$D$42="Percent of Revenue"),OFFSET('Input - Other Expenses'!$D$23:$D$42,0,Calc!AX$87))*AX$30
+SUMPRODUCT(--('Input - Other Expenses'!$C$23:$C$42=Calc!$A90),--('Input - Other Expenses'!$D$23:$D$42="Per Employee"),OFFSET('Input - Other Expenses'!$D$23:$D$42,0,Calc!AX$87))*'Input - Salaries &amp; Dividends'!AZ$56</f>
        <v>1125.50881</v>
      </c>
      <c r="AY90" s="94" cm="1">
        <f t="array" aca="1" ref="AY90" ca="1">SUMIF($A$82,$A90,AY$82)
+SUMPRODUCT(--('Input - Other Expenses'!$C$23:$C$42=Calc!$A90),--('Input - Other Expenses'!$D$23:$D$42="Fixed"),OFFSET('Input - Other Expenses'!$D$23:$D$42,0,Calc!AY$87))
+SUMPRODUCT(--('Input - Other Expenses'!$C$23:$C$42=Calc!$A90),--('Input - Other Expenses'!$D$23:$D$42="Percent of Revenue"),OFFSET('Input - Other Expenses'!$D$23:$D$42,0,Calc!AY$87))*AY$30
+SUMPRODUCT(--('Input - Other Expenses'!$C$23:$C$42=Calc!$A90),--('Input - Other Expenses'!$D$23:$D$42="Per Employee"),OFFSET('Input - Other Expenses'!$D$23:$D$42,0,Calc!AY$87))*'Input - Salaries &amp; Dividends'!BA$56</f>
        <v>1125.50881</v>
      </c>
      <c r="AZ90" s="94" cm="1">
        <f t="array" aca="1" ref="AZ90" ca="1">SUMIF($A$82,$A90,AZ$82)
+SUMPRODUCT(--('Input - Other Expenses'!$C$23:$C$42=Calc!$A90),--('Input - Other Expenses'!$D$23:$D$42="Fixed"),OFFSET('Input - Other Expenses'!$D$23:$D$42,0,Calc!AZ$87))
+SUMPRODUCT(--('Input - Other Expenses'!$C$23:$C$42=Calc!$A90),--('Input - Other Expenses'!$D$23:$D$42="Percent of Revenue"),OFFSET('Input - Other Expenses'!$D$23:$D$42,0,Calc!AZ$87))*AZ$30
+SUMPRODUCT(--('Input - Other Expenses'!$C$23:$C$42=Calc!$A90),--('Input - Other Expenses'!$D$23:$D$42="Per Employee"),OFFSET('Input - Other Expenses'!$D$23:$D$42,0,Calc!AZ$87))*'Input - Salaries &amp; Dividends'!BB$56</f>
        <v>1125.50881</v>
      </c>
      <c r="BA90" s="94" cm="1">
        <f t="array" aca="1" ref="BA90" ca="1">SUMIF($A$82,$A90,BA$82)
+SUMPRODUCT(--('Input - Other Expenses'!$C$23:$C$42=Calc!$A90),--('Input - Other Expenses'!$D$23:$D$42="Fixed"),OFFSET('Input - Other Expenses'!$D$23:$D$42,0,Calc!BA$87))
+SUMPRODUCT(--('Input - Other Expenses'!$C$23:$C$42=Calc!$A90),--('Input - Other Expenses'!$D$23:$D$42="Percent of Revenue"),OFFSET('Input - Other Expenses'!$D$23:$D$42,0,Calc!BA$87))*BA$30
+SUMPRODUCT(--('Input - Other Expenses'!$C$23:$C$42=Calc!$A90),--('Input - Other Expenses'!$D$23:$D$42="Per Employee"),OFFSET('Input - Other Expenses'!$D$23:$D$42,0,Calc!BA$87))*'Input - Salaries &amp; Dividends'!BC$56</f>
        <v>1125.50881</v>
      </c>
      <c r="BB90" s="94" cm="1">
        <f t="array" aca="1" ref="BB90" ca="1">SUMIF($A$82,$A90,BB$82)
+SUMPRODUCT(--('Input - Other Expenses'!$C$23:$C$42=Calc!$A90),--('Input - Other Expenses'!$D$23:$D$42="Fixed"),OFFSET('Input - Other Expenses'!$D$23:$D$42,0,Calc!BB$87))
+SUMPRODUCT(--('Input - Other Expenses'!$C$23:$C$42=Calc!$A90),--('Input - Other Expenses'!$D$23:$D$42="Percent of Revenue"),OFFSET('Input - Other Expenses'!$D$23:$D$42,0,Calc!BB$87))*BB$30
+SUMPRODUCT(--('Input - Other Expenses'!$C$23:$C$42=Calc!$A90),--('Input - Other Expenses'!$D$23:$D$42="Per Employee"),OFFSET('Input - Other Expenses'!$D$23:$D$42,0,Calc!BB$87))*'Input - Salaries &amp; Dividends'!BD$56</f>
        <v>1125.50881</v>
      </c>
      <c r="BC90" s="94" cm="1">
        <f t="array" aca="1" ref="BC90" ca="1">SUMIF($A$82,$A90,BC$82)
+SUMPRODUCT(--('Input - Other Expenses'!$C$23:$C$42=Calc!$A90),--('Input - Other Expenses'!$D$23:$D$42="Fixed"),OFFSET('Input - Other Expenses'!$D$23:$D$42,0,Calc!BC$87))
+SUMPRODUCT(--('Input - Other Expenses'!$C$23:$C$42=Calc!$A90),--('Input - Other Expenses'!$D$23:$D$42="Percent of Revenue"),OFFSET('Input - Other Expenses'!$D$23:$D$42,0,Calc!BC$87))*BC$30
+SUMPRODUCT(--('Input - Other Expenses'!$C$23:$C$42=Calc!$A90),--('Input - Other Expenses'!$D$23:$D$42="Per Employee"),OFFSET('Input - Other Expenses'!$D$23:$D$42,0,Calc!BC$87))*'Input - Salaries &amp; Dividends'!BE$56</f>
        <v>1125.50881</v>
      </c>
      <c r="BD90" s="94" cm="1">
        <f t="array" aca="1" ref="BD90" ca="1">SUMIF($A$82,$A90,BD$82)
+SUMPRODUCT(--('Input - Other Expenses'!$C$23:$C$42=Calc!$A90),--('Input - Other Expenses'!$D$23:$D$42="Fixed"),OFFSET('Input - Other Expenses'!$D$23:$D$42,0,Calc!BD$87))
+SUMPRODUCT(--('Input - Other Expenses'!$C$23:$C$42=Calc!$A90),--('Input - Other Expenses'!$D$23:$D$42="Percent of Revenue"),OFFSET('Input - Other Expenses'!$D$23:$D$42,0,Calc!BD$87))*BD$30
+SUMPRODUCT(--('Input - Other Expenses'!$C$23:$C$42=Calc!$A90),--('Input - Other Expenses'!$D$23:$D$42="Per Employee"),OFFSET('Input - Other Expenses'!$D$23:$D$42,0,Calc!BD$87))*'Input - Salaries &amp; Dividends'!BF$56</f>
        <v>1125.50881</v>
      </c>
      <c r="BE90" s="94" cm="1">
        <f t="array" aca="1" ref="BE90" ca="1">SUMIF($A$82,$A90,BE$82)
+SUMPRODUCT(--('Input - Other Expenses'!$C$23:$C$42=Calc!$A90),--('Input - Other Expenses'!$D$23:$D$42="Fixed"),OFFSET('Input - Other Expenses'!$D$23:$D$42,0,Calc!BE$87))
+SUMPRODUCT(--('Input - Other Expenses'!$C$23:$C$42=Calc!$A90),--('Input - Other Expenses'!$D$23:$D$42="Percent of Revenue"),OFFSET('Input - Other Expenses'!$D$23:$D$42,0,Calc!BE$87))*BE$30
+SUMPRODUCT(--('Input - Other Expenses'!$C$23:$C$42=Calc!$A90),--('Input - Other Expenses'!$D$23:$D$42="Per Employee"),OFFSET('Input - Other Expenses'!$D$23:$D$42,0,Calc!BE$87))*'Input - Salaries &amp; Dividends'!BG$56</f>
        <v>1125.50881</v>
      </c>
      <c r="BF90" s="94" cm="1">
        <f t="array" aca="1" ref="BF90" ca="1">SUMIF($A$82,$A90,BF$82)
+SUMPRODUCT(--('Input - Other Expenses'!$C$23:$C$42=Calc!$A90),--('Input - Other Expenses'!$D$23:$D$42="Fixed"),OFFSET('Input - Other Expenses'!$D$23:$D$42,0,Calc!BF$87))
+SUMPRODUCT(--('Input - Other Expenses'!$C$23:$C$42=Calc!$A90),--('Input - Other Expenses'!$D$23:$D$42="Percent of Revenue"),OFFSET('Input - Other Expenses'!$D$23:$D$42,0,Calc!BF$87))*BF$30
+SUMPRODUCT(--('Input - Other Expenses'!$C$23:$C$42=Calc!$A90),--('Input - Other Expenses'!$D$23:$D$42="Per Employee"),OFFSET('Input - Other Expenses'!$D$23:$D$42,0,Calc!BF$87))*'Input - Salaries &amp; Dividends'!BH$56</f>
        <v>1125.50881</v>
      </c>
      <c r="BG90" s="94" cm="1">
        <f t="array" aca="1" ref="BG90" ca="1">SUMIF($A$82,$A90,BG$82)
+SUMPRODUCT(--('Input - Other Expenses'!$C$23:$C$42=Calc!$A90),--('Input - Other Expenses'!$D$23:$D$42="Fixed"),OFFSET('Input - Other Expenses'!$D$23:$D$42,0,Calc!BG$87))
+SUMPRODUCT(--('Input - Other Expenses'!$C$23:$C$42=Calc!$A90),--('Input - Other Expenses'!$D$23:$D$42="Percent of Revenue"),OFFSET('Input - Other Expenses'!$D$23:$D$42,0,Calc!BG$87))*BG$30
+SUMPRODUCT(--('Input - Other Expenses'!$C$23:$C$42=Calc!$A90),--('Input - Other Expenses'!$D$23:$D$42="Per Employee"),OFFSET('Input - Other Expenses'!$D$23:$D$42,0,Calc!BG$87))*'Input - Salaries &amp; Dividends'!BI$56</f>
        <v>1125.50881</v>
      </c>
      <c r="BH90" s="94" cm="1">
        <f t="array" aca="1" ref="BH90" ca="1">SUMIF($A$82,$A90,BH$82)
+SUMPRODUCT(--('Input - Other Expenses'!$C$23:$C$42=Calc!$A90),--('Input - Other Expenses'!$D$23:$D$42="Fixed"),OFFSET('Input - Other Expenses'!$D$23:$D$42,0,Calc!BH$87))
+SUMPRODUCT(--('Input - Other Expenses'!$C$23:$C$42=Calc!$A90),--('Input - Other Expenses'!$D$23:$D$42="Percent of Revenue"),OFFSET('Input - Other Expenses'!$D$23:$D$42,0,Calc!BH$87))*BH$30
+SUMPRODUCT(--('Input - Other Expenses'!$C$23:$C$42=Calc!$A90),--('Input - Other Expenses'!$D$23:$D$42="Per Employee"),OFFSET('Input - Other Expenses'!$D$23:$D$42,0,Calc!BH$87))*'Input - Salaries &amp; Dividends'!BJ$56</f>
        <v>1125.50881</v>
      </c>
      <c r="BI90" s="94" cm="1">
        <f t="array" aca="1" ref="BI90" ca="1">SUMIF($A$82,$A90,BI$82)
+SUMPRODUCT(--('Input - Other Expenses'!$C$23:$C$42=Calc!$A90),--('Input - Other Expenses'!$D$23:$D$42="Fixed"),OFFSET('Input - Other Expenses'!$D$23:$D$42,0,Calc!BI$87))
+SUMPRODUCT(--('Input - Other Expenses'!$C$23:$C$42=Calc!$A90),--('Input - Other Expenses'!$D$23:$D$42="Percent of Revenue"),OFFSET('Input - Other Expenses'!$D$23:$D$42,0,Calc!BI$87))*BI$30
+SUMPRODUCT(--('Input - Other Expenses'!$C$23:$C$42=Calc!$A90),--('Input - Other Expenses'!$D$23:$D$42="Per Employee"),OFFSET('Input - Other Expenses'!$D$23:$D$42,0,Calc!BI$87))*'Input - Salaries &amp; Dividends'!BK$56</f>
        <v>1125.50881</v>
      </c>
    </row>
    <row r="91" spans="1:62">
      <c r="A91" s="152">
        <f>'Input - Other Expenses'!B8</f>
        <v>0</v>
      </c>
      <c r="B91" s="94" cm="1">
        <f t="array" aca="1" ref="B91" ca="1">SUMIF($A$82,$A91,B$82)
+SUMPRODUCT(--('Input - Other Expenses'!$C$23:$C$42=Calc!$A91),--('Input - Other Expenses'!$D$23:$D$42="Fixed"),OFFSET('Input - Other Expenses'!$D$23:$D$42,0,Calc!B$87))
+SUMPRODUCT(--('Input - Other Expenses'!$C$23:$C$42=Calc!$A91),--('Input - Other Expenses'!$D$23:$D$42="Percent of Revenue"),OFFSET('Input - Other Expenses'!$D$23:$D$42,0,Calc!B$87))*B$30
+SUMPRODUCT(--('Input - Other Expenses'!$C$23:$C$42=Calc!$A91),--('Input - Other Expenses'!$D$23:$D$42="Per Employee"),OFFSET('Input - Other Expenses'!$D$23:$D$42,0,Calc!B$87))*'Input - Salaries &amp; Dividends'!D$56</f>
        <v>0</v>
      </c>
      <c r="C91" s="94" cm="1">
        <f t="array" aca="1" ref="C91" ca="1">SUMIF($A$82,$A91,C$82)
+SUMPRODUCT(--('Input - Other Expenses'!$C$23:$C$42=Calc!$A91),--('Input - Other Expenses'!$D$23:$D$42="Fixed"),OFFSET('Input - Other Expenses'!$D$23:$D$42,0,Calc!C$87))
+SUMPRODUCT(--('Input - Other Expenses'!$C$23:$C$42=Calc!$A91),--('Input - Other Expenses'!$D$23:$D$42="Percent of Revenue"),OFFSET('Input - Other Expenses'!$D$23:$D$42,0,Calc!C$87))*C$30
+SUMPRODUCT(--('Input - Other Expenses'!$C$23:$C$42=Calc!$A91),--('Input - Other Expenses'!$D$23:$D$42="Per Employee"),OFFSET('Input - Other Expenses'!$D$23:$D$42,0,Calc!C$87))*'Input - Salaries &amp; Dividends'!E$56</f>
        <v>0</v>
      </c>
      <c r="D91" s="94" cm="1">
        <f t="array" aca="1" ref="D91" ca="1">SUMIF($A$82,$A91,D$82)
+SUMPRODUCT(--('Input - Other Expenses'!$C$23:$C$42=Calc!$A91),--('Input - Other Expenses'!$D$23:$D$42="Fixed"),OFFSET('Input - Other Expenses'!$D$23:$D$42,0,Calc!D$87))
+SUMPRODUCT(--('Input - Other Expenses'!$C$23:$C$42=Calc!$A91),--('Input - Other Expenses'!$D$23:$D$42="Percent of Revenue"),OFFSET('Input - Other Expenses'!$D$23:$D$42,0,Calc!D$87))*D$30
+SUMPRODUCT(--('Input - Other Expenses'!$C$23:$C$42=Calc!$A91),--('Input - Other Expenses'!$D$23:$D$42="Per Employee"),OFFSET('Input - Other Expenses'!$D$23:$D$42,0,Calc!D$87))*'Input - Salaries &amp; Dividends'!F$56</f>
        <v>0</v>
      </c>
      <c r="E91" s="94" cm="1">
        <f t="array" aca="1" ref="E91" ca="1">SUMIF($A$82,$A91,E$82)
+SUMPRODUCT(--('Input - Other Expenses'!$C$23:$C$42=Calc!$A91),--('Input - Other Expenses'!$D$23:$D$42="Fixed"),OFFSET('Input - Other Expenses'!$D$23:$D$42,0,Calc!E$87))
+SUMPRODUCT(--('Input - Other Expenses'!$C$23:$C$42=Calc!$A91),--('Input - Other Expenses'!$D$23:$D$42="Percent of Revenue"),OFFSET('Input - Other Expenses'!$D$23:$D$42,0,Calc!E$87))*E$30
+SUMPRODUCT(--('Input - Other Expenses'!$C$23:$C$42=Calc!$A91),--('Input - Other Expenses'!$D$23:$D$42="Per Employee"),OFFSET('Input - Other Expenses'!$D$23:$D$42,0,Calc!E$87))*'Input - Salaries &amp; Dividends'!G$56</f>
        <v>0</v>
      </c>
      <c r="F91" s="94" cm="1">
        <f t="array" aca="1" ref="F91" ca="1">SUMIF($A$82,$A91,F$82)
+SUMPRODUCT(--('Input - Other Expenses'!$C$23:$C$42=Calc!$A91),--('Input - Other Expenses'!$D$23:$D$42="Fixed"),OFFSET('Input - Other Expenses'!$D$23:$D$42,0,Calc!F$87))
+SUMPRODUCT(--('Input - Other Expenses'!$C$23:$C$42=Calc!$A91),--('Input - Other Expenses'!$D$23:$D$42="Percent of Revenue"),OFFSET('Input - Other Expenses'!$D$23:$D$42,0,Calc!F$87))*F$30
+SUMPRODUCT(--('Input - Other Expenses'!$C$23:$C$42=Calc!$A91),--('Input - Other Expenses'!$D$23:$D$42="Per Employee"),OFFSET('Input - Other Expenses'!$D$23:$D$42,0,Calc!F$87))*'Input - Salaries &amp; Dividends'!H$56</f>
        <v>0</v>
      </c>
      <c r="G91" s="94" cm="1">
        <f t="array" aca="1" ref="G91" ca="1">SUMIF($A$82,$A91,G$82)
+SUMPRODUCT(--('Input - Other Expenses'!$C$23:$C$42=Calc!$A91),--('Input - Other Expenses'!$D$23:$D$42="Fixed"),OFFSET('Input - Other Expenses'!$D$23:$D$42,0,Calc!G$87))
+SUMPRODUCT(--('Input - Other Expenses'!$C$23:$C$42=Calc!$A91),--('Input - Other Expenses'!$D$23:$D$42="Percent of Revenue"),OFFSET('Input - Other Expenses'!$D$23:$D$42,0,Calc!G$87))*G$30
+SUMPRODUCT(--('Input - Other Expenses'!$C$23:$C$42=Calc!$A91),--('Input - Other Expenses'!$D$23:$D$42="Per Employee"),OFFSET('Input - Other Expenses'!$D$23:$D$42,0,Calc!G$87))*'Input - Salaries &amp; Dividends'!I$56</f>
        <v>0</v>
      </c>
      <c r="H91" s="94" cm="1">
        <f t="array" aca="1" ref="H91" ca="1">SUMIF($A$82,$A91,H$82)
+SUMPRODUCT(--('Input - Other Expenses'!$C$23:$C$42=Calc!$A91),--('Input - Other Expenses'!$D$23:$D$42="Fixed"),OFFSET('Input - Other Expenses'!$D$23:$D$42,0,Calc!H$87))
+SUMPRODUCT(--('Input - Other Expenses'!$C$23:$C$42=Calc!$A91),--('Input - Other Expenses'!$D$23:$D$42="Percent of Revenue"),OFFSET('Input - Other Expenses'!$D$23:$D$42,0,Calc!H$87))*H$30
+SUMPRODUCT(--('Input - Other Expenses'!$C$23:$C$42=Calc!$A91),--('Input - Other Expenses'!$D$23:$D$42="Per Employee"),OFFSET('Input - Other Expenses'!$D$23:$D$42,0,Calc!H$87))*'Input - Salaries &amp; Dividends'!J$56</f>
        <v>0</v>
      </c>
      <c r="I91" s="94" cm="1">
        <f t="array" aca="1" ref="I91" ca="1">SUMIF($A$82,$A91,I$82)
+SUMPRODUCT(--('Input - Other Expenses'!$C$23:$C$42=Calc!$A91),--('Input - Other Expenses'!$D$23:$D$42="Fixed"),OFFSET('Input - Other Expenses'!$D$23:$D$42,0,Calc!I$87))
+SUMPRODUCT(--('Input - Other Expenses'!$C$23:$C$42=Calc!$A91),--('Input - Other Expenses'!$D$23:$D$42="Percent of Revenue"),OFFSET('Input - Other Expenses'!$D$23:$D$42,0,Calc!I$87))*I$30
+SUMPRODUCT(--('Input - Other Expenses'!$C$23:$C$42=Calc!$A91),--('Input - Other Expenses'!$D$23:$D$42="Per Employee"),OFFSET('Input - Other Expenses'!$D$23:$D$42,0,Calc!I$87))*'Input - Salaries &amp; Dividends'!K$56</f>
        <v>0</v>
      </c>
      <c r="J91" s="94" cm="1">
        <f t="array" aca="1" ref="J91" ca="1">SUMIF($A$82,$A91,J$82)
+SUMPRODUCT(--('Input - Other Expenses'!$C$23:$C$42=Calc!$A91),--('Input - Other Expenses'!$D$23:$D$42="Fixed"),OFFSET('Input - Other Expenses'!$D$23:$D$42,0,Calc!J$87))
+SUMPRODUCT(--('Input - Other Expenses'!$C$23:$C$42=Calc!$A91),--('Input - Other Expenses'!$D$23:$D$42="Percent of Revenue"),OFFSET('Input - Other Expenses'!$D$23:$D$42,0,Calc!J$87))*J$30
+SUMPRODUCT(--('Input - Other Expenses'!$C$23:$C$42=Calc!$A91),--('Input - Other Expenses'!$D$23:$D$42="Per Employee"),OFFSET('Input - Other Expenses'!$D$23:$D$42,0,Calc!J$87))*'Input - Salaries &amp; Dividends'!L$56</f>
        <v>0</v>
      </c>
      <c r="K91" s="94" cm="1">
        <f t="array" aca="1" ref="K91" ca="1">SUMIF($A$82,$A91,K$82)
+SUMPRODUCT(--('Input - Other Expenses'!$C$23:$C$42=Calc!$A91),--('Input - Other Expenses'!$D$23:$D$42="Fixed"),OFFSET('Input - Other Expenses'!$D$23:$D$42,0,Calc!K$87))
+SUMPRODUCT(--('Input - Other Expenses'!$C$23:$C$42=Calc!$A91),--('Input - Other Expenses'!$D$23:$D$42="Percent of Revenue"),OFFSET('Input - Other Expenses'!$D$23:$D$42,0,Calc!K$87))*K$30
+SUMPRODUCT(--('Input - Other Expenses'!$C$23:$C$42=Calc!$A91),--('Input - Other Expenses'!$D$23:$D$42="Per Employee"),OFFSET('Input - Other Expenses'!$D$23:$D$42,0,Calc!K$87))*'Input - Salaries &amp; Dividends'!M$56</f>
        <v>0</v>
      </c>
      <c r="L91" s="94" cm="1">
        <f t="array" aca="1" ref="L91" ca="1">SUMIF($A$82,$A91,L$82)
+SUMPRODUCT(--('Input - Other Expenses'!$C$23:$C$42=Calc!$A91),--('Input - Other Expenses'!$D$23:$D$42="Fixed"),OFFSET('Input - Other Expenses'!$D$23:$D$42,0,Calc!L$87))
+SUMPRODUCT(--('Input - Other Expenses'!$C$23:$C$42=Calc!$A91),--('Input - Other Expenses'!$D$23:$D$42="Percent of Revenue"),OFFSET('Input - Other Expenses'!$D$23:$D$42,0,Calc!L$87))*L$30
+SUMPRODUCT(--('Input - Other Expenses'!$C$23:$C$42=Calc!$A91),--('Input - Other Expenses'!$D$23:$D$42="Per Employee"),OFFSET('Input - Other Expenses'!$D$23:$D$42,0,Calc!L$87))*'Input - Salaries &amp; Dividends'!N$56</f>
        <v>0</v>
      </c>
      <c r="M91" s="94" cm="1">
        <f t="array" aca="1" ref="M91" ca="1">SUMIF($A$82,$A91,M$82)
+SUMPRODUCT(--('Input - Other Expenses'!$C$23:$C$42=Calc!$A91),--('Input - Other Expenses'!$D$23:$D$42="Fixed"),OFFSET('Input - Other Expenses'!$D$23:$D$42,0,Calc!M$87))
+SUMPRODUCT(--('Input - Other Expenses'!$C$23:$C$42=Calc!$A91),--('Input - Other Expenses'!$D$23:$D$42="Percent of Revenue"),OFFSET('Input - Other Expenses'!$D$23:$D$42,0,Calc!M$87))*M$30
+SUMPRODUCT(--('Input - Other Expenses'!$C$23:$C$42=Calc!$A91),--('Input - Other Expenses'!$D$23:$D$42="Per Employee"),OFFSET('Input - Other Expenses'!$D$23:$D$42,0,Calc!M$87))*'Input - Salaries &amp; Dividends'!O$56</f>
        <v>0</v>
      </c>
      <c r="N91" s="94" cm="1">
        <f t="array" aca="1" ref="N91" ca="1">SUMIF($A$82,$A91,N$82)
+SUMPRODUCT(--('Input - Other Expenses'!$C$23:$C$42=Calc!$A91),--('Input - Other Expenses'!$D$23:$D$42="Fixed"),OFFSET('Input - Other Expenses'!$D$23:$D$42,0,Calc!N$87))
+SUMPRODUCT(--('Input - Other Expenses'!$C$23:$C$42=Calc!$A91),--('Input - Other Expenses'!$D$23:$D$42="Percent of Revenue"),OFFSET('Input - Other Expenses'!$D$23:$D$42,0,Calc!N$87))*N$30
+SUMPRODUCT(--('Input - Other Expenses'!$C$23:$C$42=Calc!$A91),--('Input - Other Expenses'!$D$23:$D$42="Per Employee"),OFFSET('Input - Other Expenses'!$D$23:$D$42,0,Calc!N$87))*'Input - Salaries &amp; Dividends'!P$56</f>
        <v>0</v>
      </c>
      <c r="O91" s="94" cm="1">
        <f t="array" aca="1" ref="O91" ca="1">SUMIF($A$82,$A91,O$82)
+SUMPRODUCT(--('Input - Other Expenses'!$C$23:$C$42=Calc!$A91),--('Input - Other Expenses'!$D$23:$D$42="Fixed"),OFFSET('Input - Other Expenses'!$D$23:$D$42,0,Calc!O$87))
+SUMPRODUCT(--('Input - Other Expenses'!$C$23:$C$42=Calc!$A91),--('Input - Other Expenses'!$D$23:$D$42="Percent of Revenue"),OFFSET('Input - Other Expenses'!$D$23:$D$42,0,Calc!O$87))*O$30
+SUMPRODUCT(--('Input - Other Expenses'!$C$23:$C$42=Calc!$A91),--('Input - Other Expenses'!$D$23:$D$42="Per Employee"),OFFSET('Input - Other Expenses'!$D$23:$D$42,0,Calc!O$87))*'Input - Salaries &amp; Dividends'!Q$56</f>
        <v>0</v>
      </c>
      <c r="P91" s="94" cm="1">
        <f t="array" aca="1" ref="P91" ca="1">SUMIF($A$82,$A91,P$82)
+SUMPRODUCT(--('Input - Other Expenses'!$C$23:$C$42=Calc!$A91),--('Input - Other Expenses'!$D$23:$D$42="Fixed"),OFFSET('Input - Other Expenses'!$D$23:$D$42,0,Calc!P$87))
+SUMPRODUCT(--('Input - Other Expenses'!$C$23:$C$42=Calc!$A91),--('Input - Other Expenses'!$D$23:$D$42="Percent of Revenue"),OFFSET('Input - Other Expenses'!$D$23:$D$42,0,Calc!P$87))*P$30
+SUMPRODUCT(--('Input - Other Expenses'!$C$23:$C$42=Calc!$A91),--('Input - Other Expenses'!$D$23:$D$42="Per Employee"),OFFSET('Input - Other Expenses'!$D$23:$D$42,0,Calc!P$87))*'Input - Salaries &amp; Dividends'!R$56</f>
        <v>0</v>
      </c>
      <c r="Q91" s="94" cm="1">
        <f t="array" aca="1" ref="Q91" ca="1">SUMIF($A$82,$A91,Q$82)
+SUMPRODUCT(--('Input - Other Expenses'!$C$23:$C$42=Calc!$A91),--('Input - Other Expenses'!$D$23:$D$42="Fixed"),OFFSET('Input - Other Expenses'!$D$23:$D$42,0,Calc!Q$87))
+SUMPRODUCT(--('Input - Other Expenses'!$C$23:$C$42=Calc!$A91),--('Input - Other Expenses'!$D$23:$D$42="Percent of Revenue"),OFFSET('Input - Other Expenses'!$D$23:$D$42,0,Calc!Q$87))*Q$30
+SUMPRODUCT(--('Input - Other Expenses'!$C$23:$C$42=Calc!$A91),--('Input - Other Expenses'!$D$23:$D$42="Per Employee"),OFFSET('Input - Other Expenses'!$D$23:$D$42,0,Calc!Q$87))*'Input - Salaries &amp; Dividends'!S$56</f>
        <v>0</v>
      </c>
      <c r="R91" s="94" cm="1">
        <f t="array" aca="1" ref="R91" ca="1">SUMIF($A$82,$A91,R$82)
+SUMPRODUCT(--('Input - Other Expenses'!$C$23:$C$42=Calc!$A91),--('Input - Other Expenses'!$D$23:$D$42="Fixed"),OFFSET('Input - Other Expenses'!$D$23:$D$42,0,Calc!R$87))
+SUMPRODUCT(--('Input - Other Expenses'!$C$23:$C$42=Calc!$A91),--('Input - Other Expenses'!$D$23:$D$42="Percent of Revenue"),OFFSET('Input - Other Expenses'!$D$23:$D$42,0,Calc!R$87))*R$30
+SUMPRODUCT(--('Input - Other Expenses'!$C$23:$C$42=Calc!$A91),--('Input - Other Expenses'!$D$23:$D$42="Per Employee"),OFFSET('Input - Other Expenses'!$D$23:$D$42,0,Calc!R$87))*'Input - Salaries &amp; Dividends'!T$56</f>
        <v>0</v>
      </c>
      <c r="S91" s="94" cm="1">
        <f t="array" aca="1" ref="S91" ca="1">SUMIF($A$82,$A91,S$82)
+SUMPRODUCT(--('Input - Other Expenses'!$C$23:$C$42=Calc!$A91),--('Input - Other Expenses'!$D$23:$D$42="Fixed"),OFFSET('Input - Other Expenses'!$D$23:$D$42,0,Calc!S$87))
+SUMPRODUCT(--('Input - Other Expenses'!$C$23:$C$42=Calc!$A91),--('Input - Other Expenses'!$D$23:$D$42="Percent of Revenue"),OFFSET('Input - Other Expenses'!$D$23:$D$42,0,Calc!S$87))*S$30
+SUMPRODUCT(--('Input - Other Expenses'!$C$23:$C$42=Calc!$A91),--('Input - Other Expenses'!$D$23:$D$42="Per Employee"),OFFSET('Input - Other Expenses'!$D$23:$D$42,0,Calc!S$87))*'Input - Salaries &amp; Dividends'!U$56</f>
        <v>0</v>
      </c>
      <c r="T91" s="94" cm="1">
        <f t="array" aca="1" ref="T91" ca="1">SUMIF($A$82,$A91,T$82)
+SUMPRODUCT(--('Input - Other Expenses'!$C$23:$C$42=Calc!$A91),--('Input - Other Expenses'!$D$23:$D$42="Fixed"),OFFSET('Input - Other Expenses'!$D$23:$D$42,0,Calc!T$87))
+SUMPRODUCT(--('Input - Other Expenses'!$C$23:$C$42=Calc!$A91),--('Input - Other Expenses'!$D$23:$D$42="Percent of Revenue"),OFFSET('Input - Other Expenses'!$D$23:$D$42,0,Calc!T$87))*T$30
+SUMPRODUCT(--('Input - Other Expenses'!$C$23:$C$42=Calc!$A91),--('Input - Other Expenses'!$D$23:$D$42="Per Employee"),OFFSET('Input - Other Expenses'!$D$23:$D$42,0,Calc!T$87))*'Input - Salaries &amp; Dividends'!V$56</f>
        <v>0</v>
      </c>
      <c r="U91" s="94" cm="1">
        <f t="array" aca="1" ref="U91" ca="1">SUMIF($A$82,$A91,U$82)
+SUMPRODUCT(--('Input - Other Expenses'!$C$23:$C$42=Calc!$A91),--('Input - Other Expenses'!$D$23:$D$42="Fixed"),OFFSET('Input - Other Expenses'!$D$23:$D$42,0,Calc!U$87))
+SUMPRODUCT(--('Input - Other Expenses'!$C$23:$C$42=Calc!$A91),--('Input - Other Expenses'!$D$23:$D$42="Percent of Revenue"),OFFSET('Input - Other Expenses'!$D$23:$D$42,0,Calc!U$87))*U$30
+SUMPRODUCT(--('Input - Other Expenses'!$C$23:$C$42=Calc!$A91),--('Input - Other Expenses'!$D$23:$D$42="Per Employee"),OFFSET('Input - Other Expenses'!$D$23:$D$42,0,Calc!U$87))*'Input - Salaries &amp; Dividends'!W$56</f>
        <v>0</v>
      </c>
      <c r="V91" s="94" cm="1">
        <f t="array" aca="1" ref="V91" ca="1">SUMIF($A$82,$A91,V$82)
+SUMPRODUCT(--('Input - Other Expenses'!$C$23:$C$42=Calc!$A91),--('Input - Other Expenses'!$D$23:$D$42="Fixed"),OFFSET('Input - Other Expenses'!$D$23:$D$42,0,Calc!V$87))
+SUMPRODUCT(--('Input - Other Expenses'!$C$23:$C$42=Calc!$A91),--('Input - Other Expenses'!$D$23:$D$42="Percent of Revenue"),OFFSET('Input - Other Expenses'!$D$23:$D$42,0,Calc!V$87))*V$30
+SUMPRODUCT(--('Input - Other Expenses'!$C$23:$C$42=Calc!$A91),--('Input - Other Expenses'!$D$23:$D$42="Per Employee"),OFFSET('Input - Other Expenses'!$D$23:$D$42,0,Calc!V$87))*'Input - Salaries &amp; Dividends'!X$56</f>
        <v>0</v>
      </c>
      <c r="W91" s="94" cm="1">
        <f t="array" aca="1" ref="W91" ca="1">SUMIF($A$82,$A91,W$82)
+SUMPRODUCT(--('Input - Other Expenses'!$C$23:$C$42=Calc!$A91),--('Input - Other Expenses'!$D$23:$D$42="Fixed"),OFFSET('Input - Other Expenses'!$D$23:$D$42,0,Calc!W$87))
+SUMPRODUCT(--('Input - Other Expenses'!$C$23:$C$42=Calc!$A91),--('Input - Other Expenses'!$D$23:$D$42="Percent of Revenue"),OFFSET('Input - Other Expenses'!$D$23:$D$42,0,Calc!W$87))*W$30
+SUMPRODUCT(--('Input - Other Expenses'!$C$23:$C$42=Calc!$A91),--('Input - Other Expenses'!$D$23:$D$42="Per Employee"),OFFSET('Input - Other Expenses'!$D$23:$D$42,0,Calc!W$87))*'Input - Salaries &amp; Dividends'!Y$56</f>
        <v>0</v>
      </c>
      <c r="X91" s="94" cm="1">
        <f t="array" aca="1" ref="X91" ca="1">SUMIF($A$82,$A91,X$82)
+SUMPRODUCT(--('Input - Other Expenses'!$C$23:$C$42=Calc!$A91),--('Input - Other Expenses'!$D$23:$D$42="Fixed"),OFFSET('Input - Other Expenses'!$D$23:$D$42,0,Calc!X$87))
+SUMPRODUCT(--('Input - Other Expenses'!$C$23:$C$42=Calc!$A91),--('Input - Other Expenses'!$D$23:$D$42="Percent of Revenue"),OFFSET('Input - Other Expenses'!$D$23:$D$42,0,Calc!X$87))*X$30
+SUMPRODUCT(--('Input - Other Expenses'!$C$23:$C$42=Calc!$A91),--('Input - Other Expenses'!$D$23:$D$42="Per Employee"),OFFSET('Input - Other Expenses'!$D$23:$D$42,0,Calc!X$87))*'Input - Salaries &amp; Dividends'!Z$56</f>
        <v>0</v>
      </c>
      <c r="Y91" s="94" cm="1">
        <f t="array" aca="1" ref="Y91" ca="1">SUMIF($A$82,$A91,Y$82)
+SUMPRODUCT(--('Input - Other Expenses'!$C$23:$C$42=Calc!$A91),--('Input - Other Expenses'!$D$23:$D$42="Fixed"),OFFSET('Input - Other Expenses'!$D$23:$D$42,0,Calc!Y$87))
+SUMPRODUCT(--('Input - Other Expenses'!$C$23:$C$42=Calc!$A91),--('Input - Other Expenses'!$D$23:$D$42="Percent of Revenue"),OFFSET('Input - Other Expenses'!$D$23:$D$42,0,Calc!Y$87))*Y$30
+SUMPRODUCT(--('Input - Other Expenses'!$C$23:$C$42=Calc!$A91),--('Input - Other Expenses'!$D$23:$D$42="Per Employee"),OFFSET('Input - Other Expenses'!$D$23:$D$42,0,Calc!Y$87))*'Input - Salaries &amp; Dividends'!AA$56</f>
        <v>0</v>
      </c>
      <c r="Z91" s="94" cm="1">
        <f t="array" aca="1" ref="Z91" ca="1">SUMIF($A$82,$A91,Z$82)
+SUMPRODUCT(--('Input - Other Expenses'!$C$23:$C$42=Calc!$A91),--('Input - Other Expenses'!$D$23:$D$42="Fixed"),OFFSET('Input - Other Expenses'!$D$23:$D$42,0,Calc!Z$87))
+SUMPRODUCT(--('Input - Other Expenses'!$C$23:$C$42=Calc!$A91),--('Input - Other Expenses'!$D$23:$D$42="Percent of Revenue"),OFFSET('Input - Other Expenses'!$D$23:$D$42,0,Calc!Z$87))*Z$30
+SUMPRODUCT(--('Input - Other Expenses'!$C$23:$C$42=Calc!$A91),--('Input - Other Expenses'!$D$23:$D$42="Per Employee"),OFFSET('Input - Other Expenses'!$D$23:$D$42,0,Calc!Z$87))*'Input - Salaries &amp; Dividends'!AB$56</f>
        <v>0</v>
      </c>
      <c r="AA91" s="94" cm="1">
        <f t="array" aca="1" ref="AA91" ca="1">SUMIF($A$82,$A91,AA$82)
+SUMPRODUCT(--('Input - Other Expenses'!$C$23:$C$42=Calc!$A91),--('Input - Other Expenses'!$D$23:$D$42="Fixed"),OFFSET('Input - Other Expenses'!$D$23:$D$42,0,Calc!AA$87))
+SUMPRODUCT(--('Input - Other Expenses'!$C$23:$C$42=Calc!$A91),--('Input - Other Expenses'!$D$23:$D$42="Percent of Revenue"),OFFSET('Input - Other Expenses'!$D$23:$D$42,0,Calc!AA$87))*AA$30
+SUMPRODUCT(--('Input - Other Expenses'!$C$23:$C$42=Calc!$A91),--('Input - Other Expenses'!$D$23:$D$42="Per Employee"),OFFSET('Input - Other Expenses'!$D$23:$D$42,0,Calc!AA$87))*'Input - Salaries &amp; Dividends'!AC$56</f>
        <v>0</v>
      </c>
      <c r="AB91" s="94" cm="1">
        <f t="array" aca="1" ref="AB91" ca="1">SUMIF($A$82,$A91,AB$82)
+SUMPRODUCT(--('Input - Other Expenses'!$C$23:$C$42=Calc!$A91),--('Input - Other Expenses'!$D$23:$D$42="Fixed"),OFFSET('Input - Other Expenses'!$D$23:$D$42,0,Calc!AB$87))
+SUMPRODUCT(--('Input - Other Expenses'!$C$23:$C$42=Calc!$A91),--('Input - Other Expenses'!$D$23:$D$42="Percent of Revenue"),OFFSET('Input - Other Expenses'!$D$23:$D$42,0,Calc!AB$87))*AB$30
+SUMPRODUCT(--('Input - Other Expenses'!$C$23:$C$42=Calc!$A91),--('Input - Other Expenses'!$D$23:$D$42="Per Employee"),OFFSET('Input - Other Expenses'!$D$23:$D$42,0,Calc!AB$87))*'Input - Salaries &amp; Dividends'!AD$56</f>
        <v>0</v>
      </c>
      <c r="AC91" s="94" cm="1">
        <f t="array" aca="1" ref="AC91" ca="1">SUMIF($A$82,$A91,AC$82)
+SUMPRODUCT(--('Input - Other Expenses'!$C$23:$C$42=Calc!$A91),--('Input - Other Expenses'!$D$23:$D$42="Fixed"),OFFSET('Input - Other Expenses'!$D$23:$D$42,0,Calc!AC$87))
+SUMPRODUCT(--('Input - Other Expenses'!$C$23:$C$42=Calc!$A91),--('Input - Other Expenses'!$D$23:$D$42="Percent of Revenue"),OFFSET('Input - Other Expenses'!$D$23:$D$42,0,Calc!AC$87))*AC$30
+SUMPRODUCT(--('Input - Other Expenses'!$C$23:$C$42=Calc!$A91),--('Input - Other Expenses'!$D$23:$D$42="Per Employee"),OFFSET('Input - Other Expenses'!$D$23:$D$42,0,Calc!AC$87))*'Input - Salaries &amp; Dividends'!AE$56</f>
        <v>0</v>
      </c>
      <c r="AD91" s="94" cm="1">
        <f t="array" aca="1" ref="AD91" ca="1">SUMIF($A$82,$A91,AD$82)
+SUMPRODUCT(--('Input - Other Expenses'!$C$23:$C$42=Calc!$A91),--('Input - Other Expenses'!$D$23:$D$42="Fixed"),OFFSET('Input - Other Expenses'!$D$23:$D$42,0,Calc!AD$87))
+SUMPRODUCT(--('Input - Other Expenses'!$C$23:$C$42=Calc!$A91),--('Input - Other Expenses'!$D$23:$D$42="Percent of Revenue"),OFFSET('Input - Other Expenses'!$D$23:$D$42,0,Calc!AD$87))*AD$30
+SUMPRODUCT(--('Input - Other Expenses'!$C$23:$C$42=Calc!$A91),--('Input - Other Expenses'!$D$23:$D$42="Per Employee"),OFFSET('Input - Other Expenses'!$D$23:$D$42,0,Calc!AD$87))*'Input - Salaries &amp; Dividends'!AF$56</f>
        <v>0</v>
      </c>
      <c r="AE91" s="94" cm="1">
        <f t="array" aca="1" ref="AE91" ca="1">SUMIF($A$82,$A91,AE$82)
+SUMPRODUCT(--('Input - Other Expenses'!$C$23:$C$42=Calc!$A91),--('Input - Other Expenses'!$D$23:$D$42="Fixed"),OFFSET('Input - Other Expenses'!$D$23:$D$42,0,Calc!AE$87))
+SUMPRODUCT(--('Input - Other Expenses'!$C$23:$C$42=Calc!$A91),--('Input - Other Expenses'!$D$23:$D$42="Percent of Revenue"),OFFSET('Input - Other Expenses'!$D$23:$D$42,0,Calc!AE$87))*AE$30
+SUMPRODUCT(--('Input - Other Expenses'!$C$23:$C$42=Calc!$A91),--('Input - Other Expenses'!$D$23:$D$42="Per Employee"),OFFSET('Input - Other Expenses'!$D$23:$D$42,0,Calc!AE$87))*'Input - Salaries &amp; Dividends'!AG$56</f>
        <v>0</v>
      </c>
      <c r="AF91" s="94" cm="1">
        <f t="array" aca="1" ref="AF91" ca="1">SUMIF($A$82,$A91,AF$82)
+SUMPRODUCT(--('Input - Other Expenses'!$C$23:$C$42=Calc!$A91),--('Input - Other Expenses'!$D$23:$D$42="Fixed"),OFFSET('Input - Other Expenses'!$D$23:$D$42,0,Calc!AF$87))
+SUMPRODUCT(--('Input - Other Expenses'!$C$23:$C$42=Calc!$A91),--('Input - Other Expenses'!$D$23:$D$42="Percent of Revenue"),OFFSET('Input - Other Expenses'!$D$23:$D$42,0,Calc!AF$87))*AF$30
+SUMPRODUCT(--('Input - Other Expenses'!$C$23:$C$42=Calc!$A91),--('Input - Other Expenses'!$D$23:$D$42="Per Employee"),OFFSET('Input - Other Expenses'!$D$23:$D$42,0,Calc!AF$87))*'Input - Salaries &amp; Dividends'!AH$56</f>
        <v>0</v>
      </c>
      <c r="AG91" s="94" cm="1">
        <f t="array" aca="1" ref="AG91" ca="1">SUMIF($A$82,$A91,AG$82)
+SUMPRODUCT(--('Input - Other Expenses'!$C$23:$C$42=Calc!$A91),--('Input - Other Expenses'!$D$23:$D$42="Fixed"),OFFSET('Input - Other Expenses'!$D$23:$D$42,0,Calc!AG$87))
+SUMPRODUCT(--('Input - Other Expenses'!$C$23:$C$42=Calc!$A91),--('Input - Other Expenses'!$D$23:$D$42="Percent of Revenue"),OFFSET('Input - Other Expenses'!$D$23:$D$42,0,Calc!AG$87))*AG$30
+SUMPRODUCT(--('Input - Other Expenses'!$C$23:$C$42=Calc!$A91),--('Input - Other Expenses'!$D$23:$D$42="Per Employee"),OFFSET('Input - Other Expenses'!$D$23:$D$42,0,Calc!AG$87))*'Input - Salaries &amp; Dividends'!AI$56</f>
        <v>0</v>
      </c>
      <c r="AH91" s="94" cm="1">
        <f t="array" aca="1" ref="AH91" ca="1">SUMIF($A$82,$A91,AH$82)
+SUMPRODUCT(--('Input - Other Expenses'!$C$23:$C$42=Calc!$A91),--('Input - Other Expenses'!$D$23:$D$42="Fixed"),OFFSET('Input - Other Expenses'!$D$23:$D$42,0,Calc!AH$87))
+SUMPRODUCT(--('Input - Other Expenses'!$C$23:$C$42=Calc!$A91),--('Input - Other Expenses'!$D$23:$D$42="Percent of Revenue"),OFFSET('Input - Other Expenses'!$D$23:$D$42,0,Calc!AH$87))*AH$30
+SUMPRODUCT(--('Input - Other Expenses'!$C$23:$C$42=Calc!$A91),--('Input - Other Expenses'!$D$23:$D$42="Per Employee"),OFFSET('Input - Other Expenses'!$D$23:$D$42,0,Calc!AH$87))*'Input - Salaries &amp; Dividends'!AJ$56</f>
        <v>0</v>
      </c>
      <c r="AI91" s="94" cm="1">
        <f t="array" aca="1" ref="AI91" ca="1">SUMIF($A$82,$A91,AI$82)
+SUMPRODUCT(--('Input - Other Expenses'!$C$23:$C$42=Calc!$A91),--('Input - Other Expenses'!$D$23:$D$42="Fixed"),OFFSET('Input - Other Expenses'!$D$23:$D$42,0,Calc!AI$87))
+SUMPRODUCT(--('Input - Other Expenses'!$C$23:$C$42=Calc!$A91),--('Input - Other Expenses'!$D$23:$D$42="Percent of Revenue"),OFFSET('Input - Other Expenses'!$D$23:$D$42,0,Calc!AI$87))*AI$30
+SUMPRODUCT(--('Input - Other Expenses'!$C$23:$C$42=Calc!$A91),--('Input - Other Expenses'!$D$23:$D$42="Per Employee"),OFFSET('Input - Other Expenses'!$D$23:$D$42,0,Calc!AI$87))*'Input - Salaries &amp; Dividends'!AK$56</f>
        <v>0</v>
      </c>
      <c r="AJ91" s="94" cm="1">
        <f t="array" aca="1" ref="AJ91" ca="1">SUMIF($A$82,$A91,AJ$82)
+SUMPRODUCT(--('Input - Other Expenses'!$C$23:$C$42=Calc!$A91),--('Input - Other Expenses'!$D$23:$D$42="Fixed"),OFFSET('Input - Other Expenses'!$D$23:$D$42,0,Calc!AJ$87))
+SUMPRODUCT(--('Input - Other Expenses'!$C$23:$C$42=Calc!$A91),--('Input - Other Expenses'!$D$23:$D$42="Percent of Revenue"),OFFSET('Input - Other Expenses'!$D$23:$D$42,0,Calc!AJ$87))*AJ$30
+SUMPRODUCT(--('Input - Other Expenses'!$C$23:$C$42=Calc!$A91),--('Input - Other Expenses'!$D$23:$D$42="Per Employee"),OFFSET('Input - Other Expenses'!$D$23:$D$42,0,Calc!AJ$87))*'Input - Salaries &amp; Dividends'!AL$56</f>
        <v>0</v>
      </c>
      <c r="AK91" s="94" cm="1">
        <f t="array" aca="1" ref="AK91" ca="1">SUMIF($A$82,$A91,AK$82)
+SUMPRODUCT(--('Input - Other Expenses'!$C$23:$C$42=Calc!$A91),--('Input - Other Expenses'!$D$23:$D$42="Fixed"),OFFSET('Input - Other Expenses'!$D$23:$D$42,0,Calc!AK$87))
+SUMPRODUCT(--('Input - Other Expenses'!$C$23:$C$42=Calc!$A91),--('Input - Other Expenses'!$D$23:$D$42="Percent of Revenue"),OFFSET('Input - Other Expenses'!$D$23:$D$42,0,Calc!AK$87))*AK$30
+SUMPRODUCT(--('Input - Other Expenses'!$C$23:$C$42=Calc!$A91),--('Input - Other Expenses'!$D$23:$D$42="Per Employee"),OFFSET('Input - Other Expenses'!$D$23:$D$42,0,Calc!AK$87))*'Input - Salaries &amp; Dividends'!AM$56</f>
        <v>0</v>
      </c>
      <c r="AL91" s="94" cm="1">
        <f t="array" aca="1" ref="AL91" ca="1">SUMIF($A$82,$A91,AL$82)
+SUMPRODUCT(--('Input - Other Expenses'!$C$23:$C$42=Calc!$A91),--('Input - Other Expenses'!$D$23:$D$42="Fixed"),OFFSET('Input - Other Expenses'!$D$23:$D$42,0,Calc!AL$87))
+SUMPRODUCT(--('Input - Other Expenses'!$C$23:$C$42=Calc!$A91),--('Input - Other Expenses'!$D$23:$D$42="Percent of Revenue"),OFFSET('Input - Other Expenses'!$D$23:$D$42,0,Calc!AL$87))*AL$30
+SUMPRODUCT(--('Input - Other Expenses'!$C$23:$C$42=Calc!$A91),--('Input - Other Expenses'!$D$23:$D$42="Per Employee"),OFFSET('Input - Other Expenses'!$D$23:$D$42,0,Calc!AL$87))*'Input - Salaries &amp; Dividends'!AN$56</f>
        <v>0</v>
      </c>
      <c r="AM91" s="94" cm="1">
        <f t="array" aca="1" ref="AM91" ca="1">SUMIF($A$82,$A91,AM$82)
+SUMPRODUCT(--('Input - Other Expenses'!$C$23:$C$42=Calc!$A91),--('Input - Other Expenses'!$D$23:$D$42="Fixed"),OFFSET('Input - Other Expenses'!$D$23:$D$42,0,Calc!AM$87))
+SUMPRODUCT(--('Input - Other Expenses'!$C$23:$C$42=Calc!$A91),--('Input - Other Expenses'!$D$23:$D$42="Percent of Revenue"),OFFSET('Input - Other Expenses'!$D$23:$D$42,0,Calc!AM$87))*AM$30
+SUMPRODUCT(--('Input - Other Expenses'!$C$23:$C$42=Calc!$A91),--('Input - Other Expenses'!$D$23:$D$42="Per Employee"),OFFSET('Input - Other Expenses'!$D$23:$D$42,0,Calc!AM$87))*'Input - Salaries &amp; Dividends'!AO$56</f>
        <v>0</v>
      </c>
      <c r="AN91" s="94" cm="1">
        <f t="array" aca="1" ref="AN91" ca="1">SUMIF($A$82,$A91,AN$82)
+SUMPRODUCT(--('Input - Other Expenses'!$C$23:$C$42=Calc!$A91),--('Input - Other Expenses'!$D$23:$D$42="Fixed"),OFFSET('Input - Other Expenses'!$D$23:$D$42,0,Calc!AN$87))
+SUMPRODUCT(--('Input - Other Expenses'!$C$23:$C$42=Calc!$A91),--('Input - Other Expenses'!$D$23:$D$42="Percent of Revenue"),OFFSET('Input - Other Expenses'!$D$23:$D$42,0,Calc!AN$87))*AN$30
+SUMPRODUCT(--('Input - Other Expenses'!$C$23:$C$42=Calc!$A91),--('Input - Other Expenses'!$D$23:$D$42="Per Employee"),OFFSET('Input - Other Expenses'!$D$23:$D$42,0,Calc!AN$87))*'Input - Salaries &amp; Dividends'!AP$56</f>
        <v>0</v>
      </c>
      <c r="AO91" s="94" cm="1">
        <f t="array" aca="1" ref="AO91" ca="1">SUMIF($A$82,$A91,AO$82)
+SUMPRODUCT(--('Input - Other Expenses'!$C$23:$C$42=Calc!$A91),--('Input - Other Expenses'!$D$23:$D$42="Fixed"),OFFSET('Input - Other Expenses'!$D$23:$D$42,0,Calc!AO$87))
+SUMPRODUCT(--('Input - Other Expenses'!$C$23:$C$42=Calc!$A91),--('Input - Other Expenses'!$D$23:$D$42="Percent of Revenue"),OFFSET('Input - Other Expenses'!$D$23:$D$42,0,Calc!AO$87))*AO$30
+SUMPRODUCT(--('Input - Other Expenses'!$C$23:$C$42=Calc!$A91),--('Input - Other Expenses'!$D$23:$D$42="Per Employee"),OFFSET('Input - Other Expenses'!$D$23:$D$42,0,Calc!AO$87))*'Input - Salaries &amp; Dividends'!AQ$56</f>
        <v>0</v>
      </c>
      <c r="AP91" s="94" cm="1">
        <f t="array" aca="1" ref="AP91" ca="1">SUMIF($A$82,$A91,AP$82)
+SUMPRODUCT(--('Input - Other Expenses'!$C$23:$C$42=Calc!$A91),--('Input - Other Expenses'!$D$23:$D$42="Fixed"),OFFSET('Input - Other Expenses'!$D$23:$D$42,0,Calc!AP$87))
+SUMPRODUCT(--('Input - Other Expenses'!$C$23:$C$42=Calc!$A91),--('Input - Other Expenses'!$D$23:$D$42="Percent of Revenue"),OFFSET('Input - Other Expenses'!$D$23:$D$42,0,Calc!AP$87))*AP$30
+SUMPRODUCT(--('Input - Other Expenses'!$C$23:$C$42=Calc!$A91),--('Input - Other Expenses'!$D$23:$D$42="Per Employee"),OFFSET('Input - Other Expenses'!$D$23:$D$42,0,Calc!AP$87))*'Input - Salaries &amp; Dividends'!AR$56</f>
        <v>0</v>
      </c>
      <c r="AQ91" s="94" cm="1">
        <f t="array" aca="1" ref="AQ91" ca="1">SUMIF($A$82,$A91,AQ$82)
+SUMPRODUCT(--('Input - Other Expenses'!$C$23:$C$42=Calc!$A91),--('Input - Other Expenses'!$D$23:$D$42="Fixed"),OFFSET('Input - Other Expenses'!$D$23:$D$42,0,Calc!AQ$87))
+SUMPRODUCT(--('Input - Other Expenses'!$C$23:$C$42=Calc!$A91),--('Input - Other Expenses'!$D$23:$D$42="Percent of Revenue"),OFFSET('Input - Other Expenses'!$D$23:$D$42,0,Calc!AQ$87))*AQ$30
+SUMPRODUCT(--('Input - Other Expenses'!$C$23:$C$42=Calc!$A91),--('Input - Other Expenses'!$D$23:$D$42="Per Employee"),OFFSET('Input - Other Expenses'!$D$23:$D$42,0,Calc!AQ$87))*'Input - Salaries &amp; Dividends'!AS$56</f>
        <v>0</v>
      </c>
      <c r="AR91" s="94" cm="1">
        <f t="array" aca="1" ref="AR91" ca="1">SUMIF($A$82,$A91,AR$82)
+SUMPRODUCT(--('Input - Other Expenses'!$C$23:$C$42=Calc!$A91),--('Input - Other Expenses'!$D$23:$D$42="Fixed"),OFFSET('Input - Other Expenses'!$D$23:$D$42,0,Calc!AR$87))
+SUMPRODUCT(--('Input - Other Expenses'!$C$23:$C$42=Calc!$A91),--('Input - Other Expenses'!$D$23:$D$42="Percent of Revenue"),OFFSET('Input - Other Expenses'!$D$23:$D$42,0,Calc!AR$87))*AR$30
+SUMPRODUCT(--('Input - Other Expenses'!$C$23:$C$42=Calc!$A91),--('Input - Other Expenses'!$D$23:$D$42="Per Employee"),OFFSET('Input - Other Expenses'!$D$23:$D$42,0,Calc!AR$87))*'Input - Salaries &amp; Dividends'!AT$56</f>
        <v>0</v>
      </c>
      <c r="AS91" s="94" cm="1">
        <f t="array" aca="1" ref="AS91" ca="1">SUMIF($A$82,$A91,AS$82)
+SUMPRODUCT(--('Input - Other Expenses'!$C$23:$C$42=Calc!$A91),--('Input - Other Expenses'!$D$23:$D$42="Fixed"),OFFSET('Input - Other Expenses'!$D$23:$D$42,0,Calc!AS$87))
+SUMPRODUCT(--('Input - Other Expenses'!$C$23:$C$42=Calc!$A91),--('Input - Other Expenses'!$D$23:$D$42="Percent of Revenue"),OFFSET('Input - Other Expenses'!$D$23:$D$42,0,Calc!AS$87))*AS$30
+SUMPRODUCT(--('Input - Other Expenses'!$C$23:$C$42=Calc!$A91),--('Input - Other Expenses'!$D$23:$D$42="Per Employee"),OFFSET('Input - Other Expenses'!$D$23:$D$42,0,Calc!AS$87))*'Input - Salaries &amp; Dividends'!AU$56</f>
        <v>0</v>
      </c>
      <c r="AT91" s="94" cm="1">
        <f t="array" aca="1" ref="AT91" ca="1">SUMIF($A$82,$A91,AT$82)
+SUMPRODUCT(--('Input - Other Expenses'!$C$23:$C$42=Calc!$A91),--('Input - Other Expenses'!$D$23:$D$42="Fixed"),OFFSET('Input - Other Expenses'!$D$23:$D$42,0,Calc!AT$87))
+SUMPRODUCT(--('Input - Other Expenses'!$C$23:$C$42=Calc!$A91),--('Input - Other Expenses'!$D$23:$D$42="Percent of Revenue"),OFFSET('Input - Other Expenses'!$D$23:$D$42,0,Calc!AT$87))*AT$30
+SUMPRODUCT(--('Input - Other Expenses'!$C$23:$C$42=Calc!$A91),--('Input - Other Expenses'!$D$23:$D$42="Per Employee"),OFFSET('Input - Other Expenses'!$D$23:$D$42,0,Calc!AT$87))*'Input - Salaries &amp; Dividends'!AV$56</f>
        <v>0</v>
      </c>
      <c r="AU91" s="94" cm="1">
        <f t="array" aca="1" ref="AU91" ca="1">SUMIF($A$82,$A91,AU$82)
+SUMPRODUCT(--('Input - Other Expenses'!$C$23:$C$42=Calc!$A91),--('Input - Other Expenses'!$D$23:$D$42="Fixed"),OFFSET('Input - Other Expenses'!$D$23:$D$42,0,Calc!AU$87))
+SUMPRODUCT(--('Input - Other Expenses'!$C$23:$C$42=Calc!$A91),--('Input - Other Expenses'!$D$23:$D$42="Percent of Revenue"),OFFSET('Input - Other Expenses'!$D$23:$D$42,0,Calc!AU$87))*AU$30
+SUMPRODUCT(--('Input - Other Expenses'!$C$23:$C$42=Calc!$A91),--('Input - Other Expenses'!$D$23:$D$42="Per Employee"),OFFSET('Input - Other Expenses'!$D$23:$D$42,0,Calc!AU$87))*'Input - Salaries &amp; Dividends'!AW$56</f>
        <v>0</v>
      </c>
      <c r="AV91" s="94" cm="1">
        <f t="array" aca="1" ref="AV91" ca="1">SUMIF($A$82,$A91,AV$82)
+SUMPRODUCT(--('Input - Other Expenses'!$C$23:$C$42=Calc!$A91),--('Input - Other Expenses'!$D$23:$D$42="Fixed"),OFFSET('Input - Other Expenses'!$D$23:$D$42,0,Calc!AV$87))
+SUMPRODUCT(--('Input - Other Expenses'!$C$23:$C$42=Calc!$A91),--('Input - Other Expenses'!$D$23:$D$42="Percent of Revenue"),OFFSET('Input - Other Expenses'!$D$23:$D$42,0,Calc!AV$87))*AV$30
+SUMPRODUCT(--('Input - Other Expenses'!$C$23:$C$42=Calc!$A91),--('Input - Other Expenses'!$D$23:$D$42="Per Employee"),OFFSET('Input - Other Expenses'!$D$23:$D$42,0,Calc!AV$87))*'Input - Salaries &amp; Dividends'!AX$56</f>
        <v>0</v>
      </c>
      <c r="AW91" s="94" cm="1">
        <f t="array" aca="1" ref="AW91" ca="1">SUMIF($A$82,$A91,AW$82)
+SUMPRODUCT(--('Input - Other Expenses'!$C$23:$C$42=Calc!$A91),--('Input - Other Expenses'!$D$23:$D$42="Fixed"),OFFSET('Input - Other Expenses'!$D$23:$D$42,0,Calc!AW$87))
+SUMPRODUCT(--('Input - Other Expenses'!$C$23:$C$42=Calc!$A91),--('Input - Other Expenses'!$D$23:$D$42="Percent of Revenue"),OFFSET('Input - Other Expenses'!$D$23:$D$42,0,Calc!AW$87))*AW$30
+SUMPRODUCT(--('Input - Other Expenses'!$C$23:$C$42=Calc!$A91),--('Input - Other Expenses'!$D$23:$D$42="Per Employee"),OFFSET('Input - Other Expenses'!$D$23:$D$42,0,Calc!AW$87))*'Input - Salaries &amp; Dividends'!AY$56</f>
        <v>0</v>
      </c>
      <c r="AX91" s="94" cm="1">
        <f t="array" aca="1" ref="AX91" ca="1">SUMIF($A$82,$A91,AX$82)
+SUMPRODUCT(--('Input - Other Expenses'!$C$23:$C$42=Calc!$A91),--('Input - Other Expenses'!$D$23:$D$42="Fixed"),OFFSET('Input - Other Expenses'!$D$23:$D$42,0,Calc!AX$87))
+SUMPRODUCT(--('Input - Other Expenses'!$C$23:$C$42=Calc!$A91),--('Input - Other Expenses'!$D$23:$D$42="Percent of Revenue"),OFFSET('Input - Other Expenses'!$D$23:$D$42,0,Calc!AX$87))*AX$30
+SUMPRODUCT(--('Input - Other Expenses'!$C$23:$C$42=Calc!$A91),--('Input - Other Expenses'!$D$23:$D$42="Per Employee"),OFFSET('Input - Other Expenses'!$D$23:$D$42,0,Calc!AX$87))*'Input - Salaries &amp; Dividends'!AZ$56</f>
        <v>0</v>
      </c>
      <c r="AY91" s="94" cm="1">
        <f t="array" aca="1" ref="AY91" ca="1">SUMIF($A$82,$A91,AY$82)
+SUMPRODUCT(--('Input - Other Expenses'!$C$23:$C$42=Calc!$A91),--('Input - Other Expenses'!$D$23:$D$42="Fixed"),OFFSET('Input - Other Expenses'!$D$23:$D$42,0,Calc!AY$87))
+SUMPRODUCT(--('Input - Other Expenses'!$C$23:$C$42=Calc!$A91),--('Input - Other Expenses'!$D$23:$D$42="Percent of Revenue"),OFFSET('Input - Other Expenses'!$D$23:$D$42,0,Calc!AY$87))*AY$30
+SUMPRODUCT(--('Input - Other Expenses'!$C$23:$C$42=Calc!$A91),--('Input - Other Expenses'!$D$23:$D$42="Per Employee"),OFFSET('Input - Other Expenses'!$D$23:$D$42,0,Calc!AY$87))*'Input - Salaries &amp; Dividends'!BA$56</f>
        <v>0</v>
      </c>
      <c r="AZ91" s="94" cm="1">
        <f t="array" aca="1" ref="AZ91" ca="1">SUMIF($A$82,$A91,AZ$82)
+SUMPRODUCT(--('Input - Other Expenses'!$C$23:$C$42=Calc!$A91),--('Input - Other Expenses'!$D$23:$D$42="Fixed"),OFFSET('Input - Other Expenses'!$D$23:$D$42,0,Calc!AZ$87))
+SUMPRODUCT(--('Input - Other Expenses'!$C$23:$C$42=Calc!$A91),--('Input - Other Expenses'!$D$23:$D$42="Percent of Revenue"),OFFSET('Input - Other Expenses'!$D$23:$D$42,0,Calc!AZ$87))*AZ$30
+SUMPRODUCT(--('Input - Other Expenses'!$C$23:$C$42=Calc!$A91),--('Input - Other Expenses'!$D$23:$D$42="Per Employee"),OFFSET('Input - Other Expenses'!$D$23:$D$42,0,Calc!AZ$87))*'Input - Salaries &amp; Dividends'!BB$56</f>
        <v>0</v>
      </c>
      <c r="BA91" s="94" cm="1">
        <f t="array" aca="1" ref="BA91" ca="1">SUMIF($A$82,$A91,BA$82)
+SUMPRODUCT(--('Input - Other Expenses'!$C$23:$C$42=Calc!$A91),--('Input - Other Expenses'!$D$23:$D$42="Fixed"),OFFSET('Input - Other Expenses'!$D$23:$D$42,0,Calc!BA$87))
+SUMPRODUCT(--('Input - Other Expenses'!$C$23:$C$42=Calc!$A91),--('Input - Other Expenses'!$D$23:$D$42="Percent of Revenue"),OFFSET('Input - Other Expenses'!$D$23:$D$42,0,Calc!BA$87))*BA$30
+SUMPRODUCT(--('Input - Other Expenses'!$C$23:$C$42=Calc!$A91),--('Input - Other Expenses'!$D$23:$D$42="Per Employee"),OFFSET('Input - Other Expenses'!$D$23:$D$42,0,Calc!BA$87))*'Input - Salaries &amp; Dividends'!BC$56</f>
        <v>0</v>
      </c>
      <c r="BB91" s="94" cm="1">
        <f t="array" aca="1" ref="BB91" ca="1">SUMIF($A$82,$A91,BB$82)
+SUMPRODUCT(--('Input - Other Expenses'!$C$23:$C$42=Calc!$A91),--('Input - Other Expenses'!$D$23:$D$42="Fixed"),OFFSET('Input - Other Expenses'!$D$23:$D$42,0,Calc!BB$87))
+SUMPRODUCT(--('Input - Other Expenses'!$C$23:$C$42=Calc!$A91),--('Input - Other Expenses'!$D$23:$D$42="Percent of Revenue"),OFFSET('Input - Other Expenses'!$D$23:$D$42,0,Calc!BB$87))*BB$30
+SUMPRODUCT(--('Input - Other Expenses'!$C$23:$C$42=Calc!$A91),--('Input - Other Expenses'!$D$23:$D$42="Per Employee"),OFFSET('Input - Other Expenses'!$D$23:$D$42,0,Calc!BB$87))*'Input - Salaries &amp; Dividends'!BD$56</f>
        <v>0</v>
      </c>
      <c r="BC91" s="94" cm="1">
        <f t="array" aca="1" ref="BC91" ca="1">SUMIF($A$82,$A91,BC$82)
+SUMPRODUCT(--('Input - Other Expenses'!$C$23:$C$42=Calc!$A91),--('Input - Other Expenses'!$D$23:$D$42="Fixed"),OFFSET('Input - Other Expenses'!$D$23:$D$42,0,Calc!BC$87))
+SUMPRODUCT(--('Input - Other Expenses'!$C$23:$C$42=Calc!$A91),--('Input - Other Expenses'!$D$23:$D$42="Percent of Revenue"),OFFSET('Input - Other Expenses'!$D$23:$D$42,0,Calc!BC$87))*BC$30
+SUMPRODUCT(--('Input - Other Expenses'!$C$23:$C$42=Calc!$A91),--('Input - Other Expenses'!$D$23:$D$42="Per Employee"),OFFSET('Input - Other Expenses'!$D$23:$D$42,0,Calc!BC$87))*'Input - Salaries &amp; Dividends'!BE$56</f>
        <v>0</v>
      </c>
      <c r="BD91" s="94" cm="1">
        <f t="array" aca="1" ref="BD91" ca="1">SUMIF($A$82,$A91,BD$82)
+SUMPRODUCT(--('Input - Other Expenses'!$C$23:$C$42=Calc!$A91),--('Input - Other Expenses'!$D$23:$D$42="Fixed"),OFFSET('Input - Other Expenses'!$D$23:$D$42,0,Calc!BD$87))
+SUMPRODUCT(--('Input - Other Expenses'!$C$23:$C$42=Calc!$A91),--('Input - Other Expenses'!$D$23:$D$42="Percent of Revenue"),OFFSET('Input - Other Expenses'!$D$23:$D$42,0,Calc!BD$87))*BD$30
+SUMPRODUCT(--('Input - Other Expenses'!$C$23:$C$42=Calc!$A91),--('Input - Other Expenses'!$D$23:$D$42="Per Employee"),OFFSET('Input - Other Expenses'!$D$23:$D$42,0,Calc!BD$87))*'Input - Salaries &amp; Dividends'!BF$56</f>
        <v>0</v>
      </c>
      <c r="BE91" s="94" cm="1">
        <f t="array" aca="1" ref="BE91" ca="1">SUMIF($A$82,$A91,BE$82)
+SUMPRODUCT(--('Input - Other Expenses'!$C$23:$C$42=Calc!$A91),--('Input - Other Expenses'!$D$23:$D$42="Fixed"),OFFSET('Input - Other Expenses'!$D$23:$D$42,0,Calc!BE$87))
+SUMPRODUCT(--('Input - Other Expenses'!$C$23:$C$42=Calc!$A91),--('Input - Other Expenses'!$D$23:$D$42="Percent of Revenue"),OFFSET('Input - Other Expenses'!$D$23:$D$42,0,Calc!BE$87))*BE$30
+SUMPRODUCT(--('Input - Other Expenses'!$C$23:$C$42=Calc!$A91),--('Input - Other Expenses'!$D$23:$D$42="Per Employee"),OFFSET('Input - Other Expenses'!$D$23:$D$42,0,Calc!BE$87))*'Input - Salaries &amp; Dividends'!BG$56</f>
        <v>0</v>
      </c>
      <c r="BF91" s="94" cm="1">
        <f t="array" aca="1" ref="BF91" ca="1">SUMIF($A$82,$A91,BF$82)
+SUMPRODUCT(--('Input - Other Expenses'!$C$23:$C$42=Calc!$A91),--('Input - Other Expenses'!$D$23:$D$42="Fixed"),OFFSET('Input - Other Expenses'!$D$23:$D$42,0,Calc!BF$87))
+SUMPRODUCT(--('Input - Other Expenses'!$C$23:$C$42=Calc!$A91),--('Input - Other Expenses'!$D$23:$D$42="Percent of Revenue"),OFFSET('Input - Other Expenses'!$D$23:$D$42,0,Calc!BF$87))*BF$30
+SUMPRODUCT(--('Input - Other Expenses'!$C$23:$C$42=Calc!$A91),--('Input - Other Expenses'!$D$23:$D$42="Per Employee"),OFFSET('Input - Other Expenses'!$D$23:$D$42,0,Calc!BF$87))*'Input - Salaries &amp; Dividends'!BH$56</f>
        <v>0</v>
      </c>
      <c r="BG91" s="94" cm="1">
        <f t="array" aca="1" ref="BG91" ca="1">SUMIF($A$82,$A91,BG$82)
+SUMPRODUCT(--('Input - Other Expenses'!$C$23:$C$42=Calc!$A91),--('Input - Other Expenses'!$D$23:$D$42="Fixed"),OFFSET('Input - Other Expenses'!$D$23:$D$42,0,Calc!BG$87))
+SUMPRODUCT(--('Input - Other Expenses'!$C$23:$C$42=Calc!$A91),--('Input - Other Expenses'!$D$23:$D$42="Percent of Revenue"),OFFSET('Input - Other Expenses'!$D$23:$D$42,0,Calc!BG$87))*BG$30
+SUMPRODUCT(--('Input - Other Expenses'!$C$23:$C$42=Calc!$A91),--('Input - Other Expenses'!$D$23:$D$42="Per Employee"),OFFSET('Input - Other Expenses'!$D$23:$D$42,0,Calc!BG$87))*'Input - Salaries &amp; Dividends'!BI$56</f>
        <v>0</v>
      </c>
      <c r="BH91" s="94" cm="1">
        <f t="array" aca="1" ref="BH91" ca="1">SUMIF($A$82,$A91,BH$82)
+SUMPRODUCT(--('Input - Other Expenses'!$C$23:$C$42=Calc!$A91),--('Input - Other Expenses'!$D$23:$D$42="Fixed"),OFFSET('Input - Other Expenses'!$D$23:$D$42,0,Calc!BH$87))
+SUMPRODUCT(--('Input - Other Expenses'!$C$23:$C$42=Calc!$A91),--('Input - Other Expenses'!$D$23:$D$42="Percent of Revenue"),OFFSET('Input - Other Expenses'!$D$23:$D$42,0,Calc!BH$87))*BH$30
+SUMPRODUCT(--('Input - Other Expenses'!$C$23:$C$42=Calc!$A91),--('Input - Other Expenses'!$D$23:$D$42="Per Employee"),OFFSET('Input - Other Expenses'!$D$23:$D$42,0,Calc!BH$87))*'Input - Salaries &amp; Dividends'!BJ$56</f>
        <v>0</v>
      </c>
      <c r="BI91" s="94" cm="1">
        <f t="array" aca="1" ref="BI91" ca="1">SUMIF($A$82,$A91,BI$82)
+SUMPRODUCT(--('Input - Other Expenses'!$C$23:$C$42=Calc!$A91),--('Input - Other Expenses'!$D$23:$D$42="Fixed"),OFFSET('Input - Other Expenses'!$D$23:$D$42,0,Calc!BI$87))
+SUMPRODUCT(--('Input - Other Expenses'!$C$23:$C$42=Calc!$A91),--('Input - Other Expenses'!$D$23:$D$42="Percent of Revenue"),OFFSET('Input - Other Expenses'!$D$23:$D$42,0,Calc!BI$87))*BI$30
+SUMPRODUCT(--('Input - Other Expenses'!$C$23:$C$42=Calc!$A91),--('Input - Other Expenses'!$D$23:$D$42="Per Employee"),OFFSET('Input - Other Expenses'!$D$23:$D$42,0,Calc!BI$87))*'Input - Salaries &amp; Dividends'!BK$56</f>
        <v>0</v>
      </c>
    </row>
    <row r="92" spans="1:62">
      <c r="A92" s="152">
        <f>'Input - Other Expenses'!B9</f>
        <v>0</v>
      </c>
      <c r="B92" s="94" cm="1">
        <f t="array" aca="1" ref="B92" ca="1">SUMIF($A$82,$A92,B$82)
+SUMPRODUCT(--('Input - Other Expenses'!$C$23:$C$42=Calc!$A92),--('Input - Other Expenses'!$D$23:$D$42="Fixed"),OFFSET('Input - Other Expenses'!$D$23:$D$42,0,Calc!B$87))
+SUMPRODUCT(--('Input - Other Expenses'!$C$23:$C$42=Calc!$A92),--('Input - Other Expenses'!$D$23:$D$42="Percent of Revenue"),OFFSET('Input - Other Expenses'!$D$23:$D$42,0,Calc!B$87))*B$30
+SUMPRODUCT(--('Input - Other Expenses'!$C$23:$C$42=Calc!$A92),--('Input - Other Expenses'!$D$23:$D$42="Per Employee"),OFFSET('Input - Other Expenses'!$D$23:$D$42,0,Calc!B$87))*'Input - Salaries &amp; Dividends'!D$56</f>
        <v>0</v>
      </c>
      <c r="C92" s="94" cm="1">
        <f t="array" aca="1" ref="C92" ca="1">SUMIF($A$82,$A92,C$82)
+SUMPRODUCT(--('Input - Other Expenses'!$C$23:$C$42=Calc!$A92),--('Input - Other Expenses'!$D$23:$D$42="Fixed"),OFFSET('Input - Other Expenses'!$D$23:$D$42,0,Calc!C$87))
+SUMPRODUCT(--('Input - Other Expenses'!$C$23:$C$42=Calc!$A92),--('Input - Other Expenses'!$D$23:$D$42="Percent of Revenue"),OFFSET('Input - Other Expenses'!$D$23:$D$42,0,Calc!C$87))*C$30
+SUMPRODUCT(--('Input - Other Expenses'!$C$23:$C$42=Calc!$A92),--('Input - Other Expenses'!$D$23:$D$42="Per Employee"),OFFSET('Input - Other Expenses'!$D$23:$D$42,0,Calc!C$87))*'Input - Salaries &amp; Dividends'!E$56</f>
        <v>0</v>
      </c>
      <c r="D92" s="94" cm="1">
        <f t="array" aca="1" ref="D92" ca="1">SUMIF($A$82,$A92,D$82)
+SUMPRODUCT(--('Input - Other Expenses'!$C$23:$C$42=Calc!$A92),--('Input - Other Expenses'!$D$23:$D$42="Fixed"),OFFSET('Input - Other Expenses'!$D$23:$D$42,0,Calc!D$87))
+SUMPRODUCT(--('Input - Other Expenses'!$C$23:$C$42=Calc!$A92),--('Input - Other Expenses'!$D$23:$D$42="Percent of Revenue"),OFFSET('Input - Other Expenses'!$D$23:$D$42,0,Calc!D$87))*D$30
+SUMPRODUCT(--('Input - Other Expenses'!$C$23:$C$42=Calc!$A92),--('Input - Other Expenses'!$D$23:$D$42="Per Employee"),OFFSET('Input - Other Expenses'!$D$23:$D$42,0,Calc!D$87))*'Input - Salaries &amp; Dividends'!F$56</f>
        <v>0</v>
      </c>
      <c r="E92" s="94" cm="1">
        <f t="array" aca="1" ref="E92" ca="1">SUMIF($A$82,$A92,E$82)
+SUMPRODUCT(--('Input - Other Expenses'!$C$23:$C$42=Calc!$A92),--('Input - Other Expenses'!$D$23:$D$42="Fixed"),OFFSET('Input - Other Expenses'!$D$23:$D$42,0,Calc!E$87))
+SUMPRODUCT(--('Input - Other Expenses'!$C$23:$C$42=Calc!$A92),--('Input - Other Expenses'!$D$23:$D$42="Percent of Revenue"),OFFSET('Input - Other Expenses'!$D$23:$D$42,0,Calc!E$87))*E$30
+SUMPRODUCT(--('Input - Other Expenses'!$C$23:$C$42=Calc!$A92),--('Input - Other Expenses'!$D$23:$D$42="Per Employee"),OFFSET('Input - Other Expenses'!$D$23:$D$42,0,Calc!E$87))*'Input - Salaries &amp; Dividends'!G$56</f>
        <v>0</v>
      </c>
      <c r="F92" s="94" cm="1">
        <f t="array" aca="1" ref="F92" ca="1">SUMIF($A$82,$A92,F$82)
+SUMPRODUCT(--('Input - Other Expenses'!$C$23:$C$42=Calc!$A92),--('Input - Other Expenses'!$D$23:$D$42="Fixed"),OFFSET('Input - Other Expenses'!$D$23:$D$42,0,Calc!F$87))
+SUMPRODUCT(--('Input - Other Expenses'!$C$23:$C$42=Calc!$A92),--('Input - Other Expenses'!$D$23:$D$42="Percent of Revenue"),OFFSET('Input - Other Expenses'!$D$23:$D$42,0,Calc!F$87))*F$30
+SUMPRODUCT(--('Input - Other Expenses'!$C$23:$C$42=Calc!$A92),--('Input - Other Expenses'!$D$23:$D$42="Per Employee"),OFFSET('Input - Other Expenses'!$D$23:$D$42,0,Calc!F$87))*'Input - Salaries &amp; Dividends'!H$56</f>
        <v>0</v>
      </c>
      <c r="G92" s="94" cm="1">
        <f t="array" aca="1" ref="G92" ca="1">SUMIF($A$82,$A92,G$82)
+SUMPRODUCT(--('Input - Other Expenses'!$C$23:$C$42=Calc!$A92),--('Input - Other Expenses'!$D$23:$D$42="Fixed"),OFFSET('Input - Other Expenses'!$D$23:$D$42,0,Calc!G$87))
+SUMPRODUCT(--('Input - Other Expenses'!$C$23:$C$42=Calc!$A92),--('Input - Other Expenses'!$D$23:$D$42="Percent of Revenue"),OFFSET('Input - Other Expenses'!$D$23:$D$42,0,Calc!G$87))*G$30
+SUMPRODUCT(--('Input - Other Expenses'!$C$23:$C$42=Calc!$A92),--('Input - Other Expenses'!$D$23:$D$42="Per Employee"),OFFSET('Input - Other Expenses'!$D$23:$D$42,0,Calc!G$87))*'Input - Salaries &amp; Dividends'!I$56</f>
        <v>0</v>
      </c>
      <c r="H92" s="94" cm="1">
        <f t="array" aca="1" ref="H92" ca="1">SUMIF($A$82,$A92,H$82)
+SUMPRODUCT(--('Input - Other Expenses'!$C$23:$C$42=Calc!$A92),--('Input - Other Expenses'!$D$23:$D$42="Fixed"),OFFSET('Input - Other Expenses'!$D$23:$D$42,0,Calc!H$87))
+SUMPRODUCT(--('Input - Other Expenses'!$C$23:$C$42=Calc!$A92),--('Input - Other Expenses'!$D$23:$D$42="Percent of Revenue"),OFFSET('Input - Other Expenses'!$D$23:$D$42,0,Calc!H$87))*H$30
+SUMPRODUCT(--('Input - Other Expenses'!$C$23:$C$42=Calc!$A92),--('Input - Other Expenses'!$D$23:$D$42="Per Employee"),OFFSET('Input - Other Expenses'!$D$23:$D$42,0,Calc!H$87))*'Input - Salaries &amp; Dividends'!J$56</f>
        <v>0</v>
      </c>
      <c r="I92" s="94" cm="1">
        <f t="array" aca="1" ref="I92" ca="1">SUMIF($A$82,$A92,I$82)
+SUMPRODUCT(--('Input - Other Expenses'!$C$23:$C$42=Calc!$A92),--('Input - Other Expenses'!$D$23:$D$42="Fixed"),OFFSET('Input - Other Expenses'!$D$23:$D$42,0,Calc!I$87))
+SUMPRODUCT(--('Input - Other Expenses'!$C$23:$C$42=Calc!$A92),--('Input - Other Expenses'!$D$23:$D$42="Percent of Revenue"),OFFSET('Input - Other Expenses'!$D$23:$D$42,0,Calc!I$87))*I$30
+SUMPRODUCT(--('Input - Other Expenses'!$C$23:$C$42=Calc!$A92),--('Input - Other Expenses'!$D$23:$D$42="Per Employee"),OFFSET('Input - Other Expenses'!$D$23:$D$42,0,Calc!I$87))*'Input - Salaries &amp; Dividends'!K$56</f>
        <v>0</v>
      </c>
      <c r="J92" s="94" cm="1">
        <f t="array" aca="1" ref="J92" ca="1">SUMIF($A$82,$A92,J$82)
+SUMPRODUCT(--('Input - Other Expenses'!$C$23:$C$42=Calc!$A92),--('Input - Other Expenses'!$D$23:$D$42="Fixed"),OFFSET('Input - Other Expenses'!$D$23:$D$42,0,Calc!J$87))
+SUMPRODUCT(--('Input - Other Expenses'!$C$23:$C$42=Calc!$A92),--('Input - Other Expenses'!$D$23:$D$42="Percent of Revenue"),OFFSET('Input - Other Expenses'!$D$23:$D$42,0,Calc!J$87))*J$30
+SUMPRODUCT(--('Input - Other Expenses'!$C$23:$C$42=Calc!$A92),--('Input - Other Expenses'!$D$23:$D$42="Per Employee"),OFFSET('Input - Other Expenses'!$D$23:$D$42,0,Calc!J$87))*'Input - Salaries &amp; Dividends'!L$56</f>
        <v>0</v>
      </c>
      <c r="K92" s="94" cm="1">
        <f t="array" aca="1" ref="K92" ca="1">SUMIF($A$82,$A92,K$82)
+SUMPRODUCT(--('Input - Other Expenses'!$C$23:$C$42=Calc!$A92),--('Input - Other Expenses'!$D$23:$D$42="Fixed"),OFFSET('Input - Other Expenses'!$D$23:$D$42,0,Calc!K$87))
+SUMPRODUCT(--('Input - Other Expenses'!$C$23:$C$42=Calc!$A92),--('Input - Other Expenses'!$D$23:$D$42="Percent of Revenue"),OFFSET('Input - Other Expenses'!$D$23:$D$42,0,Calc!K$87))*K$30
+SUMPRODUCT(--('Input - Other Expenses'!$C$23:$C$42=Calc!$A92),--('Input - Other Expenses'!$D$23:$D$42="Per Employee"),OFFSET('Input - Other Expenses'!$D$23:$D$42,0,Calc!K$87))*'Input - Salaries &amp; Dividends'!M$56</f>
        <v>0</v>
      </c>
      <c r="L92" s="94" cm="1">
        <f t="array" aca="1" ref="L92" ca="1">SUMIF($A$82,$A92,L$82)
+SUMPRODUCT(--('Input - Other Expenses'!$C$23:$C$42=Calc!$A92),--('Input - Other Expenses'!$D$23:$D$42="Fixed"),OFFSET('Input - Other Expenses'!$D$23:$D$42,0,Calc!L$87))
+SUMPRODUCT(--('Input - Other Expenses'!$C$23:$C$42=Calc!$A92),--('Input - Other Expenses'!$D$23:$D$42="Percent of Revenue"),OFFSET('Input - Other Expenses'!$D$23:$D$42,0,Calc!L$87))*L$30
+SUMPRODUCT(--('Input - Other Expenses'!$C$23:$C$42=Calc!$A92),--('Input - Other Expenses'!$D$23:$D$42="Per Employee"),OFFSET('Input - Other Expenses'!$D$23:$D$42,0,Calc!L$87))*'Input - Salaries &amp; Dividends'!N$56</f>
        <v>0</v>
      </c>
      <c r="M92" s="94" cm="1">
        <f t="array" aca="1" ref="M92" ca="1">SUMIF($A$82,$A92,M$82)
+SUMPRODUCT(--('Input - Other Expenses'!$C$23:$C$42=Calc!$A92),--('Input - Other Expenses'!$D$23:$D$42="Fixed"),OFFSET('Input - Other Expenses'!$D$23:$D$42,0,Calc!M$87))
+SUMPRODUCT(--('Input - Other Expenses'!$C$23:$C$42=Calc!$A92),--('Input - Other Expenses'!$D$23:$D$42="Percent of Revenue"),OFFSET('Input - Other Expenses'!$D$23:$D$42,0,Calc!M$87))*M$30
+SUMPRODUCT(--('Input - Other Expenses'!$C$23:$C$42=Calc!$A92),--('Input - Other Expenses'!$D$23:$D$42="Per Employee"),OFFSET('Input - Other Expenses'!$D$23:$D$42,0,Calc!M$87))*'Input - Salaries &amp; Dividends'!O$56</f>
        <v>0</v>
      </c>
      <c r="N92" s="94" cm="1">
        <f t="array" aca="1" ref="N92" ca="1">SUMIF($A$82,$A92,N$82)
+SUMPRODUCT(--('Input - Other Expenses'!$C$23:$C$42=Calc!$A92),--('Input - Other Expenses'!$D$23:$D$42="Fixed"),OFFSET('Input - Other Expenses'!$D$23:$D$42,0,Calc!N$87))
+SUMPRODUCT(--('Input - Other Expenses'!$C$23:$C$42=Calc!$A92),--('Input - Other Expenses'!$D$23:$D$42="Percent of Revenue"),OFFSET('Input - Other Expenses'!$D$23:$D$42,0,Calc!N$87))*N$30
+SUMPRODUCT(--('Input - Other Expenses'!$C$23:$C$42=Calc!$A92),--('Input - Other Expenses'!$D$23:$D$42="Per Employee"),OFFSET('Input - Other Expenses'!$D$23:$D$42,0,Calc!N$87))*'Input - Salaries &amp; Dividends'!P$56</f>
        <v>0</v>
      </c>
      <c r="O92" s="94" cm="1">
        <f t="array" aca="1" ref="O92" ca="1">SUMIF($A$82,$A92,O$82)
+SUMPRODUCT(--('Input - Other Expenses'!$C$23:$C$42=Calc!$A92),--('Input - Other Expenses'!$D$23:$D$42="Fixed"),OFFSET('Input - Other Expenses'!$D$23:$D$42,0,Calc!O$87))
+SUMPRODUCT(--('Input - Other Expenses'!$C$23:$C$42=Calc!$A92),--('Input - Other Expenses'!$D$23:$D$42="Percent of Revenue"),OFFSET('Input - Other Expenses'!$D$23:$D$42,0,Calc!O$87))*O$30
+SUMPRODUCT(--('Input - Other Expenses'!$C$23:$C$42=Calc!$A92),--('Input - Other Expenses'!$D$23:$D$42="Per Employee"),OFFSET('Input - Other Expenses'!$D$23:$D$42,0,Calc!O$87))*'Input - Salaries &amp; Dividends'!Q$56</f>
        <v>0</v>
      </c>
      <c r="P92" s="94" cm="1">
        <f t="array" aca="1" ref="P92" ca="1">SUMIF($A$82,$A92,P$82)
+SUMPRODUCT(--('Input - Other Expenses'!$C$23:$C$42=Calc!$A92),--('Input - Other Expenses'!$D$23:$D$42="Fixed"),OFFSET('Input - Other Expenses'!$D$23:$D$42,0,Calc!P$87))
+SUMPRODUCT(--('Input - Other Expenses'!$C$23:$C$42=Calc!$A92),--('Input - Other Expenses'!$D$23:$D$42="Percent of Revenue"),OFFSET('Input - Other Expenses'!$D$23:$D$42,0,Calc!P$87))*P$30
+SUMPRODUCT(--('Input - Other Expenses'!$C$23:$C$42=Calc!$A92),--('Input - Other Expenses'!$D$23:$D$42="Per Employee"),OFFSET('Input - Other Expenses'!$D$23:$D$42,0,Calc!P$87))*'Input - Salaries &amp; Dividends'!R$56</f>
        <v>0</v>
      </c>
      <c r="Q92" s="94" cm="1">
        <f t="array" aca="1" ref="Q92" ca="1">SUMIF($A$82,$A92,Q$82)
+SUMPRODUCT(--('Input - Other Expenses'!$C$23:$C$42=Calc!$A92),--('Input - Other Expenses'!$D$23:$D$42="Fixed"),OFFSET('Input - Other Expenses'!$D$23:$D$42,0,Calc!Q$87))
+SUMPRODUCT(--('Input - Other Expenses'!$C$23:$C$42=Calc!$A92),--('Input - Other Expenses'!$D$23:$D$42="Percent of Revenue"),OFFSET('Input - Other Expenses'!$D$23:$D$42,0,Calc!Q$87))*Q$30
+SUMPRODUCT(--('Input - Other Expenses'!$C$23:$C$42=Calc!$A92),--('Input - Other Expenses'!$D$23:$D$42="Per Employee"),OFFSET('Input - Other Expenses'!$D$23:$D$42,0,Calc!Q$87))*'Input - Salaries &amp; Dividends'!S$56</f>
        <v>0</v>
      </c>
      <c r="R92" s="94" cm="1">
        <f t="array" aca="1" ref="R92" ca="1">SUMIF($A$82,$A92,R$82)
+SUMPRODUCT(--('Input - Other Expenses'!$C$23:$C$42=Calc!$A92),--('Input - Other Expenses'!$D$23:$D$42="Fixed"),OFFSET('Input - Other Expenses'!$D$23:$D$42,0,Calc!R$87))
+SUMPRODUCT(--('Input - Other Expenses'!$C$23:$C$42=Calc!$A92),--('Input - Other Expenses'!$D$23:$D$42="Percent of Revenue"),OFFSET('Input - Other Expenses'!$D$23:$D$42,0,Calc!R$87))*R$30
+SUMPRODUCT(--('Input - Other Expenses'!$C$23:$C$42=Calc!$A92),--('Input - Other Expenses'!$D$23:$D$42="Per Employee"),OFFSET('Input - Other Expenses'!$D$23:$D$42,0,Calc!R$87))*'Input - Salaries &amp; Dividends'!T$56</f>
        <v>0</v>
      </c>
      <c r="S92" s="94" cm="1">
        <f t="array" aca="1" ref="S92" ca="1">SUMIF($A$82,$A92,S$82)
+SUMPRODUCT(--('Input - Other Expenses'!$C$23:$C$42=Calc!$A92),--('Input - Other Expenses'!$D$23:$D$42="Fixed"),OFFSET('Input - Other Expenses'!$D$23:$D$42,0,Calc!S$87))
+SUMPRODUCT(--('Input - Other Expenses'!$C$23:$C$42=Calc!$A92),--('Input - Other Expenses'!$D$23:$D$42="Percent of Revenue"),OFFSET('Input - Other Expenses'!$D$23:$D$42,0,Calc!S$87))*S$30
+SUMPRODUCT(--('Input - Other Expenses'!$C$23:$C$42=Calc!$A92),--('Input - Other Expenses'!$D$23:$D$42="Per Employee"),OFFSET('Input - Other Expenses'!$D$23:$D$42,0,Calc!S$87))*'Input - Salaries &amp; Dividends'!U$56</f>
        <v>0</v>
      </c>
      <c r="T92" s="94" cm="1">
        <f t="array" aca="1" ref="T92" ca="1">SUMIF($A$82,$A92,T$82)
+SUMPRODUCT(--('Input - Other Expenses'!$C$23:$C$42=Calc!$A92),--('Input - Other Expenses'!$D$23:$D$42="Fixed"),OFFSET('Input - Other Expenses'!$D$23:$D$42,0,Calc!T$87))
+SUMPRODUCT(--('Input - Other Expenses'!$C$23:$C$42=Calc!$A92),--('Input - Other Expenses'!$D$23:$D$42="Percent of Revenue"),OFFSET('Input - Other Expenses'!$D$23:$D$42,0,Calc!T$87))*T$30
+SUMPRODUCT(--('Input - Other Expenses'!$C$23:$C$42=Calc!$A92),--('Input - Other Expenses'!$D$23:$D$42="Per Employee"),OFFSET('Input - Other Expenses'!$D$23:$D$42,0,Calc!T$87))*'Input - Salaries &amp; Dividends'!V$56</f>
        <v>0</v>
      </c>
      <c r="U92" s="94" cm="1">
        <f t="array" aca="1" ref="U92" ca="1">SUMIF($A$82,$A92,U$82)
+SUMPRODUCT(--('Input - Other Expenses'!$C$23:$C$42=Calc!$A92),--('Input - Other Expenses'!$D$23:$D$42="Fixed"),OFFSET('Input - Other Expenses'!$D$23:$D$42,0,Calc!U$87))
+SUMPRODUCT(--('Input - Other Expenses'!$C$23:$C$42=Calc!$A92),--('Input - Other Expenses'!$D$23:$D$42="Percent of Revenue"),OFFSET('Input - Other Expenses'!$D$23:$D$42,0,Calc!U$87))*U$30
+SUMPRODUCT(--('Input - Other Expenses'!$C$23:$C$42=Calc!$A92),--('Input - Other Expenses'!$D$23:$D$42="Per Employee"),OFFSET('Input - Other Expenses'!$D$23:$D$42,0,Calc!U$87))*'Input - Salaries &amp; Dividends'!W$56</f>
        <v>0</v>
      </c>
      <c r="V92" s="94" cm="1">
        <f t="array" aca="1" ref="V92" ca="1">SUMIF($A$82,$A92,V$82)
+SUMPRODUCT(--('Input - Other Expenses'!$C$23:$C$42=Calc!$A92),--('Input - Other Expenses'!$D$23:$D$42="Fixed"),OFFSET('Input - Other Expenses'!$D$23:$D$42,0,Calc!V$87))
+SUMPRODUCT(--('Input - Other Expenses'!$C$23:$C$42=Calc!$A92),--('Input - Other Expenses'!$D$23:$D$42="Percent of Revenue"),OFFSET('Input - Other Expenses'!$D$23:$D$42,0,Calc!V$87))*V$30
+SUMPRODUCT(--('Input - Other Expenses'!$C$23:$C$42=Calc!$A92),--('Input - Other Expenses'!$D$23:$D$42="Per Employee"),OFFSET('Input - Other Expenses'!$D$23:$D$42,0,Calc!V$87))*'Input - Salaries &amp; Dividends'!X$56</f>
        <v>0</v>
      </c>
      <c r="W92" s="94" cm="1">
        <f t="array" aca="1" ref="W92" ca="1">SUMIF($A$82,$A92,W$82)
+SUMPRODUCT(--('Input - Other Expenses'!$C$23:$C$42=Calc!$A92),--('Input - Other Expenses'!$D$23:$D$42="Fixed"),OFFSET('Input - Other Expenses'!$D$23:$D$42,0,Calc!W$87))
+SUMPRODUCT(--('Input - Other Expenses'!$C$23:$C$42=Calc!$A92),--('Input - Other Expenses'!$D$23:$D$42="Percent of Revenue"),OFFSET('Input - Other Expenses'!$D$23:$D$42,0,Calc!W$87))*W$30
+SUMPRODUCT(--('Input - Other Expenses'!$C$23:$C$42=Calc!$A92),--('Input - Other Expenses'!$D$23:$D$42="Per Employee"),OFFSET('Input - Other Expenses'!$D$23:$D$42,0,Calc!W$87))*'Input - Salaries &amp; Dividends'!Y$56</f>
        <v>0</v>
      </c>
      <c r="X92" s="94" cm="1">
        <f t="array" aca="1" ref="X92" ca="1">SUMIF($A$82,$A92,X$82)
+SUMPRODUCT(--('Input - Other Expenses'!$C$23:$C$42=Calc!$A92),--('Input - Other Expenses'!$D$23:$D$42="Fixed"),OFFSET('Input - Other Expenses'!$D$23:$D$42,0,Calc!X$87))
+SUMPRODUCT(--('Input - Other Expenses'!$C$23:$C$42=Calc!$A92),--('Input - Other Expenses'!$D$23:$D$42="Percent of Revenue"),OFFSET('Input - Other Expenses'!$D$23:$D$42,0,Calc!X$87))*X$30
+SUMPRODUCT(--('Input - Other Expenses'!$C$23:$C$42=Calc!$A92),--('Input - Other Expenses'!$D$23:$D$42="Per Employee"),OFFSET('Input - Other Expenses'!$D$23:$D$42,0,Calc!X$87))*'Input - Salaries &amp; Dividends'!Z$56</f>
        <v>0</v>
      </c>
      <c r="Y92" s="94" cm="1">
        <f t="array" aca="1" ref="Y92" ca="1">SUMIF($A$82,$A92,Y$82)
+SUMPRODUCT(--('Input - Other Expenses'!$C$23:$C$42=Calc!$A92),--('Input - Other Expenses'!$D$23:$D$42="Fixed"),OFFSET('Input - Other Expenses'!$D$23:$D$42,0,Calc!Y$87))
+SUMPRODUCT(--('Input - Other Expenses'!$C$23:$C$42=Calc!$A92),--('Input - Other Expenses'!$D$23:$D$42="Percent of Revenue"),OFFSET('Input - Other Expenses'!$D$23:$D$42,0,Calc!Y$87))*Y$30
+SUMPRODUCT(--('Input - Other Expenses'!$C$23:$C$42=Calc!$A92),--('Input - Other Expenses'!$D$23:$D$42="Per Employee"),OFFSET('Input - Other Expenses'!$D$23:$D$42,0,Calc!Y$87))*'Input - Salaries &amp; Dividends'!AA$56</f>
        <v>0</v>
      </c>
      <c r="Z92" s="94" cm="1">
        <f t="array" aca="1" ref="Z92" ca="1">SUMIF($A$82,$A92,Z$82)
+SUMPRODUCT(--('Input - Other Expenses'!$C$23:$C$42=Calc!$A92),--('Input - Other Expenses'!$D$23:$D$42="Fixed"),OFFSET('Input - Other Expenses'!$D$23:$D$42,0,Calc!Z$87))
+SUMPRODUCT(--('Input - Other Expenses'!$C$23:$C$42=Calc!$A92),--('Input - Other Expenses'!$D$23:$D$42="Percent of Revenue"),OFFSET('Input - Other Expenses'!$D$23:$D$42,0,Calc!Z$87))*Z$30
+SUMPRODUCT(--('Input - Other Expenses'!$C$23:$C$42=Calc!$A92),--('Input - Other Expenses'!$D$23:$D$42="Per Employee"),OFFSET('Input - Other Expenses'!$D$23:$D$42,0,Calc!Z$87))*'Input - Salaries &amp; Dividends'!AB$56</f>
        <v>0</v>
      </c>
      <c r="AA92" s="94" cm="1">
        <f t="array" aca="1" ref="AA92" ca="1">SUMIF($A$82,$A92,AA$82)
+SUMPRODUCT(--('Input - Other Expenses'!$C$23:$C$42=Calc!$A92),--('Input - Other Expenses'!$D$23:$D$42="Fixed"),OFFSET('Input - Other Expenses'!$D$23:$D$42,0,Calc!AA$87))
+SUMPRODUCT(--('Input - Other Expenses'!$C$23:$C$42=Calc!$A92),--('Input - Other Expenses'!$D$23:$D$42="Percent of Revenue"),OFFSET('Input - Other Expenses'!$D$23:$D$42,0,Calc!AA$87))*AA$30
+SUMPRODUCT(--('Input - Other Expenses'!$C$23:$C$42=Calc!$A92),--('Input - Other Expenses'!$D$23:$D$42="Per Employee"),OFFSET('Input - Other Expenses'!$D$23:$D$42,0,Calc!AA$87))*'Input - Salaries &amp; Dividends'!AC$56</f>
        <v>0</v>
      </c>
      <c r="AB92" s="94" cm="1">
        <f t="array" aca="1" ref="AB92" ca="1">SUMIF($A$82,$A92,AB$82)
+SUMPRODUCT(--('Input - Other Expenses'!$C$23:$C$42=Calc!$A92),--('Input - Other Expenses'!$D$23:$D$42="Fixed"),OFFSET('Input - Other Expenses'!$D$23:$D$42,0,Calc!AB$87))
+SUMPRODUCT(--('Input - Other Expenses'!$C$23:$C$42=Calc!$A92),--('Input - Other Expenses'!$D$23:$D$42="Percent of Revenue"),OFFSET('Input - Other Expenses'!$D$23:$D$42,0,Calc!AB$87))*AB$30
+SUMPRODUCT(--('Input - Other Expenses'!$C$23:$C$42=Calc!$A92),--('Input - Other Expenses'!$D$23:$D$42="Per Employee"),OFFSET('Input - Other Expenses'!$D$23:$D$42,0,Calc!AB$87))*'Input - Salaries &amp; Dividends'!AD$56</f>
        <v>0</v>
      </c>
      <c r="AC92" s="94" cm="1">
        <f t="array" aca="1" ref="AC92" ca="1">SUMIF($A$82,$A92,AC$82)
+SUMPRODUCT(--('Input - Other Expenses'!$C$23:$C$42=Calc!$A92),--('Input - Other Expenses'!$D$23:$D$42="Fixed"),OFFSET('Input - Other Expenses'!$D$23:$D$42,0,Calc!AC$87))
+SUMPRODUCT(--('Input - Other Expenses'!$C$23:$C$42=Calc!$A92),--('Input - Other Expenses'!$D$23:$D$42="Percent of Revenue"),OFFSET('Input - Other Expenses'!$D$23:$D$42,0,Calc!AC$87))*AC$30
+SUMPRODUCT(--('Input - Other Expenses'!$C$23:$C$42=Calc!$A92),--('Input - Other Expenses'!$D$23:$D$42="Per Employee"),OFFSET('Input - Other Expenses'!$D$23:$D$42,0,Calc!AC$87))*'Input - Salaries &amp; Dividends'!AE$56</f>
        <v>0</v>
      </c>
      <c r="AD92" s="94" cm="1">
        <f t="array" aca="1" ref="AD92" ca="1">SUMIF($A$82,$A92,AD$82)
+SUMPRODUCT(--('Input - Other Expenses'!$C$23:$C$42=Calc!$A92),--('Input - Other Expenses'!$D$23:$D$42="Fixed"),OFFSET('Input - Other Expenses'!$D$23:$D$42,0,Calc!AD$87))
+SUMPRODUCT(--('Input - Other Expenses'!$C$23:$C$42=Calc!$A92),--('Input - Other Expenses'!$D$23:$D$42="Percent of Revenue"),OFFSET('Input - Other Expenses'!$D$23:$D$42,0,Calc!AD$87))*AD$30
+SUMPRODUCT(--('Input - Other Expenses'!$C$23:$C$42=Calc!$A92),--('Input - Other Expenses'!$D$23:$D$42="Per Employee"),OFFSET('Input - Other Expenses'!$D$23:$D$42,0,Calc!AD$87))*'Input - Salaries &amp; Dividends'!AF$56</f>
        <v>0</v>
      </c>
      <c r="AE92" s="94" cm="1">
        <f t="array" aca="1" ref="AE92" ca="1">SUMIF($A$82,$A92,AE$82)
+SUMPRODUCT(--('Input - Other Expenses'!$C$23:$C$42=Calc!$A92),--('Input - Other Expenses'!$D$23:$D$42="Fixed"),OFFSET('Input - Other Expenses'!$D$23:$D$42,0,Calc!AE$87))
+SUMPRODUCT(--('Input - Other Expenses'!$C$23:$C$42=Calc!$A92),--('Input - Other Expenses'!$D$23:$D$42="Percent of Revenue"),OFFSET('Input - Other Expenses'!$D$23:$D$42,0,Calc!AE$87))*AE$30
+SUMPRODUCT(--('Input - Other Expenses'!$C$23:$C$42=Calc!$A92),--('Input - Other Expenses'!$D$23:$D$42="Per Employee"),OFFSET('Input - Other Expenses'!$D$23:$D$42,0,Calc!AE$87))*'Input - Salaries &amp; Dividends'!AG$56</f>
        <v>0</v>
      </c>
      <c r="AF92" s="94" cm="1">
        <f t="array" aca="1" ref="AF92" ca="1">SUMIF($A$82,$A92,AF$82)
+SUMPRODUCT(--('Input - Other Expenses'!$C$23:$C$42=Calc!$A92),--('Input - Other Expenses'!$D$23:$D$42="Fixed"),OFFSET('Input - Other Expenses'!$D$23:$D$42,0,Calc!AF$87))
+SUMPRODUCT(--('Input - Other Expenses'!$C$23:$C$42=Calc!$A92),--('Input - Other Expenses'!$D$23:$D$42="Percent of Revenue"),OFFSET('Input - Other Expenses'!$D$23:$D$42,0,Calc!AF$87))*AF$30
+SUMPRODUCT(--('Input - Other Expenses'!$C$23:$C$42=Calc!$A92),--('Input - Other Expenses'!$D$23:$D$42="Per Employee"),OFFSET('Input - Other Expenses'!$D$23:$D$42,0,Calc!AF$87))*'Input - Salaries &amp; Dividends'!AH$56</f>
        <v>0</v>
      </c>
      <c r="AG92" s="94" cm="1">
        <f t="array" aca="1" ref="AG92" ca="1">SUMIF($A$82,$A92,AG$82)
+SUMPRODUCT(--('Input - Other Expenses'!$C$23:$C$42=Calc!$A92),--('Input - Other Expenses'!$D$23:$D$42="Fixed"),OFFSET('Input - Other Expenses'!$D$23:$D$42,0,Calc!AG$87))
+SUMPRODUCT(--('Input - Other Expenses'!$C$23:$C$42=Calc!$A92),--('Input - Other Expenses'!$D$23:$D$42="Percent of Revenue"),OFFSET('Input - Other Expenses'!$D$23:$D$42,0,Calc!AG$87))*AG$30
+SUMPRODUCT(--('Input - Other Expenses'!$C$23:$C$42=Calc!$A92),--('Input - Other Expenses'!$D$23:$D$42="Per Employee"),OFFSET('Input - Other Expenses'!$D$23:$D$42,0,Calc!AG$87))*'Input - Salaries &amp; Dividends'!AI$56</f>
        <v>0</v>
      </c>
      <c r="AH92" s="94" cm="1">
        <f t="array" aca="1" ref="AH92" ca="1">SUMIF($A$82,$A92,AH$82)
+SUMPRODUCT(--('Input - Other Expenses'!$C$23:$C$42=Calc!$A92),--('Input - Other Expenses'!$D$23:$D$42="Fixed"),OFFSET('Input - Other Expenses'!$D$23:$D$42,0,Calc!AH$87))
+SUMPRODUCT(--('Input - Other Expenses'!$C$23:$C$42=Calc!$A92),--('Input - Other Expenses'!$D$23:$D$42="Percent of Revenue"),OFFSET('Input - Other Expenses'!$D$23:$D$42,0,Calc!AH$87))*AH$30
+SUMPRODUCT(--('Input - Other Expenses'!$C$23:$C$42=Calc!$A92),--('Input - Other Expenses'!$D$23:$D$42="Per Employee"),OFFSET('Input - Other Expenses'!$D$23:$D$42,0,Calc!AH$87))*'Input - Salaries &amp; Dividends'!AJ$56</f>
        <v>0</v>
      </c>
      <c r="AI92" s="94" cm="1">
        <f t="array" aca="1" ref="AI92" ca="1">SUMIF($A$82,$A92,AI$82)
+SUMPRODUCT(--('Input - Other Expenses'!$C$23:$C$42=Calc!$A92),--('Input - Other Expenses'!$D$23:$D$42="Fixed"),OFFSET('Input - Other Expenses'!$D$23:$D$42,0,Calc!AI$87))
+SUMPRODUCT(--('Input - Other Expenses'!$C$23:$C$42=Calc!$A92),--('Input - Other Expenses'!$D$23:$D$42="Percent of Revenue"),OFFSET('Input - Other Expenses'!$D$23:$D$42,0,Calc!AI$87))*AI$30
+SUMPRODUCT(--('Input - Other Expenses'!$C$23:$C$42=Calc!$A92),--('Input - Other Expenses'!$D$23:$D$42="Per Employee"),OFFSET('Input - Other Expenses'!$D$23:$D$42,0,Calc!AI$87))*'Input - Salaries &amp; Dividends'!AK$56</f>
        <v>0</v>
      </c>
      <c r="AJ92" s="94" cm="1">
        <f t="array" aca="1" ref="AJ92" ca="1">SUMIF($A$82,$A92,AJ$82)
+SUMPRODUCT(--('Input - Other Expenses'!$C$23:$C$42=Calc!$A92),--('Input - Other Expenses'!$D$23:$D$42="Fixed"),OFFSET('Input - Other Expenses'!$D$23:$D$42,0,Calc!AJ$87))
+SUMPRODUCT(--('Input - Other Expenses'!$C$23:$C$42=Calc!$A92),--('Input - Other Expenses'!$D$23:$D$42="Percent of Revenue"),OFFSET('Input - Other Expenses'!$D$23:$D$42,0,Calc!AJ$87))*AJ$30
+SUMPRODUCT(--('Input - Other Expenses'!$C$23:$C$42=Calc!$A92),--('Input - Other Expenses'!$D$23:$D$42="Per Employee"),OFFSET('Input - Other Expenses'!$D$23:$D$42,0,Calc!AJ$87))*'Input - Salaries &amp; Dividends'!AL$56</f>
        <v>0</v>
      </c>
      <c r="AK92" s="94" cm="1">
        <f t="array" aca="1" ref="AK92" ca="1">SUMIF($A$82,$A92,AK$82)
+SUMPRODUCT(--('Input - Other Expenses'!$C$23:$C$42=Calc!$A92),--('Input - Other Expenses'!$D$23:$D$42="Fixed"),OFFSET('Input - Other Expenses'!$D$23:$D$42,0,Calc!AK$87))
+SUMPRODUCT(--('Input - Other Expenses'!$C$23:$C$42=Calc!$A92),--('Input - Other Expenses'!$D$23:$D$42="Percent of Revenue"),OFFSET('Input - Other Expenses'!$D$23:$D$42,0,Calc!AK$87))*AK$30
+SUMPRODUCT(--('Input - Other Expenses'!$C$23:$C$42=Calc!$A92),--('Input - Other Expenses'!$D$23:$D$42="Per Employee"),OFFSET('Input - Other Expenses'!$D$23:$D$42,0,Calc!AK$87))*'Input - Salaries &amp; Dividends'!AM$56</f>
        <v>0</v>
      </c>
      <c r="AL92" s="94" cm="1">
        <f t="array" aca="1" ref="AL92" ca="1">SUMIF($A$82,$A92,AL$82)
+SUMPRODUCT(--('Input - Other Expenses'!$C$23:$C$42=Calc!$A92),--('Input - Other Expenses'!$D$23:$D$42="Fixed"),OFFSET('Input - Other Expenses'!$D$23:$D$42,0,Calc!AL$87))
+SUMPRODUCT(--('Input - Other Expenses'!$C$23:$C$42=Calc!$A92),--('Input - Other Expenses'!$D$23:$D$42="Percent of Revenue"),OFFSET('Input - Other Expenses'!$D$23:$D$42,0,Calc!AL$87))*AL$30
+SUMPRODUCT(--('Input - Other Expenses'!$C$23:$C$42=Calc!$A92),--('Input - Other Expenses'!$D$23:$D$42="Per Employee"),OFFSET('Input - Other Expenses'!$D$23:$D$42,0,Calc!AL$87))*'Input - Salaries &amp; Dividends'!AN$56</f>
        <v>0</v>
      </c>
      <c r="AM92" s="94" cm="1">
        <f t="array" aca="1" ref="AM92" ca="1">SUMIF($A$82,$A92,AM$82)
+SUMPRODUCT(--('Input - Other Expenses'!$C$23:$C$42=Calc!$A92),--('Input - Other Expenses'!$D$23:$D$42="Fixed"),OFFSET('Input - Other Expenses'!$D$23:$D$42,0,Calc!AM$87))
+SUMPRODUCT(--('Input - Other Expenses'!$C$23:$C$42=Calc!$A92),--('Input - Other Expenses'!$D$23:$D$42="Percent of Revenue"),OFFSET('Input - Other Expenses'!$D$23:$D$42,0,Calc!AM$87))*AM$30
+SUMPRODUCT(--('Input - Other Expenses'!$C$23:$C$42=Calc!$A92),--('Input - Other Expenses'!$D$23:$D$42="Per Employee"),OFFSET('Input - Other Expenses'!$D$23:$D$42,0,Calc!AM$87))*'Input - Salaries &amp; Dividends'!AO$56</f>
        <v>0</v>
      </c>
      <c r="AN92" s="94" cm="1">
        <f t="array" aca="1" ref="AN92" ca="1">SUMIF($A$82,$A92,AN$82)
+SUMPRODUCT(--('Input - Other Expenses'!$C$23:$C$42=Calc!$A92),--('Input - Other Expenses'!$D$23:$D$42="Fixed"),OFFSET('Input - Other Expenses'!$D$23:$D$42,0,Calc!AN$87))
+SUMPRODUCT(--('Input - Other Expenses'!$C$23:$C$42=Calc!$A92),--('Input - Other Expenses'!$D$23:$D$42="Percent of Revenue"),OFFSET('Input - Other Expenses'!$D$23:$D$42,0,Calc!AN$87))*AN$30
+SUMPRODUCT(--('Input - Other Expenses'!$C$23:$C$42=Calc!$A92),--('Input - Other Expenses'!$D$23:$D$42="Per Employee"),OFFSET('Input - Other Expenses'!$D$23:$D$42,0,Calc!AN$87))*'Input - Salaries &amp; Dividends'!AP$56</f>
        <v>0</v>
      </c>
      <c r="AO92" s="94" cm="1">
        <f t="array" aca="1" ref="AO92" ca="1">SUMIF($A$82,$A92,AO$82)
+SUMPRODUCT(--('Input - Other Expenses'!$C$23:$C$42=Calc!$A92),--('Input - Other Expenses'!$D$23:$D$42="Fixed"),OFFSET('Input - Other Expenses'!$D$23:$D$42,0,Calc!AO$87))
+SUMPRODUCT(--('Input - Other Expenses'!$C$23:$C$42=Calc!$A92),--('Input - Other Expenses'!$D$23:$D$42="Percent of Revenue"),OFFSET('Input - Other Expenses'!$D$23:$D$42,0,Calc!AO$87))*AO$30
+SUMPRODUCT(--('Input - Other Expenses'!$C$23:$C$42=Calc!$A92),--('Input - Other Expenses'!$D$23:$D$42="Per Employee"),OFFSET('Input - Other Expenses'!$D$23:$D$42,0,Calc!AO$87))*'Input - Salaries &amp; Dividends'!AQ$56</f>
        <v>0</v>
      </c>
      <c r="AP92" s="94" cm="1">
        <f t="array" aca="1" ref="AP92" ca="1">SUMIF($A$82,$A92,AP$82)
+SUMPRODUCT(--('Input - Other Expenses'!$C$23:$C$42=Calc!$A92),--('Input - Other Expenses'!$D$23:$D$42="Fixed"),OFFSET('Input - Other Expenses'!$D$23:$D$42,0,Calc!AP$87))
+SUMPRODUCT(--('Input - Other Expenses'!$C$23:$C$42=Calc!$A92),--('Input - Other Expenses'!$D$23:$D$42="Percent of Revenue"),OFFSET('Input - Other Expenses'!$D$23:$D$42,0,Calc!AP$87))*AP$30
+SUMPRODUCT(--('Input - Other Expenses'!$C$23:$C$42=Calc!$A92),--('Input - Other Expenses'!$D$23:$D$42="Per Employee"),OFFSET('Input - Other Expenses'!$D$23:$D$42,0,Calc!AP$87))*'Input - Salaries &amp; Dividends'!AR$56</f>
        <v>0</v>
      </c>
      <c r="AQ92" s="94" cm="1">
        <f t="array" aca="1" ref="AQ92" ca="1">SUMIF($A$82,$A92,AQ$82)
+SUMPRODUCT(--('Input - Other Expenses'!$C$23:$C$42=Calc!$A92),--('Input - Other Expenses'!$D$23:$D$42="Fixed"),OFFSET('Input - Other Expenses'!$D$23:$D$42,0,Calc!AQ$87))
+SUMPRODUCT(--('Input - Other Expenses'!$C$23:$C$42=Calc!$A92),--('Input - Other Expenses'!$D$23:$D$42="Percent of Revenue"),OFFSET('Input - Other Expenses'!$D$23:$D$42,0,Calc!AQ$87))*AQ$30
+SUMPRODUCT(--('Input - Other Expenses'!$C$23:$C$42=Calc!$A92),--('Input - Other Expenses'!$D$23:$D$42="Per Employee"),OFFSET('Input - Other Expenses'!$D$23:$D$42,0,Calc!AQ$87))*'Input - Salaries &amp; Dividends'!AS$56</f>
        <v>0</v>
      </c>
      <c r="AR92" s="94" cm="1">
        <f t="array" aca="1" ref="AR92" ca="1">SUMIF($A$82,$A92,AR$82)
+SUMPRODUCT(--('Input - Other Expenses'!$C$23:$C$42=Calc!$A92),--('Input - Other Expenses'!$D$23:$D$42="Fixed"),OFFSET('Input - Other Expenses'!$D$23:$D$42,0,Calc!AR$87))
+SUMPRODUCT(--('Input - Other Expenses'!$C$23:$C$42=Calc!$A92),--('Input - Other Expenses'!$D$23:$D$42="Percent of Revenue"),OFFSET('Input - Other Expenses'!$D$23:$D$42,0,Calc!AR$87))*AR$30
+SUMPRODUCT(--('Input - Other Expenses'!$C$23:$C$42=Calc!$A92),--('Input - Other Expenses'!$D$23:$D$42="Per Employee"),OFFSET('Input - Other Expenses'!$D$23:$D$42,0,Calc!AR$87))*'Input - Salaries &amp; Dividends'!AT$56</f>
        <v>0</v>
      </c>
      <c r="AS92" s="94" cm="1">
        <f t="array" aca="1" ref="AS92" ca="1">SUMIF($A$82,$A92,AS$82)
+SUMPRODUCT(--('Input - Other Expenses'!$C$23:$C$42=Calc!$A92),--('Input - Other Expenses'!$D$23:$D$42="Fixed"),OFFSET('Input - Other Expenses'!$D$23:$D$42,0,Calc!AS$87))
+SUMPRODUCT(--('Input - Other Expenses'!$C$23:$C$42=Calc!$A92),--('Input - Other Expenses'!$D$23:$D$42="Percent of Revenue"),OFFSET('Input - Other Expenses'!$D$23:$D$42,0,Calc!AS$87))*AS$30
+SUMPRODUCT(--('Input - Other Expenses'!$C$23:$C$42=Calc!$A92),--('Input - Other Expenses'!$D$23:$D$42="Per Employee"),OFFSET('Input - Other Expenses'!$D$23:$D$42,0,Calc!AS$87))*'Input - Salaries &amp; Dividends'!AU$56</f>
        <v>0</v>
      </c>
      <c r="AT92" s="94" cm="1">
        <f t="array" aca="1" ref="AT92" ca="1">SUMIF($A$82,$A92,AT$82)
+SUMPRODUCT(--('Input - Other Expenses'!$C$23:$C$42=Calc!$A92),--('Input - Other Expenses'!$D$23:$D$42="Fixed"),OFFSET('Input - Other Expenses'!$D$23:$D$42,0,Calc!AT$87))
+SUMPRODUCT(--('Input - Other Expenses'!$C$23:$C$42=Calc!$A92),--('Input - Other Expenses'!$D$23:$D$42="Percent of Revenue"),OFFSET('Input - Other Expenses'!$D$23:$D$42,0,Calc!AT$87))*AT$30
+SUMPRODUCT(--('Input - Other Expenses'!$C$23:$C$42=Calc!$A92),--('Input - Other Expenses'!$D$23:$D$42="Per Employee"),OFFSET('Input - Other Expenses'!$D$23:$D$42,0,Calc!AT$87))*'Input - Salaries &amp; Dividends'!AV$56</f>
        <v>0</v>
      </c>
      <c r="AU92" s="94" cm="1">
        <f t="array" aca="1" ref="AU92" ca="1">SUMIF($A$82,$A92,AU$82)
+SUMPRODUCT(--('Input - Other Expenses'!$C$23:$C$42=Calc!$A92),--('Input - Other Expenses'!$D$23:$D$42="Fixed"),OFFSET('Input - Other Expenses'!$D$23:$D$42,0,Calc!AU$87))
+SUMPRODUCT(--('Input - Other Expenses'!$C$23:$C$42=Calc!$A92),--('Input - Other Expenses'!$D$23:$D$42="Percent of Revenue"),OFFSET('Input - Other Expenses'!$D$23:$D$42,0,Calc!AU$87))*AU$30
+SUMPRODUCT(--('Input - Other Expenses'!$C$23:$C$42=Calc!$A92),--('Input - Other Expenses'!$D$23:$D$42="Per Employee"),OFFSET('Input - Other Expenses'!$D$23:$D$42,0,Calc!AU$87))*'Input - Salaries &amp; Dividends'!AW$56</f>
        <v>0</v>
      </c>
      <c r="AV92" s="94" cm="1">
        <f t="array" aca="1" ref="AV92" ca="1">SUMIF($A$82,$A92,AV$82)
+SUMPRODUCT(--('Input - Other Expenses'!$C$23:$C$42=Calc!$A92),--('Input - Other Expenses'!$D$23:$D$42="Fixed"),OFFSET('Input - Other Expenses'!$D$23:$D$42,0,Calc!AV$87))
+SUMPRODUCT(--('Input - Other Expenses'!$C$23:$C$42=Calc!$A92),--('Input - Other Expenses'!$D$23:$D$42="Percent of Revenue"),OFFSET('Input - Other Expenses'!$D$23:$D$42,0,Calc!AV$87))*AV$30
+SUMPRODUCT(--('Input - Other Expenses'!$C$23:$C$42=Calc!$A92),--('Input - Other Expenses'!$D$23:$D$42="Per Employee"),OFFSET('Input - Other Expenses'!$D$23:$D$42,0,Calc!AV$87))*'Input - Salaries &amp; Dividends'!AX$56</f>
        <v>0</v>
      </c>
      <c r="AW92" s="94" cm="1">
        <f t="array" aca="1" ref="AW92" ca="1">SUMIF($A$82,$A92,AW$82)
+SUMPRODUCT(--('Input - Other Expenses'!$C$23:$C$42=Calc!$A92),--('Input - Other Expenses'!$D$23:$D$42="Fixed"),OFFSET('Input - Other Expenses'!$D$23:$D$42,0,Calc!AW$87))
+SUMPRODUCT(--('Input - Other Expenses'!$C$23:$C$42=Calc!$A92),--('Input - Other Expenses'!$D$23:$D$42="Percent of Revenue"),OFFSET('Input - Other Expenses'!$D$23:$D$42,0,Calc!AW$87))*AW$30
+SUMPRODUCT(--('Input - Other Expenses'!$C$23:$C$42=Calc!$A92),--('Input - Other Expenses'!$D$23:$D$42="Per Employee"),OFFSET('Input - Other Expenses'!$D$23:$D$42,0,Calc!AW$87))*'Input - Salaries &amp; Dividends'!AY$56</f>
        <v>0</v>
      </c>
      <c r="AX92" s="94" cm="1">
        <f t="array" aca="1" ref="AX92" ca="1">SUMIF($A$82,$A92,AX$82)
+SUMPRODUCT(--('Input - Other Expenses'!$C$23:$C$42=Calc!$A92),--('Input - Other Expenses'!$D$23:$D$42="Fixed"),OFFSET('Input - Other Expenses'!$D$23:$D$42,0,Calc!AX$87))
+SUMPRODUCT(--('Input - Other Expenses'!$C$23:$C$42=Calc!$A92),--('Input - Other Expenses'!$D$23:$D$42="Percent of Revenue"),OFFSET('Input - Other Expenses'!$D$23:$D$42,0,Calc!AX$87))*AX$30
+SUMPRODUCT(--('Input - Other Expenses'!$C$23:$C$42=Calc!$A92),--('Input - Other Expenses'!$D$23:$D$42="Per Employee"),OFFSET('Input - Other Expenses'!$D$23:$D$42,0,Calc!AX$87))*'Input - Salaries &amp; Dividends'!AZ$56</f>
        <v>0</v>
      </c>
      <c r="AY92" s="94" cm="1">
        <f t="array" aca="1" ref="AY92" ca="1">SUMIF($A$82,$A92,AY$82)
+SUMPRODUCT(--('Input - Other Expenses'!$C$23:$C$42=Calc!$A92),--('Input - Other Expenses'!$D$23:$D$42="Fixed"),OFFSET('Input - Other Expenses'!$D$23:$D$42,0,Calc!AY$87))
+SUMPRODUCT(--('Input - Other Expenses'!$C$23:$C$42=Calc!$A92),--('Input - Other Expenses'!$D$23:$D$42="Percent of Revenue"),OFFSET('Input - Other Expenses'!$D$23:$D$42,0,Calc!AY$87))*AY$30
+SUMPRODUCT(--('Input - Other Expenses'!$C$23:$C$42=Calc!$A92),--('Input - Other Expenses'!$D$23:$D$42="Per Employee"),OFFSET('Input - Other Expenses'!$D$23:$D$42,0,Calc!AY$87))*'Input - Salaries &amp; Dividends'!BA$56</f>
        <v>0</v>
      </c>
      <c r="AZ92" s="94" cm="1">
        <f t="array" aca="1" ref="AZ92" ca="1">SUMIF($A$82,$A92,AZ$82)
+SUMPRODUCT(--('Input - Other Expenses'!$C$23:$C$42=Calc!$A92),--('Input - Other Expenses'!$D$23:$D$42="Fixed"),OFFSET('Input - Other Expenses'!$D$23:$D$42,0,Calc!AZ$87))
+SUMPRODUCT(--('Input - Other Expenses'!$C$23:$C$42=Calc!$A92),--('Input - Other Expenses'!$D$23:$D$42="Percent of Revenue"),OFFSET('Input - Other Expenses'!$D$23:$D$42,0,Calc!AZ$87))*AZ$30
+SUMPRODUCT(--('Input - Other Expenses'!$C$23:$C$42=Calc!$A92),--('Input - Other Expenses'!$D$23:$D$42="Per Employee"),OFFSET('Input - Other Expenses'!$D$23:$D$42,0,Calc!AZ$87))*'Input - Salaries &amp; Dividends'!BB$56</f>
        <v>0</v>
      </c>
      <c r="BA92" s="94" cm="1">
        <f t="array" aca="1" ref="BA92" ca="1">SUMIF($A$82,$A92,BA$82)
+SUMPRODUCT(--('Input - Other Expenses'!$C$23:$C$42=Calc!$A92),--('Input - Other Expenses'!$D$23:$D$42="Fixed"),OFFSET('Input - Other Expenses'!$D$23:$D$42,0,Calc!BA$87))
+SUMPRODUCT(--('Input - Other Expenses'!$C$23:$C$42=Calc!$A92),--('Input - Other Expenses'!$D$23:$D$42="Percent of Revenue"),OFFSET('Input - Other Expenses'!$D$23:$D$42,0,Calc!BA$87))*BA$30
+SUMPRODUCT(--('Input - Other Expenses'!$C$23:$C$42=Calc!$A92),--('Input - Other Expenses'!$D$23:$D$42="Per Employee"),OFFSET('Input - Other Expenses'!$D$23:$D$42,0,Calc!BA$87))*'Input - Salaries &amp; Dividends'!BC$56</f>
        <v>0</v>
      </c>
      <c r="BB92" s="94" cm="1">
        <f t="array" aca="1" ref="BB92" ca="1">SUMIF($A$82,$A92,BB$82)
+SUMPRODUCT(--('Input - Other Expenses'!$C$23:$C$42=Calc!$A92),--('Input - Other Expenses'!$D$23:$D$42="Fixed"),OFFSET('Input - Other Expenses'!$D$23:$D$42,0,Calc!BB$87))
+SUMPRODUCT(--('Input - Other Expenses'!$C$23:$C$42=Calc!$A92),--('Input - Other Expenses'!$D$23:$D$42="Percent of Revenue"),OFFSET('Input - Other Expenses'!$D$23:$D$42,0,Calc!BB$87))*BB$30
+SUMPRODUCT(--('Input - Other Expenses'!$C$23:$C$42=Calc!$A92),--('Input - Other Expenses'!$D$23:$D$42="Per Employee"),OFFSET('Input - Other Expenses'!$D$23:$D$42,0,Calc!BB$87))*'Input - Salaries &amp; Dividends'!BD$56</f>
        <v>0</v>
      </c>
      <c r="BC92" s="94" cm="1">
        <f t="array" aca="1" ref="BC92" ca="1">SUMIF($A$82,$A92,BC$82)
+SUMPRODUCT(--('Input - Other Expenses'!$C$23:$C$42=Calc!$A92),--('Input - Other Expenses'!$D$23:$D$42="Fixed"),OFFSET('Input - Other Expenses'!$D$23:$D$42,0,Calc!BC$87))
+SUMPRODUCT(--('Input - Other Expenses'!$C$23:$C$42=Calc!$A92),--('Input - Other Expenses'!$D$23:$D$42="Percent of Revenue"),OFFSET('Input - Other Expenses'!$D$23:$D$42,0,Calc!BC$87))*BC$30
+SUMPRODUCT(--('Input - Other Expenses'!$C$23:$C$42=Calc!$A92),--('Input - Other Expenses'!$D$23:$D$42="Per Employee"),OFFSET('Input - Other Expenses'!$D$23:$D$42,0,Calc!BC$87))*'Input - Salaries &amp; Dividends'!BE$56</f>
        <v>0</v>
      </c>
      <c r="BD92" s="94" cm="1">
        <f t="array" aca="1" ref="BD92" ca="1">SUMIF($A$82,$A92,BD$82)
+SUMPRODUCT(--('Input - Other Expenses'!$C$23:$C$42=Calc!$A92),--('Input - Other Expenses'!$D$23:$D$42="Fixed"),OFFSET('Input - Other Expenses'!$D$23:$D$42,0,Calc!BD$87))
+SUMPRODUCT(--('Input - Other Expenses'!$C$23:$C$42=Calc!$A92),--('Input - Other Expenses'!$D$23:$D$42="Percent of Revenue"),OFFSET('Input - Other Expenses'!$D$23:$D$42,0,Calc!BD$87))*BD$30
+SUMPRODUCT(--('Input - Other Expenses'!$C$23:$C$42=Calc!$A92),--('Input - Other Expenses'!$D$23:$D$42="Per Employee"),OFFSET('Input - Other Expenses'!$D$23:$D$42,0,Calc!BD$87))*'Input - Salaries &amp; Dividends'!BF$56</f>
        <v>0</v>
      </c>
      <c r="BE92" s="94" cm="1">
        <f t="array" aca="1" ref="BE92" ca="1">SUMIF($A$82,$A92,BE$82)
+SUMPRODUCT(--('Input - Other Expenses'!$C$23:$C$42=Calc!$A92),--('Input - Other Expenses'!$D$23:$D$42="Fixed"),OFFSET('Input - Other Expenses'!$D$23:$D$42,0,Calc!BE$87))
+SUMPRODUCT(--('Input - Other Expenses'!$C$23:$C$42=Calc!$A92),--('Input - Other Expenses'!$D$23:$D$42="Percent of Revenue"),OFFSET('Input - Other Expenses'!$D$23:$D$42,0,Calc!BE$87))*BE$30
+SUMPRODUCT(--('Input - Other Expenses'!$C$23:$C$42=Calc!$A92),--('Input - Other Expenses'!$D$23:$D$42="Per Employee"),OFFSET('Input - Other Expenses'!$D$23:$D$42,0,Calc!BE$87))*'Input - Salaries &amp; Dividends'!BG$56</f>
        <v>0</v>
      </c>
      <c r="BF92" s="94" cm="1">
        <f t="array" aca="1" ref="BF92" ca="1">SUMIF($A$82,$A92,BF$82)
+SUMPRODUCT(--('Input - Other Expenses'!$C$23:$C$42=Calc!$A92),--('Input - Other Expenses'!$D$23:$D$42="Fixed"),OFFSET('Input - Other Expenses'!$D$23:$D$42,0,Calc!BF$87))
+SUMPRODUCT(--('Input - Other Expenses'!$C$23:$C$42=Calc!$A92),--('Input - Other Expenses'!$D$23:$D$42="Percent of Revenue"),OFFSET('Input - Other Expenses'!$D$23:$D$42,0,Calc!BF$87))*BF$30
+SUMPRODUCT(--('Input - Other Expenses'!$C$23:$C$42=Calc!$A92),--('Input - Other Expenses'!$D$23:$D$42="Per Employee"),OFFSET('Input - Other Expenses'!$D$23:$D$42,0,Calc!BF$87))*'Input - Salaries &amp; Dividends'!BH$56</f>
        <v>0</v>
      </c>
      <c r="BG92" s="94" cm="1">
        <f t="array" aca="1" ref="BG92" ca="1">SUMIF($A$82,$A92,BG$82)
+SUMPRODUCT(--('Input - Other Expenses'!$C$23:$C$42=Calc!$A92),--('Input - Other Expenses'!$D$23:$D$42="Fixed"),OFFSET('Input - Other Expenses'!$D$23:$D$42,0,Calc!BG$87))
+SUMPRODUCT(--('Input - Other Expenses'!$C$23:$C$42=Calc!$A92),--('Input - Other Expenses'!$D$23:$D$42="Percent of Revenue"),OFFSET('Input - Other Expenses'!$D$23:$D$42,0,Calc!BG$87))*BG$30
+SUMPRODUCT(--('Input - Other Expenses'!$C$23:$C$42=Calc!$A92),--('Input - Other Expenses'!$D$23:$D$42="Per Employee"),OFFSET('Input - Other Expenses'!$D$23:$D$42,0,Calc!BG$87))*'Input - Salaries &amp; Dividends'!BI$56</f>
        <v>0</v>
      </c>
      <c r="BH92" s="94" cm="1">
        <f t="array" aca="1" ref="BH92" ca="1">SUMIF($A$82,$A92,BH$82)
+SUMPRODUCT(--('Input - Other Expenses'!$C$23:$C$42=Calc!$A92),--('Input - Other Expenses'!$D$23:$D$42="Fixed"),OFFSET('Input - Other Expenses'!$D$23:$D$42,0,Calc!BH$87))
+SUMPRODUCT(--('Input - Other Expenses'!$C$23:$C$42=Calc!$A92),--('Input - Other Expenses'!$D$23:$D$42="Percent of Revenue"),OFFSET('Input - Other Expenses'!$D$23:$D$42,0,Calc!BH$87))*BH$30
+SUMPRODUCT(--('Input - Other Expenses'!$C$23:$C$42=Calc!$A92),--('Input - Other Expenses'!$D$23:$D$42="Per Employee"),OFFSET('Input - Other Expenses'!$D$23:$D$42,0,Calc!BH$87))*'Input - Salaries &amp; Dividends'!BJ$56</f>
        <v>0</v>
      </c>
      <c r="BI92" s="94" cm="1">
        <f t="array" aca="1" ref="BI92" ca="1">SUMIF($A$82,$A92,BI$82)
+SUMPRODUCT(--('Input - Other Expenses'!$C$23:$C$42=Calc!$A92),--('Input - Other Expenses'!$D$23:$D$42="Fixed"),OFFSET('Input - Other Expenses'!$D$23:$D$42,0,Calc!BI$87))
+SUMPRODUCT(--('Input - Other Expenses'!$C$23:$C$42=Calc!$A92),--('Input - Other Expenses'!$D$23:$D$42="Percent of Revenue"),OFFSET('Input - Other Expenses'!$D$23:$D$42,0,Calc!BI$87))*BI$30
+SUMPRODUCT(--('Input - Other Expenses'!$C$23:$C$42=Calc!$A92),--('Input - Other Expenses'!$D$23:$D$42="Per Employee"),OFFSET('Input - Other Expenses'!$D$23:$D$42,0,Calc!BI$87))*'Input - Salaries &amp; Dividends'!BK$56</f>
        <v>0</v>
      </c>
    </row>
    <row r="93" spans="1:62">
      <c r="A93" s="152">
        <f>'Input - Other Expenses'!B10</f>
        <v>0</v>
      </c>
      <c r="B93" s="94" cm="1">
        <f t="array" aca="1" ref="B93" ca="1">SUMIF($A$82,$A93,B$82)
+SUMPRODUCT(--('Input - Other Expenses'!$C$23:$C$42=Calc!$A93),--('Input - Other Expenses'!$D$23:$D$42="Fixed"),OFFSET('Input - Other Expenses'!$D$23:$D$42,0,Calc!B$87))
+SUMPRODUCT(--('Input - Other Expenses'!$C$23:$C$42=Calc!$A93),--('Input - Other Expenses'!$D$23:$D$42="Percent of Revenue"),OFFSET('Input - Other Expenses'!$D$23:$D$42,0,Calc!B$87))*B$30
+SUMPRODUCT(--('Input - Other Expenses'!$C$23:$C$42=Calc!$A93),--('Input - Other Expenses'!$D$23:$D$42="Per Employee"),OFFSET('Input - Other Expenses'!$D$23:$D$42,0,Calc!B$87))*'Input - Salaries &amp; Dividends'!D$56</f>
        <v>0</v>
      </c>
      <c r="C93" s="94" cm="1">
        <f t="array" aca="1" ref="C93" ca="1">SUMIF($A$82,$A93,C$82)
+SUMPRODUCT(--('Input - Other Expenses'!$C$23:$C$42=Calc!$A93),--('Input - Other Expenses'!$D$23:$D$42="Fixed"),OFFSET('Input - Other Expenses'!$D$23:$D$42,0,Calc!C$87))
+SUMPRODUCT(--('Input - Other Expenses'!$C$23:$C$42=Calc!$A93),--('Input - Other Expenses'!$D$23:$D$42="Percent of Revenue"),OFFSET('Input - Other Expenses'!$D$23:$D$42,0,Calc!C$87))*C$30
+SUMPRODUCT(--('Input - Other Expenses'!$C$23:$C$42=Calc!$A93),--('Input - Other Expenses'!$D$23:$D$42="Per Employee"),OFFSET('Input - Other Expenses'!$D$23:$D$42,0,Calc!C$87))*'Input - Salaries &amp; Dividends'!E$56</f>
        <v>0</v>
      </c>
      <c r="D93" s="94" cm="1">
        <f t="array" aca="1" ref="D93" ca="1">SUMIF($A$82,$A93,D$82)
+SUMPRODUCT(--('Input - Other Expenses'!$C$23:$C$42=Calc!$A93),--('Input - Other Expenses'!$D$23:$D$42="Fixed"),OFFSET('Input - Other Expenses'!$D$23:$D$42,0,Calc!D$87))
+SUMPRODUCT(--('Input - Other Expenses'!$C$23:$C$42=Calc!$A93),--('Input - Other Expenses'!$D$23:$D$42="Percent of Revenue"),OFFSET('Input - Other Expenses'!$D$23:$D$42,0,Calc!D$87))*D$30
+SUMPRODUCT(--('Input - Other Expenses'!$C$23:$C$42=Calc!$A93),--('Input - Other Expenses'!$D$23:$D$42="Per Employee"),OFFSET('Input - Other Expenses'!$D$23:$D$42,0,Calc!D$87))*'Input - Salaries &amp; Dividends'!F$56</f>
        <v>0</v>
      </c>
      <c r="E93" s="94" cm="1">
        <f t="array" aca="1" ref="E93" ca="1">SUMIF($A$82,$A93,E$82)
+SUMPRODUCT(--('Input - Other Expenses'!$C$23:$C$42=Calc!$A93),--('Input - Other Expenses'!$D$23:$D$42="Fixed"),OFFSET('Input - Other Expenses'!$D$23:$D$42,0,Calc!E$87))
+SUMPRODUCT(--('Input - Other Expenses'!$C$23:$C$42=Calc!$A93),--('Input - Other Expenses'!$D$23:$D$42="Percent of Revenue"),OFFSET('Input - Other Expenses'!$D$23:$D$42,0,Calc!E$87))*E$30
+SUMPRODUCT(--('Input - Other Expenses'!$C$23:$C$42=Calc!$A93),--('Input - Other Expenses'!$D$23:$D$42="Per Employee"),OFFSET('Input - Other Expenses'!$D$23:$D$42,0,Calc!E$87))*'Input - Salaries &amp; Dividends'!G$56</f>
        <v>0</v>
      </c>
      <c r="F93" s="94" cm="1">
        <f t="array" aca="1" ref="F93" ca="1">SUMIF($A$82,$A93,F$82)
+SUMPRODUCT(--('Input - Other Expenses'!$C$23:$C$42=Calc!$A93),--('Input - Other Expenses'!$D$23:$D$42="Fixed"),OFFSET('Input - Other Expenses'!$D$23:$D$42,0,Calc!F$87))
+SUMPRODUCT(--('Input - Other Expenses'!$C$23:$C$42=Calc!$A93),--('Input - Other Expenses'!$D$23:$D$42="Percent of Revenue"),OFFSET('Input - Other Expenses'!$D$23:$D$42,0,Calc!F$87))*F$30
+SUMPRODUCT(--('Input - Other Expenses'!$C$23:$C$42=Calc!$A93),--('Input - Other Expenses'!$D$23:$D$42="Per Employee"),OFFSET('Input - Other Expenses'!$D$23:$D$42,0,Calc!F$87))*'Input - Salaries &amp; Dividends'!H$56</f>
        <v>0</v>
      </c>
      <c r="G93" s="94" cm="1">
        <f t="array" aca="1" ref="G93" ca="1">SUMIF($A$82,$A93,G$82)
+SUMPRODUCT(--('Input - Other Expenses'!$C$23:$C$42=Calc!$A93),--('Input - Other Expenses'!$D$23:$D$42="Fixed"),OFFSET('Input - Other Expenses'!$D$23:$D$42,0,Calc!G$87))
+SUMPRODUCT(--('Input - Other Expenses'!$C$23:$C$42=Calc!$A93),--('Input - Other Expenses'!$D$23:$D$42="Percent of Revenue"),OFFSET('Input - Other Expenses'!$D$23:$D$42,0,Calc!G$87))*G$30
+SUMPRODUCT(--('Input - Other Expenses'!$C$23:$C$42=Calc!$A93),--('Input - Other Expenses'!$D$23:$D$42="Per Employee"),OFFSET('Input - Other Expenses'!$D$23:$D$42,0,Calc!G$87))*'Input - Salaries &amp; Dividends'!I$56</f>
        <v>0</v>
      </c>
      <c r="H93" s="94" cm="1">
        <f t="array" aca="1" ref="H93" ca="1">SUMIF($A$82,$A93,H$82)
+SUMPRODUCT(--('Input - Other Expenses'!$C$23:$C$42=Calc!$A93),--('Input - Other Expenses'!$D$23:$D$42="Fixed"),OFFSET('Input - Other Expenses'!$D$23:$D$42,0,Calc!H$87))
+SUMPRODUCT(--('Input - Other Expenses'!$C$23:$C$42=Calc!$A93),--('Input - Other Expenses'!$D$23:$D$42="Percent of Revenue"),OFFSET('Input - Other Expenses'!$D$23:$D$42,0,Calc!H$87))*H$30
+SUMPRODUCT(--('Input - Other Expenses'!$C$23:$C$42=Calc!$A93),--('Input - Other Expenses'!$D$23:$D$42="Per Employee"),OFFSET('Input - Other Expenses'!$D$23:$D$42,0,Calc!H$87))*'Input - Salaries &amp; Dividends'!J$56</f>
        <v>0</v>
      </c>
      <c r="I93" s="94" cm="1">
        <f t="array" aca="1" ref="I93" ca="1">SUMIF($A$82,$A93,I$82)
+SUMPRODUCT(--('Input - Other Expenses'!$C$23:$C$42=Calc!$A93),--('Input - Other Expenses'!$D$23:$D$42="Fixed"),OFFSET('Input - Other Expenses'!$D$23:$D$42,0,Calc!I$87))
+SUMPRODUCT(--('Input - Other Expenses'!$C$23:$C$42=Calc!$A93),--('Input - Other Expenses'!$D$23:$D$42="Percent of Revenue"),OFFSET('Input - Other Expenses'!$D$23:$D$42,0,Calc!I$87))*I$30
+SUMPRODUCT(--('Input - Other Expenses'!$C$23:$C$42=Calc!$A93),--('Input - Other Expenses'!$D$23:$D$42="Per Employee"),OFFSET('Input - Other Expenses'!$D$23:$D$42,0,Calc!I$87))*'Input - Salaries &amp; Dividends'!K$56</f>
        <v>0</v>
      </c>
      <c r="J93" s="94" cm="1">
        <f t="array" aca="1" ref="J93" ca="1">SUMIF($A$82,$A93,J$82)
+SUMPRODUCT(--('Input - Other Expenses'!$C$23:$C$42=Calc!$A93),--('Input - Other Expenses'!$D$23:$D$42="Fixed"),OFFSET('Input - Other Expenses'!$D$23:$D$42,0,Calc!J$87))
+SUMPRODUCT(--('Input - Other Expenses'!$C$23:$C$42=Calc!$A93),--('Input - Other Expenses'!$D$23:$D$42="Percent of Revenue"),OFFSET('Input - Other Expenses'!$D$23:$D$42,0,Calc!J$87))*J$30
+SUMPRODUCT(--('Input - Other Expenses'!$C$23:$C$42=Calc!$A93),--('Input - Other Expenses'!$D$23:$D$42="Per Employee"),OFFSET('Input - Other Expenses'!$D$23:$D$42,0,Calc!J$87))*'Input - Salaries &amp; Dividends'!L$56</f>
        <v>0</v>
      </c>
      <c r="K93" s="94" cm="1">
        <f t="array" aca="1" ref="K93" ca="1">SUMIF($A$82,$A93,K$82)
+SUMPRODUCT(--('Input - Other Expenses'!$C$23:$C$42=Calc!$A93),--('Input - Other Expenses'!$D$23:$D$42="Fixed"),OFFSET('Input - Other Expenses'!$D$23:$D$42,0,Calc!K$87))
+SUMPRODUCT(--('Input - Other Expenses'!$C$23:$C$42=Calc!$A93),--('Input - Other Expenses'!$D$23:$D$42="Percent of Revenue"),OFFSET('Input - Other Expenses'!$D$23:$D$42,0,Calc!K$87))*K$30
+SUMPRODUCT(--('Input - Other Expenses'!$C$23:$C$42=Calc!$A93),--('Input - Other Expenses'!$D$23:$D$42="Per Employee"),OFFSET('Input - Other Expenses'!$D$23:$D$42,0,Calc!K$87))*'Input - Salaries &amp; Dividends'!M$56</f>
        <v>0</v>
      </c>
      <c r="L93" s="94" cm="1">
        <f t="array" aca="1" ref="L93" ca="1">SUMIF($A$82,$A93,L$82)
+SUMPRODUCT(--('Input - Other Expenses'!$C$23:$C$42=Calc!$A93),--('Input - Other Expenses'!$D$23:$D$42="Fixed"),OFFSET('Input - Other Expenses'!$D$23:$D$42,0,Calc!L$87))
+SUMPRODUCT(--('Input - Other Expenses'!$C$23:$C$42=Calc!$A93),--('Input - Other Expenses'!$D$23:$D$42="Percent of Revenue"),OFFSET('Input - Other Expenses'!$D$23:$D$42,0,Calc!L$87))*L$30
+SUMPRODUCT(--('Input - Other Expenses'!$C$23:$C$42=Calc!$A93),--('Input - Other Expenses'!$D$23:$D$42="Per Employee"),OFFSET('Input - Other Expenses'!$D$23:$D$42,0,Calc!L$87))*'Input - Salaries &amp; Dividends'!N$56</f>
        <v>0</v>
      </c>
      <c r="M93" s="94" cm="1">
        <f t="array" aca="1" ref="M93" ca="1">SUMIF($A$82,$A93,M$82)
+SUMPRODUCT(--('Input - Other Expenses'!$C$23:$C$42=Calc!$A93),--('Input - Other Expenses'!$D$23:$D$42="Fixed"),OFFSET('Input - Other Expenses'!$D$23:$D$42,0,Calc!M$87))
+SUMPRODUCT(--('Input - Other Expenses'!$C$23:$C$42=Calc!$A93),--('Input - Other Expenses'!$D$23:$D$42="Percent of Revenue"),OFFSET('Input - Other Expenses'!$D$23:$D$42,0,Calc!M$87))*M$30
+SUMPRODUCT(--('Input - Other Expenses'!$C$23:$C$42=Calc!$A93),--('Input - Other Expenses'!$D$23:$D$42="Per Employee"),OFFSET('Input - Other Expenses'!$D$23:$D$42,0,Calc!M$87))*'Input - Salaries &amp; Dividends'!O$56</f>
        <v>0</v>
      </c>
      <c r="N93" s="94" cm="1">
        <f t="array" aca="1" ref="N93" ca="1">SUMIF($A$82,$A93,N$82)
+SUMPRODUCT(--('Input - Other Expenses'!$C$23:$C$42=Calc!$A93),--('Input - Other Expenses'!$D$23:$D$42="Fixed"),OFFSET('Input - Other Expenses'!$D$23:$D$42,0,Calc!N$87))
+SUMPRODUCT(--('Input - Other Expenses'!$C$23:$C$42=Calc!$A93),--('Input - Other Expenses'!$D$23:$D$42="Percent of Revenue"),OFFSET('Input - Other Expenses'!$D$23:$D$42,0,Calc!N$87))*N$30
+SUMPRODUCT(--('Input - Other Expenses'!$C$23:$C$42=Calc!$A93),--('Input - Other Expenses'!$D$23:$D$42="Per Employee"),OFFSET('Input - Other Expenses'!$D$23:$D$42,0,Calc!N$87))*'Input - Salaries &amp; Dividends'!P$56</f>
        <v>0</v>
      </c>
      <c r="O93" s="94" cm="1">
        <f t="array" aca="1" ref="O93" ca="1">SUMIF($A$82,$A93,O$82)
+SUMPRODUCT(--('Input - Other Expenses'!$C$23:$C$42=Calc!$A93),--('Input - Other Expenses'!$D$23:$D$42="Fixed"),OFFSET('Input - Other Expenses'!$D$23:$D$42,0,Calc!O$87))
+SUMPRODUCT(--('Input - Other Expenses'!$C$23:$C$42=Calc!$A93),--('Input - Other Expenses'!$D$23:$D$42="Percent of Revenue"),OFFSET('Input - Other Expenses'!$D$23:$D$42,0,Calc!O$87))*O$30
+SUMPRODUCT(--('Input - Other Expenses'!$C$23:$C$42=Calc!$A93),--('Input - Other Expenses'!$D$23:$D$42="Per Employee"),OFFSET('Input - Other Expenses'!$D$23:$D$42,0,Calc!O$87))*'Input - Salaries &amp; Dividends'!Q$56</f>
        <v>0</v>
      </c>
      <c r="P93" s="94" cm="1">
        <f t="array" aca="1" ref="P93" ca="1">SUMIF($A$82,$A93,P$82)
+SUMPRODUCT(--('Input - Other Expenses'!$C$23:$C$42=Calc!$A93),--('Input - Other Expenses'!$D$23:$D$42="Fixed"),OFFSET('Input - Other Expenses'!$D$23:$D$42,0,Calc!P$87))
+SUMPRODUCT(--('Input - Other Expenses'!$C$23:$C$42=Calc!$A93),--('Input - Other Expenses'!$D$23:$D$42="Percent of Revenue"),OFFSET('Input - Other Expenses'!$D$23:$D$42,0,Calc!P$87))*P$30
+SUMPRODUCT(--('Input - Other Expenses'!$C$23:$C$42=Calc!$A93),--('Input - Other Expenses'!$D$23:$D$42="Per Employee"),OFFSET('Input - Other Expenses'!$D$23:$D$42,0,Calc!P$87))*'Input - Salaries &amp; Dividends'!R$56</f>
        <v>0</v>
      </c>
      <c r="Q93" s="94" cm="1">
        <f t="array" aca="1" ref="Q93" ca="1">SUMIF($A$82,$A93,Q$82)
+SUMPRODUCT(--('Input - Other Expenses'!$C$23:$C$42=Calc!$A93),--('Input - Other Expenses'!$D$23:$D$42="Fixed"),OFFSET('Input - Other Expenses'!$D$23:$D$42,0,Calc!Q$87))
+SUMPRODUCT(--('Input - Other Expenses'!$C$23:$C$42=Calc!$A93),--('Input - Other Expenses'!$D$23:$D$42="Percent of Revenue"),OFFSET('Input - Other Expenses'!$D$23:$D$42,0,Calc!Q$87))*Q$30
+SUMPRODUCT(--('Input - Other Expenses'!$C$23:$C$42=Calc!$A93),--('Input - Other Expenses'!$D$23:$D$42="Per Employee"),OFFSET('Input - Other Expenses'!$D$23:$D$42,0,Calc!Q$87))*'Input - Salaries &amp; Dividends'!S$56</f>
        <v>0</v>
      </c>
      <c r="R93" s="94" cm="1">
        <f t="array" aca="1" ref="R93" ca="1">SUMIF($A$82,$A93,R$82)
+SUMPRODUCT(--('Input - Other Expenses'!$C$23:$C$42=Calc!$A93),--('Input - Other Expenses'!$D$23:$D$42="Fixed"),OFFSET('Input - Other Expenses'!$D$23:$D$42,0,Calc!R$87))
+SUMPRODUCT(--('Input - Other Expenses'!$C$23:$C$42=Calc!$A93),--('Input - Other Expenses'!$D$23:$D$42="Percent of Revenue"),OFFSET('Input - Other Expenses'!$D$23:$D$42,0,Calc!R$87))*R$30
+SUMPRODUCT(--('Input - Other Expenses'!$C$23:$C$42=Calc!$A93),--('Input - Other Expenses'!$D$23:$D$42="Per Employee"),OFFSET('Input - Other Expenses'!$D$23:$D$42,0,Calc!R$87))*'Input - Salaries &amp; Dividends'!T$56</f>
        <v>0</v>
      </c>
      <c r="S93" s="94" cm="1">
        <f t="array" aca="1" ref="S93" ca="1">SUMIF($A$82,$A93,S$82)
+SUMPRODUCT(--('Input - Other Expenses'!$C$23:$C$42=Calc!$A93),--('Input - Other Expenses'!$D$23:$D$42="Fixed"),OFFSET('Input - Other Expenses'!$D$23:$D$42,0,Calc!S$87))
+SUMPRODUCT(--('Input - Other Expenses'!$C$23:$C$42=Calc!$A93),--('Input - Other Expenses'!$D$23:$D$42="Percent of Revenue"),OFFSET('Input - Other Expenses'!$D$23:$D$42,0,Calc!S$87))*S$30
+SUMPRODUCT(--('Input - Other Expenses'!$C$23:$C$42=Calc!$A93),--('Input - Other Expenses'!$D$23:$D$42="Per Employee"),OFFSET('Input - Other Expenses'!$D$23:$D$42,0,Calc!S$87))*'Input - Salaries &amp; Dividends'!U$56</f>
        <v>0</v>
      </c>
      <c r="T93" s="94" cm="1">
        <f t="array" aca="1" ref="T93" ca="1">SUMIF($A$82,$A93,T$82)
+SUMPRODUCT(--('Input - Other Expenses'!$C$23:$C$42=Calc!$A93),--('Input - Other Expenses'!$D$23:$D$42="Fixed"),OFFSET('Input - Other Expenses'!$D$23:$D$42,0,Calc!T$87))
+SUMPRODUCT(--('Input - Other Expenses'!$C$23:$C$42=Calc!$A93),--('Input - Other Expenses'!$D$23:$D$42="Percent of Revenue"),OFFSET('Input - Other Expenses'!$D$23:$D$42,0,Calc!T$87))*T$30
+SUMPRODUCT(--('Input - Other Expenses'!$C$23:$C$42=Calc!$A93),--('Input - Other Expenses'!$D$23:$D$42="Per Employee"),OFFSET('Input - Other Expenses'!$D$23:$D$42,0,Calc!T$87))*'Input - Salaries &amp; Dividends'!V$56</f>
        <v>0</v>
      </c>
      <c r="U93" s="94" cm="1">
        <f t="array" aca="1" ref="U93" ca="1">SUMIF($A$82,$A93,U$82)
+SUMPRODUCT(--('Input - Other Expenses'!$C$23:$C$42=Calc!$A93),--('Input - Other Expenses'!$D$23:$D$42="Fixed"),OFFSET('Input - Other Expenses'!$D$23:$D$42,0,Calc!U$87))
+SUMPRODUCT(--('Input - Other Expenses'!$C$23:$C$42=Calc!$A93),--('Input - Other Expenses'!$D$23:$D$42="Percent of Revenue"),OFFSET('Input - Other Expenses'!$D$23:$D$42,0,Calc!U$87))*U$30
+SUMPRODUCT(--('Input - Other Expenses'!$C$23:$C$42=Calc!$A93),--('Input - Other Expenses'!$D$23:$D$42="Per Employee"),OFFSET('Input - Other Expenses'!$D$23:$D$42,0,Calc!U$87))*'Input - Salaries &amp; Dividends'!W$56</f>
        <v>0</v>
      </c>
      <c r="V93" s="94" cm="1">
        <f t="array" aca="1" ref="V93" ca="1">SUMIF($A$82,$A93,V$82)
+SUMPRODUCT(--('Input - Other Expenses'!$C$23:$C$42=Calc!$A93),--('Input - Other Expenses'!$D$23:$D$42="Fixed"),OFFSET('Input - Other Expenses'!$D$23:$D$42,0,Calc!V$87))
+SUMPRODUCT(--('Input - Other Expenses'!$C$23:$C$42=Calc!$A93),--('Input - Other Expenses'!$D$23:$D$42="Percent of Revenue"),OFFSET('Input - Other Expenses'!$D$23:$D$42,0,Calc!V$87))*V$30
+SUMPRODUCT(--('Input - Other Expenses'!$C$23:$C$42=Calc!$A93),--('Input - Other Expenses'!$D$23:$D$42="Per Employee"),OFFSET('Input - Other Expenses'!$D$23:$D$42,0,Calc!V$87))*'Input - Salaries &amp; Dividends'!X$56</f>
        <v>0</v>
      </c>
      <c r="W93" s="94" cm="1">
        <f t="array" aca="1" ref="W93" ca="1">SUMIF($A$82,$A93,W$82)
+SUMPRODUCT(--('Input - Other Expenses'!$C$23:$C$42=Calc!$A93),--('Input - Other Expenses'!$D$23:$D$42="Fixed"),OFFSET('Input - Other Expenses'!$D$23:$D$42,0,Calc!W$87))
+SUMPRODUCT(--('Input - Other Expenses'!$C$23:$C$42=Calc!$A93),--('Input - Other Expenses'!$D$23:$D$42="Percent of Revenue"),OFFSET('Input - Other Expenses'!$D$23:$D$42,0,Calc!W$87))*W$30
+SUMPRODUCT(--('Input - Other Expenses'!$C$23:$C$42=Calc!$A93),--('Input - Other Expenses'!$D$23:$D$42="Per Employee"),OFFSET('Input - Other Expenses'!$D$23:$D$42,0,Calc!W$87))*'Input - Salaries &amp; Dividends'!Y$56</f>
        <v>0</v>
      </c>
      <c r="X93" s="94" cm="1">
        <f t="array" aca="1" ref="X93" ca="1">SUMIF($A$82,$A93,X$82)
+SUMPRODUCT(--('Input - Other Expenses'!$C$23:$C$42=Calc!$A93),--('Input - Other Expenses'!$D$23:$D$42="Fixed"),OFFSET('Input - Other Expenses'!$D$23:$D$42,0,Calc!X$87))
+SUMPRODUCT(--('Input - Other Expenses'!$C$23:$C$42=Calc!$A93),--('Input - Other Expenses'!$D$23:$D$42="Percent of Revenue"),OFFSET('Input - Other Expenses'!$D$23:$D$42,0,Calc!X$87))*X$30
+SUMPRODUCT(--('Input - Other Expenses'!$C$23:$C$42=Calc!$A93),--('Input - Other Expenses'!$D$23:$D$42="Per Employee"),OFFSET('Input - Other Expenses'!$D$23:$D$42,0,Calc!X$87))*'Input - Salaries &amp; Dividends'!Z$56</f>
        <v>0</v>
      </c>
      <c r="Y93" s="94" cm="1">
        <f t="array" aca="1" ref="Y93" ca="1">SUMIF($A$82,$A93,Y$82)
+SUMPRODUCT(--('Input - Other Expenses'!$C$23:$C$42=Calc!$A93),--('Input - Other Expenses'!$D$23:$D$42="Fixed"),OFFSET('Input - Other Expenses'!$D$23:$D$42,0,Calc!Y$87))
+SUMPRODUCT(--('Input - Other Expenses'!$C$23:$C$42=Calc!$A93),--('Input - Other Expenses'!$D$23:$D$42="Percent of Revenue"),OFFSET('Input - Other Expenses'!$D$23:$D$42,0,Calc!Y$87))*Y$30
+SUMPRODUCT(--('Input - Other Expenses'!$C$23:$C$42=Calc!$A93),--('Input - Other Expenses'!$D$23:$D$42="Per Employee"),OFFSET('Input - Other Expenses'!$D$23:$D$42,0,Calc!Y$87))*'Input - Salaries &amp; Dividends'!AA$56</f>
        <v>0</v>
      </c>
      <c r="Z93" s="94" cm="1">
        <f t="array" aca="1" ref="Z93" ca="1">SUMIF($A$82,$A93,Z$82)
+SUMPRODUCT(--('Input - Other Expenses'!$C$23:$C$42=Calc!$A93),--('Input - Other Expenses'!$D$23:$D$42="Fixed"),OFFSET('Input - Other Expenses'!$D$23:$D$42,0,Calc!Z$87))
+SUMPRODUCT(--('Input - Other Expenses'!$C$23:$C$42=Calc!$A93),--('Input - Other Expenses'!$D$23:$D$42="Percent of Revenue"),OFFSET('Input - Other Expenses'!$D$23:$D$42,0,Calc!Z$87))*Z$30
+SUMPRODUCT(--('Input - Other Expenses'!$C$23:$C$42=Calc!$A93),--('Input - Other Expenses'!$D$23:$D$42="Per Employee"),OFFSET('Input - Other Expenses'!$D$23:$D$42,0,Calc!Z$87))*'Input - Salaries &amp; Dividends'!AB$56</f>
        <v>0</v>
      </c>
      <c r="AA93" s="94" cm="1">
        <f t="array" aca="1" ref="AA93" ca="1">SUMIF($A$82,$A93,AA$82)
+SUMPRODUCT(--('Input - Other Expenses'!$C$23:$C$42=Calc!$A93),--('Input - Other Expenses'!$D$23:$D$42="Fixed"),OFFSET('Input - Other Expenses'!$D$23:$D$42,0,Calc!AA$87))
+SUMPRODUCT(--('Input - Other Expenses'!$C$23:$C$42=Calc!$A93),--('Input - Other Expenses'!$D$23:$D$42="Percent of Revenue"),OFFSET('Input - Other Expenses'!$D$23:$D$42,0,Calc!AA$87))*AA$30
+SUMPRODUCT(--('Input - Other Expenses'!$C$23:$C$42=Calc!$A93),--('Input - Other Expenses'!$D$23:$D$42="Per Employee"),OFFSET('Input - Other Expenses'!$D$23:$D$42,0,Calc!AA$87))*'Input - Salaries &amp; Dividends'!AC$56</f>
        <v>0</v>
      </c>
      <c r="AB93" s="94" cm="1">
        <f t="array" aca="1" ref="AB93" ca="1">SUMIF($A$82,$A93,AB$82)
+SUMPRODUCT(--('Input - Other Expenses'!$C$23:$C$42=Calc!$A93),--('Input - Other Expenses'!$D$23:$D$42="Fixed"),OFFSET('Input - Other Expenses'!$D$23:$D$42,0,Calc!AB$87))
+SUMPRODUCT(--('Input - Other Expenses'!$C$23:$C$42=Calc!$A93),--('Input - Other Expenses'!$D$23:$D$42="Percent of Revenue"),OFFSET('Input - Other Expenses'!$D$23:$D$42,0,Calc!AB$87))*AB$30
+SUMPRODUCT(--('Input - Other Expenses'!$C$23:$C$42=Calc!$A93),--('Input - Other Expenses'!$D$23:$D$42="Per Employee"),OFFSET('Input - Other Expenses'!$D$23:$D$42,0,Calc!AB$87))*'Input - Salaries &amp; Dividends'!AD$56</f>
        <v>0</v>
      </c>
      <c r="AC93" s="94" cm="1">
        <f t="array" aca="1" ref="AC93" ca="1">SUMIF($A$82,$A93,AC$82)
+SUMPRODUCT(--('Input - Other Expenses'!$C$23:$C$42=Calc!$A93),--('Input - Other Expenses'!$D$23:$D$42="Fixed"),OFFSET('Input - Other Expenses'!$D$23:$D$42,0,Calc!AC$87))
+SUMPRODUCT(--('Input - Other Expenses'!$C$23:$C$42=Calc!$A93),--('Input - Other Expenses'!$D$23:$D$42="Percent of Revenue"),OFFSET('Input - Other Expenses'!$D$23:$D$42,0,Calc!AC$87))*AC$30
+SUMPRODUCT(--('Input - Other Expenses'!$C$23:$C$42=Calc!$A93),--('Input - Other Expenses'!$D$23:$D$42="Per Employee"),OFFSET('Input - Other Expenses'!$D$23:$D$42,0,Calc!AC$87))*'Input - Salaries &amp; Dividends'!AE$56</f>
        <v>0</v>
      </c>
      <c r="AD93" s="94" cm="1">
        <f t="array" aca="1" ref="AD93" ca="1">SUMIF($A$82,$A93,AD$82)
+SUMPRODUCT(--('Input - Other Expenses'!$C$23:$C$42=Calc!$A93),--('Input - Other Expenses'!$D$23:$D$42="Fixed"),OFFSET('Input - Other Expenses'!$D$23:$D$42,0,Calc!AD$87))
+SUMPRODUCT(--('Input - Other Expenses'!$C$23:$C$42=Calc!$A93),--('Input - Other Expenses'!$D$23:$D$42="Percent of Revenue"),OFFSET('Input - Other Expenses'!$D$23:$D$42,0,Calc!AD$87))*AD$30
+SUMPRODUCT(--('Input - Other Expenses'!$C$23:$C$42=Calc!$A93),--('Input - Other Expenses'!$D$23:$D$42="Per Employee"),OFFSET('Input - Other Expenses'!$D$23:$D$42,0,Calc!AD$87))*'Input - Salaries &amp; Dividends'!AF$56</f>
        <v>0</v>
      </c>
      <c r="AE93" s="94" cm="1">
        <f t="array" aca="1" ref="AE93" ca="1">SUMIF($A$82,$A93,AE$82)
+SUMPRODUCT(--('Input - Other Expenses'!$C$23:$C$42=Calc!$A93),--('Input - Other Expenses'!$D$23:$D$42="Fixed"),OFFSET('Input - Other Expenses'!$D$23:$D$42,0,Calc!AE$87))
+SUMPRODUCT(--('Input - Other Expenses'!$C$23:$C$42=Calc!$A93),--('Input - Other Expenses'!$D$23:$D$42="Percent of Revenue"),OFFSET('Input - Other Expenses'!$D$23:$D$42,0,Calc!AE$87))*AE$30
+SUMPRODUCT(--('Input - Other Expenses'!$C$23:$C$42=Calc!$A93),--('Input - Other Expenses'!$D$23:$D$42="Per Employee"),OFFSET('Input - Other Expenses'!$D$23:$D$42,0,Calc!AE$87))*'Input - Salaries &amp; Dividends'!AG$56</f>
        <v>0</v>
      </c>
      <c r="AF93" s="94" cm="1">
        <f t="array" aca="1" ref="AF93" ca="1">SUMIF($A$82,$A93,AF$82)
+SUMPRODUCT(--('Input - Other Expenses'!$C$23:$C$42=Calc!$A93),--('Input - Other Expenses'!$D$23:$D$42="Fixed"),OFFSET('Input - Other Expenses'!$D$23:$D$42,0,Calc!AF$87))
+SUMPRODUCT(--('Input - Other Expenses'!$C$23:$C$42=Calc!$A93),--('Input - Other Expenses'!$D$23:$D$42="Percent of Revenue"),OFFSET('Input - Other Expenses'!$D$23:$D$42,0,Calc!AF$87))*AF$30
+SUMPRODUCT(--('Input - Other Expenses'!$C$23:$C$42=Calc!$A93),--('Input - Other Expenses'!$D$23:$D$42="Per Employee"),OFFSET('Input - Other Expenses'!$D$23:$D$42,0,Calc!AF$87))*'Input - Salaries &amp; Dividends'!AH$56</f>
        <v>0</v>
      </c>
      <c r="AG93" s="94" cm="1">
        <f t="array" aca="1" ref="AG93" ca="1">SUMIF($A$82,$A93,AG$82)
+SUMPRODUCT(--('Input - Other Expenses'!$C$23:$C$42=Calc!$A93),--('Input - Other Expenses'!$D$23:$D$42="Fixed"),OFFSET('Input - Other Expenses'!$D$23:$D$42,0,Calc!AG$87))
+SUMPRODUCT(--('Input - Other Expenses'!$C$23:$C$42=Calc!$A93),--('Input - Other Expenses'!$D$23:$D$42="Percent of Revenue"),OFFSET('Input - Other Expenses'!$D$23:$D$42,0,Calc!AG$87))*AG$30
+SUMPRODUCT(--('Input - Other Expenses'!$C$23:$C$42=Calc!$A93),--('Input - Other Expenses'!$D$23:$D$42="Per Employee"),OFFSET('Input - Other Expenses'!$D$23:$D$42,0,Calc!AG$87))*'Input - Salaries &amp; Dividends'!AI$56</f>
        <v>0</v>
      </c>
      <c r="AH93" s="94" cm="1">
        <f t="array" aca="1" ref="AH93" ca="1">SUMIF($A$82,$A93,AH$82)
+SUMPRODUCT(--('Input - Other Expenses'!$C$23:$C$42=Calc!$A93),--('Input - Other Expenses'!$D$23:$D$42="Fixed"),OFFSET('Input - Other Expenses'!$D$23:$D$42,0,Calc!AH$87))
+SUMPRODUCT(--('Input - Other Expenses'!$C$23:$C$42=Calc!$A93),--('Input - Other Expenses'!$D$23:$D$42="Percent of Revenue"),OFFSET('Input - Other Expenses'!$D$23:$D$42,0,Calc!AH$87))*AH$30
+SUMPRODUCT(--('Input - Other Expenses'!$C$23:$C$42=Calc!$A93),--('Input - Other Expenses'!$D$23:$D$42="Per Employee"),OFFSET('Input - Other Expenses'!$D$23:$D$42,0,Calc!AH$87))*'Input - Salaries &amp; Dividends'!AJ$56</f>
        <v>0</v>
      </c>
      <c r="AI93" s="94" cm="1">
        <f t="array" aca="1" ref="AI93" ca="1">SUMIF($A$82,$A93,AI$82)
+SUMPRODUCT(--('Input - Other Expenses'!$C$23:$C$42=Calc!$A93),--('Input - Other Expenses'!$D$23:$D$42="Fixed"),OFFSET('Input - Other Expenses'!$D$23:$D$42,0,Calc!AI$87))
+SUMPRODUCT(--('Input - Other Expenses'!$C$23:$C$42=Calc!$A93),--('Input - Other Expenses'!$D$23:$D$42="Percent of Revenue"),OFFSET('Input - Other Expenses'!$D$23:$D$42,0,Calc!AI$87))*AI$30
+SUMPRODUCT(--('Input - Other Expenses'!$C$23:$C$42=Calc!$A93),--('Input - Other Expenses'!$D$23:$D$42="Per Employee"),OFFSET('Input - Other Expenses'!$D$23:$D$42,0,Calc!AI$87))*'Input - Salaries &amp; Dividends'!AK$56</f>
        <v>0</v>
      </c>
      <c r="AJ93" s="94" cm="1">
        <f t="array" aca="1" ref="AJ93" ca="1">SUMIF($A$82,$A93,AJ$82)
+SUMPRODUCT(--('Input - Other Expenses'!$C$23:$C$42=Calc!$A93),--('Input - Other Expenses'!$D$23:$D$42="Fixed"),OFFSET('Input - Other Expenses'!$D$23:$D$42,0,Calc!AJ$87))
+SUMPRODUCT(--('Input - Other Expenses'!$C$23:$C$42=Calc!$A93),--('Input - Other Expenses'!$D$23:$D$42="Percent of Revenue"),OFFSET('Input - Other Expenses'!$D$23:$D$42,0,Calc!AJ$87))*AJ$30
+SUMPRODUCT(--('Input - Other Expenses'!$C$23:$C$42=Calc!$A93),--('Input - Other Expenses'!$D$23:$D$42="Per Employee"),OFFSET('Input - Other Expenses'!$D$23:$D$42,0,Calc!AJ$87))*'Input - Salaries &amp; Dividends'!AL$56</f>
        <v>0</v>
      </c>
      <c r="AK93" s="94" cm="1">
        <f t="array" aca="1" ref="AK93" ca="1">SUMIF($A$82,$A93,AK$82)
+SUMPRODUCT(--('Input - Other Expenses'!$C$23:$C$42=Calc!$A93),--('Input - Other Expenses'!$D$23:$D$42="Fixed"),OFFSET('Input - Other Expenses'!$D$23:$D$42,0,Calc!AK$87))
+SUMPRODUCT(--('Input - Other Expenses'!$C$23:$C$42=Calc!$A93),--('Input - Other Expenses'!$D$23:$D$42="Percent of Revenue"),OFFSET('Input - Other Expenses'!$D$23:$D$42,0,Calc!AK$87))*AK$30
+SUMPRODUCT(--('Input - Other Expenses'!$C$23:$C$42=Calc!$A93),--('Input - Other Expenses'!$D$23:$D$42="Per Employee"),OFFSET('Input - Other Expenses'!$D$23:$D$42,0,Calc!AK$87))*'Input - Salaries &amp; Dividends'!AM$56</f>
        <v>0</v>
      </c>
      <c r="AL93" s="94" cm="1">
        <f t="array" aca="1" ref="AL93" ca="1">SUMIF($A$82,$A93,AL$82)
+SUMPRODUCT(--('Input - Other Expenses'!$C$23:$C$42=Calc!$A93),--('Input - Other Expenses'!$D$23:$D$42="Fixed"),OFFSET('Input - Other Expenses'!$D$23:$D$42,0,Calc!AL$87))
+SUMPRODUCT(--('Input - Other Expenses'!$C$23:$C$42=Calc!$A93),--('Input - Other Expenses'!$D$23:$D$42="Percent of Revenue"),OFFSET('Input - Other Expenses'!$D$23:$D$42,0,Calc!AL$87))*AL$30
+SUMPRODUCT(--('Input - Other Expenses'!$C$23:$C$42=Calc!$A93),--('Input - Other Expenses'!$D$23:$D$42="Per Employee"),OFFSET('Input - Other Expenses'!$D$23:$D$42,0,Calc!AL$87))*'Input - Salaries &amp; Dividends'!AN$56</f>
        <v>0</v>
      </c>
      <c r="AM93" s="94" cm="1">
        <f t="array" aca="1" ref="AM93" ca="1">SUMIF($A$82,$A93,AM$82)
+SUMPRODUCT(--('Input - Other Expenses'!$C$23:$C$42=Calc!$A93),--('Input - Other Expenses'!$D$23:$D$42="Fixed"),OFFSET('Input - Other Expenses'!$D$23:$D$42,0,Calc!AM$87))
+SUMPRODUCT(--('Input - Other Expenses'!$C$23:$C$42=Calc!$A93),--('Input - Other Expenses'!$D$23:$D$42="Percent of Revenue"),OFFSET('Input - Other Expenses'!$D$23:$D$42,0,Calc!AM$87))*AM$30
+SUMPRODUCT(--('Input - Other Expenses'!$C$23:$C$42=Calc!$A93),--('Input - Other Expenses'!$D$23:$D$42="Per Employee"),OFFSET('Input - Other Expenses'!$D$23:$D$42,0,Calc!AM$87))*'Input - Salaries &amp; Dividends'!AO$56</f>
        <v>0</v>
      </c>
      <c r="AN93" s="94" cm="1">
        <f t="array" aca="1" ref="AN93" ca="1">SUMIF($A$82,$A93,AN$82)
+SUMPRODUCT(--('Input - Other Expenses'!$C$23:$C$42=Calc!$A93),--('Input - Other Expenses'!$D$23:$D$42="Fixed"),OFFSET('Input - Other Expenses'!$D$23:$D$42,0,Calc!AN$87))
+SUMPRODUCT(--('Input - Other Expenses'!$C$23:$C$42=Calc!$A93),--('Input - Other Expenses'!$D$23:$D$42="Percent of Revenue"),OFFSET('Input - Other Expenses'!$D$23:$D$42,0,Calc!AN$87))*AN$30
+SUMPRODUCT(--('Input - Other Expenses'!$C$23:$C$42=Calc!$A93),--('Input - Other Expenses'!$D$23:$D$42="Per Employee"),OFFSET('Input - Other Expenses'!$D$23:$D$42,0,Calc!AN$87))*'Input - Salaries &amp; Dividends'!AP$56</f>
        <v>0</v>
      </c>
      <c r="AO93" s="94" cm="1">
        <f t="array" aca="1" ref="AO93" ca="1">SUMIF($A$82,$A93,AO$82)
+SUMPRODUCT(--('Input - Other Expenses'!$C$23:$C$42=Calc!$A93),--('Input - Other Expenses'!$D$23:$D$42="Fixed"),OFFSET('Input - Other Expenses'!$D$23:$D$42,0,Calc!AO$87))
+SUMPRODUCT(--('Input - Other Expenses'!$C$23:$C$42=Calc!$A93),--('Input - Other Expenses'!$D$23:$D$42="Percent of Revenue"),OFFSET('Input - Other Expenses'!$D$23:$D$42,0,Calc!AO$87))*AO$30
+SUMPRODUCT(--('Input - Other Expenses'!$C$23:$C$42=Calc!$A93),--('Input - Other Expenses'!$D$23:$D$42="Per Employee"),OFFSET('Input - Other Expenses'!$D$23:$D$42,0,Calc!AO$87))*'Input - Salaries &amp; Dividends'!AQ$56</f>
        <v>0</v>
      </c>
      <c r="AP93" s="94" cm="1">
        <f t="array" aca="1" ref="AP93" ca="1">SUMIF($A$82,$A93,AP$82)
+SUMPRODUCT(--('Input - Other Expenses'!$C$23:$C$42=Calc!$A93),--('Input - Other Expenses'!$D$23:$D$42="Fixed"),OFFSET('Input - Other Expenses'!$D$23:$D$42,0,Calc!AP$87))
+SUMPRODUCT(--('Input - Other Expenses'!$C$23:$C$42=Calc!$A93),--('Input - Other Expenses'!$D$23:$D$42="Percent of Revenue"),OFFSET('Input - Other Expenses'!$D$23:$D$42,0,Calc!AP$87))*AP$30
+SUMPRODUCT(--('Input - Other Expenses'!$C$23:$C$42=Calc!$A93),--('Input - Other Expenses'!$D$23:$D$42="Per Employee"),OFFSET('Input - Other Expenses'!$D$23:$D$42,0,Calc!AP$87))*'Input - Salaries &amp; Dividends'!AR$56</f>
        <v>0</v>
      </c>
      <c r="AQ93" s="94" cm="1">
        <f t="array" aca="1" ref="AQ93" ca="1">SUMIF($A$82,$A93,AQ$82)
+SUMPRODUCT(--('Input - Other Expenses'!$C$23:$C$42=Calc!$A93),--('Input - Other Expenses'!$D$23:$D$42="Fixed"),OFFSET('Input - Other Expenses'!$D$23:$D$42,0,Calc!AQ$87))
+SUMPRODUCT(--('Input - Other Expenses'!$C$23:$C$42=Calc!$A93),--('Input - Other Expenses'!$D$23:$D$42="Percent of Revenue"),OFFSET('Input - Other Expenses'!$D$23:$D$42,0,Calc!AQ$87))*AQ$30
+SUMPRODUCT(--('Input - Other Expenses'!$C$23:$C$42=Calc!$A93),--('Input - Other Expenses'!$D$23:$D$42="Per Employee"),OFFSET('Input - Other Expenses'!$D$23:$D$42,0,Calc!AQ$87))*'Input - Salaries &amp; Dividends'!AS$56</f>
        <v>0</v>
      </c>
      <c r="AR93" s="94" cm="1">
        <f t="array" aca="1" ref="AR93" ca="1">SUMIF($A$82,$A93,AR$82)
+SUMPRODUCT(--('Input - Other Expenses'!$C$23:$C$42=Calc!$A93),--('Input - Other Expenses'!$D$23:$D$42="Fixed"),OFFSET('Input - Other Expenses'!$D$23:$D$42,0,Calc!AR$87))
+SUMPRODUCT(--('Input - Other Expenses'!$C$23:$C$42=Calc!$A93),--('Input - Other Expenses'!$D$23:$D$42="Percent of Revenue"),OFFSET('Input - Other Expenses'!$D$23:$D$42,0,Calc!AR$87))*AR$30
+SUMPRODUCT(--('Input - Other Expenses'!$C$23:$C$42=Calc!$A93),--('Input - Other Expenses'!$D$23:$D$42="Per Employee"),OFFSET('Input - Other Expenses'!$D$23:$D$42,0,Calc!AR$87))*'Input - Salaries &amp; Dividends'!AT$56</f>
        <v>0</v>
      </c>
      <c r="AS93" s="94" cm="1">
        <f t="array" aca="1" ref="AS93" ca="1">SUMIF($A$82,$A93,AS$82)
+SUMPRODUCT(--('Input - Other Expenses'!$C$23:$C$42=Calc!$A93),--('Input - Other Expenses'!$D$23:$D$42="Fixed"),OFFSET('Input - Other Expenses'!$D$23:$D$42,0,Calc!AS$87))
+SUMPRODUCT(--('Input - Other Expenses'!$C$23:$C$42=Calc!$A93),--('Input - Other Expenses'!$D$23:$D$42="Percent of Revenue"),OFFSET('Input - Other Expenses'!$D$23:$D$42,0,Calc!AS$87))*AS$30
+SUMPRODUCT(--('Input - Other Expenses'!$C$23:$C$42=Calc!$A93),--('Input - Other Expenses'!$D$23:$D$42="Per Employee"),OFFSET('Input - Other Expenses'!$D$23:$D$42,0,Calc!AS$87))*'Input - Salaries &amp; Dividends'!AU$56</f>
        <v>0</v>
      </c>
      <c r="AT93" s="94" cm="1">
        <f t="array" aca="1" ref="AT93" ca="1">SUMIF($A$82,$A93,AT$82)
+SUMPRODUCT(--('Input - Other Expenses'!$C$23:$C$42=Calc!$A93),--('Input - Other Expenses'!$D$23:$D$42="Fixed"),OFFSET('Input - Other Expenses'!$D$23:$D$42,0,Calc!AT$87))
+SUMPRODUCT(--('Input - Other Expenses'!$C$23:$C$42=Calc!$A93),--('Input - Other Expenses'!$D$23:$D$42="Percent of Revenue"),OFFSET('Input - Other Expenses'!$D$23:$D$42,0,Calc!AT$87))*AT$30
+SUMPRODUCT(--('Input - Other Expenses'!$C$23:$C$42=Calc!$A93),--('Input - Other Expenses'!$D$23:$D$42="Per Employee"),OFFSET('Input - Other Expenses'!$D$23:$D$42,0,Calc!AT$87))*'Input - Salaries &amp; Dividends'!AV$56</f>
        <v>0</v>
      </c>
      <c r="AU93" s="94" cm="1">
        <f t="array" aca="1" ref="AU93" ca="1">SUMIF($A$82,$A93,AU$82)
+SUMPRODUCT(--('Input - Other Expenses'!$C$23:$C$42=Calc!$A93),--('Input - Other Expenses'!$D$23:$D$42="Fixed"),OFFSET('Input - Other Expenses'!$D$23:$D$42,0,Calc!AU$87))
+SUMPRODUCT(--('Input - Other Expenses'!$C$23:$C$42=Calc!$A93),--('Input - Other Expenses'!$D$23:$D$42="Percent of Revenue"),OFFSET('Input - Other Expenses'!$D$23:$D$42,0,Calc!AU$87))*AU$30
+SUMPRODUCT(--('Input - Other Expenses'!$C$23:$C$42=Calc!$A93),--('Input - Other Expenses'!$D$23:$D$42="Per Employee"),OFFSET('Input - Other Expenses'!$D$23:$D$42,0,Calc!AU$87))*'Input - Salaries &amp; Dividends'!AW$56</f>
        <v>0</v>
      </c>
      <c r="AV93" s="94" cm="1">
        <f t="array" aca="1" ref="AV93" ca="1">SUMIF($A$82,$A93,AV$82)
+SUMPRODUCT(--('Input - Other Expenses'!$C$23:$C$42=Calc!$A93),--('Input - Other Expenses'!$D$23:$D$42="Fixed"),OFFSET('Input - Other Expenses'!$D$23:$D$42,0,Calc!AV$87))
+SUMPRODUCT(--('Input - Other Expenses'!$C$23:$C$42=Calc!$A93),--('Input - Other Expenses'!$D$23:$D$42="Percent of Revenue"),OFFSET('Input - Other Expenses'!$D$23:$D$42,0,Calc!AV$87))*AV$30
+SUMPRODUCT(--('Input - Other Expenses'!$C$23:$C$42=Calc!$A93),--('Input - Other Expenses'!$D$23:$D$42="Per Employee"),OFFSET('Input - Other Expenses'!$D$23:$D$42,0,Calc!AV$87))*'Input - Salaries &amp; Dividends'!AX$56</f>
        <v>0</v>
      </c>
      <c r="AW93" s="94" cm="1">
        <f t="array" aca="1" ref="AW93" ca="1">SUMIF($A$82,$A93,AW$82)
+SUMPRODUCT(--('Input - Other Expenses'!$C$23:$C$42=Calc!$A93),--('Input - Other Expenses'!$D$23:$D$42="Fixed"),OFFSET('Input - Other Expenses'!$D$23:$D$42,0,Calc!AW$87))
+SUMPRODUCT(--('Input - Other Expenses'!$C$23:$C$42=Calc!$A93),--('Input - Other Expenses'!$D$23:$D$42="Percent of Revenue"),OFFSET('Input - Other Expenses'!$D$23:$D$42,0,Calc!AW$87))*AW$30
+SUMPRODUCT(--('Input - Other Expenses'!$C$23:$C$42=Calc!$A93),--('Input - Other Expenses'!$D$23:$D$42="Per Employee"),OFFSET('Input - Other Expenses'!$D$23:$D$42,0,Calc!AW$87))*'Input - Salaries &amp; Dividends'!AY$56</f>
        <v>0</v>
      </c>
      <c r="AX93" s="94" cm="1">
        <f t="array" aca="1" ref="AX93" ca="1">SUMIF($A$82,$A93,AX$82)
+SUMPRODUCT(--('Input - Other Expenses'!$C$23:$C$42=Calc!$A93),--('Input - Other Expenses'!$D$23:$D$42="Fixed"),OFFSET('Input - Other Expenses'!$D$23:$D$42,0,Calc!AX$87))
+SUMPRODUCT(--('Input - Other Expenses'!$C$23:$C$42=Calc!$A93),--('Input - Other Expenses'!$D$23:$D$42="Percent of Revenue"),OFFSET('Input - Other Expenses'!$D$23:$D$42,0,Calc!AX$87))*AX$30
+SUMPRODUCT(--('Input - Other Expenses'!$C$23:$C$42=Calc!$A93),--('Input - Other Expenses'!$D$23:$D$42="Per Employee"),OFFSET('Input - Other Expenses'!$D$23:$D$42,0,Calc!AX$87))*'Input - Salaries &amp; Dividends'!AZ$56</f>
        <v>0</v>
      </c>
      <c r="AY93" s="94" cm="1">
        <f t="array" aca="1" ref="AY93" ca="1">SUMIF($A$82,$A93,AY$82)
+SUMPRODUCT(--('Input - Other Expenses'!$C$23:$C$42=Calc!$A93),--('Input - Other Expenses'!$D$23:$D$42="Fixed"),OFFSET('Input - Other Expenses'!$D$23:$D$42,0,Calc!AY$87))
+SUMPRODUCT(--('Input - Other Expenses'!$C$23:$C$42=Calc!$A93),--('Input - Other Expenses'!$D$23:$D$42="Percent of Revenue"),OFFSET('Input - Other Expenses'!$D$23:$D$42,0,Calc!AY$87))*AY$30
+SUMPRODUCT(--('Input - Other Expenses'!$C$23:$C$42=Calc!$A93),--('Input - Other Expenses'!$D$23:$D$42="Per Employee"),OFFSET('Input - Other Expenses'!$D$23:$D$42,0,Calc!AY$87))*'Input - Salaries &amp; Dividends'!BA$56</f>
        <v>0</v>
      </c>
      <c r="AZ93" s="94" cm="1">
        <f t="array" aca="1" ref="AZ93" ca="1">SUMIF($A$82,$A93,AZ$82)
+SUMPRODUCT(--('Input - Other Expenses'!$C$23:$C$42=Calc!$A93),--('Input - Other Expenses'!$D$23:$D$42="Fixed"),OFFSET('Input - Other Expenses'!$D$23:$D$42,0,Calc!AZ$87))
+SUMPRODUCT(--('Input - Other Expenses'!$C$23:$C$42=Calc!$A93),--('Input - Other Expenses'!$D$23:$D$42="Percent of Revenue"),OFFSET('Input - Other Expenses'!$D$23:$D$42,0,Calc!AZ$87))*AZ$30
+SUMPRODUCT(--('Input - Other Expenses'!$C$23:$C$42=Calc!$A93),--('Input - Other Expenses'!$D$23:$D$42="Per Employee"),OFFSET('Input - Other Expenses'!$D$23:$D$42,0,Calc!AZ$87))*'Input - Salaries &amp; Dividends'!BB$56</f>
        <v>0</v>
      </c>
      <c r="BA93" s="94" cm="1">
        <f t="array" aca="1" ref="BA93" ca="1">SUMIF($A$82,$A93,BA$82)
+SUMPRODUCT(--('Input - Other Expenses'!$C$23:$C$42=Calc!$A93),--('Input - Other Expenses'!$D$23:$D$42="Fixed"),OFFSET('Input - Other Expenses'!$D$23:$D$42,0,Calc!BA$87))
+SUMPRODUCT(--('Input - Other Expenses'!$C$23:$C$42=Calc!$A93),--('Input - Other Expenses'!$D$23:$D$42="Percent of Revenue"),OFFSET('Input - Other Expenses'!$D$23:$D$42,0,Calc!BA$87))*BA$30
+SUMPRODUCT(--('Input - Other Expenses'!$C$23:$C$42=Calc!$A93),--('Input - Other Expenses'!$D$23:$D$42="Per Employee"),OFFSET('Input - Other Expenses'!$D$23:$D$42,0,Calc!BA$87))*'Input - Salaries &amp; Dividends'!BC$56</f>
        <v>0</v>
      </c>
      <c r="BB93" s="94" cm="1">
        <f t="array" aca="1" ref="BB93" ca="1">SUMIF($A$82,$A93,BB$82)
+SUMPRODUCT(--('Input - Other Expenses'!$C$23:$C$42=Calc!$A93),--('Input - Other Expenses'!$D$23:$D$42="Fixed"),OFFSET('Input - Other Expenses'!$D$23:$D$42,0,Calc!BB$87))
+SUMPRODUCT(--('Input - Other Expenses'!$C$23:$C$42=Calc!$A93),--('Input - Other Expenses'!$D$23:$D$42="Percent of Revenue"),OFFSET('Input - Other Expenses'!$D$23:$D$42,0,Calc!BB$87))*BB$30
+SUMPRODUCT(--('Input - Other Expenses'!$C$23:$C$42=Calc!$A93),--('Input - Other Expenses'!$D$23:$D$42="Per Employee"),OFFSET('Input - Other Expenses'!$D$23:$D$42,0,Calc!BB$87))*'Input - Salaries &amp; Dividends'!BD$56</f>
        <v>0</v>
      </c>
      <c r="BC93" s="94" cm="1">
        <f t="array" aca="1" ref="BC93" ca="1">SUMIF($A$82,$A93,BC$82)
+SUMPRODUCT(--('Input - Other Expenses'!$C$23:$C$42=Calc!$A93),--('Input - Other Expenses'!$D$23:$D$42="Fixed"),OFFSET('Input - Other Expenses'!$D$23:$D$42,0,Calc!BC$87))
+SUMPRODUCT(--('Input - Other Expenses'!$C$23:$C$42=Calc!$A93),--('Input - Other Expenses'!$D$23:$D$42="Percent of Revenue"),OFFSET('Input - Other Expenses'!$D$23:$D$42,0,Calc!BC$87))*BC$30
+SUMPRODUCT(--('Input - Other Expenses'!$C$23:$C$42=Calc!$A93),--('Input - Other Expenses'!$D$23:$D$42="Per Employee"),OFFSET('Input - Other Expenses'!$D$23:$D$42,0,Calc!BC$87))*'Input - Salaries &amp; Dividends'!BE$56</f>
        <v>0</v>
      </c>
      <c r="BD93" s="94" cm="1">
        <f t="array" aca="1" ref="BD93" ca="1">SUMIF($A$82,$A93,BD$82)
+SUMPRODUCT(--('Input - Other Expenses'!$C$23:$C$42=Calc!$A93),--('Input - Other Expenses'!$D$23:$D$42="Fixed"),OFFSET('Input - Other Expenses'!$D$23:$D$42,0,Calc!BD$87))
+SUMPRODUCT(--('Input - Other Expenses'!$C$23:$C$42=Calc!$A93),--('Input - Other Expenses'!$D$23:$D$42="Percent of Revenue"),OFFSET('Input - Other Expenses'!$D$23:$D$42,0,Calc!BD$87))*BD$30
+SUMPRODUCT(--('Input - Other Expenses'!$C$23:$C$42=Calc!$A93),--('Input - Other Expenses'!$D$23:$D$42="Per Employee"),OFFSET('Input - Other Expenses'!$D$23:$D$42,0,Calc!BD$87))*'Input - Salaries &amp; Dividends'!BF$56</f>
        <v>0</v>
      </c>
      <c r="BE93" s="94" cm="1">
        <f t="array" aca="1" ref="BE93" ca="1">SUMIF($A$82,$A93,BE$82)
+SUMPRODUCT(--('Input - Other Expenses'!$C$23:$C$42=Calc!$A93),--('Input - Other Expenses'!$D$23:$D$42="Fixed"),OFFSET('Input - Other Expenses'!$D$23:$D$42,0,Calc!BE$87))
+SUMPRODUCT(--('Input - Other Expenses'!$C$23:$C$42=Calc!$A93),--('Input - Other Expenses'!$D$23:$D$42="Percent of Revenue"),OFFSET('Input - Other Expenses'!$D$23:$D$42,0,Calc!BE$87))*BE$30
+SUMPRODUCT(--('Input - Other Expenses'!$C$23:$C$42=Calc!$A93),--('Input - Other Expenses'!$D$23:$D$42="Per Employee"),OFFSET('Input - Other Expenses'!$D$23:$D$42,0,Calc!BE$87))*'Input - Salaries &amp; Dividends'!BG$56</f>
        <v>0</v>
      </c>
      <c r="BF93" s="94" cm="1">
        <f t="array" aca="1" ref="BF93" ca="1">SUMIF($A$82,$A93,BF$82)
+SUMPRODUCT(--('Input - Other Expenses'!$C$23:$C$42=Calc!$A93),--('Input - Other Expenses'!$D$23:$D$42="Fixed"),OFFSET('Input - Other Expenses'!$D$23:$D$42,0,Calc!BF$87))
+SUMPRODUCT(--('Input - Other Expenses'!$C$23:$C$42=Calc!$A93),--('Input - Other Expenses'!$D$23:$D$42="Percent of Revenue"),OFFSET('Input - Other Expenses'!$D$23:$D$42,0,Calc!BF$87))*BF$30
+SUMPRODUCT(--('Input - Other Expenses'!$C$23:$C$42=Calc!$A93),--('Input - Other Expenses'!$D$23:$D$42="Per Employee"),OFFSET('Input - Other Expenses'!$D$23:$D$42,0,Calc!BF$87))*'Input - Salaries &amp; Dividends'!BH$56</f>
        <v>0</v>
      </c>
      <c r="BG93" s="94" cm="1">
        <f t="array" aca="1" ref="BG93" ca="1">SUMIF($A$82,$A93,BG$82)
+SUMPRODUCT(--('Input - Other Expenses'!$C$23:$C$42=Calc!$A93),--('Input - Other Expenses'!$D$23:$D$42="Fixed"),OFFSET('Input - Other Expenses'!$D$23:$D$42,0,Calc!BG$87))
+SUMPRODUCT(--('Input - Other Expenses'!$C$23:$C$42=Calc!$A93),--('Input - Other Expenses'!$D$23:$D$42="Percent of Revenue"),OFFSET('Input - Other Expenses'!$D$23:$D$42,0,Calc!BG$87))*BG$30
+SUMPRODUCT(--('Input - Other Expenses'!$C$23:$C$42=Calc!$A93),--('Input - Other Expenses'!$D$23:$D$42="Per Employee"),OFFSET('Input - Other Expenses'!$D$23:$D$42,0,Calc!BG$87))*'Input - Salaries &amp; Dividends'!BI$56</f>
        <v>0</v>
      </c>
      <c r="BH93" s="94" cm="1">
        <f t="array" aca="1" ref="BH93" ca="1">SUMIF($A$82,$A93,BH$82)
+SUMPRODUCT(--('Input - Other Expenses'!$C$23:$C$42=Calc!$A93),--('Input - Other Expenses'!$D$23:$D$42="Fixed"),OFFSET('Input - Other Expenses'!$D$23:$D$42,0,Calc!BH$87))
+SUMPRODUCT(--('Input - Other Expenses'!$C$23:$C$42=Calc!$A93),--('Input - Other Expenses'!$D$23:$D$42="Percent of Revenue"),OFFSET('Input - Other Expenses'!$D$23:$D$42,0,Calc!BH$87))*BH$30
+SUMPRODUCT(--('Input - Other Expenses'!$C$23:$C$42=Calc!$A93),--('Input - Other Expenses'!$D$23:$D$42="Per Employee"),OFFSET('Input - Other Expenses'!$D$23:$D$42,0,Calc!BH$87))*'Input - Salaries &amp; Dividends'!BJ$56</f>
        <v>0</v>
      </c>
      <c r="BI93" s="94" cm="1">
        <f t="array" aca="1" ref="BI93" ca="1">SUMIF($A$82,$A93,BI$82)
+SUMPRODUCT(--('Input - Other Expenses'!$C$23:$C$42=Calc!$A93),--('Input - Other Expenses'!$D$23:$D$42="Fixed"),OFFSET('Input - Other Expenses'!$D$23:$D$42,0,Calc!BI$87))
+SUMPRODUCT(--('Input - Other Expenses'!$C$23:$C$42=Calc!$A93),--('Input - Other Expenses'!$D$23:$D$42="Percent of Revenue"),OFFSET('Input - Other Expenses'!$D$23:$D$42,0,Calc!BI$87))*BI$30
+SUMPRODUCT(--('Input - Other Expenses'!$C$23:$C$42=Calc!$A93),--('Input - Other Expenses'!$D$23:$D$42="Per Employee"),OFFSET('Input - Other Expenses'!$D$23:$D$42,0,Calc!BI$87))*'Input - Salaries &amp; Dividends'!BK$56</f>
        <v>0</v>
      </c>
    </row>
    <row r="94" spans="1:62">
      <c r="A94" s="152">
        <f>'Input - Other Expenses'!B11</f>
        <v>0</v>
      </c>
      <c r="B94" s="94" cm="1">
        <f t="array" aca="1" ref="B94" ca="1">SUMIF($A$82,$A94,B$82)
+SUMPRODUCT(--('Input - Other Expenses'!$C$23:$C$42=Calc!$A94),--('Input - Other Expenses'!$D$23:$D$42="Fixed"),OFFSET('Input - Other Expenses'!$D$23:$D$42,0,Calc!B$87))
+SUMPRODUCT(--('Input - Other Expenses'!$C$23:$C$42=Calc!$A94),--('Input - Other Expenses'!$D$23:$D$42="Percent of Revenue"),OFFSET('Input - Other Expenses'!$D$23:$D$42,0,Calc!B$87))*B$30
+SUMPRODUCT(--('Input - Other Expenses'!$C$23:$C$42=Calc!$A94),--('Input - Other Expenses'!$D$23:$D$42="Per Employee"),OFFSET('Input - Other Expenses'!$D$23:$D$42,0,Calc!B$87))*'Input - Salaries &amp; Dividends'!D$56</f>
        <v>0</v>
      </c>
      <c r="C94" s="94" cm="1">
        <f t="array" aca="1" ref="C94" ca="1">SUMIF($A$82,$A94,C$82)
+SUMPRODUCT(--('Input - Other Expenses'!$C$23:$C$42=Calc!$A94),--('Input - Other Expenses'!$D$23:$D$42="Fixed"),OFFSET('Input - Other Expenses'!$D$23:$D$42,0,Calc!C$87))
+SUMPRODUCT(--('Input - Other Expenses'!$C$23:$C$42=Calc!$A94),--('Input - Other Expenses'!$D$23:$D$42="Percent of Revenue"),OFFSET('Input - Other Expenses'!$D$23:$D$42,0,Calc!C$87))*C$30
+SUMPRODUCT(--('Input - Other Expenses'!$C$23:$C$42=Calc!$A94),--('Input - Other Expenses'!$D$23:$D$42="Per Employee"),OFFSET('Input - Other Expenses'!$D$23:$D$42,0,Calc!C$87))*'Input - Salaries &amp; Dividends'!E$56</f>
        <v>0</v>
      </c>
      <c r="D94" s="94" cm="1">
        <f t="array" aca="1" ref="D94" ca="1">SUMIF($A$82,$A94,D$82)
+SUMPRODUCT(--('Input - Other Expenses'!$C$23:$C$42=Calc!$A94),--('Input - Other Expenses'!$D$23:$D$42="Fixed"),OFFSET('Input - Other Expenses'!$D$23:$D$42,0,Calc!D$87))
+SUMPRODUCT(--('Input - Other Expenses'!$C$23:$C$42=Calc!$A94),--('Input - Other Expenses'!$D$23:$D$42="Percent of Revenue"),OFFSET('Input - Other Expenses'!$D$23:$D$42,0,Calc!D$87))*D$30
+SUMPRODUCT(--('Input - Other Expenses'!$C$23:$C$42=Calc!$A94),--('Input - Other Expenses'!$D$23:$D$42="Per Employee"),OFFSET('Input - Other Expenses'!$D$23:$D$42,0,Calc!D$87))*'Input - Salaries &amp; Dividends'!F$56</f>
        <v>0</v>
      </c>
      <c r="E94" s="94" cm="1">
        <f t="array" aca="1" ref="E94" ca="1">SUMIF($A$82,$A94,E$82)
+SUMPRODUCT(--('Input - Other Expenses'!$C$23:$C$42=Calc!$A94),--('Input - Other Expenses'!$D$23:$D$42="Fixed"),OFFSET('Input - Other Expenses'!$D$23:$D$42,0,Calc!E$87))
+SUMPRODUCT(--('Input - Other Expenses'!$C$23:$C$42=Calc!$A94),--('Input - Other Expenses'!$D$23:$D$42="Percent of Revenue"),OFFSET('Input - Other Expenses'!$D$23:$D$42,0,Calc!E$87))*E$30
+SUMPRODUCT(--('Input - Other Expenses'!$C$23:$C$42=Calc!$A94),--('Input - Other Expenses'!$D$23:$D$42="Per Employee"),OFFSET('Input - Other Expenses'!$D$23:$D$42,0,Calc!E$87))*'Input - Salaries &amp; Dividends'!G$56</f>
        <v>0</v>
      </c>
      <c r="F94" s="94" cm="1">
        <f t="array" aca="1" ref="F94" ca="1">SUMIF($A$82,$A94,F$82)
+SUMPRODUCT(--('Input - Other Expenses'!$C$23:$C$42=Calc!$A94),--('Input - Other Expenses'!$D$23:$D$42="Fixed"),OFFSET('Input - Other Expenses'!$D$23:$D$42,0,Calc!F$87))
+SUMPRODUCT(--('Input - Other Expenses'!$C$23:$C$42=Calc!$A94),--('Input - Other Expenses'!$D$23:$D$42="Percent of Revenue"),OFFSET('Input - Other Expenses'!$D$23:$D$42,0,Calc!F$87))*F$30
+SUMPRODUCT(--('Input - Other Expenses'!$C$23:$C$42=Calc!$A94),--('Input - Other Expenses'!$D$23:$D$42="Per Employee"),OFFSET('Input - Other Expenses'!$D$23:$D$42,0,Calc!F$87))*'Input - Salaries &amp; Dividends'!H$56</f>
        <v>0</v>
      </c>
      <c r="G94" s="94" cm="1">
        <f t="array" aca="1" ref="G94" ca="1">SUMIF($A$82,$A94,G$82)
+SUMPRODUCT(--('Input - Other Expenses'!$C$23:$C$42=Calc!$A94),--('Input - Other Expenses'!$D$23:$D$42="Fixed"),OFFSET('Input - Other Expenses'!$D$23:$D$42,0,Calc!G$87))
+SUMPRODUCT(--('Input - Other Expenses'!$C$23:$C$42=Calc!$A94),--('Input - Other Expenses'!$D$23:$D$42="Percent of Revenue"),OFFSET('Input - Other Expenses'!$D$23:$D$42,0,Calc!G$87))*G$30
+SUMPRODUCT(--('Input - Other Expenses'!$C$23:$C$42=Calc!$A94),--('Input - Other Expenses'!$D$23:$D$42="Per Employee"),OFFSET('Input - Other Expenses'!$D$23:$D$42,0,Calc!G$87))*'Input - Salaries &amp; Dividends'!I$56</f>
        <v>0</v>
      </c>
      <c r="H94" s="94" cm="1">
        <f t="array" aca="1" ref="H94" ca="1">SUMIF($A$82,$A94,H$82)
+SUMPRODUCT(--('Input - Other Expenses'!$C$23:$C$42=Calc!$A94),--('Input - Other Expenses'!$D$23:$D$42="Fixed"),OFFSET('Input - Other Expenses'!$D$23:$D$42,0,Calc!H$87))
+SUMPRODUCT(--('Input - Other Expenses'!$C$23:$C$42=Calc!$A94),--('Input - Other Expenses'!$D$23:$D$42="Percent of Revenue"),OFFSET('Input - Other Expenses'!$D$23:$D$42,0,Calc!H$87))*H$30
+SUMPRODUCT(--('Input - Other Expenses'!$C$23:$C$42=Calc!$A94),--('Input - Other Expenses'!$D$23:$D$42="Per Employee"),OFFSET('Input - Other Expenses'!$D$23:$D$42,0,Calc!H$87))*'Input - Salaries &amp; Dividends'!J$56</f>
        <v>0</v>
      </c>
      <c r="I94" s="94" cm="1">
        <f t="array" aca="1" ref="I94" ca="1">SUMIF($A$82,$A94,I$82)
+SUMPRODUCT(--('Input - Other Expenses'!$C$23:$C$42=Calc!$A94),--('Input - Other Expenses'!$D$23:$D$42="Fixed"),OFFSET('Input - Other Expenses'!$D$23:$D$42,0,Calc!I$87))
+SUMPRODUCT(--('Input - Other Expenses'!$C$23:$C$42=Calc!$A94),--('Input - Other Expenses'!$D$23:$D$42="Percent of Revenue"),OFFSET('Input - Other Expenses'!$D$23:$D$42,0,Calc!I$87))*I$30
+SUMPRODUCT(--('Input - Other Expenses'!$C$23:$C$42=Calc!$A94),--('Input - Other Expenses'!$D$23:$D$42="Per Employee"),OFFSET('Input - Other Expenses'!$D$23:$D$42,0,Calc!I$87))*'Input - Salaries &amp; Dividends'!K$56</f>
        <v>0</v>
      </c>
      <c r="J94" s="94" cm="1">
        <f t="array" aca="1" ref="J94" ca="1">SUMIF($A$82,$A94,J$82)
+SUMPRODUCT(--('Input - Other Expenses'!$C$23:$C$42=Calc!$A94),--('Input - Other Expenses'!$D$23:$D$42="Fixed"),OFFSET('Input - Other Expenses'!$D$23:$D$42,0,Calc!J$87))
+SUMPRODUCT(--('Input - Other Expenses'!$C$23:$C$42=Calc!$A94),--('Input - Other Expenses'!$D$23:$D$42="Percent of Revenue"),OFFSET('Input - Other Expenses'!$D$23:$D$42,0,Calc!J$87))*J$30
+SUMPRODUCT(--('Input - Other Expenses'!$C$23:$C$42=Calc!$A94),--('Input - Other Expenses'!$D$23:$D$42="Per Employee"),OFFSET('Input - Other Expenses'!$D$23:$D$42,0,Calc!J$87))*'Input - Salaries &amp; Dividends'!L$56</f>
        <v>0</v>
      </c>
      <c r="K94" s="94" cm="1">
        <f t="array" aca="1" ref="K94" ca="1">SUMIF($A$82,$A94,K$82)
+SUMPRODUCT(--('Input - Other Expenses'!$C$23:$C$42=Calc!$A94),--('Input - Other Expenses'!$D$23:$D$42="Fixed"),OFFSET('Input - Other Expenses'!$D$23:$D$42,0,Calc!K$87))
+SUMPRODUCT(--('Input - Other Expenses'!$C$23:$C$42=Calc!$A94),--('Input - Other Expenses'!$D$23:$D$42="Percent of Revenue"),OFFSET('Input - Other Expenses'!$D$23:$D$42,0,Calc!K$87))*K$30
+SUMPRODUCT(--('Input - Other Expenses'!$C$23:$C$42=Calc!$A94),--('Input - Other Expenses'!$D$23:$D$42="Per Employee"),OFFSET('Input - Other Expenses'!$D$23:$D$42,0,Calc!K$87))*'Input - Salaries &amp; Dividends'!M$56</f>
        <v>0</v>
      </c>
      <c r="L94" s="94" cm="1">
        <f t="array" aca="1" ref="L94" ca="1">SUMIF($A$82,$A94,L$82)
+SUMPRODUCT(--('Input - Other Expenses'!$C$23:$C$42=Calc!$A94),--('Input - Other Expenses'!$D$23:$D$42="Fixed"),OFFSET('Input - Other Expenses'!$D$23:$D$42,0,Calc!L$87))
+SUMPRODUCT(--('Input - Other Expenses'!$C$23:$C$42=Calc!$A94),--('Input - Other Expenses'!$D$23:$D$42="Percent of Revenue"),OFFSET('Input - Other Expenses'!$D$23:$D$42,0,Calc!L$87))*L$30
+SUMPRODUCT(--('Input - Other Expenses'!$C$23:$C$42=Calc!$A94),--('Input - Other Expenses'!$D$23:$D$42="Per Employee"),OFFSET('Input - Other Expenses'!$D$23:$D$42,0,Calc!L$87))*'Input - Salaries &amp; Dividends'!N$56</f>
        <v>0</v>
      </c>
      <c r="M94" s="94" cm="1">
        <f t="array" aca="1" ref="M94" ca="1">SUMIF($A$82,$A94,M$82)
+SUMPRODUCT(--('Input - Other Expenses'!$C$23:$C$42=Calc!$A94),--('Input - Other Expenses'!$D$23:$D$42="Fixed"),OFFSET('Input - Other Expenses'!$D$23:$D$42,0,Calc!M$87))
+SUMPRODUCT(--('Input - Other Expenses'!$C$23:$C$42=Calc!$A94),--('Input - Other Expenses'!$D$23:$D$42="Percent of Revenue"),OFFSET('Input - Other Expenses'!$D$23:$D$42,0,Calc!M$87))*M$30
+SUMPRODUCT(--('Input - Other Expenses'!$C$23:$C$42=Calc!$A94),--('Input - Other Expenses'!$D$23:$D$42="Per Employee"),OFFSET('Input - Other Expenses'!$D$23:$D$42,0,Calc!M$87))*'Input - Salaries &amp; Dividends'!O$56</f>
        <v>0</v>
      </c>
      <c r="N94" s="94" cm="1">
        <f t="array" aca="1" ref="N94" ca="1">SUMIF($A$82,$A94,N$82)
+SUMPRODUCT(--('Input - Other Expenses'!$C$23:$C$42=Calc!$A94),--('Input - Other Expenses'!$D$23:$D$42="Fixed"),OFFSET('Input - Other Expenses'!$D$23:$D$42,0,Calc!N$87))
+SUMPRODUCT(--('Input - Other Expenses'!$C$23:$C$42=Calc!$A94),--('Input - Other Expenses'!$D$23:$D$42="Percent of Revenue"),OFFSET('Input - Other Expenses'!$D$23:$D$42,0,Calc!N$87))*N$30
+SUMPRODUCT(--('Input - Other Expenses'!$C$23:$C$42=Calc!$A94),--('Input - Other Expenses'!$D$23:$D$42="Per Employee"),OFFSET('Input - Other Expenses'!$D$23:$D$42,0,Calc!N$87))*'Input - Salaries &amp; Dividends'!P$56</f>
        <v>0</v>
      </c>
      <c r="O94" s="94" cm="1">
        <f t="array" aca="1" ref="O94" ca="1">SUMIF($A$82,$A94,O$82)
+SUMPRODUCT(--('Input - Other Expenses'!$C$23:$C$42=Calc!$A94),--('Input - Other Expenses'!$D$23:$D$42="Fixed"),OFFSET('Input - Other Expenses'!$D$23:$D$42,0,Calc!O$87))
+SUMPRODUCT(--('Input - Other Expenses'!$C$23:$C$42=Calc!$A94),--('Input - Other Expenses'!$D$23:$D$42="Percent of Revenue"),OFFSET('Input - Other Expenses'!$D$23:$D$42,0,Calc!O$87))*O$30
+SUMPRODUCT(--('Input - Other Expenses'!$C$23:$C$42=Calc!$A94),--('Input - Other Expenses'!$D$23:$D$42="Per Employee"),OFFSET('Input - Other Expenses'!$D$23:$D$42,0,Calc!O$87))*'Input - Salaries &amp; Dividends'!Q$56</f>
        <v>0</v>
      </c>
      <c r="P94" s="94" cm="1">
        <f t="array" aca="1" ref="P94" ca="1">SUMIF($A$82,$A94,P$82)
+SUMPRODUCT(--('Input - Other Expenses'!$C$23:$C$42=Calc!$A94),--('Input - Other Expenses'!$D$23:$D$42="Fixed"),OFFSET('Input - Other Expenses'!$D$23:$D$42,0,Calc!P$87))
+SUMPRODUCT(--('Input - Other Expenses'!$C$23:$C$42=Calc!$A94),--('Input - Other Expenses'!$D$23:$D$42="Percent of Revenue"),OFFSET('Input - Other Expenses'!$D$23:$D$42,0,Calc!P$87))*P$30
+SUMPRODUCT(--('Input - Other Expenses'!$C$23:$C$42=Calc!$A94),--('Input - Other Expenses'!$D$23:$D$42="Per Employee"),OFFSET('Input - Other Expenses'!$D$23:$D$42,0,Calc!P$87))*'Input - Salaries &amp; Dividends'!R$56</f>
        <v>0</v>
      </c>
      <c r="Q94" s="94" cm="1">
        <f t="array" aca="1" ref="Q94" ca="1">SUMIF($A$82,$A94,Q$82)
+SUMPRODUCT(--('Input - Other Expenses'!$C$23:$C$42=Calc!$A94),--('Input - Other Expenses'!$D$23:$D$42="Fixed"),OFFSET('Input - Other Expenses'!$D$23:$D$42,0,Calc!Q$87))
+SUMPRODUCT(--('Input - Other Expenses'!$C$23:$C$42=Calc!$A94),--('Input - Other Expenses'!$D$23:$D$42="Percent of Revenue"),OFFSET('Input - Other Expenses'!$D$23:$D$42,0,Calc!Q$87))*Q$30
+SUMPRODUCT(--('Input - Other Expenses'!$C$23:$C$42=Calc!$A94),--('Input - Other Expenses'!$D$23:$D$42="Per Employee"),OFFSET('Input - Other Expenses'!$D$23:$D$42,0,Calc!Q$87))*'Input - Salaries &amp; Dividends'!S$56</f>
        <v>0</v>
      </c>
      <c r="R94" s="94" cm="1">
        <f t="array" aca="1" ref="R94" ca="1">SUMIF($A$82,$A94,R$82)
+SUMPRODUCT(--('Input - Other Expenses'!$C$23:$C$42=Calc!$A94),--('Input - Other Expenses'!$D$23:$D$42="Fixed"),OFFSET('Input - Other Expenses'!$D$23:$D$42,0,Calc!R$87))
+SUMPRODUCT(--('Input - Other Expenses'!$C$23:$C$42=Calc!$A94),--('Input - Other Expenses'!$D$23:$D$42="Percent of Revenue"),OFFSET('Input - Other Expenses'!$D$23:$D$42,0,Calc!R$87))*R$30
+SUMPRODUCT(--('Input - Other Expenses'!$C$23:$C$42=Calc!$A94),--('Input - Other Expenses'!$D$23:$D$42="Per Employee"),OFFSET('Input - Other Expenses'!$D$23:$D$42,0,Calc!R$87))*'Input - Salaries &amp; Dividends'!T$56</f>
        <v>0</v>
      </c>
      <c r="S94" s="94" cm="1">
        <f t="array" aca="1" ref="S94" ca="1">SUMIF($A$82,$A94,S$82)
+SUMPRODUCT(--('Input - Other Expenses'!$C$23:$C$42=Calc!$A94),--('Input - Other Expenses'!$D$23:$D$42="Fixed"),OFFSET('Input - Other Expenses'!$D$23:$D$42,0,Calc!S$87))
+SUMPRODUCT(--('Input - Other Expenses'!$C$23:$C$42=Calc!$A94),--('Input - Other Expenses'!$D$23:$D$42="Percent of Revenue"),OFFSET('Input - Other Expenses'!$D$23:$D$42,0,Calc!S$87))*S$30
+SUMPRODUCT(--('Input - Other Expenses'!$C$23:$C$42=Calc!$A94),--('Input - Other Expenses'!$D$23:$D$42="Per Employee"),OFFSET('Input - Other Expenses'!$D$23:$D$42,0,Calc!S$87))*'Input - Salaries &amp; Dividends'!U$56</f>
        <v>0</v>
      </c>
      <c r="T94" s="94" cm="1">
        <f t="array" aca="1" ref="T94" ca="1">SUMIF($A$82,$A94,T$82)
+SUMPRODUCT(--('Input - Other Expenses'!$C$23:$C$42=Calc!$A94),--('Input - Other Expenses'!$D$23:$D$42="Fixed"),OFFSET('Input - Other Expenses'!$D$23:$D$42,0,Calc!T$87))
+SUMPRODUCT(--('Input - Other Expenses'!$C$23:$C$42=Calc!$A94),--('Input - Other Expenses'!$D$23:$D$42="Percent of Revenue"),OFFSET('Input - Other Expenses'!$D$23:$D$42,0,Calc!T$87))*T$30
+SUMPRODUCT(--('Input - Other Expenses'!$C$23:$C$42=Calc!$A94),--('Input - Other Expenses'!$D$23:$D$42="Per Employee"),OFFSET('Input - Other Expenses'!$D$23:$D$42,0,Calc!T$87))*'Input - Salaries &amp; Dividends'!V$56</f>
        <v>0</v>
      </c>
      <c r="U94" s="94" cm="1">
        <f t="array" aca="1" ref="U94" ca="1">SUMIF($A$82,$A94,U$82)
+SUMPRODUCT(--('Input - Other Expenses'!$C$23:$C$42=Calc!$A94),--('Input - Other Expenses'!$D$23:$D$42="Fixed"),OFFSET('Input - Other Expenses'!$D$23:$D$42,0,Calc!U$87))
+SUMPRODUCT(--('Input - Other Expenses'!$C$23:$C$42=Calc!$A94),--('Input - Other Expenses'!$D$23:$D$42="Percent of Revenue"),OFFSET('Input - Other Expenses'!$D$23:$D$42,0,Calc!U$87))*U$30
+SUMPRODUCT(--('Input - Other Expenses'!$C$23:$C$42=Calc!$A94),--('Input - Other Expenses'!$D$23:$D$42="Per Employee"),OFFSET('Input - Other Expenses'!$D$23:$D$42,0,Calc!U$87))*'Input - Salaries &amp; Dividends'!W$56</f>
        <v>0</v>
      </c>
      <c r="V94" s="94" cm="1">
        <f t="array" aca="1" ref="V94" ca="1">SUMIF($A$82,$A94,V$82)
+SUMPRODUCT(--('Input - Other Expenses'!$C$23:$C$42=Calc!$A94),--('Input - Other Expenses'!$D$23:$D$42="Fixed"),OFFSET('Input - Other Expenses'!$D$23:$D$42,0,Calc!V$87))
+SUMPRODUCT(--('Input - Other Expenses'!$C$23:$C$42=Calc!$A94),--('Input - Other Expenses'!$D$23:$D$42="Percent of Revenue"),OFFSET('Input - Other Expenses'!$D$23:$D$42,0,Calc!V$87))*V$30
+SUMPRODUCT(--('Input - Other Expenses'!$C$23:$C$42=Calc!$A94),--('Input - Other Expenses'!$D$23:$D$42="Per Employee"),OFFSET('Input - Other Expenses'!$D$23:$D$42,0,Calc!V$87))*'Input - Salaries &amp; Dividends'!X$56</f>
        <v>0</v>
      </c>
      <c r="W94" s="94" cm="1">
        <f t="array" aca="1" ref="W94" ca="1">SUMIF($A$82,$A94,W$82)
+SUMPRODUCT(--('Input - Other Expenses'!$C$23:$C$42=Calc!$A94),--('Input - Other Expenses'!$D$23:$D$42="Fixed"),OFFSET('Input - Other Expenses'!$D$23:$D$42,0,Calc!W$87))
+SUMPRODUCT(--('Input - Other Expenses'!$C$23:$C$42=Calc!$A94),--('Input - Other Expenses'!$D$23:$D$42="Percent of Revenue"),OFFSET('Input - Other Expenses'!$D$23:$D$42,0,Calc!W$87))*W$30
+SUMPRODUCT(--('Input - Other Expenses'!$C$23:$C$42=Calc!$A94),--('Input - Other Expenses'!$D$23:$D$42="Per Employee"),OFFSET('Input - Other Expenses'!$D$23:$D$42,0,Calc!W$87))*'Input - Salaries &amp; Dividends'!Y$56</f>
        <v>0</v>
      </c>
      <c r="X94" s="94" cm="1">
        <f t="array" aca="1" ref="X94" ca="1">SUMIF($A$82,$A94,X$82)
+SUMPRODUCT(--('Input - Other Expenses'!$C$23:$C$42=Calc!$A94),--('Input - Other Expenses'!$D$23:$D$42="Fixed"),OFFSET('Input - Other Expenses'!$D$23:$D$42,0,Calc!X$87))
+SUMPRODUCT(--('Input - Other Expenses'!$C$23:$C$42=Calc!$A94),--('Input - Other Expenses'!$D$23:$D$42="Percent of Revenue"),OFFSET('Input - Other Expenses'!$D$23:$D$42,0,Calc!X$87))*X$30
+SUMPRODUCT(--('Input - Other Expenses'!$C$23:$C$42=Calc!$A94),--('Input - Other Expenses'!$D$23:$D$42="Per Employee"),OFFSET('Input - Other Expenses'!$D$23:$D$42,0,Calc!X$87))*'Input - Salaries &amp; Dividends'!Z$56</f>
        <v>0</v>
      </c>
      <c r="Y94" s="94" cm="1">
        <f t="array" aca="1" ref="Y94" ca="1">SUMIF($A$82,$A94,Y$82)
+SUMPRODUCT(--('Input - Other Expenses'!$C$23:$C$42=Calc!$A94),--('Input - Other Expenses'!$D$23:$D$42="Fixed"),OFFSET('Input - Other Expenses'!$D$23:$D$42,0,Calc!Y$87))
+SUMPRODUCT(--('Input - Other Expenses'!$C$23:$C$42=Calc!$A94),--('Input - Other Expenses'!$D$23:$D$42="Percent of Revenue"),OFFSET('Input - Other Expenses'!$D$23:$D$42,0,Calc!Y$87))*Y$30
+SUMPRODUCT(--('Input - Other Expenses'!$C$23:$C$42=Calc!$A94),--('Input - Other Expenses'!$D$23:$D$42="Per Employee"),OFFSET('Input - Other Expenses'!$D$23:$D$42,0,Calc!Y$87))*'Input - Salaries &amp; Dividends'!AA$56</f>
        <v>0</v>
      </c>
      <c r="Z94" s="94" cm="1">
        <f t="array" aca="1" ref="Z94" ca="1">SUMIF($A$82,$A94,Z$82)
+SUMPRODUCT(--('Input - Other Expenses'!$C$23:$C$42=Calc!$A94),--('Input - Other Expenses'!$D$23:$D$42="Fixed"),OFFSET('Input - Other Expenses'!$D$23:$D$42,0,Calc!Z$87))
+SUMPRODUCT(--('Input - Other Expenses'!$C$23:$C$42=Calc!$A94),--('Input - Other Expenses'!$D$23:$D$42="Percent of Revenue"),OFFSET('Input - Other Expenses'!$D$23:$D$42,0,Calc!Z$87))*Z$30
+SUMPRODUCT(--('Input - Other Expenses'!$C$23:$C$42=Calc!$A94),--('Input - Other Expenses'!$D$23:$D$42="Per Employee"),OFFSET('Input - Other Expenses'!$D$23:$D$42,0,Calc!Z$87))*'Input - Salaries &amp; Dividends'!AB$56</f>
        <v>0</v>
      </c>
      <c r="AA94" s="94" cm="1">
        <f t="array" aca="1" ref="AA94" ca="1">SUMIF($A$82,$A94,AA$82)
+SUMPRODUCT(--('Input - Other Expenses'!$C$23:$C$42=Calc!$A94),--('Input - Other Expenses'!$D$23:$D$42="Fixed"),OFFSET('Input - Other Expenses'!$D$23:$D$42,0,Calc!AA$87))
+SUMPRODUCT(--('Input - Other Expenses'!$C$23:$C$42=Calc!$A94),--('Input - Other Expenses'!$D$23:$D$42="Percent of Revenue"),OFFSET('Input - Other Expenses'!$D$23:$D$42,0,Calc!AA$87))*AA$30
+SUMPRODUCT(--('Input - Other Expenses'!$C$23:$C$42=Calc!$A94),--('Input - Other Expenses'!$D$23:$D$42="Per Employee"),OFFSET('Input - Other Expenses'!$D$23:$D$42,0,Calc!AA$87))*'Input - Salaries &amp; Dividends'!AC$56</f>
        <v>0</v>
      </c>
      <c r="AB94" s="94" cm="1">
        <f t="array" aca="1" ref="AB94" ca="1">SUMIF($A$82,$A94,AB$82)
+SUMPRODUCT(--('Input - Other Expenses'!$C$23:$C$42=Calc!$A94),--('Input - Other Expenses'!$D$23:$D$42="Fixed"),OFFSET('Input - Other Expenses'!$D$23:$D$42,0,Calc!AB$87))
+SUMPRODUCT(--('Input - Other Expenses'!$C$23:$C$42=Calc!$A94),--('Input - Other Expenses'!$D$23:$D$42="Percent of Revenue"),OFFSET('Input - Other Expenses'!$D$23:$D$42,0,Calc!AB$87))*AB$30
+SUMPRODUCT(--('Input - Other Expenses'!$C$23:$C$42=Calc!$A94),--('Input - Other Expenses'!$D$23:$D$42="Per Employee"),OFFSET('Input - Other Expenses'!$D$23:$D$42,0,Calc!AB$87))*'Input - Salaries &amp; Dividends'!AD$56</f>
        <v>0</v>
      </c>
      <c r="AC94" s="94" cm="1">
        <f t="array" aca="1" ref="AC94" ca="1">SUMIF($A$82,$A94,AC$82)
+SUMPRODUCT(--('Input - Other Expenses'!$C$23:$C$42=Calc!$A94),--('Input - Other Expenses'!$D$23:$D$42="Fixed"),OFFSET('Input - Other Expenses'!$D$23:$D$42,0,Calc!AC$87))
+SUMPRODUCT(--('Input - Other Expenses'!$C$23:$C$42=Calc!$A94),--('Input - Other Expenses'!$D$23:$D$42="Percent of Revenue"),OFFSET('Input - Other Expenses'!$D$23:$D$42,0,Calc!AC$87))*AC$30
+SUMPRODUCT(--('Input - Other Expenses'!$C$23:$C$42=Calc!$A94),--('Input - Other Expenses'!$D$23:$D$42="Per Employee"),OFFSET('Input - Other Expenses'!$D$23:$D$42,0,Calc!AC$87))*'Input - Salaries &amp; Dividends'!AE$56</f>
        <v>0</v>
      </c>
      <c r="AD94" s="94" cm="1">
        <f t="array" aca="1" ref="AD94" ca="1">SUMIF($A$82,$A94,AD$82)
+SUMPRODUCT(--('Input - Other Expenses'!$C$23:$C$42=Calc!$A94),--('Input - Other Expenses'!$D$23:$D$42="Fixed"),OFFSET('Input - Other Expenses'!$D$23:$D$42,0,Calc!AD$87))
+SUMPRODUCT(--('Input - Other Expenses'!$C$23:$C$42=Calc!$A94),--('Input - Other Expenses'!$D$23:$D$42="Percent of Revenue"),OFFSET('Input - Other Expenses'!$D$23:$D$42,0,Calc!AD$87))*AD$30
+SUMPRODUCT(--('Input - Other Expenses'!$C$23:$C$42=Calc!$A94),--('Input - Other Expenses'!$D$23:$D$42="Per Employee"),OFFSET('Input - Other Expenses'!$D$23:$D$42,0,Calc!AD$87))*'Input - Salaries &amp; Dividends'!AF$56</f>
        <v>0</v>
      </c>
      <c r="AE94" s="94" cm="1">
        <f t="array" aca="1" ref="AE94" ca="1">SUMIF($A$82,$A94,AE$82)
+SUMPRODUCT(--('Input - Other Expenses'!$C$23:$C$42=Calc!$A94),--('Input - Other Expenses'!$D$23:$D$42="Fixed"),OFFSET('Input - Other Expenses'!$D$23:$D$42,0,Calc!AE$87))
+SUMPRODUCT(--('Input - Other Expenses'!$C$23:$C$42=Calc!$A94),--('Input - Other Expenses'!$D$23:$D$42="Percent of Revenue"),OFFSET('Input - Other Expenses'!$D$23:$D$42,0,Calc!AE$87))*AE$30
+SUMPRODUCT(--('Input - Other Expenses'!$C$23:$C$42=Calc!$A94),--('Input - Other Expenses'!$D$23:$D$42="Per Employee"),OFFSET('Input - Other Expenses'!$D$23:$D$42,0,Calc!AE$87))*'Input - Salaries &amp; Dividends'!AG$56</f>
        <v>0</v>
      </c>
      <c r="AF94" s="94" cm="1">
        <f t="array" aca="1" ref="AF94" ca="1">SUMIF($A$82,$A94,AF$82)
+SUMPRODUCT(--('Input - Other Expenses'!$C$23:$C$42=Calc!$A94),--('Input - Other Expenses'!$D$23:$D$42="Fixed"),OFFSET('Input - Other Expenses'!$D$23:$D$42,0,Calc!AF$87))
+SUMPRODUCT(--('Input - Other Expenses'!$C$23:$C$42=Calc!$A94),--('Input - Other Expenses'!$D$23:$D$42="Percent of Revenue"),OFFSET('Input - Other Expenses'!$D$23:$D$42,0,Calc!AF$87))*AF$30
+SUMPRODUCT(--('Input - Other Expenses'!$C$23:$C$42=Calc!$A94),--('Input - Other Expenses'!$D$23:$D$42="Per Employee"),OFFSET('Input - Other Expenses'!$D$23:$D$42,0,Calc!AF$87))*'Input - Salaries &amp; Dividends'!AH$56</f>
        <v>0</v>
      </c>
      <c r="AG94" s="94" cm="1">
        <f t="array" aca="1" ref="AG94" ca="1">SUMIF($A$82,$A94,AG$82)
+SUMPRODUCT(--('Input - Other Expenses'!$C$23:$C$42=Calc!$A94),--('Input - Other Expenses'!$D$23:$D$42="Fixed"),OFFSET('Input - Other Expenses'!$D$23:$D$42,0,Calc!AG$87))
+SUMPRODUCT(--('Input - Other Expenses'!$C$23:$C$42=Calc!$A94),--('Input - Other Expenses'!$D$23:$D$42="Percent of Revenue"),OFFSET('Input - Other Expenses'!$D$23:$D$42,0,Calc!AG$87))*AG$30
+SUMPRODUCT(--('Input - Other Expenses'!$C$23:$C$42=Calc!$A94),--('Input - Other Expenses'!$D$23:$D$42="Per Employee"),OFFSET('Input - Other Expenses'!$D$23:$D$42,0,Calc!AG$87))*'Input - Salaries &amp; Dividends'!AI$56</f>
        <v>0</v>
      </c>
      <c r="AH94" s="94" cm="1">
        <f t="array" aca="1" ref="AH94" ca="1">SUMIF($A$82,$A94,AH$82)
+SUMPRODUCT(--('Input - Other Expenses'!$C$23:$C$42=Calc!$A94),--('Input - Other Expenses'!$D$23:$D$42="Fixed"),OFFSET('Input - Other Expenses'!$D$23:$D$42,0,Calc!AH$87))
+SUMPRODUCT(--('Input - Other Expenses'!$C$23:$C$42=Calc!$A94),--('Input - Other Expenses'!$D$23:$D$42="Percent of Revenue"),OFFSET('Input - Other Expenses'!$D$23:$D$42,0,Calc!AH$87))*AH$30
+SUMPRODUCT(--('Input - Other Expenses'!$C$23:$C$42=Calc!$A94),--('Input - Other Expenses'!$D$23:$D$42="Per Employee"),OFFSET('Input - Other Expenses'!$D$23:$D$42,0,Calc!AH$87))*'Input - Salaries &amp; Dividends'!AJ$56</f>
        <v>0</v>
      </c>
      <c r="AI94" s="94" cm="1">
        <f t="array" aca="1" ref="AI94" ca="1">SUMIF($A$82,$A94,AI$82)
+SUMPRODUCT(--('Input - Other Expenses'!$C$23:$C$42=Calc!$A94),--('Input - Other Expenses'!$D$23:$D$42="Fixed"),OFFSET('Input - Other Expenses'!$D$23:$D$42,0,Calc!AI$87))
+SUMPRODUCT(--('Input - Other Expenses'!$C$23:$C$42=Calc!$A94),--('Input - Other Expenses'!$D$23:$D$42="Percent of Revenue"),OFFSET('Input - Other Expenses'!$D$23:$D$42,0,Calc!AI$87))*AI$30
+SUMPRODUCT(--('Input - Other Expenses'!$C$23:$C$42=Calc!$A94),--('Input - Other Expenses'!$D$23:$D$42="Per Employee"),OFFSET('Input - Other Expenses'!$D$23:$D$42,0,Calc!AI$87))*'Input - Salaries &amp; Dividends'!AK$56</f>
        <v>0</v>
      </c>
      <c r="AJ94" s="94" cm="1">
        <f t="array" aca="1" ref="AJ94" ca="1">SUMIF($A$82,$A94,AJ$82)
+SUMPRODUCT(--('Input - Other Expenses'!$C$23:$C$42=Calc!$A94),--('Input - Other Expenses'!$D$23:$D$42="Fixed"),OFFSET('Input - Other Expenses'!$D$23:$D$42,0,Calc!AJ$87))
+SUMPRODUCT(--('Input - Other Expenses'!$C$23:$C$42=Calc!$A94),--('Input - Other Expenses'!$D$23:$D$42="Percent of Revenue"),OFFSET('Input - Other Expenses'!$D$23:$D$42,0,Calc!AJ$87))*AJ$30
+SUMPRODUCT(--('Input - Other Expenses'!$C$23:$C$42=Calc!$A94),--('Input - Other Expenses'!$D$23:$D$42="Per Employee"),OFFSET('Input - Other Expenses'!$D$23:$D$42,0,Calc!AJ$87))*'Input - Salaries &amp; Dividends'!AL$56</f>
        <v>0</v>
      </c>
      <c r="AK94" s="94" cm="1">
        <f t="array" aca="1" ref="AK94" ca="1">SUMIF($A$82,$A94,AK$82)
+SUMPRODUCT(--('Input - Other Expenses'!$C$23:$C$42=Calc!$A94),--('Input - Other Expenses'!$D$23:$D$42="Fixed"),OFFSET('Input - Other Expenses'!$D$23:$D$42,0,Calc!AK$87))
+SUMPRODUCT(--('Input - Other Expenses'!$C$23:$C$42=Calc!$A94),--('Input - Other Expenses'!$D$23:$D$42="Percent of Revenue"),OFFSET('Input - Other Expenses'!$D$23:$D$42,0,Calc!AK$87))*AK$30
+SUMPRODUCT(--('Input - Other Expenses'!$C$23:$C$42=Calc!$A94),--('Input - Other Expenses'!$D$23:$D$42="Per Employee"),OFFSET('Input - Other Expenses'!$D$23:$D$42,0,Calc!AK$87))*'Input - Salaries &amp; Dividends'!AM$56</f>
        <v>0</v>
      </c>
      <c r="AL94" s="94" cm="1">
        <f t="array" aca="1" ref="AL94" ca="1">SUMIF($A$82,$A94,AL$82)
+SUMPRODUCT(--('Input - Other Expenses'!$C$23:$C$42=Calc!$A94),--('Input - Other Expenses'!$D$23:$D$42="Fixed"),OFFSET('Input - Other Expenses'!$D$23:$D$42,0,Calc!AL$87))
+SUMPRODUCT(--('Input - Other Expenses'!$C$23:$C$42=Calc!$A94),--('Input - Other Expenses'!$D$23:$D$42="Percent of Revenue"),OFFSET('Input - Other Expenses'!$D$23:$D$42,0,Calc!AL$87))*AL$30
+SUMPRODUCT(--('Input - Other Expenses'!$C$23:$C$42=Calc!$A94),--('Input - Other Expenses'!$D$23:$D$42="Per Employee"),OFFSET('Input - Other Expenses'!$D$23:$D$42,0,Calc!AL$87))*'Input - Salaries &amp; Dividends'!AN$56</f>
        <v>0</v>
      </c>
      <c r="AM94" s="94" cm="1">
        <f t="array" aca="1" ref="AM94" ca="1">SUMIF($A$82,$A94,AM$82)
+SUMPRODUCT(--('Input - Other Expenses'!$C$23:$C$42=Calc!$A94),--('Input - Other Expenses'!$D$23:$D$42="Fixed"),OFFSET('Input - Other Expenses'!$D$23:$D$42,0,Calc!AM$87))
+SUMPRODUCT(--('Input - Other Expenses'!$C$23:$C$42=Calc!$A94),--('Input - Other Expenses'!$D$23:$D$42="Percent of Revenue"),OFFSET('Input - Other Expenses'!$D$23:$D$42,0,Calc!AM$87))*AM$30
+SUMPRODUCT(--('Input - Other Expenses'!$C$23:$C$42=Calc!$A94),--('Input - Other Expenses'!$D$23:$D$42="Per Employee"),OFFSET('Input - Other Expenses'!$D$23:$D$42,0,Calc!AM$87))*'Input - Salaries &amp; Dividends'!AO$56</f>
        <v>0</v>
      </c>
      <c r="AN94" s="94" cm="1">
        <f t="array" aca="1" ref="AN94" ca="1">SUMIF($A$82,$A94,AN$82)
+SUMPRODUCT(--('Input - Other Expenses'!$C$23:$C$42=Calc!$A94),--('Input - Other Expenses'!$D$23:$D$42="Fixed"),OFFSET('Input - Other Expenses'!$D$23:$D$42,0,Calc!AN$87))
+SUMPRODUCT(--('Input - Other Expenses'!$C$23:$C$42=Calc!$A94),--('Input - Other Expenses'!$D$23:$D$42="Percent of Revenue"),OFFSET('Input - Other Expenses'!$D$23:$D$42,0,Calc!AN$87))*AN$30
+SUMPRODUCT(--('Input - Other Expenses'!$C$23:$C$42=Calc!$A94),--('Input - Other Expenses'!$D$23:$D$42="Per Employee"),OFFSET('Input - Other Expenses'!$D$23:$D$42,0,Calc!AN$87))*'Input - Salaries &amp; Dividends'!AP$56</f>
        <v>0</v>
      </c>
      <c r="AO94" s="94" cm="1">
        <f t="array" aca="1" ref="AO94" ca="1">SUMIF($A$82,$A94,AO$82)
+SUMPRODUCT(--('Input - Other Expenses'!$C$23:$C$42=Calc!$A94),--('Input - Other Expenses'!$D$23:$D$42="Fixed"),OFFSET('Input - Other Expenses'!$D$23:$D$42,0,Calc!AO$87))
+SUMPRODUCT(--('Input - Other Expenses'!$C$23:$C$42=Calc!$A94),--('Input - Other Expenses'!$D$23:$D$42="Percent of Revenue"),OFFSET('Input - Other Expenses'!$D$23:$D$42,0,Calc!AO$87))*AO$30
+SUMPRODUCT(--('Input - Other Expenses'!$C$23:$C$42=Calc!$A94),--('Input - Other Expenses'!$D$23:$D$42="Per Employee"),OFFSET('Input - Other Expenses'!$D$23:$D$42,0,Calc!AO$87))*'Input - Salaries &amp; Dividends'!AQ$56</f>
        <v>0</v>
      </c>
      <c r="AP94" s="94" cm="1">
        <f t="array" aca="1" ref="AP94" ca="1">SUMIF($A$82,$A94,AP$82)
+SUMPRODUCT(--('Input - Other Expenses'!$C$23:$C$42=Calc!$A94),--('Input - Other Expenses'!$D$23:$D$42="Fixed"),OFFSET('Input - Other Expenses'!$D$23:$D$42,0,Calc!AP$87))
+SUMPRODUCT(--('Input - Other Expenses'!$C$23:$C$42=Calc!$A94),--('Input - Other Expenses'!$D$23:$D$42="Percent of Revenue"),OFFSET('Input - Other Expenses'!$D$23:$D$42,0,Calc!AP$87))*AP$30
+SUMPRODUCT(--('Input - Other Expenses'!$C$23:$C$42=Calc!$A94),--('Input - Other Expenses'!$D$23:$D$42="Per Employee"),OFFSET('Input - Other Expenses'!$D$23:$D$42,0,Calc!AP$87))*'Input - Salaries &amp; Dividends'!AR$56</f>
        <v>0</v>
      </c>
      <c r="AQ94" s="94" cm="1">
        <f t="array" aca="1" ref="AQ94" ca="1">SUMIF($A$82,$A94,AQ$82)
+SUMPRODUCT(--('Input - Other Expenses'!$C$23:$C$42=Calc!$A94),--('Input - Other Expenses'!$D$23:$D$42="Fixed"),OFFSET('Input - Other Expenses'!$D$23:$D$42,0,Calc!AQ$87))
+SUMPRODUCT(--('Input - Other Expenses'!$C$23:$C$42=Calc!$A94),--('Input - Other Expenses'!$D$23:$D$42="Percent of Revenue"),OFFSET('Input - Other Expenses'!$D$23:$D$42,0,Calc!AQ$87))*AQ$30
+SUMPRODUCT(--('Input - Other Expenses'!$C$23:$C$42=Calc!$A94),--('Input - Other Expenses'!$D$23:$D$42="Per Employee"),OFFSET('Input - Other Expenses'!$D$23:$D$42,0,Calc!AQ$87))*'Input - Salaries &amp; Dividends'!AS$56</f>
        <v>0</v>
      </c>
      <c r="AR94" s="94" cm="1">
        <f t="array" aca="1" ref="AR94" ca="1">SUMIF($A$82,$A94,AR$82)
+SUMPRODUCT(--('Input - Other Expenses'!$C$23:$C$42=Calc!$A94),--('Input - Other Expenses'!$D$23:$D$42="Fixed"),OFFSET('Input - Other Expenses'!$D$23:$D$42,0,Calc!AR$87))
+SUMPRODUCT(--('Input - Other Expenses'!$C$23:$C$42=Calc!$A94),--('Input - Other Expenses'!$D$23:$D$42="Percent of Revenue"),OFFSET('Input - Other Expenses'!$D$23:$D$42,0,Calc!AR$87))*AR$30
+SUMPRODUCT(--('Input - Other Expenses'!$C$23:$C$42=Calc!$A94),--('Input - Other Expenses'!$D$23:$D$42="Per Employee"),OFFSET('Input - Other Expenses'!$D$23:$D$42,0,Calc!AR$87))*'Input - Salaries &amp; Dividends'!AT$56</f>
        <v>0</v>
      </c>
      <c r="AS94" s="94" cm="1">
        <f t="array" aca="1" ref="AS94" ca="1">SUMIF($A$82,$A94,AS$82)
+SUMPRODUCT(--('Input - Other Expenses'!$C$23:$C$42=Calc!$A94),--('Input - Other Expenses'!$D$23:$D$42="Fixed"),OFFSET('Input - Other Expenses'!$D$23:$D$42,0,Calc!AS$87))
+SUMPRODUCT(--('Input - Other Expenses'!$C$23:$C$42=Calc!$A94),--('Input - Other Expenses'!$D$23:$D$42="Percent of Revenue"),OFFSET('Input - Other Expenses'!$D$23:$D$42,0,Calc!AS$87))*AS$30
+SUMPRODUCT(--('Input - Other Expenses'!$C$23:$C$42=Calc!$A94),--('Input - Other Expenses'!$D$23:$D$42="Per Employee"),OFFSET('Input - Other Expenses'!$D$23:$D$42,0,Calc!AS$87))*'Input - Salaries &amp; Dividends'!AU$56</f>
        <v>0</v>
      </c>
      <c r="AT94" s="94" cm="1">
        <f t="array" aca="1" ref="AT94" ca="1">SUMIF($A$82,$A94,AT$82)
+SUMPRODUCT(--('Input - Other Expenses'!$C$23:$C$42=Calc!$A94),--('Input - Other Expenses'!$D$23:$D$42="Fixed"),OFFSET('Input - Other Expenses'!$D$23:$D$42,0,Calc!AT$87))
+SUMPRODUCT(--('Input - Other Expenses'!$C$23:$C$42=Calc!$A94),--('Input - Other Expenses'!$D$23:$D$42="Percent of Revenue"),OFFSET('Input - Other Expenses'!$D$23:$D$42,0,Calc!AT$87))*AT$30
+SUMPRODUCT(--('Input - Other Expenses'!$C$23:$C$42=Calc!$A94),--('Input - Other Expenses'!$D$23:$D$42="Per Employee"),OFFSET('Input - Other Expenses'!$D$23:$D$42,0,Calc!AT$87))*'Input - Salaries &amp; Dividends'!AV$56</f>
        <v>0</v>
      </c>
      <c r="AU94" s="94" cm="1">
        <f t="array" aca="1" ref="AU94" ca="1">SUMIF($A$82,$A94,AU$82)
+SUMPRODUCT(--('Input - Other Expenses'!$C$23:$C$42=Calc!$A94),--('Input - Other Expenses'!$D$23:$D$42="Fixed"),OFFSET('Input - Other Expenses'!$D$23:$D$42,0,Calc!AU$87))
+SUMPRODUCT(--('Input - Other Expenses'!$C$23:$C$42=Calc!$A94),--('Input - Other Expenses'!$D$23:$D$42="Percent of Revenue"),OFFSET('Input - Other Expenses'!$D$23:$D$42,0,Calc!AU$87))*AU$30
+SUMPRODUCT(--('Input - Other Expenses'!$C$23:$C$42=Calc!$A94),--('Input - Other Expenses'!$D$23:$D$42="Per Employee"),OFFSET('Input - Other Expenses'!$D$23:$D$42,0,Calc!AU$87))*'Input - Salaries &amp; Dividends'!AW$56</f>
        <v>0</v>
      </c>
      <c r="AV94" s="94" cm="1">
        <f t="array" aca="1" ref="AV94" ca="1">SUMIF($A$82,$A94,AV$82)
+SUMPRODUCT(--('Input - Other Expenses'!$C$23:$C$42=Calc!$A94),--('Input - Other Expenses'!$D$23:$D$42="Fixed"),OFFSET('Input - Other Expenses'!$D$23:$D$42,0,Calc!AV$87))
+SUMPRODUCT(--('Input - Other Expenses'!$C$23:$C$42=Calc!$A94),--('Input - Other Expenses'!$D$23:$D$42="Percent of Revenue"),OFFSET('Input - Other Expenses'!$D$23:$D$42,0,Calc!AV$87))*AV$30
+SUMPRODUCT(--('Input - Other Expenses'!$C$23:$C$42=Calc!$A94),--('Input - Other Expenses'!$D$23:$D$42="Per Employee"),OFFSET('Input - Other Expenses'!$D$23:$D$42,0,Calc!AV$87))*'Input - Salaries &amp; Dividends'!AX$56</f>
        <v>0</v>
      </c>
      <c r="AW94" s="94" cm="1">
        <f t="array" aca="1" ref="AW94" ca="1">SUMIF($A$82,$A94,AW$82)
+SUMPRODUCT(--('Input - Other Expenses'!$C$23:$C$42=Calc!$A94),--('Input - Other Expenses'!$D$23:$D$42="Fixed"),OFFSET('Input - Other Expenses'!$D$23:$D$42,0,Calc!AW$87))
+SUMPRODUCT(--('Input - Other Expenses'!$C$23:$C$42=Calc!$A94),--('Input - Other Expenses'!$D$23:$D$42="Percent of Revenue"),OFFSET('Input - Other Expenses'!$D$23:$D$42,0,Calc!AW$87))*AW$30
+SUMPRODUCT(--('Input - Other Expenses'!$C$23:$C$42=Calc!$A94),--('Input - Other Expenses'!$D$23:$D$42="Per Employee"),OFFSET('Input - Other Expenses'!$D$23:$D$42,0,Calc!AW$87))*'Input - Salaries &amp; Dividends'!AY$56</f>
        <v>0</v>
      </c>
      <c r="AX94" s="94" cm="1">
        <f t="array" aca="1" ref="AX94" ca="1">SUMIF($A$82,$A94,AX$82)
+SUMPRODUCT(--('Input - Other Expenses'!$C$23:$C$42=Calc!$A94),--('Input - Other Expenses'!$D$23:$D$42="Fixed"),OFFSET('Input - Other Expenses'!$D$23:$D$42,0,Calc!AX$87))
+SUMPRODUCT(--('Input - Other Expenses'!$C$23:$C$42=Calc!$A94),--('Input - Other Expenses'!$D$23:$D$42="Percent of Revenue"),OFFSET('Input - Other Expenses'!$D$23:$D$42,0,Calc!AX$87))*AX$30
+SUMPRODUCT(--('Input - Other Expenses'!$C$23:$C$42=Calc!$A94),--('Input - Other Expenses'!$D$23:$D$42="Per Employee"),OFFSET('Input - Other Expenses'!$D$23:$D$42,0,Calc!AX$87))*'Input - Salaries &amp; Dividends'!AZ$56</f>
        <v>0</v>
      </c>
      <c r="AY94" s="94" cm="1">
        <f t="array" aca="1" ref="AY94" ca="1">SUMIF($A$82,$A94,AY$82)
+SUMPRODUCT(--('Input - Other Expenses'!$C$23:$C$42=Calc!$A94),--('Input - Other Expenses'!$D$23:$D$42="Fixed"),OFFSET('Input - Other Expenses'!$D$23:$D$42,0,Calc!AY$87))
+SUMPRODUCT(--('Input - Other Expenses'!$C$23:$C$42=Calc!$A94),--('Input - Other Expenses'!$D$23:$D$42="Percent of Revenue"),OFFSET('Input - Other Expenses'!$D$23:$D$42,0,Calc!AY$87))*AY$30
+SUMPRODUCT(--('Input - Other Expenses'!$C$23:$C$42=Calc!$A94),--('Input - Other Expenses'!$D$23:$D$42="Per Employee"),OFFSET('Input - Other Expenses'!$D$23:$D$42,0,Calc!AY$87))*'Input - Salaries &amp; Dividends'!BA$56</f>
        <v>0</v>
      </c>
      <c r="AZ94" s="94" cm="1">
        <f t="array" aca="1" ref="AZ94" ca="1">SUMIF($A$82,$A94,AZ$82)
+SUMPRODUCT(--('Input - Other Expenses'!$C$23:$C$42=Calc!$A94),--('Input - Other Expenses'!$D$23:$D$42="Fixed"),OFFSET('Input - Other Expenses'!$D$23:$D$42,0,Calc!AZ$87))
+SUMPRODUCT(--('Input - Other Expenses'!$C$23:$C$42=Calc!$A94),--('Input - Other Expenses'!$D$23:$D$42="Percent of Revenue"),OFFSET('Input - Other Expenses'!$D$23:$D$42,0,Calc!AZ$87))*AZ$30
+SUMPRODUCT(--('Input - Other Expenses'!$C$23:$C$42=Calc!$A94),--('Input - Other Expenses'!$D$23:$D$42="Per Employee"),OFFSET('Input - Other Expenses'!$D$23:$D$42,0,Calc!AZ$87))*'Input - Salaries &amp; Dividends'!BB$56</f>
        <v>0</v>
      </c>
      <c r="BA94" s="94" cm="1">
        <f t="array" aca="1" ref="BA94" ca="1">SUMIF($A$82,$A94,BA$82)
+SUMPRODUCT(--('Input - Other Expenses'!$C$23:$C$42=Calc!$A94),--('Input - Other Expenses'!$D$23:$D$42="Fixed"),OFFSET('Input - Other Expenses'!$D$23:$D$42,0,Calc!BA$87))
+SUMPRODUCT(--('Input - Other Expenses'!$C$23:$C$42=Calc!$A94),--('Input - Other Expenses'!$D$23:$D$42="Percent of Revenue"),OFFSET('Input - Other Expenses'!$D$23:$D$42,0,Calc!BA$87))*BA$30
+SUMPRODUCT(--('Input - Other Expenses'!$C$23:$C$42=Calc!$A94),--('Input - Other Expenses'!$D$23:$D$42="Per Employee"),OFFSET('Input - Other Expenses'!$D$23:$D$42,0,Calc!BA$87))*'Input - Salaries &amp; Dividends'!BC$56</f>
        <v>0</v>
      </c>
      <c r="BB94" s="94" cm="1">
        <f t="array" aca="1" ref="BB94" ca="1">SUMIF($A$82,$A94,BB$82)
+SUMPRODUCT(--('Input - Other Expenses'!$C$23:$C$42=Calc!$A94),--('Input - Other Expenses'!$D$23:$D$42="Fixed"),OFFSET('Input - Other Expenses'!$D$23:$D$42,0,Calc!BB$87))
+SUMPRODUCT(--('Input - Other Expenses'!$C$23:$C$42=Calc!$A94),--('Input - Other Expenses'!$D$23:$D$42="Percent of Revenue"),OFFSET('Input - Other Expenses'!$D$23:$D$42,0,Calc!BB$87))*BB$30
+SUMPRODUCT(--('Input - Other Expenses'!$C$23:$C$42=Calc!$A94),--('Input - Other Expenses'!$D$23:$D$42="Per Employee"),OFFSET('Input - Other Expenses'!$D$23:$D$42,0,Calc!BB$87))*'Input - Salaries &amp; Dividends'!BD$56</f>
        <v>0</v>
      </c>
      <c r="BC94" s="94" cm="1">
        <f t="array" aca="1" ref="BC94" ca="1">SUMIF($A$82,$A94,BC$82)
+SUMPRODUCT(--('Input - Other Expenses'!$C$23:$C$42=Calc!$A94),--('Input - Other Expenses'!$D$23:$D$42="Fixed"),OFFSET('Input - Other Expenses'!$D$23:$D$42,0,Calc!BC$87))
+SUMPRODUCT(--('Input - Other Expenses'!$C$23:$C$42=Calc!$A94),--('Input - Other Expenses'!$D$23:$D$42="Percent of Revenue"),OFFSET('Input - Other Expenses'!$D$23:$D$42,0,Calc!BC$87))*BC$30
+SUMPRODUCT(--('Input - Other Expenses'!$C$23:$C$42=Calc!$A94),--('Input - Other Expenses'!$D$23:$D$42="Per Employee"),OFFSET('Input - Other Expenses'!$D$23:$D$42,0,Calc!BC$87))*'Input - Salaries &amp; Dividends'!BE$56</f>
        <v>0</v>
      </c>
      <c r="BD94" s="94" cm="1">
        <f t="array" aca="1" ref="BD94" ca="1">SUMIF($A$82,$A94,BD$82)
+SUMPRODUCT(--('Input - Other Expenses'!$C$23:$C$42=Calc!$A94),--('Input - Other Expenses'!$D$23:$D$42="Fixed"),OFFSET('Input - Other Expenses'!$D$23:$D$42,0,Calc!BD$87))
+SUMPRODUCT(--('Input - Other Expenses'!$C$23:$C$42=Calc!$A94),--('Input - Other Expenses'!$D$23:$D$42="Percent of Revenue"),OFFSET('Input - Other Expenses'!$D$23:$D$42,0,Calc!BD$87))*BD$30
+SUMPRODUCT(--('Input - Other Expenses'!$C$23:$C$42=Calc!$A94),--('Input - Other Expenses'!$D$23:$D$42="Per Employee"),OFFSET('Input - Other Expenses'!$D$23:$D$42,0,Calc!BD$87))*'Input - Salaries &amp; Dividends'!BF$56</f>
        <v>0</v>
      </c>
      <c r="BE94" s="94" cm="1">
        <f t="array" aca="1" ref="BE94" ca="1">SUMIF($A$82,$A94,BE$82)
+SUMPRODUCT(--('Input - Other Expenses'!$C$23:$C$42=Calc!$A94),--('Input - Other Expenses'!$D$23:$D$42="Fixed"),OFFSET('Input - Other Expenses'!$D$23:$D$42,0,Calc!BE$87))
+SUMPRODUCT(--('Input - Other Expenses'!$C$23:$C$42=Calc!$A94),--('Input - Other Expenses'!$D$23:$D$42="Percent of Revenue"),OFFSET('Input - Other Expenses'!$D$23:$D$42,0,Calc!BE$87))*BE$30
+SUMPRODUCT(--('Input - Other Expenses'!$C$23:$C$42=Calc!$A94),--('Input - Other Expenses'!$D$23:$D$42="Per Employee"),OFFSET('Input - Other Expenses'!$D$23:$D$42,0,Calc!BE$87))*'Input - Salaries &amp; Dividends'!BG$56</f>
        <v>0</v>
      </c>
      <c r="BF94" s="94" cm="1">
        <f t="array" aca="1" ref="BF94" ca="1">SUMIF($A$82,$A94,BF$82)
+SUMPRODUCT(--('Input - Other Expenses'!$C$23:$C$42=Calc!$A94),--('Input - Other Expenses'!$D$23:$D$42="Fixed"),OFFSET('Input - Other Expenses'!$D$23:$D$42,0,Calc!BF$87))
+SUMPRODUCT(--('Input - Other Expenses'!$C$23:$C$42=Calc!$A94),--('Input - Other Expenses'!$D$23:$D$42="Percent of Revenue"),OFFSET('Input - Other Expenses'!$D$23:$D$42,0,Calc!BF$87))*BF$30
+SUMPRODUCT(--('Input - Other Expenses'!$C$23:$C$42=Calc!$A94),--('Input - Other Expenses'!$D$23:$D$42="Per Employee"),OFFSET('Input - Other Expenses'!$D$23:$D$42,0,Calc!BF$87))*'Input - Salaries &amp; Dividends'!BH$56</f>
        <v>0</v>
      </c>
      <c r="BG94" s="94" cm="1">
        <f t="array" aca="1" ref="BG94" ca="1">SUMIF($A$82,$A94,BG$82)
+SUMPRODUCT(--('Input - Other Expenses'!$C$23:$C$42=Calc!$A94),--('Input - Other Expenses'!$D$23:$D$42="Fixed"),OFFSET('Input - Other Expenses'!$D$23:$D$42,0,Calc!BG$87))
+SUMPRODUCT(--('Input - Other Expenses'!$C$23:$C$42=Calc!$A94),--('Input - Other Expenses'!$D$23:$D$42="Percent of Revenue"),OFFSET('Input - Other Expenses'!$D$23:$D$42,0,Calc!BG$87))*BG$30
+SUMPRODUCT(--('Input - Other Expenses'!$C$23:$C$42=Calc!$A94),--('Input - Other Expenses'!$D$23:$D$42="Per Employee"),OFFSET('Input - Other Expenses'!$D$23:$D$42,0,Calc!BG$87))*'Input - Salaries &amp; Dividends'!BI$56</f>
        <v>0</v>
      </c>
      <c r="BH94" s="94" cm="1">
        <f t="array" aca="1" ref="BH94" ca="1">SUMIF($A$82,$A94,BH$82)
+SUMPRODUCT(--('Input - Other Expenses'!$C$23:$C$42=Calc!$A94),--('Input - Other Expenses'!$D$23:$D$42="Fixed"),OFFSET('Input - Other Expenses'!$D$23:$D$42,0,Calc!BH$87))
+SUMPRODUCT(--('Input - Other Expenses'!$C$23:$C$42=Calc!$A94),--('Input - Other Expenses'!$D$23:$D$42="Percent of Revenue"),OFFSET('Input - Other Expenses'!$D$23:$D$42,0,Calc!BH$87))*BH$30
+SUMPRODUCT(--('Input - Other Expenses'!$C$23:$C$42=Calc!$A94),--('Input - Other Expenses'!$D$23:$D$42="Per Employee"),OFFSET('Input - Other Expenses'!$D$23:$D$42,0,Calc!BH$87))*'Input - Salaries &amp; Dividends'!BJ$56</f>
        <v>0</v>
      </c>
      <c r="BI94" s="94" cm="1">
        <f t="array" aca="1" ref="BI94" ca="1">SUMIF($A$82,$A94,BI$82)
+SUMPRODUCT(--('Input - Other Expenses'!$C$23:$C$42=Calc!$A94),--('Input - Other Expenses'!$D$23:$D$42="Fixed"),OFFSET('Input - Other Expenses'!$D$23:$D$42,0,Calc!BI$87))
+SUMPRODUCT(--('Input - Other Expenses'!$C$23:$C$42=Calc!$A94),--('Input - Other Expenses'!$D$23:$D$42="Percent of Revenue"),OFFSET('Input - Other Expenses'!$D$23:$D$42,0,Calc!BI$87))*BI$30
+SUMPRODUCT(--('Input - Other Expenses'!$C$23:$C$42=Calc!$A94),--('Input - Other Expenses'!$D$23:$D$42="Per Employee"),OFFSET('Input - Other Expenses'!$D$23:$D$42,0,Calc!BI$87))*'Input - Salaries &amp; Dividends'!BK$56</f>
        <v>0</v>
      </c>
    </row>
    <row r="95" spans="1:62">
      <c r="A95" s="152">
        <f>'Input - Other Expenses'!B12</f>
        <v>0</v>
      </c>
      <c r="B95" s="94" cm="1">
        <f t="array" aca="1" ref="B95" ca="1">SUMIF($A$82,$A95,B$82)
+SUMPRODUCT(--('Input - Other Expenses'!$C$23:$C$42=Calc!$A95),--('Input - Other Expenses'!$D$23:$D$42="Fixed"),OFFSET('Input - Other Expenses'!$D$23:$D$42,0,Calc!B$87))
+SUMPRODUCT(--('Input - Other Expenses'!$C$23:$C$42=Calc!$A95),--('Input - Other Expenses'!$D$23:$D$42="Percent of Revenue"),OFFSET('Input - Other Expenses'!$D$23:$D$42,0,Calc!B$87))*B$30
+SUMPRODUCT(--('Input - Other Expenses'!$C$23:$C$42=Calc!$A95),--('Input - Other Expenses'!$D$23:$D$42="Per Employee"),OFFSET('Input - Other Expenses'!$D$23:$D$42,0,Calc!B$87))*'Input - Salaries &amp; Dividends'!D$56</f>
        <v>0</v>
      </c>
      <c r="C95" s="94" cm="1">
        <f t="array" aca="1" ref="C95" ca="1">SUMIF($A$82,$A95,C$82)
+SUMPRODUCT(--('Input - Other Expenses'!$C$23:$C$42=Calc!$A95),--('Input - Other Expenses'!$D$23:$D$42="Fixed"),OFFSET('Input - Other Expenses'!$D$23:$D$42,0,Calc!C$87))
+SUMPRODUCT(--('Input - Other Expenses'!$C$23:$C$42=Calc!$A95),--('Input - Other Expenses'!$D$23:$D$42="Percent of Revenue"),OFFSET('Input - Other Expenses'!$D$23:$D$42,0,Calc!C$87))*C$30
+SUMPRODUCT(--('Input - Other Expenses'!$C$23:$C$42=Calc!$A95),--('Input - Other Expenses'!$D$23:$D$42="Per Employee"),OFFSET('Input - Other Expenses'!$D$23:$D$42,0,Calc!C$87))*'Input - Salaries &amp; Dividends'!E$56</f>
        <v>0</v>
      </c>
      <c r="D95" s="94" cm="1">
        <f t="array" aca="1" ref="D95" ca="1">SUMIF($A$82,$A95,D$82)
+SUMPRODUCT(--('Input - Other Expenses'!$C$23:$C$42=Calc!$A95),--('Input - Other Expenses'!$D$23:$D$42="Fixed"),OFFSET('Input - Other Expenses'!$D$23:$D$42,0,Calc!D$87))
+SUMPRODUCT(--('Input - Other Expenses'!$C$23:$C$42=Calc!$A95),--('Input - Other Expenses'!$D$23:$D$42="Percent of Revenue"),OFFSET('Input - Other Expenses'!$D$23:$D$42,0,Calc!D$87))*D$30
+SUMPRODUCT(--('Input - Other Expenses'!$C$23:$C$42=Calc!$A95),--('Input - Other Expenses'!$D$23:$D$42="Per Employee"),OFFSET('Input - Other Expenses'!$D$23:$D$42,0,Calc!D$87))*'Input - Salaries &amp; Dividends'!F$56</f>
        <v>0</v>
      </c>
      <c r="E95" s="94" cm="1">
        <f t="array" aca="1" ref="E95" ca="1">SUMIF($A$82,$A95,E$82)
+SUMPRODUCT(--('Input - Other Expenses'!$C$23:$C$42=Calc!$A95),--('Input - Other Expenses'!$D$23:$D$42="Fixed"),OFFSET('Input - Other Expenses'!$D$23:$D$42,0,Calc!E$87))
+SUMPRODUCT(--('Input - Other Expenses'!$C$23:$C$42=Calc!$A95),--('Input - Other Expenses'!$D$23:$D$42="Percent of Revenue"),OFFSET('Input - Other Expenses'!$D$23:$D$42,0,Calc!E$87))*E$30
+SUMPRODUCT(--('Input - Other Expenses'!$C$23:$C$42=Calc!$A95),--('Input - Other Expenses'!$D$23:$D$42="Per Employee"),OFFSET('Input - Other Expenses'!$D$23:$D$42,0,Calc!E$87))*'Input - Salaries &amp; Dividends'!G$56</f>
        <v>0</v>
      </c>
      <c r="F95" s="94" cm="1">
        <f t="array" aca="1" ref="F95" ca="1">SUMIF($A$82,$A95,F$82)
+SUMPRODUCT(--('Input - Other Expenses'!$C$23:$C$42=Calc!$A95),--('Input - Other Expenses'!$D$23:$D$42="Fixed"),OFFSET('Input - Other Expenses'!$D$23:$D$42,0,Calc!F$87))
+SUMPRODUCT(--('Input - Other Expenses'!$C$23:$C$42=Calc!$A95),--('Input - Other Expenses'!$D$23:$D$42="Percent of Revenue"),OFFSET('Input - Other Expenses'!$D$23:$D$42,0,Calc!F$87))*F$30
+SUMPRODUCT(--('Input - Other Expenses'!$C$23:$C$42=Calc!$A95),--('Input - Other Expenses'!$D$23:$D$42="Per Employee"),OFFSET('Input - Other Expenses'!$D$23:$D$42,0,Calc!F$87))*'Input - Salaries &amp; Dividends'!H$56</f>
        <v>0</v>
      </c>
      <c r="G95" s="94" cm="1">
        <f t="array" aca="1" ref="G95" ca="1">SUMIF($A$82,$A95,G$82)
+SUMPRODUCT(--('Input - Other Expenses'!$C$23:$C$42=Calc!$A95),--('Input - Other Expenses'!$D$23:$D$42="Fixed"),OFFSET('Input - Other Expenses'!$D$23:$D$42,0,Calc!G$87))
+SUMPRODUCT(--('Input - Other Expenses'!$C$23:$C$42=Calc!$A95),--('Input - Other Expenses'!$D$23:$D$42="Percent of Revenue"),OFFSET('Input - Other Expenses'!$D$23:$D$42,0,Calc!G$87))*G$30
+SUMPRODUCT(--('Input - Other Expenses'!$C$23:$C$42=Calc!$A95),--('Input - Other Expenses'!$D$23:$D$42="Per Employee"),OFFSET('Input - Other Expenses'!$D$23:$D$42,0,Calc!G$87))*'Input - Salaries &amp; Dividends'!I$56</f>
        <v>0</v>
      </c>
      <c r="H95" s="94" cm="1">
        <f t="array" aca="1" ref="H95" ca="1">SUMIF($A$82,$A95,H$82)
+SUMPRODUCT(--('Input - Other Expenses'!$C$23:$C$42=Calc!$A95),--('Input - Other Expenses'!$D$23:$D$42="Fixed"),OFFSET('Input - Other Expenses'!$D$23:$D$42,0,Calc!H$87))
+SUMPRODUCT(--('Input - Other Expenses'!$C$23:$C$42=Calc!$A95),--('Input - Other Expenses'!$D$23:$D$42="Percent of Revenue"),OFFSET('Input - Other Expenses'!$D$23:$D$42,0,Calc!H$87))*H$30
+SUMPRODUCT(--('Input - Other Expenses'!$C$23:$C$42=Calc!$A95),--('Input - Other Expenses'!$D$23:$D$42="Per Employee"),OFFSET('Input - Other Expenses'!$D$23:$D$42,0,Calc!H$87))*'Input - Salaries &amp; Dividends'!J$56</f>
        <v>0</v>
      </c>
      <c r="I95" s="94" cm="1">
        <f t="array" aca="1" ref="I95" ca="1">SUMIF($A$82,$A95,I$82)
+SUMPRODUCT(--('Input - Other Expenses'!$C$23:$C$42=Calc!$A95),--('Input - Other Expenses'!$D$23:$D$42="Fixed"),OFFSET('Input - Other Expenses'!$D$23:$D$42,0,Calc!I$87))
+SUMPRODUCT(--('Input - Other Expenses'!$C$23:$C$42=Calc!$A95),--('Input - Other Expenses'!$D$23:$D$42="Percent of Revenue"),OFFSET('Input - Other Expenses'!$D$23:$D$42,0,Calc!I$87))*I$30
+SUMPRODUCT(--('Input - Other Expenses'!$C$23:$C$42=Calc!$A95),--('Input - Other Expenses'!$D$23:$D$42="Per Employee"),OFFSET('Input - Other Expenses'!$D$23:$D$42,0,Calc!I$87))*'Input - Salaries &amp; Dividends'!K$56</f>
        <v>0</v>
      </c>
      <c r="J95" s="94" cm="1">
        <f t="array" aca="1" ref="J95" ca="1">SUMIF($A$82,$A95,J$82)
+SUMPRODUCT(--('Input - Other Expenses'!$C$23:$C$42=Calc!$A95),--('Input - Other Expenses'!$D$23:$D$42="Fixed"),OFFSET('Input - Other Expenses'!$D$23:$D$42,0,Calc!J$87))
+SUMPRODUCT(--('Input - Other Expenses'!$C$23:$C$42=Calc!$A95),--('Input - Other Expenses'!$D$23:$D$42="Percent of Revenue"),OFFSET('Input - Other Expenses'!$D$23:$D$42,0,Calc!J$87))*J$30
+SUMPRODUCT(--('Input - Other Expenses'!$C$23:$C$42=Calc!$A95),--('Input - Other Expenses'!$D$23:$D$42="Per Employee"),OFFSET('Input - Other Expenses'!$D$23:$D$42,0,Calc!J$87))*'Input - Salaries &amp; Dividends'!L$56</f>
        <v>0</v>
      </c>
      <c r="K95" s="94" cm="1">
        <f t="array" aca="1" ref="K95" ca="1">SUMIF($A$82,$A95,K$82)
+SUMPRODUCT(--('Input - Other Expenses'!$C$23:$C$42=Calc!$A95),--('Input - Other Expenses'!$D$23:$D$42="Fixed"),OFFSET('Input - Other Expenses'!$D$23:$D$42,0,Calc!K$87))
+SUMPRODUCT(--('Input - Other Expenses'!$C$23:$C$42=Calc!$A95),--('Input - Other Expenses'!$D$23:$D$42="Percent of Revenue"),OFFSET('Input - Other Expenses'!$D$23:$D$42,0,Calc!K$87))*K$30
+SUMPRODUCT(--('Input - Other Expenses'!$C$23:$C$42=Calc!$A95),--('Input - Other Expenses'!$D$23:$D$42="Per Employee"),OFFSET('Input - Other Expenses'!$D$23:$D$42,0,Calc!K$87))*'Input - Salaries &amp; Dividends'!M$56</f>
        <v>0</v>
      </c>
      <c r="L95" s="94" cm="1">
        <f t="array" aca="1" ref="L95" ca="1">SUMIF($A$82,$A95,L$82)
+SUMPRODUCT(--('Input - Other Expenses'!$C$23:$C$42=Calc!$A95),--('Input - Other Expenses'!$D$23:$D$42="Fixed"),OFFSET('Input - Other Expenses'!$D$23:$D$42,0,Calc!L$87))
+SUMPRODUCT(--('Input - Other Expenses'!$C$23:$C$42=Calc!$A95),--('Input - Other Expenses'!$D$23:$D$42="Percent of Revenue"),OFFSET('Input - Other Expenses'!$D$23:$D$42,0,Calc!L$87))*L$30
+SUMPRODUCT(--('Input - Other Expenses'!$C$23:$C$42=Calc!$A95),--('Input - Other Expenses'!$D$23:$D$42="Per Employee"),OFFSET('Input - Other Expenses'!$D$23:$D$42,0,Calc!L$87))*'Input - Salaries &amp; Dividends'!N$56</f>
        <v>0</v>
      </c>
      <c r="M95" s="94" cm="1">
        <f t="array" aca="1" ref="M95" ca="1">SUMIF($A$82,$A95,M$82)
+SUMPRODUCT(--('Input - Other Expenses'!$C$23:$C$42=Calc!$A95),--('Input - Other Expenses'!$D$23:$D$42="Fixed"),OFFSET('Input - Other Expenses'!$D$23:$D$42,0,Calc!M$87))
+SUMPRODUCT(--('Input - Other Expenses'!$C$23:$C$42=Calc!$A95),--('Input - Other Expenses'!$D$23:$D$42="Percent of Revenue"),OFFSET('Input - Other Expenses'!$D$23:$D$42,0,Calc!M$87))*M$30
+SUMPRODUCT(--('Input - Other Expenses'!$C$23:$C$42=Calc!$A95),--('Input - Other Expenses'!$D$23:$D$42="Per Employee"),OFFSET('Input - Other Expenses'!$D$23:$D$42,0,Calc!M$87))*'Input - Salaries &amp; Dividends'!O$56</f>
        <v>0</v>
      </c>
      <c r="N95" s="94" cm="1">
        <f t="array" aca="1" ref="N95" ca="1">SUMIF($A$82,$A95,N$82)
+SUMPRODUCT(--('Input - Other Expenses'!$C$23:$C$42=Calc!$A95),--('Input - Other Expenses'!$D$23:$D$42="Fixed"),OFFSET('Input - Other Expenses'!$D$23:$D$42,0,Calc!N$87))
+SUMPRODUCT(--('Input - Other Expenses'!$C$23:$C$42=Calc!$A95),--('Input - Other Expenses'!$D$23:$D$42="Percent of Revenue"),OFFSET('Input - Other Expenses'!$D$23:$D$42,0,Calc!N$87))*N$30
+SUMPRODUCT(--('Input - Other Expenses'!$C$23:$C$42=Calc!$A95),--('Input - Other Expenses'!$D$23:$D$42="Per Employee"),OFFSET('Input - Other Expenses'!$D$23:$D$42,0,Calc!N$87))*'Input - Salaries &amp; Dividends'!P$56</f>
        <v>0</v>
      </c>
      <c r="O95" s="94" cm="1">
        <f t="array" aca="1" ref="O95" ca="1">SUMIF($A$82,$A95,O$82)
+SUMPRODUCT(--('Input - Other Expenses'!$C$23:$C$42=Calc!$A95),--('Input - Other Expenses'!$D$23:$D$42="Fixed"),OFFSET('Input - Other Expenses'!$D$23:$D$42,0,Calc!O$87))
+SUMPRODUCT(--('Input - Other Expenses'!$C$23:$C$42=Calc!$A95),--('Input - Other Expenses'!$D$23:$D$42="Percent of Revenue"),OFFSET('Input - Other Expenses'!$D$23:$D$42,0,Calc!O$87))*O$30
+SUMPRODUCT(--('Input - Other Expenses'!$C$23:$C$42=Calc!$A95),--('Input - Other Expenses'!$D$23:$D$42="Per Employee"),OFFSET('Input - Other Expenses'!$D$23:$D$42,0,Calc!O$87))*'Input - Salaries &amp; Dividends'!Q$56</f>
        <v>0</v>
      </c>
      <c r="P95" s="94" cm="1">
        <f t="array" aca="1" ref="P95" ca="1">SUMIF($A$82,$A95,P$82)
+SUMPRODUCT(--('Input - Other Expenses'!$C$23:$C$42=Calc!$A95),--('Input - Other Expenses'!$D$23:$D$42="Fixed"),OFFSET('Input - Other Expenses'!$D$23:$D$42,0,Calc!P$87))
+SUMPRODUCT(--('Input - Other Expenses'!$C$23:$C$42=Calc!$A95),--('Input - Other Expenses'!$D$23:$D$42="Percent of Revenue"),OFFSET('Input - Other Expenses'!$D$23:$D$42,0,Calc!P$87))*P$30
+SUMPRODUCT(--('Input - Other Expenses'!$C$23:$C$42=Calc!$A95),--('Input - Other Expenses'!$D$23:$D$42="Per Employee"),OFFSET('Input - Other Expenses'!$D$23:$D$42,0,Calc!P$87))*'Input - Salaries &amp; Dividends'!R$56</f>
        <v>0</v>
      </c>
      <c r="Q95" s="94" cm="1">
        <f t="array" aca="1" ref="Q95" ca="1">SUMIF($A$82,$A95,Q$82)
+SUMPRODUCT(--('Input - Other Expenses'!$C$23:$C$42=Calc!$A95),--('Input - Other Expenses'!$D$23:$D$42="Fixed"),OFFSET('Input - Other Expenses'!$D$23:$D$42,0,Calc!Q$87))
+SUMPRODUCT(--('Input - Other Expenses'!$C$23:$C$42=Calc!$A95),--('Input - Other Expenses'!$D$23:$D$42="Percent of Revenue"),OFFSET('Input - Other Expenses'!$D$23:$D$42,0,Calc!Q$87))*Q$30
+SUMPRODUCT(--('Input - Other Expenses'!$C$23:$C$42=Calc!$A95),--('Input - Other Expenses'!$D$23:$D$42="Per Employee"),OFFSET('Input - Other Expenses'!$D$23:$D$42,0,Calc!Q$87))*'Input - Salaries &amp; Dividends'!S$56</f>
        <v>0</v>
      </c>
      <c r="R95" s="94" cm="1">
        <f t="array" aca="1" ref="R95" ca="1">SUMIF($A$82,$A95,R$82)
+SUMPRODUCT(--('Input - Other Expenses'!$C$23:$C$42=Calc!$A95),--('Input - Other Expenses'!$D$23:$D$42="Fixed"),OFFSET('Input - Other Expenses'!$D$23:$D$42,0,Calc!R$87))
+SUMPRODUCT(--('Input - Other Expenses'!$C$23:$C$42=Calc!$A95),--('Input - Other Expenses'!$D$23:$D$42="Percent of Revenue"),OFFSET('Input - Other Expenses'!$D$23:$D$42,0,Calc!R$87))*R$30
+SUMPRODUCT(--('Input - Other Expenses'!$C$23:$C$42=Calc!$A95),--('Input - Other Expenses'!$D$23:$D$42="Per Employee"),OFFSET('Input - Other Expenses'!$D$23:$D$42,0,Calc!R$87))*'Input - Salaries &amp; Dividends'!T$56</f>
        <v>0</v>
      </c>
      <c r="S95" s="94" cm="1">
        <f t="array" aca="1" ref="S95" ca="1">SUMIF($A$82,$A95,S$82)
+SUMPRODUCT(--('Input - Other Expenses'!$C$23:$C$42=Calc!$A95),--('Input - Other Expenses'!$D$23:$D$42="Fixed"),OFFSET('Input - Other Expenses'!$D$23:$D$42,0,Calc!S$87))
+SUMPRODUCT(--('Input - Other Expenses'!$C$23:$C$42=Calc!$A95),--('Input - Other Expenses'!$D$23:$D$42="Percent of Revenue"),OFFSET('Input - Other Expenses'!$D$23:$D$42,0,Calc!S$87))*S$30
+SUMPRODUCT(--('Input - Other Expenses'!$C$23:$C$42=Calc!$A95),--('Input - Other Expenses'!$D$23:$D$42="Per Employee"),OFFSET('Input - Other Expenses'!$D$23:$D$42,0,Calc!S$87))*'Input - Salaries &amp; Dividends'!U$56</f>
        <v>0</v>
      </c>
      <c r="T95" s="94" cm="1">
        <f t="array" aca="1" ref="T95" ca="1">SUMIF($A$82,$A95,T$82)
+SUMPRODUCT(--('Input - Other Expenses'!$C$23:$C$42=Calc!$A95),--('Input - Other Expenses'!$D$23:$D$42="Fixed"),OFFSET('Input - Other Expenses'!$D$23:$D$42,0,Calc!T$87))
+SUMPRODUCT(--('Input - Other Expenses'!$C$23:$C$42=Calc!$A95),--('Input - Other Expenses'!$D$23:$D$42="Percent of Revenue"),OFFSET('Input - Other Expenses'!$D$23:$D$42,0,Calc!T$87))*T$30
+SUMPRODUCT(--('Input - Other Expenses'!$C$23:$C$42=Calc!$A95),--('Input - Other Expenses'!$D$23:$D$42="Per Employee"),OFFSET('Input - Other Expenses'!$D$23:$D$42,0,Calc!T$87))*'Input - Salaries &amp; Dividends'!V$56</f>
        <v>0</v>
      </c>
      <c r="U95" s="94" cm="1">
        <f t="array" aca="1" ref="U95" ca="1">SUMIF($A$82,$A95,U$82)
+SUMPRODUCT(--('Input - Other Expenses'!$C$23:$C$42=Calc!$A95),--('Input - Other Expenses'!$D$23:$D$42="Fixed"),OFFSET('Input - Other Expenses'!$D$23:$D$42,0,Calc!U$87))
+SUMPRODUCT(--('Input - Other Expenses'!$C$23:$C$42=Calc!$A95),--('Input - Other Expenses'!$D$23:$D$42="Percent of Revenue"),OFFSET('Input - Other Expenses'!$D$23:$D$42,0,Calc!U$87))*U$30
+SUMPRODUCT(--('Input - Other Expenses'!$C$23:$C$42=Calc!$A95),--('Input - Other Expenses'!$D$23:$D$42="Per Employee"),OFFSET('Input - Other Expenses'!$D$23:$D$42,0,Calc!U$87))*'Input - Salaries &amp; Dividends'!W$56</f>
        <v>0</v>
      </c>
      <c r="V95" s="94" cm="1">
        <f t="array" aca="1" ref="V95" ca="1">SUMIF($A$82,$A95,V$82)
+SUMPRODUCT(--('Input - Other Expenses'!$C$23:$C$42=Calc!$A95),--('Input - Other Expenses'!$D$23:$D$42="Fixed"),OFFSET('Input - Other Expenses'!$D$23:$D$42,0,Calc!V$87))
+SUMPRODUCT(--('Input - Other Expenses'!$C$23:$C$42=Calc!$A95),--('Input - Other Expenses'!$D$23:$D$42="Percent of Revenue"),OFFSET('Input - Other Expenses'!$D$23:$D$42,0,Calc!V$87))*V$30
+SUMPRODUCT(--('Input - Other Expenses'!$C$23:$C$42=Calc!$A95),--('Input - Other Expenses'!$D$23:$D$42="Per Employee"),OFFSET('Input - Other Expenses'!$D$23:$D$42,0,Calc!V$87))*'Input - Salaries &amp; Dividends'!X$56</f>
        <v>0</v>
      </c>
      <c r="W95" s="94" cm="1">
        <f t="array" aca="1" ref="W95" ca="1">SUMIF($A$82,$A95,W$82)
+SUMPRODUCT(--('Input - Other Expenses'!$C$23:$C$42=Calc!$A95),--('Input - Other Expenses'!$D$23:$D$42="Fixed"),OFFSET('Input - Other Expenses'!$D$23:$D$42,0,Calc!W$87))
+SUMPRODUCT(--('Input - Other Expenses'!$C$23:$C$42=Calc!$A95),--('Input - Other Expenses'!$D$23:$D$42="Percent of Revenue"),OFFSET('Input - Other Expenses'!$D$23:$D$42,0,Calc!W$87))*W$30
+SUMPRODUCT(--('Input - Other Expenses'!$C$23:$C$42=Calc!$A95),--('Input - Other Expenses'!$D$23:$D$42="Per Employee"),OFFSET('Input - Other Expenses'!$D$23:$D$42,0,Calc!W$87))*'Input - Salaries &amp; Dividends'!Y$56</f>
        <v>0</v>
      </c>
      <c r="X95" s="94" cm="1">
        <f t="array" aca="1" ref="X95" ca="1">SUMIF($A$82,$A95,X$82)
+SUMPRODUCT(--('Input - Other Expenses'!$C$23:$C$42=Calc!$A95),--('Input - Other Expenses'!$D$23:$D$42="Fixed"),OFFSET('Input - Other Expenses'!$D$23:$D$42,0,Calc!X$87))
+SUMPRODUCT(--('Input - Other Expenses'!$C$23:$C$42=Calc!$A95),--('Input - Other Expenses'!$D$23:$D$42="Percent of Revenue"),OFFSET('Input - Other Expenses'!$D$23:$D$42,0,Calc!X$87))*X$30
+SUMPRODUCT(--('Input - Other Expenses'!$C$23:$C$42=Calc!$A95),--('Input - Other Expenses'!$D$23:$D$42="Per Employee"),OFFSET('Input - Other Expenses'!$D$23:$D$42,0,Calc!X$87))*'Input - Salaries &amp; Dividends'!Z$56</f>
        <v>0</v>
      </c>
      <c r="Y95" s="94" cm="1">
        <f t="array" aca="1" ref="Y95" ca="1">SUMIF($A$82,$A95,Y$82)
+SUMPRODUCT(--('Input - Other Expenses'!$C$23:$C$42=Calc!$A95),--('Input - Other Expenses'!$D$23:$D$42="Fixed"),OFFSET('Input - Other Expenses'!$D$23:$D$42,0,Calc!Y$87))
+SUMPRODUCT(--('Input - Other Expenses'!$C$23:$C$42=Calc!$A95),--('Input - Other Expenses'!$D$23:$D$42="Percent of Revenue"),OFFSET('Input - Other Expenses'!$D$23:$D$42,0,Calc!Y$87))*Y$30
+SUMPRODUCT(--('Input - Other Expenses'!$C$23:$C$42=Calc!$A95),--('Input - Other Expenses'!$D$23:$D$42="Per Employee"),OFFSET('Input - Other Expenses'!$D$23:$D$42,0,Calc!Y$87))*'Input - Salaries &amp; Dividends'!AA$56</f>
        <v>0</v>
      </c>
      <c r="Z95" s="94" cm="1">
        <f t="array" aca="1" ref="Z95" ca="1">SUMIF($A$82,$A95,Z$82)
+SUMPRODUCT(--('Input - Other Expenses'!$C$23:$C$42=Calc!$A95),--('Input - Other Expenses'!$D$23:$D$42="Fixed"),OFFSET('Input - Other Expenses'!$D$23:$D$42,0,Calc!Z$87))
+SUMPRODUCT(--('Input - Other Expenses'!$C$23:$C$42=Calc!$A95),--('Input - Other Expenses'!$D$23:$D$42="Percent of Revenue"),OFFSET('Input - Other Expenses'!$D$23:$D$42,0,Calc!Z$87))*Z$30
+SUMPRODUCT(--('Input - Other Expenses'!$C$23:$C$42=Calc!$A95),--('Input - Other Expenses'!$D$23:$D$42="Per Employee"),OFFSET('Input - Other Expenses'!$D$23:$D$42,0,Calc!Z$87))*'Input - Salaries &amp; Dividends'!AB$56</f>
        <v>0</v>
      </c>
      <c r="AA95" s="94" cm="1">
        <f t="array" aca="1" ref="AA95" ca="1">SUMIF($A$82,$A95,AA$82)
+SUMPRODUCT(--('Input - Other Expenses'!$C$23:$C$42=Calc!$A95),--('Input - Other Expenses'!$D$23:$D$42="Fixed"),OFFSET('Input - Other Expenses'!$D$23:$D$42,0,Calc!AA$87))
+SUMPRODUCT(--('Input - Other Expenses'!$C$23:$C$42=Calc!$A95),--('Input - Other Expenses'!$D$23:$D$42="Percent of Revenue"),OFFSET('Input - Other Expenses'!$D$23:$D$42,0,Calc!AA$87))*AA$30
+SUMPRODUCT(--('Input - Other Expenses'!$C$23:$C$42=Calc!$A95),--('Input - Other Expenses'!$D$23:$D$42="Per Employee"),OFFSET('Input - Other Expenses'!$D$23:$D$42,0,Calc!AA$87))*'Input - Salaries &amp; Dividends'!AC$56</f>
        <v>0</v>
      </c>
      <c r="AB95" s="94" cm="1">
        <f t="array" aca="1" ref="AB95" ca="1">SUMIF($A$82,$A95,AB$82)
+SUMPRODUCT(--('Input - Other Expenses'!$C$23:$C$42=Calc!$A95),--('Input - Other Expenses'!$D$23:$D$42="Fixed"),OFFSET('Input - Other Expenses'!$D$23:$D$42,0,Calc!AB$87))
+SUMPRODUCT(--('Input - Other Expenses'!$C$23:$C$42=Calc!$A95),--('Input - Other Expenses'!$D$23:$D$42="Percent of Revenue"),OFFSET('Input - Other Expenses'!$D$23:$D$42,0,Calc!AB$87))*AB$30
+SUMPRODUCT(--('Input - Other Expenses'!$C$23:$C$42=Calc!$A95),--('Input - Other Expenses'!$D$23:$D$42="Per Employee"),OFFSET('Input - Other Expenses'!$D$23:$D$42,0,Calc!AB$87))*'Input - Salaries &amp; Dividends'!AD$56</f>
        <v>0</v>
      </c>
      <c r="AC95" s="94" cm="1">
        <f t="array" aca="1" ref="AC95" ca="1">SUMIF($A$82,$A95,AC$82)
+SUMPRODUCT(--('Input - Other Expenses'!$C$23:$C$42=Calc!$A95),--('Input - Other Expenses'!$D$23:$D$42="Fixed"),OFFSET('Input - Other Expenses'!$D$23:$D$42,0,Calc!AC$87))
+SUMPRODUCT(--('Input - Other Expenses'!$C$23:$C$42=Calc!$A95),--('Input - Other Expenses'!$D$23:$D$42="Percent of Revenue"),OFFSET('Input - Other Expenses'!$D$23:$D$42,0,Calc!AC$87))*AC$30
+SUMPRODUCT(--('Input - Other Expenses'!$C$23:$C$42=Calc!$A95),--('Input - Other Expenses'!$D$23:$D$42="Per Employee"),OFFSET('Input - Other Expenses'!$D$23:$D$42,0,Calc!AC$87))*'Input - Salaries &amp; Dividends'!AE$56</f>
        <v>0</v>
      </c>
      <c r="AD95" s="94" cm="1">
        <f t="array" aca="1" ref="AD95" ca="1">SUMIF($A$82,$A95,AD$82)
+SUMPRODUCT(--('Input - Other Expenses'!$C$23:$C$42=Calc!$A95),--('Input - Other Expenses'!$D$23:$D$42="Fixed"),OFFSET('Input - Other Expenses'!$D$23:$D$42,0,Calc!AD$87))
+SUMPRODUCT(--('Input - Other Expenses'!$C$23:$C$42=Calc!$A95),--('Input - Other Expenses'!$D$23:$D$42="Percent of Revenue"),OFFSET('Input - Other Expenses'!$D$23:$D$42,0,Calc!AD$87))*AD$30
+SUMPRODUCT(--('Input - Other Expenses'!$C$23:$C$42=Calc!$A95),--('Input - Other Expenses'!$D$23:$D$42="Per Employee"),OFFSET('Input - Other Expenses'!$D$23:$D$42,0,Calc!AD$87))*'Input - Salaries &amp; Dividends'!AF$56</f>
        <v>0</v>
      </c>
      <c r="AE95" s="94" cm="1">
        <f t="array" aca="1" ref="AE95" ca="1">SUMIF($A$82,$A95,AE$82)
+SUMPRODUCT(--('Input - Other Expenses'!$C$23:$C$42=Calc!$A95),--('Input - Other Expenses'!$D$23:$D$42="Fixed"),OFFSET('Input - Other Expenses'!$D$23:$D$42,0,Calc!AE$87))
+SUMPRODUCT(--('Input - Other Expenses'!$C$23:$C$42=Calc!$A95),--('Input - Other Expenses'!$D$23:$D$42="Percent of Revenue"),OFFSET('Input - Other Expenses'!$D$23:$D$42,0,Calc!AE$87))*AE$30
+SUMPRODUCT(--('Input - Other Expenses'!$C$23:$C$42=Calc!$A95),--('Input - Other Expenses'!$D$23:$D$42="Per Employee"),OFFSET('Input - Other Expenses'!$D$23:$D$42,0,Calc!AE$87))*'Input - Salaries &amp; Dividends'!AG$56</f>
        <v>0</v>
      </c>
      <c r="AF95" s="94" cm="1">
        <f t="array" aca="1" ref="AF95" ca="1">SUMIF($A$82,$A95,AF$82)
+SUMPRODUCT(--('Input - Other Expenses'!$C$23:$C$42=Calc!$A95),--('Input - Other Expenses'!$D$23:$D$42="Fixed"),OFFSET('Input - Other Expenses'!$D$23:$D$42,0,Calc!AF$87))
+SUMPRODUCT(--('Input - Other Expenses'!$C$23:$C$42=Calc!$A95),--('Input - Other Expenses'!$D$23:$D$42="Percent of Revenue"),OFFSET('Input - Other Expenses'!$D$23:$D$42,0,Calc!AF$87))*AF$30
+SUMPRODUCT(--('Input - Other Expenses'!$C$23:$C$42=Calc!$A95),--('Input - Other Expenses'!$D$23:$D$42="Per Employee"),OFFSET('Input - Other Expenses'!$D$23:$D$42,0,Calc!AF$87))*'Input - Salaries &amp; Dividends'!AH$56</f>
        <v>0</v>
      </c>
      <c r="AG95" s="94" cm="1">
        <f t="array" aca="1" ref="AG95" ca="1">SUMIF($A$82,$A95,AG$82)
+SUMPRODUCT(--('Input - Other Expenses'!$C$23:$C$42=Calc!$A95),--('Input - Other Expenses'!$D$23:$D$42="Fixed"),OFFSET('Input - Other Expenses'!$D$23:$D$42,0,Calc!AG$87))
+SUMPRODUCT(--('Input - Other Expenses'!$C$23:$C$42=Calc!$A95),--('Input - Other Expenses'!$D$23:$D$42="Percent of Revenue"),OFFSET('Input - Other Expenses'!$D$23:$D$42,0,Calc!AG$87))*AG$30
+SUMPRODUCT(--('Input - Other Expenses'!$C$23:$C$42=Calc!$A95),--('Input - Other Expenses'!$D$23:$D$42="Per Employee"),OFFSET('Input - Other Expenses'!$D$23:$D$42,0,Calc!AG$87))*'Input - Salaries &amp; Dividends'!AI$56</f>
        <v>0</v>
      </c>
      <c r="AH95" s="94" cm="1">
        <f t="array" aca="1" ref="AH95" ca="1">SUMIF($A$82,$A95,AH$82)
+SUMPRODUCT(--('Input - Other Expenses'!$C$23:$C$42=Calc!$A95),--('Input - Other Expenses'!$D$23:$D$42="Fixed"),OFFSET('Input - Other Expenses'!$D$23:$D$42,0,Calc!AH$87))
+SUMPRODUCT(--('Input - Other Expenses'!$C$23:$C$42=Calc!$A95),--('Input - Other Expenses'!$D$23:$D$42="Percent of Revenue"),OFFSET('Input - Other Expenses'!$D$23:$D$42,0,Calc!AH$87))*AH$30
+SUMPRODUCT(--('Input - Other Expenses'!$C$23:$C$42=Calc!$A95),--('Input - Other Expenses'!$D$23:$D$42="Per Employee"),OFFSET('Input - Other Expenses'!$D$23:$D$42,0,Calc!AH$87))*'Input - Salaries &amp; Dividends'!AJ$56</f>
        <v>0</v>
      </c>
      <c r="AI95" s="94" cm="1">
        <f t="array" aca="1" ref="AI95" ca="1">SUMIF($A$82,$A95,AI$82)
+SUMPRODUCT(--('Input - Other Expenses'!$C$23:$C$42=Calc!$A95),--('Input - Other Expenses'!$D$23:$D$42="Fixed"),OFFSET('Input - Other Expenses'!$D$23:$D$42,0,Calc!AI$87))
+SUMPRODUCT(--('Input - Other Expenses'!$C$23:$C$42=Calc!$A95),--('Input - Other Expenses'!$D$23:$D$42="Percent of Revenue"),OFFSET('Input - Other Expenses'!$D$23:$D$42,0,Calc!AI$87))*AI$30
+SUMPRODUCT(--('Input - Other Expenses'!$C$23:$C$42=Calc!$A95),--('Input - Other Expenses'!$D$23:$D$42="Per Employee"),OFFSET('Input - Other Expenses'!$D$23:$D$42,0,Calc!AI$87))*'Input - Salaries &amp; Dividends'!AK$56</f>
        <v>0</v>
      </c>
      <c r="AJ95" s="94" cm="1">
        <f t="array" aca="1" ref="AJ95" ca="1">SUMIF($A$82,$A95,AJ$82)
+SUMPRODUCT(--('Input - Other Expenses'!$C$23:$C$42=Calc!$A95),--('Input - Other Expenses'!$D$23:$D$42="Fixed"),OFFSET('Input - Other Expenses'!$D$23:$D$42,0,Calc!AJ$87))
+SUMPRODUCT(--('Input - Other Expenses'!$C$23:$C$42=Calc!$A95),--('Input - Other Expenses'!$D$23:$D$42="Percent of Revenue"),OFFSET('Input - Other Expenses'!$D$23:$D$42,0,Calc!AJ$87))*AJ$30
+SUMPRODUCT(--('Input - Other Expenses'!$C$23:$C$42=Calc!$A95),--('Input - Other Expenses'!$D$23:$D$42="Per Employee"),OFFSET('Input - Other Expenses'!$D$23:$D$42,0,Calc!AJ$87))*'Input - Salaries &amp; Dividends'!AL$56</f>
        <v>0</v>
      </c>
      <c r="AK95" s="94" cm="1">
        <f t="array" aca="1" ref="AK95" ca="1">SUMIF($A$82,$A95,AK$82)
+SUMPRODUCT(--('Input - Other Expenses'!$C$23:$C$42=Calc!$A95),--('Input - Other Expenses'!$D$23:$D$42="Fixed"),OFFSET('Input - Other Expenses'!$D$23:$D$42,0,Calc!AK$87))
+SUMPRODUCT(--('Input - Other Expenses'!$C$23:$C$42=Calc!$A95),--('Input - Other Expenses'!$D$23:$D$42="Percent of Revenue"),OFFSET('Input - Other Expenses'!$D$23:$D$42,0,Calc!AK$87))*AK$30
+SUMPRODUCT(--('Input - Other Expenses'!$C$23:$C$42=Calc!$A95),--('Input - Other Expenses'!$D$23:$D$42="Per Employee"),OFFSET('Input - Other Expenses'!$D$23:$D$42,0,Calc!AK$87))*'Input - Salaries &amp; Dividends'!AM$56</f>
        <v>0</v>
      </c>
      <c r="AL95" s="94" cm="1">
        <f t="array" aca="1" ref="AL95" ca="1">SUMIF($A$82,$A95,AL$82)
+SUMPRODUCT(--('Input - Other Expenses'!$C$23:$C$42=Calc!$A95),--('Input - Other Expenses'!$D$23:$D$42="Fixed"),OFFSET('Input - Other Expenses'!$D$23:$D$42,0,Calc!AL$87))
+SUMPRODUCT(--('Input - Other Expenses'!$C$23:$C$42=Calc!$A95),--('Input - Other Expenses'!$D$23:$D$42="Percent of Revenue"),OFFSET('Input - Other Expenses'!$D$23:$D$42,0,Calc!AL$87))*AL$30
+SUMPRODUCT(--('Input - Other Expenses'!$C$23:$C$42=Calc!$A95),--('Input - Other Expenses'!$D$23:$D$42="Per Employee"),OFFSET('Input - Other Expenses'!$D$23:$D$42,0,Calc!AL$87))*'Input - Salaries &amp; Dividends'!AN$56</f>
        <v>0</v>
      </c>
      <c r="AM95" s="94" cm="1">
        <f t="array" aca="1" ref="AM95" ca="1">SUMIF($A$82,$A95,AM$82)
+SUMPRODUCT(--('Input - Other Expenses'!$C$23:$C$42=Calc!$A95),--('Input - Other Expenses'!$D$23:$D$42="Fixed"),OFFSET('Input - Other Expenses'!$D$23:$D$42,0,Calc!AM$87))
+SUMPRODUCT(--('Input - Other Expenses'!$C$23:$C$42=Calc!$A95),--('Input - Other Expenses'!$D$23:$D$42="Percent of Revenue"),OFFSET('Input - Other Expenses'!$D$23:$D$42,0,Calc!AM$87))*AM$30
+SUMPRODUCT(--('Input - Other Expenses'!$C$23:$C$42=Calc!$A95),--('Input - Other Expenses'!$D$23:$D$42="Per Employee"),OFFSET('Input - Other Expenses'!$D$23:$D$42,0,Calc!AM$87))*'Input - Salaries &amp; Dividends'!AO$56</f>
        <v>0</v>
      </c>
      <c r="AN95" s="94" cm="1">
        <f t="array" aca="1" ref="AN95" ca="1">SUMIF($A$82,$A95,AN$82)
+SUMPRODUCT(--('Input - Other Expenses'!$C$23:$C$42=Calc!$A95),--('Input - Other Expenses'!$D$23:$D$42="Fixed"),OFFSET('Input - Other Expenses'!$D$23:$D$42,0,Calc!AN$87))
+SUMPRODUCT(--('Input - Other Expenses'!$C$23:$C$42=Calc!$A95),--('Input - Other Expenses'!$D$23:$D$42="Percent of Revenue"),OFFSET('Input - Other Expenses'!$D$23:$D$42,0,Calc!AN$87))*AN$30
+SUMPRODUCT(--('Input - Other Expenses'!$C$23:$C$42=Calc!$A95),--('Input - Other Expenses'!$D$23:$D$42="Per Employee"),OFFSET('Input - Other Expenses'!$D$23:$D$42,0,Calc!AN$87))*'Input - Salaries &amp; Dividends'!AP$56</f>
        <v>0</v>
      </c>
      <c r="AO95" s="94" cm="1">
        <f t="array" aca="1" ref="AO95" ca="1">SUMIF($A$82,$A95,AO$82)
+SUMPRODUCT(--('Input - Other Expenses'!$C$23:$C$42=Calc!$A95),--('Input - Other Expenses'!$D$23:$D$42="Fixed"),OFFSET('Input - Other Expenses'!$D$23:$D$42,0,Calc!AO$87))
+SUMPRODUCT(--('Input - Other Expenses'!$C$23:$C$42=Calc!$A95),--('Input - Other Expenses'!$D$23:$D$42="Percent of Revenue"),OFFSET('Input - Other Expenses'!$D$23:$D$42,0,Calc!AO$87))*AO$30
+SUMPRODUCT(--('Input - Other Expenses'!$C$23:$C$42=Calc!$A95),--('Input - Other Expenses'!$D$23:$D$42="Per Employee"),OFFSET('Input - Other Expenses'!$D$23:$D$42,0,Calc!AO$87))*'Input - Salaries &amp; Dividends'!AQ$56</f>
        <v>0</v>
      </c>
      <c r="AP95" s="94" cm="1">
        <f t="array" aca="1" ref="AP95" ca="1">SUMIF($A$82,$A95,AP$82)
+SUMPRODUCT(--('Input - Other Expenses'!$C$23:$C$42=Calc!$A95),--('Input - Other Expenses'!$D$23:$D$42="Fixed"),OFFSET('Input - Other Expenses'!$D$23:$D$42,0,Calc!AP$87))
+SUMPRODUCT(--('Input - Other Expenses'!$C$23:$C$42=Calc!$A95),--('Input - Other Expenses'!$D$23:$D$42="Percent of Revenue"),OFFSET('Input - Other Expenses'!$D$23:$D$42,0,Calc!AP$87))*AP$30
+SUMPRODUCT(--('Input - Other Expenses'!$C$23:$C$42=Calc!$A95),--('Input - Other Expenses'!$D$23:$D$42="Per Employee"),OFFSET('Input - Other Expenses'!$D$23:$D$42,0,Calc!AP$87))*'Input - Salaries &amp; Dividends'!AR$56</f>
        <v>0</v>
      </c>
      <c r="AQ95" s="94" cm="1">
        <f t="array" aca="1" ref="AQ95" ca="1">SUMIF($A$82,$A95,AQ$82)
+SUMPRODUCT(--('Input - Other Expenses'!$C$23:$C$42=Calc!$A95),--('Input - Other Expenses'!$D$23:$D$42="Fixed"),OFFSET('Input - Other Expenses'!$D$23:$D$42,0,Calc!AQ$87))
+SUMPRODUCT(--('Input - Other Expenses'!$C$23:$C$42=Calc!$A95),--('Input - Other Expenses'!$D$23:$D$42="Percent of Revenue"),OFFSET('Input - Other Expenses'!$D$23:$D$42,0,Calc!AQ$87))*AQ$30
+SUMPRODUCT(--('Input - Other Expenses'!$C$23:$C$42=Calc!$A95),--('Input - Other Expenses'!$D$23:$D$42="Per Employee"),OFFSET('Input - Other Expenses'!$D$23:$D$42,0,Calc!AQ$87))*'Input - Salaries &amp; Dividends'!AS$56</f>
        <v>0</v>
      </c>
      <c r="AR95" s="94" cm="1">
        <f t="array" aca="1" ref="AR95" ca="1">SUMIF($A$82,$A95,AR$82)
+SUMPRODUCT(--('Input - Other Expenses'!$C$23:$C$42=Calc!$A95),--('Input - Other Expenses'!$D$23:$D$42="Fixed"),OFFSET('Input - Other Expenses'!$D$23:$D$42,0,Calc!AR$87))
+SUMPRODUCT(--('Input - Other Expenses'!$C$23:$C$42=Calc!$A95),--('Input - Other Expenses'!$D$23:$D$42="Percent of Revenue"),OFFSET('Input - Other Expenses'!$D$23:$D$42,0,Calc!AR$87))*AR$30
+SUMPRODUCT(--('Input - Other Expenses'!$C$23:$C$42=Calc!$A95),--('Input - Other Expenses'!$D$23:$D$42="Per Employee"),OFFSET('Input - Other Expenses'!$D$23:$D$42,0,Calc!AR$87))*'Input - Salaries &amp; Dividends'!AT$56</f>
        <v>0</v>
      </c>
      <c r="AS95" s="94" cm="1">
        <f t="array" aca="1" ref="AS95" ca="1">SUMIF($A$82,$A95,AS$82)
+SUMPRODUCT(--('Input - Other Expenses'!$C$23:$C$42=Calc!$A95),--('Input - Other Expenses'!$D$23:$D$42="Fixed"),OFFSET('Input - Other Expenses'!$D$23:$D$42,0,Calc!AS$87))
+SUMPRODUCT(--('Input - Other Expenses'!$C$23:$C$42=Calc!$A95),--('Input - Other Expenses'!$D$23:$D$42="Percent of Revenue"),OFFSET('Input - Other Expenses'!$D$23:$D$42,0,Calc!AS$87))*AS$30
+SUMPRODUCT(--('Input - Other Expenses'!$C$23:$C$42=Calc!$A95),--('Input - Other Expenses'!$D$23:$D$42="Per Employee"),OFFSET('Input - Other Expenses'!$D$23:$D$42,0,Calc!AS$87))*'Input - Salaries &amp; Dividends'!AU$56</f>
        <v>0</v>
      </c>
      <c r="AT95" s="94" cm="1">
        <f t="array" aca="1" ref="AT95" ca="1">SUMIF($A$82,$A95,AT$82)
+SUMPRODUCT(--('Input - Other Expenses'!$C$23:$C$42=Calc!$A95),--('Input - Other Expenses'!$D$23:$D$42="Fixed"),OFFSET('Input - Other Expenses'!$D$23:$D$42,0,Calc!AT$87))
+SUMPRODUCT(--('Input - Other Expenses'!$C$23:$C$42=Calc!$A95),--('Input - Other Expenses'!$D$23:$D$42="Percent of Revenue"),OFFSET('Input - Other Expenses'!$D$23:$D$42,0,Calc!AT$87))*AT$30
+SUMPRODUCT(--('Input - Other Expenses'!$C$23:$C$42=Calc!$A95),--('Input - Other Expenses'!$D$23:$D$42="Per Employee"),OFFSET('Input - Other Expenses'!$D$23:$D$42,0,Calc!AT$87))*'Input - Salaries &amp; Dividends'!AV$56</f>
        <v>0</v>
      </c>
      <c r="AU95" s="94" cm="1">
        <f t="array" aca="1" ref="AU95" ca="1">SUMIF($A$82,$A95,AU$82)
+SUMPRODUCT(--('Input - Other Expenses'!$C$23:$C$42=Calc!$A95),--('Input - Other Expenses'!$D$23:$D$42="Fixed"),OFFSET('Input - Other Expenses'!$D$23:$D$42,0,Calc!AU$87))
+SUMPRODUCT(--('Input - Other Expenses'!$C$23:$C$42=Calc!$A95),--('Input - Other Expenses'!$D$23:$D$42="Percent of Revenue"),OFFSET('Input - Other Expenses'!$D$23:$D$42,0,Calc!AU$87))*AU$30
+SUMPRODUCT(--('Input - Other Expenses'!$C$23:$C$42=Calc!$A95),--('Input - Other Expenses'!$D$23:$D$42="Per Employee"),OFFSET('Input - Other Expenses'!$D$23:$D$42,0,Calc!AU$87))*'Input - Salaries &amp; Dividends'!AW$56</f>
        <v>0</v>
      </c>
      <c r="AV95" s="94" cm="1">
        <f t="array" aca="1" ref="AV95" ca="1">SUMIF($A$82,$A95,AV$82)
+SUMPRODUCT(--('Input - Other Expenses'!$C$23:$C$42=Calc!$A95),--('Input - Other Expenses'!$D$23:$D$42="Fixed"),OFFSET('Input - Other Expenses'!$D$23:$D$42,0,Calc!AV$87))
+SUMPRODUCT(--('Input - Other Expenses'!$C$23:$C$42=Calc!$A95),--('Input - Other Expenses'!$D$23:$D$42="Percent of Revenue"),OFFSET('Input - Other Expenses'!$D$23:$D$42,0,Calc!AV$87))*AV$30
+SUMPRODUCT(--('Input - Other Expenses'!$C$23:$C$42=Calc!$A95),--('Input - Other Expenses'!$D$23:$D$42="Per Employee"),OFFSET('Input - Other Expenses'!$D$23:$D$42,0,Calc!AV$87))*'Input - Salaries &amp; Dividends'!AX$56</f>
        <v>0</v>
      </c>
      <c r="AW95" s="94" cm="1">
        <f t="array" aca="1" ref="AW95" ca="1">SUMIF($A$82,$A95,AW$82)
+SUMPRODUCT(--('Input - Other Expenses'!$C$23:$C$42=Calc!$A95),--('Input - Other Expenses'!$D$23:$D$42="Fixed"),OFFSET('Input - Other Expenses'!$D$23:$D$42,0,Calc!AW$87))
+SUMPRODUCT(--('Input - Other Expenses'!$C$23:$C$42=Calc!$A95),--('Input - Other Expenses'!$D$23:$D$42="Percent of Revenue"),OFFSET('Input - Other Expenses'!$D$23:$D$42,0,Calc!AW$87))*AW$30
+SUMPRODUCT(--('Input - Other Expenses'!$C$23:$C$42=Calc!$A95),--('Input - Other Expenses'!$D$23:$D$42="Per Employee"),OFFSET('Input - Other Expenses'!$D$23:$D$42,0,Calc!AW$87))*'Input - Salaries &amp; Dividends'!AY$56</f>
        <v>0</v>
      </c>
      <c r="AX95" s="94" cm="1">
        <f t="array" aca="1" ref="AX95" ca="1">SUMIF($A$82,$A95,AX$82)
+SUMPRODUCT(--('Input - Other Expenses'!$C$23:$C$42=Calc!$A95),--('Input - Other Expenses'!$D$23:$D$42="Fixed"),OFFSET('Input - Other Expenses'!$D$23:$D$42,0,Calc!AX$87))
+SUMPRODUCT(--('Input - Other Expenses'!$C$23:$C$42=Calc!$A95),--('Input - Other Expenses'!$D$23:$D$42="Percent of Revenue"),OFFSET('Input - Other Expenses'!$D$23:$D$42,0,Calc!AX$87))*AX$30
+SUMPRODUCT(--('Input - Other Expenses'!$C$23:$C$42=Calc!$A95),--('Input - Other Expenses'!$D$23:$D$42="Per Employee"),OFFSET('Input - Other Expenses'!$D$23:$D$42,0,Calc!AX$87))*'Input - Salaries &amp; Dividends'!AZ$56</f>
        <v>0</v>
      </c>
      <c r="AY95" s="94" cm="1">
        <f t="array" aca="1" ref="AY95" ca="1">SUMIF($A$82,$A95,AY$82)
+SUMPRODUCT(--('Input - Other Expenses'!$C$23:$C$42=Calc!$A95),--('Input - Other Expenses'!$D$23:$D$42="Fixed"),OFFSET('Input - Other Expenses'!$D$23:$D$42,0,Calc!AY$87))
+SUMPRODUCT(--('Input - Other Expenses'!$C$23:$C$42=Calc!$A95),--('Input - Other Expenses'!$D$23:$D$42="Percent of Revenue"),OFFSET('Input - Other Expenses'!$D$23:$D$42,0,Calc!AY$87))*AY$30
+SUMPRODUCT(--('Input - Other Expenses'!$C$23:$C$42=Calc!$A95),--('Input - Other Expenses'!$D$23:$D$42="Per Employee"),OFFSET('Input - Other Expenses'!$D$23:$D$42,0,Calc!AY$87))*'Input - Salaries &amp; Dividends'!BA$56</f>
        <v>0</v>
      </c>
      <c r="AZ95" s="94" cm="1">
        <f t="array" aca="1" ref="AZ95" ca="1">SUMIF($A$82,$A95,AZ$82)
+SUMPRODUCT(--('Input - Other Expenses'!$C$23:$C$42=Calc!$A95),--('Input - Other Expenses'!$D$23:$D$42="Fixed"),OFFSET('Input - Other Expenses'!$D$23:$D$42,0,Calc!AZ$87))
+SUMPRODUCT(--('Input - Other Expenses'!$C$23:$C$42=Calc!$A95),--('Input - Other Expenses'!$D$23:$D$42="Percent of Revenue"),OFFSET('Input - Other Expenses'!$D$23:$D$42,0,Calc!AZ$87))*AZ$30
+SUMPRODUCT(--('Input - Other Expenses'!$C$23:$C$42=Calc!$A95),--('Input - Other Expenses'!$D$23:$D$42="Per Employee"),OFFSET('Input - Other Expenses'!$D$23:$D$42,0,Calc!AZ$87))*'Input - Salaries &amp; Dividends'!BB$56</f>
        <v>0</v>
      </c>
      <c r="BA95" s="94" cm="1">
        <f t="array" aca="1" ref="BA95" ca="1">SUMIF($A$82,$A95,BA$82)
+SUMPRODUCT(--('Input - Other Expenses'!$C$23:$C$42=Calc!$A95),--('Input - Other Expenses'!$D$23:$D$42="Fixed"),OFFSET('Input - Other Expenses'!$D$23:$D$42,0,Calc!BA$87))
+SUMPRODUCT(--('Input - Other Expenses'!$C$23:$C$42=Calc!$A95),--('Input - Other Expenses'!$D$23:$D$42="Percent of Revenue"),OFFSET('Input - Other Expenses'!$D$23:$D$42,0,Calc!BA$87))*BA$30
+SUMPRODUCT(--('Input - Other Expenses'!$C$23:$C$42=Calc!$A95),--('Input - Other Expenses'!$D$23:$D$42="Per Employee"),OFFSET('Input - Other Expenses'!$D$23:$D$42,0,Calc!BA$87))*'Input - Salaries &amp; Dividends'!BC$56</f>
        <v>0</v>
      </c>
      <c r="BB95" s="94" cm="1">
        <f t="array" aca="1" ref="BB95" ca="1">SUMIF($A$82,$A95,BB$82)
+SUMPRODUCT(--('Input - Other Expenses'!$C$23:$C$42=Calc!$A95),--('Input - Other Expenses'!$D$23:$D$42="Fixed"),OFFSET('Input - Other Expenses'!$D$23:$D$42,0,Calc!BB$87))
+SUMPRODUCT(--('Input - Other Expenses'!$C$23:$C$42=Calc!$A95),--('Input - Other Expenses'!$D$23:$D$42="Percent of Revenue"),OFFSET('Input - Other Expenses'!$D$23:$D$42,0,Calc!BB$87))*BB$30
+SUMPRODUCT(--('Input - Other Expenses'!$C$23:$C$42=Calc!$A95),--('Input - Other Expenses'!$D$23:$D$42="Per Employee"),OFFSET('Input - Other Expenses'!$D$23:$D$42,0,Calc!BB$87))*'Input - Salaries &amp; Dividends'!BD$56</f>
        <v>0</v>
      </c>
      <c r="BC95" s="94" cm="1">
        <f t="array" aca="1" ref="BC95" ca="1">SUMIF($A$82,$A95,BC$82)
+SUMPRODUCT(--('Input - Other Expenses'!$C$23:$C$42=Calc!$A95),--('Input - Other Expenses'!$D$23:$D$42="Fixed"),OFFSET('Input - Other Expenses'!$D$23:$D$42,0,Calc!BC$87))
+SUMPRODUCT(--('Input - Other Expenses'!$C$23:$C$42=Calc!$A95),--('Input - Other Expenses'!$D$23:$D$42="Percent of Revenue"),OFFSET('Input - Other Expenses'!$D$23:$D$42,0,Calc!BC$87))*BC$30
+SUMPRODUCT(--('Input - Other Expenses'!$C$23:$C$42=Calc!$A95),--('Input - Other Expenses'!$D$23:$D$42="Per Employee"),OFFSET('Input - Other Expenses'!$D$23:$D$42,0,Calc!BC$87))*'Input - Salaries &amp; Dividends'!BE$56</f>
        <v>0</v>
      </c>
      <c r="BD95" s="94" cm="1">
        <f t="array" aca="1" ref="BD95" ca="1">SUMIF($A$82,$A95,BD$82)
+SUMPRODUCT(--('Input - Other Expenses'!$C$23:$C$42=Calc!$A95),--('Input - Other Expenses'!$D$23:$D$42="Fixed"),OFFSET('Input - Other Expenses'!$D$23:$D$42,0,Calc!BD$87))
+SUMPRODUCT(--('Input - Other Expenses'!$C$23:$C$42=Calc!$A95),--('Input - Other Expenses'!$D$23:$D$42="Percent of Revenue"),OFFSET('Input - Other Expenses'!$D$23:$D$42,0,Calc!BD$87))*BD$30
+SUMPRODUCT(--('Input - Other Expenses'!$C$23:$C$42=Calc!$A95),--('Input - Other Expenses'!$D$23:$D$42="Per Employee"),OFFSET('Input - Other Expenses'!$D$23:$D$42,0,Calc!BD$87))*'Input - Salaries &amp; Dividends'!BF$56</f>
        <v>0</v>
      </c>
      <c r="BE95" s="94" cm="1">
        <f t="array" aca="1" ref="BE95" ca="1">SUMIF($A$82,$A95,BE$82)
+SUMPRODUCT(--('Input - Other Expenses'!$C$23:$C$42=Calc!$A95),--('Input - Other Expenses'!$D$23:$D$42="Fixed"),OFFSET('Input - Other Expenses'!$D$23:$D$42,0,Calc!BE$87))
+SUMPRODUCT(--('Input - Other Expenses'!$C$23:$C$42=Calc!$A95),--('Input - Other Expenses'!$D$23:$D$42="Percent of Revenue"),OFFSET('Input - Other Expenses'!$D$23:$D$42,0,Calc!BE$87))*BE$30
+SUMPRODUCT(--('Input - Other Expenses'!$C$23:$C$42=Calc!$A95),--('Input - Other Expenses'!$D$23:$D$42="Per Employee"),OFFSET('Input - Other Expenses'!$D$23:$D$42,0,Calc!BE$87))*'Input - Salaries &amp; Dividends'!BG$56</f>
        <v>0</v>
      </c>
      <c r="BF95" s="94" cm="1">
        <f t="array" aca="1" ref="BF95" ca="1">SUMIF($A$82,$A95,BF$82)
+SUMPRODUCT(--('Input - Other Expenses'!$C$23:$C$42=Calc!$A95),--('Input - Other Expenses'!$D$23:$D$42="Fixed"),OFFSET('Input - Other Expenses'!$D$23:$D$42,0,Calc!BF$87))
+SUMPRODUCT(--('Input - Other Expenses'!$C$23:$C$42=Calc!$A95),--('Input - Other Expenses'!$D$23:$D$42="Percent of Revenue"),OFFSET('Input - Other Expenses'!$D$23:$D$42,0,Calc!BF$87))*BF$30
+SUMPRODUCT(--('Input - Other Expenses'!$C$23:$C$42=Calc!$A95),--('Input - Other Expenses'!$D$23:$D$42="Per Employee"),OFFSET('Input - Other Expenses'!$D$23:$D$42,0,Calc!BF$87))*'Input - Salaries &amp; Dividends'!BH$56</f>
        <v>0</v>
      </c>
      <c r="BG95" s="94" cm="1">
        <f t="array" aca="1" ref="BG95" ca="1">SUMIF($A$82,$A95,BG$82)
+SUMPRODUCT(--('Input - Other Expenses'!$C$23:$C$42=Calc!$A95),--('Input - Other Expenses'!$D$23:$D$42="Fixed"),OFFSET('Input - Other Expenses'!$D$23:$D$42,0,Calc!BG$87))
+SUMPRODUCT(--('Input - Other Expenses'!$C$23:$C$42=Calc!$A95),--('Input - Other Expenses'!$D$23:$D$42="Percent of Revenue"),OFFSET('Input - Other Expenses'!$D$23:$D$42,0,Calc!BG$87))*BG$30
+SUMPRODUCT(--('Input - Other Expenses'!$C$23:$C$42=Calc!$A95),--('Input - Other Expenses'!$D$23:$D$42="Per Employee"),OFFSET('Input - Other Expenses'!$D$23:$D$42,0,Calc!BG$87))*'Input - Salaries &amp; Dividends'!BI$56</f>
        <v>0</v>
      </c>
      <c r="BH95" s="94" cm="1">
        <f t="array" aca="1" ref="BH95" ca="1">SUMIF($A$82,$A95,BH$82)
+SUMPRODUCT(--('Input - Other Expenses'!$C$23:$C$42=Calc!$A95),--('Input - Other Expenses'!$D$23:$D$42="Fixed"),OFFSET('Input - Other Expenses'!$D$23:$D$42,0,Calc!BH$87))
+SUMPRODUCT(--('Input - Other Expenses'!$C$23:$C$42=Calc!$A95),--('Input - Other Expenses'!$D$23:$D$42="Percent of Revenue"),OFFSET('Input - Other Expenses'!$D$23:$D$42,0,Calc!BH$87))*BH$30
+SUMPRODUCT(--('Input - Other Expenses'!$C$23:$C$42=Calc!$A95),--('Input - Other Expenses'!$D$23:$D$42="Per Employee"),OFFSET('Input - Other Expenses'!$D$23:$D$42,0,Calc!BH$87))*'Input - Salaries &amp; Dividends'!BJ$56</f>
        <v>0</v>
      </c>
      <c r="BI95" s="94" cm="1">
        <f t="array" aca="1" ref="BI95" ca="1">SUMIF($A$82,$A95,BI$82)
+SUMPRODUCT(--('Input - Other Expenses'!$C$23:$C$42=Calc!$A95),--('Input - Other Expenses'!$D$23:$D$42="Fixed"),OFFSET('Input - Other Expenses'!$D$23:$D$42,0,Calc!BI$87))
+SUMPRODUCT(--('Input - Other Expenses'!$C$23:$C$42=Calc!$A95),--('Input - Other Expenses'!$D$23:$D$42="Percent of Revenue"),OFFSET('Input - Other Expenses'!$D$23:$D$42,0,Calc!BI$87))*BI$30
+SUMPRODUCT(--('Input - Other Expenses'!$C$23:$C$42=Calc!$A95),--('Input - Other Expenses'!$D$23:$D$42="Per Employee"),OFFSET('Input - Other Expenses'!$D$23:$D$42,0,Calc!BI$87))*'Input - Salaries &amp; Dividends'!BK$56</f>
        <v>0</v>
      </c>
    </row>
    <row r="96" spans="1:62">
      <c r="A96" s="152">
        <f>'Input - Other Expenses'!B13</f>
        <v>0</v>
      </c>
      <c r="B96" s="94" cm="1">
        <f t="array" aca="1" ref="B96" ca="1">SUMIF($A$82,$A96,B$82)
+SUMPRODUCT(--('Input - Other Expenses'!$C$23:$C$42=Calc!$A96),--('Input - Other Expenses'!$D$23:$D$42="Fixed"),OFFSET('Input - Other Expenses'!$D$23:$D$42,0,Calc!B$87))
+SUMPRODUCT(--('Input - Other Expenses'!$C$23:$C$42=Calc!$A96),--('Input - Other Expenses'!$D$23:$D$42="Percent of Revenue"),OFFSET('Input - Other Expenses'!$D$23:$D$42,0,Calc!B$87))*B$30
+SUMPRODUCT(--('Input - Other Expenses'!$C$23:$C$42=Calc!$A96),--('Input - Other Expenses'!$D$23:$D$42="Per Employee"),OFFSET('Input - Other Expenses'!$D$23:$D$42,0,Calc!B$87))*'Input - Salaries &amp; Dividends'!D$56</f>
        <v>0</v>
      </c>
      <c r="C96" s="94" cm="1">
        <f t="array" aca="1" ref="C96" ca="1">SUMIF($A$82,$A96,C$82)
+SUMPRODUCT(--('Input - Other Expenses'!$C$23:$C$42=Calc!$A96),--('Input - Other Expenses'!$D$23:$D$42="Fixed"),OFFSET('Input - Other Expenses'!$D$23:$D$42,0,Calc!C$87))
+SUMPRODUCT(--('Input - Other Expenses'!$C$23:$C$42=Calc!$A96),--('Input - Other Expenses'!$D$23:$D$42="Percent of Revenue"),OFFSET('Input - Other Expenses'!$D$23:$D$42,0,Calc!C$87))*C$30
+SUMPRODUCT(--('Input - Other Expenses'!$C$23:$C$42=Calc!$A96),--('Input - Other Expenses'!$D$23:$D$42="Per Employee"),OFFSET('Input - Other Expenses'!$D$23:$D$42,0,Calc!C$87))*'Input - Salaries &amp; Dividends'!E$56</f>
        <v>0</v>
      </c>
      <c r="D96" s="94" cm="1">
        <f t="array" aca="1" ref="D96" ca="1">SUMIF($A$82,$A96,D$82)
+SUMPRODUCT(--('Input - Other Expenses'!$C$23:$C$42=Calc!$A96),--('Input - Other Expenses'!$D$23:$D$42="Fixed"),OFFSET('Input - Other Expenses'!$D$23:$D$42,0,Calc!D$87))
+SUMPRODUCT(--('Input - Other Expenses'!$C$23:$C$42=Calc!$A96),--('Input - Other Expenses'!$D$23:$D$42="Percent of Revenue"),OFFSET('Input - Other Expenses'!$D$23:$D$42,0,Calc!D$87))*D$30
+SUMPRODUCT(--('Input - Other Expenses'!$C$23:$C$42=Calc!$A96),--('Input - Other Expenses'!$D$23:$D$42="Per Employee"),OFFSET('Input - Other Expenses'!$D$23:$D$42,0,Calc!D$87))*'Input - Salaries &amp; Dividends'!F$56</f>
        <v>0</v>
      </c>
      <c r="E96" s="94" cm="1">
        <f t="array" aca="1" ref="E96" ca="1">SUMIF($A$82,$A96,E$82)
+SUMPRODUCT(--('Input - Other Expenses'!$C$23:$C$42=Calc!$A96),--('Input - Other Expenses'!$D$23:$D$42="Fixed"),OFFSET('Input - Other Expenses'!$D$23:$D$42,0,Calc!E$87))
+SUMPRODUCT(--('Input - Other Expenses'!$C$23:$C$42=Calc!$A96),--('Input - Other Expenses'!$D$23:$D$42="Percent of Revenue"),OFFSET('Input - Other Expenses'!$D$23:$D$42,0,Calc!E$87))*E$30
+SUMPRODUCT(--('Input - Other Expenses'!$C$23:$C$42=Calc!$A96),--('Input - Other Expenses'!$D$23:$D$42="Per Employee"),OFFSET('Input - Other Expenses'!$D$23:$D$42,0,Calc!E$87))*'Input - Salaries &amp; Dividends'!G$56</f>
        <v>0</v>
      </c>
      <c r="F96" s="94" cm="1">
        <f t="array" aca="1" ref="F96" ca="1">SUMIF($A$82,$A96,F$82)
+SUMPRODUCT(--('Input - Other Expenses'!$C$23:$C$42=Calc!$A96),--('Input - Other Expenses'!$D$23:$D$42="Fixed"),OFFSET('Input - Other Expenses'!$D$23:$D$42,0,Calc!F$87))
+SUMPRODUCT(--('Input - Other Expenses'!$C$23:$C$42=Calc!$A96),--('Input - Other Expenses'!$D$23:$D$42="Percent of Revenue"),OFFSET('Input - Other Expenses'!$D$23:$D$42,0,Calc!F$87))*F$30
+SUMPRODUCT(--('Input - Other Expenses'!$C$23:$C$42=Calc!$A96),--('Input - Other Expenses'!$D$23:$D$42="Per Employee"),OFFSET('Input - Other Expenses'!$D$23:$D$42,0,Calc!F$87))*'Input - Salaries &amp; Dividends'!H$56</f>
        <v>0</v>
      </c>
      <c r="G96" s="94" cm="1">
        <f t="array" aca="1" ref="G96" ca="1">SUMIF($A$82,$A96,G$82)
+SUMPRODUCT(--('Input - Other Expenses'!$C$23:$C$42=Calc!$A96),--('Input - Other Expenses'!$D$23:$D$42="Fixed"),OFFSET('Input - Other Expenses'!$D$23:$D$42,0,Calc!G$87))
+SUMPRODUCT(--('Input - Other Expenses'!$C$23:$C$42=Calc!$A96),--('Input - Other Expenses'!$D$23:$D$42="Percent of Revenue"),OFFSET('Input - Other Expenses'!$D$23:$D$42,0,Calc!G$87))*G$30
+SUMPRODUCT(--('Input - Other Expenses'!$C$23:$C$42=Calc!$A96),--('Input - Other Expenses'!$D$23:$D$42="Per Employee"),OFFSET('Input - Other Expenses'!$D$23:$D$42,0,Calc!G$87))*'Input - Salaries &amp; Dividends'!I$56</f>
        <v>0</v>
      </c>
      <c r="H96" s="94" cm="1">
        <f t="array" aca="1" ref="H96" ca="1">SUMIF($A$82,$A96,H$82)
+SUMPRODUCT(--('Input - Other Expenses'!$C$23:$C$42=Calc!$A96),--('Input - Other Expenses'!$D$23:$D$42="Fixed"),OFFSET('Input - Other Expenses'!$D$23:$D$42,0,Calc!H$87))
+SUMPRODUCT(--('Input - Other Expenses'!$C$23:$C$42=Calc!$A96),--('Input - Other Expenses'!$D$23:$D$42="Percent of Revenue"),OFFSET('Input - Other Expenses'!$D$23:$D$42,0,Calc!H$87))*H$30
+SUMPRODUCT(--('Input - Other Expenses'!$C$23:$C$42=Calc!$A96),--('Input - Other Expenses'!$D$23:$D$42="Per Employee"),OFFSET('Input - Other Expenses'!$D$23:$D$42,0,Calc!H$87))*'Input - Salaries &amp; Dividends'!J$56</f>
        <v>0</v>
      </c>
      <c r="I96" s="94" cm="1">
        <f t="array" aca="1" ref="I96" ca="1">SUMIF($A$82,$A96,I$82)
+SUMPRODUCT(--('Input - Other Expenses'!$C$23:$C$42=Calc!$A96),--('Input - Other Expenses'!$D$23:$D$42="Fixed"),OFFSET('Input - Other Expenses'!$D$23:$D$42,0,Calc!I$87))
+SUMPRODUCT(--('Input - Other Expenses'!$C$23:$C$42=Calc!$A96),--('Input - Other Expenses'!$D$23:$D$42="Percent of Revenue"),OFFSET('Input - Other Expenses'!$D$23:$D$42,0,Calc!I$87))*I$30
+SUMPRODUCT(--('Input - Other Expenses'!$C$23:$C$42=Calc!$A96),--('Input - Other Expenses'!$D$23:$D$42="Per Employee"),OFFSET('Input - Other Expenses'!$D$23:$D$42,0,Calc!I$87))*'Input - Salaries &amp; Dividends'!K$56</f>
        <v>0</v>
      </c>
      <c r="J96" s="94" cm="1">
        <f t="array" aca="1" ref="J96" ca="1">SUMIF($A$82,$A96,J$82)
+SUMPRODUCT(--('Input - Other Expenses'!$C$23:$C$42=Calc!$A96),--('Input - Other Expenses'!$D$23:$D$42="Fixed"),OFFSET('Input - Other Expenses'!$D$23:$D$42,0,Calc!J$87))
+SUMPRODUCT(--('Input - Other Expenses'!$C$23:$C$42=Calc!$A96),--('Input - Other Expenses'!$D$23:$D$42="Percent of Revenue"),OFFSET('Input - Other Expenses'!$D$23:$D$42,0,Calc!J$87))*J$30
+SUMPRODUCT(--('Input - Other Expenses'!$C$23:$C$42=Calc!$A96),--('Input - Other Expenses'!$D$23:$D$42="Per Employee"),OFFSET('Input - Other Expenses'!$D$23:$D$42,0,Calc!J$87))*'Input - Salaries &amp; Dividends'!L$56</f>
        <v>0</v>
      </c>
      <c r="K96" s="94" cm="1">
        <f t="array" aca="1" ref="K96" ca="1">SUMIF($A$82,$A96,K$82)
+SUMPRODUCT(--('Input - Other Expenses'!$C$23:$C$42=Calc!$A96),--('Input - Other Expenses'!$D$23:$D$42="Fixed"),OFFSET('Input - Other Expenses'!$D$23:$D$42,0,Calc!K$87))
+SUMPRODUCT(--('Input - Other Expenses'!$C$23:$C$42=Calc!$A96),--('Input - Other Expenses'!$D$23:$D$42="Percent of Revenue"),OFFSET('Input - Other Expenses'!$D$23:$D$42,0,Calc!K$87))*K$30
+SUMPRODUCT(--('Input - Other Expenses'!$C$23:$C$42=Calc!$A96),--('Input - Other Expenses'!$D$23:$D$42="Per Employee"),OFFSET('Input - Other Expenses'!$D$23:$D$42,0,Calc!K$87))*'Input - Salaries &amp; Dividends'!M$56</f>
        <v>0</v>
      </c>
      <c r="L96" s="94" cm="1">
        <f t="array" aca="1" ref="L96" ca="1">SUMIF($A$82,$A96,L$82)
+SUMPRODUCT(--('Input - Other Expenses'!$C$23:$C$42=Calc!$A96),--('Input - Other Expenses'!$D$23:$D$42="Fixed"),OFFSET('Input - Other Expenses'!$D$23:$D$42,0,Calc!L$87))
+SUMPRODUCT(--('Input - Other Expenses'!$C$23:$C$42=Calc!$A96),--('Input - Other Expenses'!$D$23:$D$42="Percent of Revenue"),OFFSET('Input - Other Expenses'!$D$23:$D$42,0,Calc!L$87))*L$30
+SUMPRODUCT(--('Input - Other Expenses'!$C$23:$C$42=Calc!$A96),--('Input - Other Expenses'!$D$23:$D$42="Per Employee"),OFFSET('Input - Other Expenses'!$D$23:$D$42,0,Calc!L$87))*'Input - Salaries &amp; Dividends'!N$56</f>
        <v>0</v>
      </c>
      <c r="M96" s="94" cm="1">
        <f t="array" aca="1" ref="M96" ca="1">SUMIF($A$82,$A96,M$82)
+SUMPRODUCT(--('Input - Other Expenses'!$C$23:$C$42=Calc!$A96),--('Input - Other Expenses'!$D$23:$D$42="Fixed"),OFFSET('Input - Other Expenses'!$D$23:$D$42,0,Calc!M$87))
+SUMPRODUCT(--('Input - Other Expenses'!$C$23:$C$42=Calc!$A96),--('Input - Other Expenses'!$D$23:$D$42="Percent of Revenue"),OFFSET('Input - Other Expenses'!$D$23:$D$42,0,Calc!M$87))*M$30
+SUMPRODUCT(--('Input - Other Expenses'!$C$23:$C$42=Calc!$A96),--('Input - Other Expenses'!$D$23:$D$42="Per Employee"),OFFSET('Input - Other Expenses'!$D$23:$D$42,0,Calc!M$87))*'Input - Salaries &amp; Dividends'!O$56</f>
        <v>0</v>
      </c>
      <c r="N96" s="94" cm="1">
        <f t="array" aca="1" ref="N96" ca="1">SUMIF($A$82,$A96,N$82)
+SUMPRODUCT(--('Input - Other Expenses'!$C$23:$C$42=Calc!$A96),--('Input - Other Expenses'!$D$23:$D$42="Fixed"),OFFSET('Input - Other Expenses'!$D$23:$D$42,0,Calc!N$87))
+SUMPRODUCT(--('Input - Other Expenses'!$C$23:$C$42=Calc!$A96),--('Input - Other Expenses'!$D$23:$D$42="Percent of Revenue"),OFFSET('Input - Other Expenses'!$D$23:$D$42,0,Calc!N$87))*N$30
+SUMPRODUCT(--('Input - Other Expenses'!$C$23:$C$42=Calc!$A96),--('Input - Other Expenses'!$D$23:$D$42="Per Employee"),OFFSET('Input - Other Expenses'!$D$23:$D$42,0,Calc!N$87))*'Input - Salaries &amp; Dividends'!P$56</f>
        <v>0</v>
      </c>
      <c r="O96" s="94" cm="1">
        <f t="array" aca="1" ref="O96" ca="1">SUMIF($A$82,$A96,O$82)
+SUMPRODUCT(--('Input - Other Expenses'!$C$23:$C$42=Calc!$A96),--('Input - Other Expenses'!$D$23:$D$42="Fixed"),OFFSET('Input - Other Expenses'!$D$23:$D$42,0,Calc!O$87))
+SUMPRODUCT(--('Input - Other Expenses'!$C$23:$C$42=Calc!$A96),--('Input - Other Expenses'!$D$23:$D$42="Percent of Revenue"),OFFSET('Input - Other Expenses'!$D$23:$D$42,0,Calc!O$87))*O$30
+SUMPRODUCT(--('Input - Other Expenses'!$C$23:$C$42=Calc!$A96),--('Input - Other Expenses'!$D$23:$D$42="Per Employee"),OFFSET('Input - Other Expenses'!$D$23:$D$42,0,Calc!O$87))*'Input - Salaries &amp; Dividends'!Q$56</f>
        <v>0</v>
      </c>
      <c r="P96" s="94" cm="1">
        <f t="array" aca="1" ref="P96" ca="1">SUMIF($A$82,$A96,P$82)
+SUMPRODUCT(--('Input - Other Expenses'!$C$23:$C$42=Calc!$A96),--('Input - Other Expenses'!$D$23:$D$42="Fixed"),OFFSET('Input - Other Expenses'!$D$23:$D$42,0,Calc!P$87))
+SUMPRODUCT(--('Input - Other Expenses'!$C$23:$C$42=Calc!$A96),--('Input - Other Expenses'!$D$23:$D$42="Percent of Revenue"),OFFSET('Input - Other Expenses'!$D$23:$D$42,0,Calc!P$87))*P$30
+SUMPRODUCT(--('Input - Other Expenses'!$C$23:$C$42=Calc!$A96),--('Input - Other Expenses'!$D$23:$D$42="Per Employee"),OFFSET('Input - Other Expenses'!$D$23:$D$42,0,Calc!P$87))*'Input - Salaries &amp; Dividends'!R$56</f>
        <v>0</v>
      </c>
      <c r="Q96" s="94" cm="1">
        <f t="array" aca="1" ref="Q96" ca="1">SUMIF($A$82,$A96,Q$82)
+SUMPRODUCT(--('Input - Other Expenses'!$C$23:$C$42=Calc!$A96),--('Input - Other Expenses'!$D$23:$D$42="Fixed"),OFFSET('Input - Other Expenses'!$D$23:$D$42,0,Calc!Q$87))
+SUMPRODUCT(--('Input - Other Expenses'!$C$23:$C$42=Calc!$A96),--('Input - Other Expenses'!$D$23:$D$42="Percent of Revenue"),OFFSET('Input - Other Expenses'!$D$23:$D$42,0,Calc!Q$87))*Q$30
+SUMPRODUCT(--('Input - Other Expenses'!$C$23:$C$42=Calc!$A96),--('Input - Other Expenses'!$D$23:$D$42="Per Employee"),OFFSET('Input - Other Expenses'!$D$23:$D$42,0,Calc!Q$87))*'Input - Salaries &amp; Dividends'!S$56</f>
        <v>0</v>
      </c>
      <c r="R96" s="94" cm="1">
        <f t="array" aca="1" ref="R96" ca="1">SUMIF($A$82,$A96,R$82)
+SUMPRODUCT(--('Input - Other Expenses'!$C$23:$C$42=Calc!$A96),--('Input - Other Expenses'!$D$23:$D$42="Fixed"),OFFSET('Input - Other Expenses'!$D$23:$D$42,0,Calc!R$87))
+SUMPRODUCT(--('Input - Other Expenses'!$C$23:$C$42=Calc!$A96),--('Input - Other Expenses'!$D$23:$D$42="Percent of Revenue"),OFFSET('Input - Other Expenses'!$D$23:$D$42,0,Calc!R$87))*R$30
+SUMPRODUCT(--('Input - Other Expenses'!$C$23:$C$42=Calc!$A96),--('Input - Other Expenses'!$D$23:$D$42="Per Employee"),OFFSET('Input - Other Expenses'!$D$23:$D$42,0,Calc!R$87))*'Input - Salaries &amp; Dividends'!T$56</f>
        <v>0</v>
      </c>
      <c r="S96" s="94" cm="1">
        <f t="array" aca="1" ref="S96" ca="1">SUMIF($A$82,$A96,S$82)
+SUMPRODUCT(--('Input - Other Expenses'!$C$23:$C$42=Calc!$A96),--('Input - Other Expenses'!$D$23:$D$42="Fixed"),OFFSET('Input - Other Expenses'!$D$23:$D$42,0,Calc!S$87))
+SUMPRODUCT(--('Input - Other Expenses'!$C$23:$C$42=Calc!$A96),--('Input - Other Expenses'!$D$23:$D$42="Percent of Revenue"),OFFSET('Input - Other Expenses'!$D$23:$D$42,0,Calc!S$87))*S$30
+SUMPRODUCT(--('Input - Other Expenses'!$C$23:$C$42=Calc!$A96),--('Input - Other Expenses'!$D$23:$D$42="Per Employee"),OFFSET('Input - Other Expenses'!$D$23:$D$42,0,Calc!S$87))*'Input - Salaries &amp; Dividends'!U$56</f>
        <v>0</v>
      </c>
      <c r="T96" s="94" cm="1">
        <f t="array" aca="1" ref="T96" ca="1">SUMIF($A$82,$A96,T$82)
+SUMPRODUCT(--('Input - Other Expenses'!$C$23:$C$42=Calc!$A96),--('Input - Other Expenses'!$D$23:$D$42="Fixed"),OFFSET('Input - Other Expenses'!$D$23:$D$42,0,Calc!T$87))
+SUMPRODUCT(--('Input - Other Expenses'!$C$23:$C$42=Calc!$A96),--('Input - Other Expenses'!$D$23:$D$42="Percent of Revenue"),OFFSET('Input - Other Expenses'!$D$23:$D$42,0,Calc!T$87))*T$30
+SUMPRODUCT(--('Input - Other Expenses'!$C$23:$C$42=Calc!$A96),--('Input - Other Expenses'!$D$23:$D$42="Per Employee"),OFFSET('Input - Other Expenses'!$D$23:$D$42,0,Calc!T$87))*'Input - Salaries &amp; Dividends'!V$56</f>
        <v>0</v>
      </c>
      <c r="U96" s="94" cm="1">
        <f t="array" aca="1" ref="U96" ca="1">SUMIF($A$82,$A96,U$82)
+SUMPRODUCT(--('Input - Other Expenses'!$C$23:$C$42=Calc!$A96),--('Input - Other Expenses'!$D$23:$D$42="Fixed"),OFFSET('Input - Other Expenses'!$D$23:$D$42,0,Calc!U$87))
+SUMPRODUCT(--('Input - Other Expenses'!$C$23:$C$42=Calc!$A96),--('Input - Other Expenses'!$D$23:$D$42="Percent of Revenue"),OFFSET('Input - Other Expenses'!$D$23:$D$42,0,Calc!U$87))*U$30
+SUMPRODUCT(--('Input - Other Expenses'!$C$23:$C$42=Calc!$A96),--('Input - Other Expenses'!$D$23:$D$42="Per Employee"),OFFSET('Input - Other Expenses'!$D$23:$D$42,0,Calc!U$87))*'Input - Salaries &amp; Dividends'!W$56</f>
        <v>0</v>
      </c>
      <c r="V96" s="94" cm="1">
        <f t="array" aca="1" ref="V96" ca="1">SUMIF($A$82,$A96,V$82)
+SUMPRODUCT(--('Input - Other Expenses'!$C$23:$C$42=Calc!$A96),--('Input - Other Expenses'!$D$23:$D$42="Fixed"),OFFSET('Input - Other Expenses'!$D$23:$D$42,0,Calc!V$87))
+SUMPRODUCT(--('Input - Other Expenses'!$C$23:$C$42=Calc!$A96),--('Input - Other Expenses'!$D$23:$D$42="Percent of Revenue"),OFFSET('Input - Other Expenses'!$D$23:$D$42,0,Calc!V$87))*V$30
+SUMPRODUCT(--('Input - Other Expenses'!$C$23:$C$42=Calc!$A96),--('Input - Other Expenses'!$D$23:$D$42="Per Employee"),OFFSET('Input - Other Expenses'!$D$23:$D$42,0,Calc!V$87))*'Input - Salaries &amp; Dividends'!X$56</f>
        <v>0</v>
      </c>
      <c r="W96" s="94" cm="1">
        <f t="array" aca="1" ref="W96" ca="1">SUMIF($A$82,$A96,W$82)
+SUMPRODUCT(--('Input - Other Expenses'!$C$23:$C$42=Calc!$A96),--('Input - Other Expenses'!$D$23:$D$42="Fixed"),OFFSET('Input - Other Expenses'!$D$23:$D$42,0,Calc!W$87))
+SUMPRODUCT(--('Input - Other Expenses'!$C$23:$C$42=Calc!$A96),--('Input - Other Expenses'!$D$23:$D$42="Percent of Revenue"),OFFSET('Input - Other Expenses'!$D$23:$D$42,0,Calc!W$87))*W$30
+SUMPRODUCT(--('Input - Other Expenses'!$C$23:$C$42=Calc!$A96),--('Input - Other Expenses'!$D$23:$D$42="Per Employee"),OFFSET('Input - Other Expenses'!$D$23:$D$42,0,Calc!W$87))*'Input - Salaries &amp; Dividends'!Y$56</f>
        <v>0</v>
      </c>
      <c r="X96" s="94" cm="1">
        <f t="array" aca="1" ref="X96" ca="1">SUMIF($A$82,$A96,X$82)
+SUMPRODUCT(--('Input - Other Expenses'!$C$23:$C$42=Calc!$A96),--('Input - Other Expenses'!$D$23:$D$42="Fixed"),OFFSET('Input - Other Expenses'!$D$23:$D$42,0,Calc!X$87))
+SUMPRODUCT(--('Input - Other Expenses'!$C$23:$C$42=Calc!$A96),--('Input - Other Expenses'!$D$23:$D$42="Percent of Revenue"),OFFSET('Input - Other Expenses'!$D$23:$D$42,0,Calc!X$87))*X$30
+SUMPRODUCT(--('Input - Other Expenses'!$C$23:$C$42=Calc!$A96),--('Input - Other Expenses'!$D$23:$D$42="Per Employee"),OFFSET('Input - Other Expenses'!$D$23:$D$42,0,Calc!X$87))*'Input - Salaries &amp; Dividends'!Z$56</f>
        <v>0</v>
      </c>
      <c r="Y96" s="94" cm="1">
        <f t="array" aca="1" ref="Y96" ca="1">SUMIF($A$82,$A96,Y$82)
+SUMPRODUCT(--('Input - Other Expenses'!$C$23:$C$42=Calc!$A96),--('Input - Other Expenses'!$D$23:$D$42="Fixed"),OFFSET('Input - Other Expenses'!$D$23:$D$42,0,Calc!Y$87))
+SUMPRODUCT(--('Input - Other Expenses'!$C$23:$C$42=Calc!$A96),--('Input - Other Expenses'!$D$23:$D$42="Percent of Revenue"),OFFSET('Input - Other Expenses'!$D$23:$D$42,0,Calc!Y$87))*Y$30
+SUMPRODUCT(--('Input - Other Expenses'!$C$23:$C$42=Calc!$A96),--('Input - Other Expenses'!$D$23:$D$42="Per Employee"),OFFSET('Input - Other Expenses'!$D$23:$D$42,0,Calc!Y$87))*'Input - Salaries &amp; Dividends'!AA$56</f>
        <v>0</v>
      </c>
      <c r="Z96" s="94" cm="1">
        <f t="array" aca="1" ref="Z96" ca="1">SUMIF($A$82,$A96,Z$82)
+SUMPRODUCT(--('Input - Other Expenses'!$C$23:$C$42=Calc!$A96),--('Input - Other Expenses'!$D$23:$D$42="Fixed"),OFFSET('Input - Other Expenses'!$D$23:$D$42,0,Calc!Z$87))
+SUMPRODUCT(--('Input - Other Expenses'!$C$23:$C$42=Calc!$A96),--('Input - Other Expenses'!$D$23:$D$42="Percent of Revenue"),OFFSET('Input - Other Expenses'!$D$23:$D$42,0,Calc!Z$87))*Z$30
+SUMPRODUCT(--('Input - Other Expenses'!$C$23:$C$42=Calc!$A96),--('Input - Other Expenses'!$D$23:$D$42="Per Employee"),OFFSET('Input - Other Expenses'!$D$23:$D$42,0,Calc!Z$87))*'Input - Salaries &amp; Dividends'!AB$56</f>
        <v>0</v>
      </c>
      <c r="AA96" s="94" cm="1">
        <f t="array" aca="1" ref="AA96" ca="1">SUMIF($A$82,$A96,AA$82)
+SUMPRODUCT(--('Input - Other Expenses'!$C$23:$C$42=Calc!$A96),--('Input - Other Expenses'!$D$23:$D$42="Fixed"),OFFSET('Input - Other Expenses'!$D$23:$D$42,0,Calc!AA$87))
+SUMPRODUCT(--('Input - Other Expenses'!$C$23:$C$42=Calc!$A96),--('Input - Other Expenses'!$D$23:$D$42="Percent of Revenue"),OFFSET('Input - Other Expenses'!$D$23:$D$42,0,Calc!AA$87))*AA$30
+SUMPRODUCT(--('Input - Other Expenses'!$C$23:$C$42=Calc!$A96),--('Input - Other Expenses'!$D$23:$D$42="Per Employee"),OFFSET('Input - Other Expenses'!$D$23:$D$42,0,Calc!AA$87))*'Input - Salaries &amp; Dividends'!AC$56</f>
        <v>0</v>
      </c>
      <c r="AB96" s="94" cm="1">
        <f t="array" aca="1" ref="AB96" ca="1">SUMIF($A$82,$A96,AB$82)
+SUMPRODUCT(--('Input - Other Expenses'!$C$23:$C$42=Calc!$A96),--('Input - Other Expenses'!$D$23:$D$42="Fixed"),OFFSET('Input - Other Expenses'!$D$23:$D$42,0,Calc!AB$87))
+SUMPRODUCT(--('Input - Other Expenses'!$C$23:$C$42=Calc!$A96),--('Input - Other Expenses'!$D$23:$D$42="Percent of Revenue"),OFFSET('Input - Other Expenses'!$D$23:$D$42,0,Calc!AB$87))*AB$30
+SUMPRODUCT(--('Input - Other Expenses'!$C$23:$C$42=Calc!$A96),--('Input - Other Expenses'!$D$23:$D$42="Per Employee"),OFFSET('Input - Other Expenses'!$D$23:$D$42,0,Calc!AB$87))*'Input - Salaries &amp; Dividends'!AD$56</f>
        <v>0</v>
      </c>
      <c r="AC96" s="94" cm="1">
        <f t="array" aca="1" ref="AC96" ca="1">SUMIF($A$82,$A96,AC$82)
+SUMPRODUCT(--('Input - Other Expenses'!$C$23:$C$42=Calc!$A96),--('Input - Other Expenses'!$D$23:$D$42="Fixed"),OFFSET('Input - Other Expenses'!$D$23:$D$42,0,Calc!AC$87))
+SUMPRODUCT(--('Input - Other Expenses'!$C$23:$C$42=Calc!$A96),--('Input - Other Expenses'!$D$23:$D$42="Percent of Revenue"),OFFSET('Input - Other Expenses'!$D$23:$D$42,0,Calc!AC$87))*AC$30
+SUMPRODUCT(--('Input - Other Expenses'!$C$23:$C$42=Calc!$A96),--('Input - Other Expenses'!$D$23:$D$42="Per Employee"),OFFSET('Input - Other Expenses'!$D$23:$D$42,0,Calc!AC$87))*'Input - Salaries &amp; Dividends'!AE$56</f>
        <v>0</v>
      </c>
      <c r="AD96" s="94" cm="1">
        <f t="array" aca="1" ref="AD96" ca="1">SUMIF($A$82,$A96,AD$82)
+SUMPRODUCT(--('Input - Other Expenses'!$C$23:$C$42=Calc!$A96),--('Input - Other Expenses'!$D$23:$D$42="Fixed"),OFFSET('Input - Other Expenses'!$D$23:$D$42,0,Calc!AD$87))
+SUMPRODUCT(--('Input - Other Expenses'!$C$23:$C$42=Calc!$A96),--('Input - Other Expenses'!$D$23:$D$42="Percent of Revenue"),OFFSET('Input - Other Expenses'!$D$23:$D$42,0,Calc!AD$87))*AD$30
+SUMPRODUCT(--('Input - Other Expenses'!$C$23:$C$42=Calc!$A96),--('Input - Other Expenses'!$D$23:$D$42="Per Employee"),OFFSET('Input - Other Expenses'!$D$23:$D$42,0,Calc!AD$87))*'Input - Salaries &amp; Dividends'!AF$56</f>
        <v>0</v>
      </c>
      <c r="AE96" s="94" cm="1">
        <f t="array" aca="1" ref="AE96" ca="1">SUMIF($A$82,$A96,AE$82)
+SUMPRODUCT(--('Input - Other Expenses'!$C$23:$C$42=Calc!$A96),--('Input - Other Expenses'!$D$23:$D$42="Fixed"),OFFSET('Input - Other Expenses'!$D$23:$D$42,0,Calc!AE$87))
+SUMPRODUCT(--('Input - Other Expenses'!$C$23:$C$42=Calc!$A96),--('Input - Other Expenses'!$D$23:$D$42="Percent of Revenue"),OFFSET('Input - Other Expenses'!$D$23:$D$42,0,Calc!AE$87))*AE$30
+SUMPRODUCT(--('Input - Other Expenses'!$C$23:$C$42=Calc!$A96),--('Input - Other Expenses'!$D$23:$D$42="Per Employee"),OFFSET('Input - Other Expenses'!$D$23:$D$42,0,Calc!AE$87))*'Input - Salaries &amp; Dividends'!AG$56</f>
        <v>0</v>
      </c>
      <c r="AF96" s="94" cm="1">
        <f t="array" aca="1" ref="AF96" ca="1">SUMIF($A$82,$A96,AF$82)
+SUMPRODUCT(--('Input - Other Expenses'!$C$23:$C$42=Calc!$A96),--('Input - Other Expenses'!$D$23:$D$42="Fixed"),OFFSET('Input - Other Expenses'!$D$23:$D$42,0,Calc!AF$87))
+SUMPRODUCT(--('Input - Other Expenses'!$C$23:$C$42=Calc!$A96),--('Input - Other Expenses'!$D$23:$D$42="Percent of Revenue"),OFFSET('Input - Other Expenses'!$D$23:$D$42,0,Calc!AF$87))*AF$30
+SUMPRODUCT(--('Input - Other Expenses'!$C$23:$C$42=Calc!$A96),--('Input - Other Expenses'!$D$23:$D$42="Per Employee"),OFFSET('Input - Other Expenses'!$D$23:$D$42,0,Calc!AF$87))*'Input - Salaries &amp; Dividends'!AH$56</f>
        <v>0</v>
      </c>
      <c r="AG96" s="94" cm="1">
        <f t="array" aca="1" ref="AG96" ca="1">SUMIF($A$82,$A96,AG$82)
+SUMPRODUCT(--('Input - Other Expenses'!$C$23:$C$42=Calc!$A96),--('Input - Other Expenses'!$D$23:$D$42="Fixed"),OFFSET('Input - Other Expenses'!$D$23:$D$42,0,Calc!AG$87))
+SUMPRODUCT(--('Input - Other Expenses'!$C$23:$C$42=Calc!$A96),--('Input - Other Expenses'!$D$23:$D$42="Percent of Revenue"),OFFSET('Input - Other Expenses'!$D$23:$D$42,0,Calc!AG$87))*AG$30
+SUMPRODUCT(--('Input - Other Expenses'!$C$23:$C$42=Calc!$A96),--('Input - Other Expenses'!$D$23:$D$42="Per Employee"),OFFSET('Input - Other Expenses'!$D$23:$D$42,0,Calc!AG$87))*'Input - Salaries &amp; Dividends'!AI$56</f>
        <v>0</v>
      </c>
      <c r="AH96" s="94" cm="1">
        <f t="array" aca="1" ref="AH96" ca="1">SUMIF($A$82,$A96,AH$82)
+SUMPRODUCT(--('Input - Other Expenses'!$C$23:$C$42=Calc!$A96),--('Input - Other Expenses'!$D$23:$D$42="Fixed"),OFFSET('Input - Other Expenses'!$D$23:$D$42,0,Calc!AH$87))
+SUMPRODUCT(--('Input - Other Expenses'!$C$23:$C$42=Calc!$A96),--('Input - Other Expenses'!$D$23:$D$42="Percent of Revenue"),OFFSET('Input - Other Expenses'!$D$23:$D$42,0,Calc!AH$87))*AH$30
+SUMPRODUCT(--('Input - Other Expenses'!$C$23:$C$42=Calc!$A96),--('Input - Other Expenses'!$D$23:$D$42="Per Employee"),OFFSET('Input - Other Expenses'!$D$23:$D$42,0,Calc!AH$87))*'Input - Salaries &amp; Dividends'!AJ$56</f>
        <v>0</v>
      </c>
      <c r="AI96" s="94" cm="1">
        <f t="array" aca="1" ref="AI96" ca="1">SUMIF($A$82,$A96,AI$82)
+SUMPRODUCT(--('Input - Other Expenses'!$C$23:$C$42=Calc!$A96),--('Input - Other Expenses'!$D$23:$D$42="Fixed"),OFFSET('Input - Other Expenses'!$D$23:$D$42,0,Calc!AI$87))
+SUMPRODUCT(--('Input - Other Expenses'!$C$23:$C$42=Calc!$A96),--('Input - Other Expenses'!$D$23:$D$42="Percent of Revenue"),OFFSET('Input - Other Expenses'!$D$23:$D$42,0,Calc!AI$87))*AI$30
+SUMPRODUCT(--('Input - Other Expenses'!$C$23:$C$42=Calc!$A96),--('Input - Other Expenses'!$D$23:$D$42="Per Employee"),OFFSET('Input - Other Expenses'!$D$23:$D$42,0,Calc!AI$87))*'Input - Salaries &amp; Dividends'!AK$56</f>
        <v>0</v>
      </c>
      <c r="AJ96" s="94" cm="1">
        <f t="array" aca="1" ref="AJ96" ca="1">SUMIF($A$82,$A96,AJ$82)
+SUMPRODUCT(--('Input - Other Expenses'!$C$23:$C$42=Calc!$A96),--('Input - Other Expenses'!$D$23:$D$42="Fixed"),OFFSET('Input - Other Expenses'!$D$23:$D$42,0,Calc!AJ$87))
+SUMPRODUCT(--('Input - Other Expenses'!$C$23:$C$42=Calc!$A96),--('Input - Other Expenses'!$D$23:$D$42="Percent of Revenue"),OFFSET('Input - Other Expenses'!$D$23:$D$42,0,Calc!AJ$87))*AJ$30
+SUMPRODUCT(--('Input - Other Expenses'!$C$23:$C$42=Calc!$A96),--('Input - Other Expenses'!$D$23:$D$42="Per Employee"),OFFSET('Input - Other Expenses'!$D$23:$D$42,0,Calc!AJ$87))*'Input - Salaries &amp; Dividends'!AL$56</f>
        <v>0</v>
      </c>
      <c r="AK96" s="94" cm="1">
        <f t="array" aca="1" ref="AK96" ca="1">SUMIF($A$82,$A96,AK$82)
+SUMPRODUCT(--('Input - Other Expenses'!$C$23:$C$42=Calc!$A96),--('Input - Other Expenses'!$D$23:$D$42="Fixed"),OFFSET('Input - Other Expenses'!$D$23:$D$42,0,Calc!AK$87))
+SUMPRODUCT(--('Input - Other Expenses'!$C$23:$C$42=Calc!$A96),--('Input - Other Expenses'!$D$23:$D$42="Percent of Revenue"),OFFSET('Input - Other Expenses'!$D$23:$D$42,0,Calc!AK$87))*AK$30
+SUMPRODUCT(--('Input - Other Expenses'!$C$23:$C$42=Calc!$A96),--('Input - Other Expenses'!$D$23:$D$42="Per Employee"),OFFSET('Input - Other Expenses'!$D$23:$D$42,0,Calc!AK$87))*'Input - Salaries &amp; Dividends'!AM$56</f>
        <v>0</v>
      </c>
      <c r="AL96" s="94" cm="1">
        <f t="array" aca="1" ref="AL96" ca="1">SUMIF($A$82,$A96,AL$82)
+SUMPRODUCT(--('Input - Other Expenses'!$C$23:$C$42=Calc!$A96),--('Input - Other Expenses'!$D$23:$D$42="Fixed"),OFFSET('Input - Other Expenses'!$D$23:$D$42,0,Calc!AL$87))
+SUMPRODUCT(--('Input - Other Expenses'!$C$23:$C$42=Calc!$A96),--('Input - Other Expenses'!$D$23:$D$42="Percent of Revenue"),OFFSET('Input - Other Expenses'!$D$23:$D$42,0,Calc!AL$87))*AL$30
+SUMPRODUCT(--('Input - Other Expenses'!$C$23:$C$42=Calc!$A96),--('Input - Other Expenses'!$D$23:$D$42="Per Employee"),OFFSET('Input - Other Expenses'!$D$23:$D$42,0,Calc!AL$87))*'Input - Salaries &amp; Dividends'!AN$56</f>
        <v>0</v>
      </c>
      <c r="AM96" s="94" cm="1">
        <f t="array" aca="1" ref="AM96" ca="1">SUMIF($A$82,$A96,AM$82)
+SUMPRODUCT(--('Input - Other Expenses'!$C$23:$C$42=Calc!$A96),--('Input - Other Expenses'!$D$23:$D$42="Fixed"),OFFSET('Input - Other Expenses'!$D$23:$D$42,0,Calc!AM$87))
+SUMPRODUCT(--('Input - Other Expenses'!$C$23:$C$42=Calc!$A96),--('Input - Other Expenses'!$D$23:$D$42="Percent of Revenue"),OFFSET('Input - Other Expenses'!$D$23:$D$42,0,Calc!AM$87))*AM$30
+SUMPRODUCT(--('Input - Other Expenses'!$C$23:$C$42=Calc!$A96),--('Input - Other Expenses'!$D$23:$D$42="Per Employee"),OFFSET('Input - Other Expenses'!$D$23:$D$42,0,Calc!AM$87))*'Input - Salaries &amp; Dividends'!AO$56</f>
        <v>0</v>
      </c>
      <c r="AN96" s="94" cm="1">
        <f t="array" aca="1" ref="AN96" ca="1">SUMIF($A$82,$A96,AN$82)
+SUMPRODUCT(--('Input - Other Expenses'!$C$23:$C$42=Calc!$A96),--('Input - Other Expenses'!$D$23:$D$42="Fixed"),OFFSET('Input - Other Expenses'!$D$23:$D$42,0,Calc!AN$87))
+SUMPRODUCT(--('Input - Other Expenses'!$C$23:$C$42=Calc!$A96),--('Input - Other Expenses'!$D$23:$D$42="Percent of Revenue"),OFFSET('Input - Other Expenses'!$D$23:$D$42,0,Calc!AN$87))*AN$30
+SUMPRODUCT(--('Input - Other Expenses'!$C$23:$C$42=Calc!$A96),--('Input - Other Expenses'!$D$23:$D$42="Per Employee"),OFFSET('Input - Other Expenses'!$D$23:$D$42,0,Calc!AN$87))*'Input - Salaries &amp; Dividends'!AP$56</f>
        <v>0</v>
      </c>
      <c r="AO96" s="94" cm="1">
        <f t="array" aca="1" ref="AO96" ca="1">SUMIF($A$82,$A96,AO$82)
+SUMPRODUCT(--('Input - Other Expenses'!$C$23:$C$42=Calc!$A96),--('Input - Other Expenses'!$D$23:$D$42="Fixed"),OFFSET('Input - Other Expenses'!$D$23:$D$42,0,Calc!AO$87))
+SUMPRODUCT(--('Input - Other Expenses'!$C$23:$C$42=Calc!$A96),--('Input - Other Expenses'!$D$23:$D$42="Percent of Revenue"),OFFSET('Input - Other Expenses'!$D$23:$D$42,0,Calc!AO$87))*AO$30
+SUMPRODUCT(--('Input - Other Expenses'!$C$23:$C$42=Calc!$A96),--('Input - Other Expenses'!$D$23:$D$42="Per Employee"),OFFSET('Input - Other Expenses'!$D$23:$D$42,0,Calc!AO$87))*'Input - Salaries &amp; Dividends'!AQ$56</f>
        <v>0</v>
      </c>
      <c r="AP96" s="94" cm="1">
        <f t="array" aca="1" ref="AP96" ca="1">SUMIF($A$82,$A96,AP$82)
+SUMPRODUCT(--('Input - Other Expenses'!$C$23:$C$42=Calc!$A96),--('Input - Other Expenses'!$D$23:$D$42="Fixed"),OFFSET('Input - Other Expenses'!$D$23:$D$42,0,Calc!AP$87))
+SUMPRODUCT(--('Input - Other Expenses'!$C$23:$C$42=Calc!$A96),--('Input - Other Expenses'!$D$23:$D$42="Percent of Revenue"),OFFSET('Input - Other Expenses'!$D$23:$D$42,0,Calc!AP$87))*AP$30
+SUMPRODUCT(--('Input - Other Expenses'!$C$23:$C$42=Calc!$A96),--('Input - Other Expenses'!$D$23:$D$42="Per Employee"),OFFSET('Input - Other Expenses'!$D$23:$D$42,0,Calc!AP$87))*'Input - Salaries &amp; Dividends'!AR$56</f>
        <v>0</v>
      </c>
      <c r="AQ96" s="94" cm="1">
        <f t="array" aca="1" ref="AQ96" ca="1">SUMIF($A$82,$A96,AQ$82)
+SUMPRODUCT(--('Input - Other Expenses'!$C$23:$C$42=Calc!$A96),--('Input - Other Expenses'!$D$23:$D$42="Fixed"),OFFSET('Input - Other Expenses'!$D$23:$D$42,0,Calc!AQ$87))
+SUMPRODUCT(--('Input - Other Expenses'!$C$23:$C$42=Calc!$A96),--('Input - Other Expenses'!$D$23:$D$42="Percent of Revenue"),OFFSET('Input - Other Expenses'!$D$23:$D$42,0,Calc!AQ$87))*AQ$30
+SUMPRODUCT(--('Input - Other Expenses'!$C$23:$C$42=Calc!$A96),--('Input - Other Expenses'!$D$23:$D$42="Per Employee"),OFFSET('Input - Other Expenses'!$D$23:$D$42,0,Calc!AQ$87))*'Input - Salaries &amp; Dividends'!AS$56</f>
        <v>0</v>
      </c>
      <c r="AR96" s="94" cm="1">
        <f t="array" aca="1" ref="AR96" ca="1">SUMIF($A$82,$A96,AR$82)
+SUMPRODUCT(--('Input - Other Expenses'!$C$23:$C$42=Calc!$A96),--('Input - Other Expenses'!$D$23:$D$42="Fixed"),OFFSET('Input - Other Expenses'!$D$23:$D$42,0,Calc!AR$87))
+SUMPRODUCT(--('Input - Other Expenses'!$C$23:$C$42=Calc!$A96),--('Input - Other Expenses'!$D$23:$D$42="Percent of Revenue"),OFFSET('Input - Other Expenses'!$D$23:$D$42,0,Calc!AR$87))*AR$30
+SUMPRODUCT(--('Input - Other Expenses'!$C$23:$C$42=Calc!$A96),--('Input - Other Expenses'!$D$23:$D$42="Per Employee"),OFFSET('Input - Other Expenses'!$D$23:$D$42,0,Calc!AR$87))*'Input - Salaries &amp; Dividends'!AT$56</f>
        <v>0</v>
      </c>
      <c r="AS96" s="94" cm="1">
        <f t="array" aca="1" ref="AS96" ca="1">SUMIF($A$82,$A96,AS$82)
+SUMPRODUCT(--('Input - Other Expenses'!$C$23:$C$42=Calc!$A96),--('Input - Other Expenses'!$D$23:$D$42="Fixed"),OFFSET('Input - Other Expenses'!$D$23:$D$42,0,Calc!AS$87))
+SUMPRODUCT(--('Input - Other Expenses'!$C$23:$C$42=Calc!$A96),--('Input - Other Expenses'!$D$23:$D$42="Percent of Revenue"),OFFSET('Input - Other Expenses'!$D$23:$D$42,0,Calc!AS$87))*AS$30
+SUMPRODUCT(--('Input - Other Expenses'!$C$23:$C$42=Calc!$A96),--('Input - Other Expenses'!$D$23:$D$42="Per Employee"),OFFSET('Input - Other Expenses'!$D$23:$D$42,0,Calc!AS$87))*'Input - Salaries &amp; Dividends'!AU$56</f>
        <v>0</v>
      </c>
      <c r="AT96" s="94" cm="1">
        <f t="array" aca="1" ref="AT96" ca="1">SUMIF($A$82,$A96,AT$82)
+SUMPRODUCT(--('Input - Other Expenses'!$C$23:$C$42=Calc!$A96),--('Input - Other Expenses'!$D$23:$D$42="Fixed"),OFFSET('Input - Other Expenses'!$D$23:$D$42,0,Calc!AT$87))
+SUMPRODUCT(--('Input - Other Expenses'!$C$23:$C$42=Calc!$A96),--('Input - Other Expenses'!$D$23:$D$42="Percent of Revenue"),OFFSET('Input - Other Expenses'!$D$23:$D$42,0,Calc!AT$87))*AT$30
+SUMPRODUCT(--('Input - Other Expenses'!$C$23:$C$42=Calc!$A96),--('Input - Other Expenses'!$D$23:$D$42="Per Employee"),OFFSET('Input - Other Expenses'!$D$23:$D$42,0,Calc!AT$87))*'Input - Salaries &amp; Dividends'!AV$56</f>
        <v>0</v>
      </c>
      <c r="AU96" s="94" cm="1">
        <f t="array" aca="1" ref="AU96" ca="1">SUMIF($A$82,$A96,AU$82)
+SUMPRODUCT(--('Input - Other Expenses'!$C$23:$C$42=Calc!$A96),--('Input - Other Expenses'!$D$23:$D$42="Fixed"),OFFSET('Input - Other Expenses'!$D$23:$D$42,0,Calc!AU$87))
+SUMPRODUCT(--('Input - Other Expenses'!$C$23:$C$42=Calc!$A96),--('Input - Other Expenses'!$D$23:$D$42="Percent of Revenue"),OFFSET('Input - Other Expenses'!$D$23:$D$42,0,Calc!AU$87))*AU$30
+SUMPRODUCT(--('Input - Other Expenses'!$C$23:$C$42=Calc!$A96),--('Input - Other Expenses'!$D$23:$D$42="Per Employee"),OFFSET('Input - Other Expenses'!$D$23:$D$42,0,Calc!AU$87))*'Input - Salaries &amp; Dividends'!AW$56</f>
        <v>0</v>
      </c>
      <c r="AV96" s="94" cm="1">
        <f t="array" aca="1" ref="AV96" ca="1">SUMIF($A$82,$A96,AV$82)
+SUMPRODUCT(--('Input - Other Expenses'!$C$23:$C$42=Calc!$A96),--('Input - Other Expenses'!$D$23:$D$42="Fixed"),OFFSET('Input - Other Expenses'!$D$23:$D$42,0,Calc!AV$87))
+SUMPRODUCT(--('Input - Other Expenses'!$C$23:$C$42=Calc!$A96),--('Input - Other Expenses'!$D$23:$D$42="Percent of Revenue"),OFFSET('Input - Other Expenses'!$D$23:$D$42,0,Calc!AV$87))*AV$30
+SUMPRODUCT(--('Input - Other Expenses'!$C$23:$C$42=Calc!$A96),--('Input - Other Expenses'!$D$23:$D$42="Per Employee"),OFFSET('Input - Other Expenses'!$D$23:$D$42,0,Calc!AV$87))*'Input - Salaries &amp; Dividends'!AX$56</f>
        <v>0</v>
      </c>
      <c r="AW96" s="94" cm="1">
        <f t="array" aca="1" ref="AW96" ca="1">SUMIF($A$82,$A96,AW$82)
+SUMPRODUCT(--('Input - Other Expenses'!$C$23:$C$42=Calc!$A96),--('Input - Other Expenses'!$D$23:$D$42="Fixed"),OFFSET('Input - Other Expenses'!$D$23:$D$42,0,Calc!AW$87))
+SUMPRODUCT(--('Input - Other Expenses'!$C$23:$C$42=Calc!$A96),--('Input - Other Expenses'!$D$23:$D$42="Percent of Revenue"),OFFSET('Input - Other Expenses'!$D$23:$D$42,0,Calc!AW$87))*AW$30
+SUMPRODUCT(--('Input - Other Expenses'!$C$23:$C$42=Calc!$A96),--('Input - Other Expenses'!$D$23:$D$42="Per Employee"),OFFSET('Input - Other Expenses'!$D$23:$D$42,0,Calc!AW$87))*'Input - Salaries &amp; Dividends'!AY$56</f>
        <v>0</v>
      </c>
      <c r="AX96" s="94" cm="1">
        <f t="array" aca="1" ref="AX96" ca="1">SUMIF($A$82,$A96,AX$82)
+SUMPRODUCT(--('Input - Other Expenses'!$C$23:$C$42=Calc!$A96),--('Input - Other Expenses'!$D$23:$D$42="Fixed"),OFFSET('Input - Other Expenses'!$D$23:$D$42,0,Calc!AX$87))
+SUMPRODUCT(--('Input - Other Expenses'!$C$23:$C$42=Calc!$A96),--('Input - Other Expenses'!$D$23:$D$42="Percent of Revenue"),OFFSET('Input - Other Expenses'!$D$23:$D$42,0,Calc!AX$87))*AX$30
+SUMPRODUCT(--('Input - Other Expenses'!$C$23:$C$42=Calc!$A96),--('Input - Other Expenses'!$D$23:$D$42="Per Employee"),OFFSET('Input - Other Expenses'!$D$23:$D$42,0,Calc!AX$87))*'Input - Salaries &amp; Dividends'!AZ$56</f>
        <v>0</v>
      </c>
      <c r="AY96" s="94" cm="1">
        <f t="array" aca="1" ref="AY96" ca="1">SUMIF($A$82,$A96,AY$82)
+SUMPRODUCT(--('Input - Other Expenses'!$C$23:$C$42=Calc!$A96),--('Input - Other Expenses'!$D$23:$D$42="Fixed"),OFFSET('Input - Other Expenses'!$D$23:$D$42,0,Calc!AY$87))
+SUMPRODUCT(--('Input - Other Expenses'!$C$23:$C$42=Calc!$A96),--('Input - Other Expenses'!$D$23:$D$42="Percent of Revenue"),OFFSET('Input - Other Expenses'!$D$23:$D$42,0,Calc!AY$87))*AY$30
+SUMPRODUCT(--('Input - Other Expenses'!$C$23:$C$42=Calc!$A96),--('Input - Other Expenses'!$D$23:$D$42="Per Employee"),OFFSET('Input - Other Expenses'!$D$23:$D$42,0,Calc!AY$87))*'Input - Salaries &amp; Dividends'!BA$56</f>
        <v>0</v>
      </c>
      <c r="AZ96" s="94" cm="1">
        <f t="array" aca="1" ref="AZ96" ca="1">SUMIF($A$82,$A96,AZ$82)
+SUMPRODUCT(--('Input - Other Expenses'!$C$23:$C$42=Calc!$A96),--('Input - Other Expenses'!$D$23:$D$42="Fixed"),OFFSET('Input - Other Expenses'!$D$23:$D$42,0,Calc!AZ$87))
+SUMPRODUCT(--('Input - Other Expenses'!$C$23:$C$42=Calc!$A96),--('Input - Other Expenses'!$D$23:$D$42="Percent of Revenue"),OFFSET('Input - Other Expenses'!$D$23:$D$42,0,Calc!AZ$87))*AZ$30
+SUMPRODUCT(--('Input - Other Expenses'!$C$23:$C$42=Calc!$A96),--('Input - Other Expenses'!$D$23:$D$42="Per Employee"),OFFSET('Input - Other Expenses'!$D$23:$D$42,0,Calc!AZ$87))*'Input - Salaries &amp; Dividends'!BB$56</f>
        <v>0</v>
      </c>
      <c r="BA96" s="94" cm="1">
        <f t="array" aca="1" ref="BA96" ca="1">SUMIF($A$82,$A96,BA$82)
+SUMPRODUCT(--('Input - Other Expenses'!$C$23:$C$42=Calc!$A96),--('Input - Other Expenses'!$D$23:$D$42="Fixed"),OFFSET('Input - Other Expenses'!$D$23:$D$42,0,Calc!BA$87))
+SUMPRODUCT(--('Input - Other Expenses'!$C$23:$C$42=Calc!$A96),--('Input - Other Expenses'!$D$23:$D$42="Percent of Revenue"),OFFSET('Input - Other Expenses'!$D$23:$D$42,0,Calc!BA$87))*BA$30
+SUMPRODUCT(--('Input - Other Expenses'!$C$23:$C$42=Calc!$A96),--('Input - Other Expenses'!$D$23:$D$42="Per Employee"),OFFSET('Input - Other Expenses'!$D$23:$D$42,0,Calc!BA$87))*'Input - Salaries &amp; Dividends'!BC$56</f>
        <v>0</v>
      </c>
      <c r="BB96" s="94" cm="1">
        <f t="array" aca="1" ref="BB96" ca="1">SUMIF($A$82,$A96,BB$82)
+SUMPRODUCT(--('Input - Other Expenses'!$C$23:$C$42=Calc!$A96),--('Input - Other Expenses'!$D$23:$D$42="Fixed"),OFFSET('Input - Other Expenses'!$D$23:$D$42,0,Calc!BB$87))
+SUMPRODUCT(--('Input - Other Expenses'!$C$23:$C$42=Calc!$A96),--('Input - Other Expenses'!$D$23:$D$42="Percent of Revenue"),OFFSET('Input - Other Expenses'!$D$23:$D$42,0,Calc!BB$87))*BB$30
+SUMPRODUCT(--('Input - Other Expenses'!$C$23:$C$42=Calc!$A96),--('Input - Other Expenses'!$D$23:$D$42="Per Employee"),OFFSET('Input - Other Expenses'!$D$23:$D$42,0,Calc!BB$87))*'Input - Salaries &amp; Dividends'!BD$56</f>
        <v>0</v>
      </c>
      <c r="BC96" s="94" cm="1">
        <f t="array" aca="1" ref="BC96" ca="1">SUMIF($A$82,$A96,BC$82)
+SUMPRODUCT(--('Input - Other Expenses'!$C$23:$C$42=Calc!$A96),--('Input - Other Expenses'!$D$23:$D$42="Fixed"),OFFSET('Input - Other Expenses'!$D$23:$D$42,0,Calc!BC$87))
+SUMPRODUCT(--('Input - Other Expenses'!$C$23:$C$42=Calc!$A96),--('Input - Other Expenses'!$D$23:$D$42="Percent of Revenue"),OFFSET('Input - Other Expenses'!$D$23:$D$42,0,Calc!BC$87))*BC$30
+SUMPRODUCT(--('Input - Other Expenses'!$C$23:$C$42=Calc!$A96),--('Input - Other Expenses'!$D$23:$D$42="Per Employee"),OFFSET('Input - Other Expenses'!$D$23:$D$42,0,Calc!BC$87))*'Input - Salaries &amp; Dividends'!BE$56</f>
        <v>0</v>
      </c>
      <c r="BD96" s="94" cm="1">
        <f t="array" aca="1" ref="BD96" ca="1">SUMIF($A$82,$A96,BD$82)
+SUMPRODUCT(--('Input - Other Expenses'!$C$23:$C$42=Calc!$A96),--('Input - Other Expenses'!$D$23:$D$42="Fixed"),OFFSET('Input - Other Expenses'!$D$23:$D$42,0,Calc!BD$87))
+SUMPRODUCT(--('Input - Other Expenses'!$C$23:$C$42=Calc!$A96),--('Input - Other Expenses'!$D$23:$D$42="Percent of Revenue"),OFFSET('Input - Other Expenses'!$D$23:$D$42,0,Calc!BD$87))*BD$30
+SUMPRODUCT(--('Input - Other Expenses'!$C$23:$C$42=Calc!$A96),--('Input - Other Expenses'!$D$23:$D$42="Per Employee"),OFFSET('Input - Other Expenses'!$D$23:$D$42,0,Calc!BD$87))*'Input - Salaries &amp; Dividends'!BF$56</f>
        <v>0</v>
      </c>
      <c r="BE96" s="94" cm="1">
        <f t="array" aca="1" ref="BE96" ca="1">SUMIF($A$82,$A96,BE$82)
+SUMPRODUCT(--('Input - Other Expenses'!$C$23:$C$42=Calc!$A96),--('Input - Other Expenses'!$D$23:$D$42="Fixed"),OFFSET('Input - Other Expenses'!$D$23:$D$42,0,Calc!BE$87))
+SUMPRODUCT(--('Input - Other Expenses'!$C$23:$C$42=Calc!$A96),--('Input - Other Expenses'!$D$23:$D$42="Percent of Revenue"),OFFSET('Input - Other Expenses'!$D$23:$D$42,0,Calc!BE$87))*BE$30
+SUMPRODUCT(--('Input - Other Expenses'!$C$23:$C$42=Calc!$A96),--('Input - Other Expenses'!$D$23:$D$42="Per Employee"),OFFSET('Input - Other Expenses'!$D$23:$D$42,0,Calc!BE$87))*'Input - Salaries &amp; Dividends'!BG$56</f>
        <v>0</v>
      </c>
      <c r="BF96" s="94" cm="1">
        <f t="array" aca="1" ref="BF96" ca="1">SUMIF($A$82,$A96,BF$82)
+SUMPRODUCT(--('Input - Other Expenses'!$C$23:$C$42=Calc!$A96),--('Input - Other Expenses'!$D$23:$D$42="Fixed"),OFFSET('Input - Other Expenses'!$D$23:$D$42,0,Calc!BF$87))
+SUMPRODUCT(--('Input - Other Expenses'!$C$23:$C$42=Calc!$A96),--('Input - Other Expenses'!$D$23:$D$42="Percent of Revenue"),OFFSET('Input - Other Expenses'!$D$23:$D$42,0,Calc!BF$87))*BF$30
+SUMPRODUCT(--('Input - Other Expenses'!$C$23:$C$42=Calc!$A96),--('Input - Other Expenses'!$D$23:$D$42="Per Employee"),OFFSET('Input - Other Expenses'!$D$23:$D$42,0,Calc!BF$87))*'Input - Salaries &amp; Dividends'!BH$56</f>
        <v>0</v>
      </c>
      <c r="BG96" s="94" cm="1">
        <f t="array" aca="1" ref="BG96" ca="1">SUMIF($A$82,$A96,BG$82)
+SUMPRODUCT(--('Input - Other Expenses'!$C$23:$C$42=Calc!$A96),--('Input - Other Expenses'!$D$23:$D$42="Fixed"),OFFSET('Input - Other Expenses'!$D$23:$D$42,0,Calc!BG$87))
+SUMPRODUCT(--('Input - Other Expenses'!$C$23:$C$42=Calc!$A96),--('Input - Other Expenses'!$D$23:$D$42="Percent of Revenue"),OFFSET('Input - Other Expenses'!$D$23:$D$42,0,Calc!BG$87))*BG$30
+SUMPRODUCT(--('Input - Other Expenses'!$C$23:$C$42=Calc!$A96),--('Input - Other Expenses'!$D$23:$D$42="Per Employee"),OFFSET('Input - Other Expenses'!$D$23:$D$42,0,Calc!BG$87))*'Input - Salaries &amp; Dividends'!BI$56</f>
        <v>0</v>
      </c>
      <c r="BH96" s="94" cm="1">
        <f t="array" aca="1" ref="BH96" ca="1">SUMIF($A$82,$A96,BH$82)
+SUMPRODUCT(--('Input - Other Expenses'!$C$23:$C$42=Calc!$A96),--('Input - Other Expenses'!$D$23:$D$42="Fixed"),OFFSET('Input - Other Expenses'!$D$23:$D$42,0,Calc!BH$87))
+SUMPRODUCT(--('Input - Other Expenses'!$C$23:$C$42=Calc!$A96),--('Input - Other Expenses'!$D$23:$D$42="Percent of Revenue"),OFFSET('Input - Other Expenses'!$D$23:$D$42,0,Calc!BH$87))*BH$30
+SUMPRODUCT(--('Input - Other Expenses'!$C$23:$C$42=Calc!$A96),--('Input - Other Expenses'!$D$23:$D$42="Per Employee"),OFFSET('Input - Other Expenses'!$D$23:$D$42,0,Calc!BH$87))*'Input - Salaries &amp; Dividends'!BJ$56</f>
        <v>0</v>
      </c>
      <c r="BI96" s="94" cm="1">
        <f t="array" aca="1" ref="BI96" ca="1">SUMIF($A$82,$A96,BI$82)
+SUMPRODUCT(--('Input - Other Expenses'!$C$23:$C$42=Calc!$A96),--('Input - Other Expenses'!$D$23:$D$42="Fixed"),OFFSET('Input - Other Expenses'!$D$23:$D$42,0,Calc!BI$87))
+SUMPRODUCT(--('Input - Other Expenses'!$C$23:$C$42=Calc!$A96),--('Input - Other Expenses'!$D$23:$D$42="Percent of Revenue"),OFFSET('Input - Other Expenses'!$D$23:$D$42,0,Calc!BI$87))*BI$30
+SUMPRODUCT(--('Input - Other Expenses'!$C$23:$C$42=Calc!$A96),--('Input - Other Expenses'!$D$23:$D$42="Per Employee"),OFFSET('Input - Other Expenses'!$D$23:$D$42,0,Calc!BI$87))*'Input - Salaries &amp; Dividends'!BK$56</f>
        <v>0</v>
      </c>
    </row>
    <row r="97" spans="1:63">
      <c r="A97" s="152">
        <f>'Input - Other Expenses'!B14</f>
        <v>0</v>
      </c>
      <c r="B97" s="94" cm="1">
        <f t="array" aca="1" ref="B97" ca="1">SUMIF($A$82,$A97,B$82)
+SUMPRODUCT(--('Input - Other Expenses'!$C$23:$C$42=Calc!$A97),--('Input - Other Expenses'!$D$23:$D$42="Fixed"),OFFSET('Input - Other Expenses'!$D$23:$D$42,0,Calc!B$87))
+SUMPRODUCT(--('Input - Other Expenses'!$C$23:$C$42=Calc!$A97),--('Input - Other Expenses'!$D$23:$D$42="Percent of Revenue"),OFFSET('Input - Other Expenses'!$D$23:$D$42,0,Calc!B$87))*B$30
+SUMPRODUCT(--('Input - Other Expenses'!$C$23:$C$42=Calc!$A97),--('Input - Other Expenses'!$D$23:$D$42="Per Employee"),OFFSET('Input - Other Expenses'!$D$23:$D$42,0,Calc!B$87))*'Input - Salaries &amp; Dividends'!D$56</f>
        <v>0</v>
      </c>
      <c r="C97" s="94" cm="1">
        <f t="array" aca="1" ref="C97" ca="1">SUMIF($A$82,$A97,C$82)
+SUMPRODUCT(--('Input - Other Expenses'!$C$23:$C$42=Calc!$A97),--('Input - Other Expenses'!$D$23:$D$42="Fixed"),OFFSET('Input - Other Expenses'!$D$23:$D$42,0,Calc!C$87))
+SUMPRODUCT(--('Input - Other Expenses'!$C$23:$C$42=Calc!$A97),--('Input - Other Expenses'!$D$23:$D$42="Percent of Revenue"),OFFSET('Input - Other Expenses'!$D$23:$D$42,0,Calc!C$87))*C$30
+SUMPRODUCT(--('Input - Other Expenses'!$C$23:$C$42=Calc!$A97),--('Input - Other Expenses'!$D$23:$D$42="Per Employee"),OFFSET('Input - Other Expenses'!$D$23:$D$42,0,Calc!C$87))*'Input - Salaries &amp; Dividends'!E$56</f>
        <v>0</v>
      </c>
      <c r="D97" s="94" cm="1">
        <f t="array" aca="1" ref="D97" ca="1">SUMIF($A$82,$A97,D$82)
+SUMPRODUCT(--('Input - Other Expenses'!$C$23:$C$42=Calc!$A97),--('Input - Other Expenses'!$D$23:$D$42="Fixed"),OFFSET('Input - Other Expenses'!$D$23:$D$42,0,Calc!D$87))
+SUMPRODUCT(--('Input - Other Expenses'!$C$23:$C$42=Calc!$A97),--('Input - Other Expenses'!$D$23:$D$42="Percent of Revenue"),OFFSET('Input - Other Expenses'!$D$23:$D$42,0,Calc!D$87))*D$30
+SUMPRODUCT(--('Input - Other Expenses'!$C$23:$C$42=Calc!$A97),--('Input - Other Expenses'!$D$23:$D$42="Per Employee"),OFFSET('Input - Other Expenses'!$D$23:$D$42,0,Calc!D$87))*'Input - Salaries &amp; Dividends'!F$56</f>
        <v>0</v>
      </c>
      <c r="E97" s="94" cm="1">
        <f t="array" aca="1" ref="E97" ca="1">SUMIF($A$82,$A97,E$82)
+SUMPRODUCT(--('Input - Other Expenses'!$C$23:$C$42=Calc!$A97),--('Input - Other Expenses'!$D$23:$D$42="Fixed"),OFFSET('Input - Other Expenses'!$D$23:$D$42,0,Calc!E$87))
+SUMPRODUCT(--('Input - Other Expenses'!$C$23:$C$42=Calc!$A97),--('Input - Other Expenses'!$D$23:$D$42="Percent of Revenue"),OFFSET('Input - Other Expenses'!$D$23:$D$42,0,Calc!E$87))*E$30
+SUMPRODUCT(--('Input - Other Expenses'!$C$23:$C$42=Calc!$A97),--('Input - Other Expenses'!$D$23:$D$42="Per Employee"),OFFSET('Input - Other Expenses'!$D$23:$D$42,0,Calc!E$87))*'Input - Salaries &amp; Dividends'!G$56</f>
        <v>0</v>
      </c>
      <c r="F97" s="94" cm="1">
        <f t="array" aca="1" ref="F97" ca="1">SUMIF($A$82,$A97,F$82)
+SUMPRODUCT(--('Input - Other Expenses'!$C$23:$C$42=Calc!$A97),--('Input - Other Expenses'!$D$23:$D$42="Fixed"),OFFSET('Input - Other Expenses'!$D$23:$D$42,0,Calc!F$87))
+SUMPRODUCT(--('Input - Other Expenses'!$C$23:$C$42=Calc!$A97),--('Input - Other Expenses'!$D$23:$D$42="Percent of Revenue"),OFFSET('Input - Other Expenses'!$D$23:$D$42,0,Calc!F$87))*F$30
+SUMPRODUCT(--('Input - Other Expenses'!$C$23:$C$42=Calc!$A97),--('Input - Other Expenses'!$D$23:$D$42="Per Employee"),OFFSET('Input - Other Expenses'!$D$23:$D$42,0,Calc!F$87))*'Input - Salaries &amp; Dividends'!H$56</f>
        <v>0</v>
      </c>
      <c r="G97" s="94" cm="1">
        <f t="array" aca="1" ref="G97" ca="1">SUMIF($A$82,$A97,G$82)
+SUMPRODUCT(--('Input - Other Expenses'!$C$23:$C$42=Calc!$A97),--('Input - Other Expenses'!$D$23:$D$42="Fixed"),OFFSET('Input - Other Expenses'!$D$23:$D$42,0,Calc!G$87))
+SUMPRODUCT(--('Input - Other Expenses'!$C$23:$C$42=Calc!$A97),--('Input - Other Expenses'!$D$23:$D$42="Percent of Revenue"),OFFSET('Input - Other Expenses'!$D$23:$D$42,0,Calc!G$87))*G$30
+SUMPRODUCT(--('Input - Other Expenses'!$C$23:$C$42=Calc!$A97),--('Input - Other Expenses'!$D$23:$D$42="Per Employee"),OFFSET('Input - Other Expenses'!$D$23:$D$42,0,Calc!G$87))*'Input - Salaries &amp; Dividends'!I$56</f>
        <v>0</v>
      </c>
      <c r="H97" s="94" cm="1">
        <f t="array" aca="1" ref="H97" ca="1">SUMIF($A$82,$A97,H$82)
+SUMPRODUCT(--('Input - Other Expenses'!$C$23:$C$42=Calc!$A97),--('Input - Other Expenses'!$D$23:$D$42="Fixed"),OFFSET('Input - Other Expenses'!$D$23:$D$42,0,Calc!H$87))
+SUMPRODUCT(--('Input - Other Expenses'!$C$23:$C$42=Calc!$A97),--('Input - Other Expenses'!$D$23:$D$42="Percent of Revenue"),OFFSET('Input - Other Expenses'!$D$23:$D$42,0,Calc!H$87))*H$30
+SUMPRODUCT(--('Input - Other Expenses'!$C$23:$C$42=Calc!$A97),--('Input - Other Expenses'!$D$23:$D$42="Per Employee"),OFFSET('Input - Other Expenses'!$D$23:$D$42,0,Calc!H$87))*'Input - Salaries &amp; Dividends'!J$56</f>
        <v>0</v>
      </c>
      <c r="I97" s="94" cm="1">
        <f t="array" aca="1" ref="I97" ca="1">SUMIF($A$82,$A97,I$82)
+SUMPRODUCT(--('Input - Other Expenses'!$C$23:$C$42=Calc!$A97),--('Input - Other Expenses'!$D$23:$D$42="Fixed"),OFFSET('Input - Other Expenses'!$D$23:$D$42,0,Calc!I$87))
+SUMPRODUCT(--('Input - Other Expenses'!$C$23:$C$42=Calc!$A97),--('Input - Other Expenses'!$D$23:$D$42="Percent of Revenue"),OFFSET('Input - Other Expenses'!$D$23:$D$42,0,Calc!I$87))*I$30
+SUMPRODUCT(--('Input - Other Expenses'!$C$23:$C$42=Calc!$A97),--('Input - Other Expenses'!$D$23:$D$42="Per Employee"),OFFSET('Input - Other Expenses'!$D$23:$D$42,0,Calc!I$87))*'Input - Salaries &amp; Dividends'!K$56</f>
        <v>0</v>
      </c>
      <c r="J97" s="94" cm="1">
        <f t="array" aca="1" ref="J97" ca="1">SUMIF($A$82,$A97,J$82)
+SUMPRODUCT(--('Input - Other Expenses'!$C$23:$C$42=Calc!$A97),--('Input - Other Expenses'!$D$23:$D$42="Fixed"),OFFSET('Input - Other Expenses'!$D$23:$D$42,0,Calc!J$87))
+SUMPRODUCT(--('Input - Other Expenses'!$C$23:$C$42=Calc!$A97),--('Input - Other Expenses'!$D$23:$D$42="Percent of Revenue"),OFFSET('Input - Other Expenses'!$D$23:$D$42,0,Calc!J$87))*J$30
+SUMPRODUCT(--('Input - Other Expenses'!$C$23:$C$42=Calc!$A97),--('Input - Other Expenses'!$D$23:$D$42="Per Employee"),OFFSET('Input - Other Expenses'!$D$23:$D$42,0,Calc!J$87))*'Input - Salaries &amp; Dividends'!L$56</f>
        <v>0</v>
      </c>
      <c r="K97" s="94" cm="1">
        <f t="array" aca="1" ref="K97" ca="1">SUMIF($A$82,$A97,K$82)
+SUMPRODUCT(--('Input - Other Expenses'!$C$23:$C$42=Calc!$A97),--('Input - Other Expenses'!$D$23:$D$42="Fixed"),OFFSET('Input - Other Expenses'!$D$23:$D$42,0,Calc!K$87))
+SUMPRODUCT(--('Input - Other Expenses'!$C$23:$C$42=Calc!$A97),--('Input - Other Expenses'!$D$23:$D$42="Percent of Revenue"),OFFSET('Input - Other Expenses'!$D$23:$D$42,0,Calc!K$87))*K$30
+SUMPRODUCT(--('Input - Other Expenses'!$C$23:$C$42=Calc!$A97),--('Input - Other Expenses'!$D$23:$D$42="Per Employee"),OFFSET('Input - Other Expenses'!$D$23:$D$42,0,Calc!K$87))*'Input - Salaries &amp; Dividends'!M$56</f>
        <v>0</v>
      </c>
      <c r="L97" s="94" cm="1">
        <f t="array" aca="1" ref="L97" ca="1">SUMIF($A$82,$A97,L$82)
+SUMPRODUCT(--('Input - Other Expenses'!$C$23:$C$42=Calc!$A97),--('Input - Other Expenses'!$D$23:$D$42="Fixed"),OFFSET('Input - Other Expenses'!$D$23:$D$42,0,Calc!L$87))
+SUMPRODUCT(--('Input - Other Expenses'!$C$23:$C$42=Calc!$A97),--('Input - Other Expenses'!$D$23:$D$42="Percent of Revenue"),OFFSET('Input - Other Expenses'!$D$23:$D$42,0,Calc!L$87))*L$30
+SUMPRODUCT(--('Input - Other Expenses'!$C$23:$C$42=Calc!$A97),--('Input - Other Expenses'!$D$23:$D$42="Per Employee"),OFFSET('Input - Other Expenses'!$D$23:$D$42,0,Calc!L$87))*'Input - Salaries &amp; Dividends'!N$56</f>
        <v>0</v>
      </c>
      <c r="M97" s="94" cm="1">
        <f t="array" aca="1" ref="M97" ca="1">SUMIF($A$82,$A97,M$82)
+SUMPRODUCT(--('Input - Other Expenses'!$C$23:$C$42=Calc!$A97),--('Input - Other Expenses'!$D$23:$D$42="Fixed"),OFFSET('Input - Other Expenses'!$D$23:$D$42,0,Calc!M$87))
+SUMPRODUCT(--('Input - Other Expenses'!$C$23:$C$42=Calc!$A97),--('Input - Other Expenses'!$D$23:$D$42="Percent of Revenue"),OFFSET('Input - Other Expenses'!$D$23:$D$42,0,Calc!M$87))*M$30
+SUMPRODUCT(--('Input - Other Expenses'!$C$23:$C$42=Calc!$A97),--('Input - Other Expenses'!$D$23:$D$42="Per Employee"),OFFSET('Input - Other Expenses'!$D$23:$D$42,0,Calc!M$87))*'Input - Salaries &amp; Dividends'!O$56</f>
        <v>0</v>
      </c>
      <c r="N97" s="94" cm="1">
        <f t="array" aca="1" ref="N97" ca="1">SUMIF($A$82,$A97,N$82)
+SUMPRODUCT(--('Input - Other Expenses'!$C$23:$C$42=Calc!$A97),--('Input - Other Expenses'!$D$23:$D$42="Fixed"),OFFSET('Input - Other Expenses'!$D$23:$D$42,0,Calc!N$87))
+SUMPRODUCT(--('Input - Other Expenses'!$C$23:$C$42=Calc!$A97),--('Input - Other Expenses'!$D$23:$D$42="Percent of Revenue"),OFFSET('Input - Other Expenses'!$D$23:$D$42,0,Calc!N$87))*N$30
+SUMPRODUCT(--('Input - Other Expenses'!$C$23:$C$42=Calc!$A97),--('Input - Other Expenses'!$D$23:$D$42="Per Employee"),OFFSET('Input - Other Expenses'!$D$23:$D$42,0,Calc!N$87))*'Input - Salaries &amp; Dividends'!P$56</f>
        <v>0</v>
      </c>
      <c r="O97" s="94" cm="1">
        <f t="array" aca="1" ref="O97" ca="1">SUMIF($A$82,$A97,O$82)
+SUMPRODUCT(--('Input - Other Expenses'!$C$23:$C$42=Calc!$A97),--('Input - Other Expenses'!$D$23:$D$42="Fixed"),OFFSET('Input - Other Expenses'!$D$23:$D$42,0,Calc!O$87))
+SUMPRODUCT(--('Input - Other Expenses'!$C$23:$C$42=Calc!$A97),--('Input - Other Expenses'!$D$23:$D$42="Percent of Revenue"),OFFSET('Input - Other Expenses'!$D$23:$D$42,0,Calc!O$87))*O$30
+SUMPRODUCT(--('Input - Other Expenses'!$C$23:$C$42=Calc!$A97),--('Input - Other Expenses'!$D$23:$D$42="Per Employee"),OFFSET('Input - Other Expenses'!$D$23:$D$42,0,Calc!O$87))*'Input - Salaries &amp; Dividends'!Q$56</f>
        <v>0</v>
      </c>
      <c r="P97" s="94" cm="1">
        <f t="array" aca="1" ref="P97" ca="1">SUMIF($A$82,$A97,P$82)
+SUMPRODUCT(--('Input - Other Expenses'!$C$23:$C$42=Calc!$A97),--('Input - Other Expenses'!$D$23:$D$42="Fixed"),OFFSET('Input - Other Expenses'!$D$23:$D$42,0,Calc!P$87))
+SUMPRODUCT(--('Input - Other Expenses'!$C$23:$C$42=Calc!$A97),--('Input - Other Expenses'!$D$23:$D$42="Percent of Revenue"),OFFSET('Input - Other Expenses'!$D$23:$D$42,0,Calc!P$87))*P$30
+SUMPRODUCT(--('Input - Other Expenses'!$C$23:$C$42=Calc!$A97),--('Input - Other Expenses'!$D$23:$D$42="Per Employee"),OFFSET('Input - Other Expenses'!$D$23:$D$42,0,Calc!P$87))*'Input - Salaries &amp; Dividends'!R$56</f>
        <v>0</v>
      </c>
      <c r="Q97" s="94" cm="1">
        <f t="array" aca="1" ref="Q97" ca="1">SUMIF($A$82,$A97,Q$82)
+SUMPRODUCT(--('Input - Other Expenses'!$C$23:$C$42=Calc!$A97),--('Input - Other Expenses'!$D$23:$D$42="Fixed"),OFFSET('Input - Other Expenses'!$D$23:$D$42,0,Calc!Q$87))
+SUMPRODUCT(--('Input - Other Expenses'!$C$23:$C$42=Calc!$A97),--('Input - Other Expenses'!$D$23:$D$42="Percent of Revenue"),OFFSET('Input - Other Expenses'!$D$23:$D$42,0,Calc!Q$87))*Q$30
+SUMPRODUCT(--('Input - Other Expenses'!$C$23:$C$42=Calc!$A97),--('Input - Other Expenses'!$D$23:$D$42="Per Employee"),OFFSET('Input - Other Expenses'!$D$23:$D$42,0,Calc!Q$87))*'Input - Salaries &amp; Dividends'!S$56</f>
        <v>0</v>
      </c>
      <c r="R97" s="94" cm="1">
        <f t="array" aca="1" ref="R97" ca="1">SUMIF($A$82,$A97,R$82)
+SUMPRODUCT(--('Input - Other Expenses'!$C$23:$C$42=Calc!$A97),--('Input - Other Expenses'!$D$23:$D$42="Fixed"),OFFSET('Input - Other Expenses'!$D$23:$D$42,0,Calc!R$87))
+SUMPRODUCT(--('Input - Other Expenses'!$C$23:$C$42=Calc!$A97),--('Input - Other Expenses'!$D$23:$D$42="Percent of Revenue"),OFFSET('Input - Other Expenses'!$D$23:$D$42,0,Calc!R$87))*R$30
+SUMPRODUCT(--('Input - Other Expenses'!$C$23:$C$42=Calc!$A97),--('Input - Other Expenses'!$D$23:$D$42="Per Employee"),OFFSET('Input - Other Expenses'!$D$23:$D$42,0,Calc!R$87))*'Input - Salaries &amp; Dividends'!T$56</f>
        <v>0</v>
      </c>
      <c r="S97" s="94" cm="1">
        <f t="array" aca="1" ref="S97" ca="1">SUMIF($A$82,$A97,S$82)
+SUMPRODUCT(--('Input - Other Expenses'!$C$23:$C$42=Calc!$A97),--('Input - Other Expenses'!$D$23:$D$42="Fixed"),OFFSET('Input - Other Expenses'!$D$23:$D$42,0,Calc!S$87))
+SUMPRODUCT(--('Input - Other Expenses'!$C$23:$C$42=Calc!$A97),--('Input - Other Expenses'!$D$23:$D$42="Percent of Revenue"),OFFSET('Input - Other Expenses'!$D$23:$D$42,0,Calc!S$87))*S$30
+SUMPRODUCT(--('Input - Other Expenses'!$C$23:$C$42=Calc!$A97),--('Input - Other Expenses'!$D$23:$D$42="Per Employee"),OFFSET('Input - Other Expenses'!$D$23:$D$42,0,Calc!S$87))*'Input - Salaries &amp; Dividends'!U$56</f>
        <v>0</v>
      </c>
      <c r="T97" s="94" cm="1">
        <f t="array" aca="1" ref="T97" ca="1">SUMIF($A$82,$A97,T$82)
+SUMPRODUCT(--('Input - Other Expenses'!$C$23:$C$42=Calc!$A97),--('Input - Other Expenses'!$D$23:$D$42="Fixed"),OFFSET('Input - Other Expenses'!$D$23:$D$42,0,Calc!T$87))
+SUMPRODUCT(--('Input - Other Expenses'!$C$23:$C$42=Calc!$A97),--('Input - Other Expenses'!$D$23:$D$42="Percent of Revenue"),OFFSET('Input - Other Expenses'!$D$23:$D$42,0,Calc!T$87))*T$30
+SUMPRODUCT(--('Input - Other Expenses'!$C$23:$C$42=Calc!$A97),--('Input - Other Expenses'!$D$23:$D$42="Per Employee"),OFFSET('Input - Other Expenses'!$D$23:$D$42,0,Calc!T$87))*'Input - Salaries &amp; Dividends'!V$56</f>
        <v>0</v>
      </c>
      <c r="U97" s="94" cm="1">
        <f t="array" aca="1" ref="U97" ca="1">SUMIF($A$82,$A97,U$82)
+SUMPRODUCT(--('Input - Other Expenses'!$C$23:$C$42=Calc!$A97),--('Input - Other Expenses'!$D$23:$D$42="Fixed"),OFFSET('Input - Other Expenses'!$D$23:$D$42,0,Calc!U$87))
+SUMPRODUCT(--('Input - Other Expenses'!$C$23:$C$42=Calc!$A97),--('Input - Other Expenses'!$D$23:$D$42="Percent of Revenue"),OFFSET('Input - Other Expenses'!$D$23:$D$42,0,Calc!U$87))*U$30
+SUMPRODUCT(--('Input - Other Expenses'!$C$23:$C$42=Calc!$A97),--('Input - Other Expenses'!$D$23:$D$42="Per Employee"),OFFSET('Input - Other Expenses'!$D$23:$D$42,0,Calc!U$87))*'Input - Salaries &amp; Dividends'!W$56</f>
        <v>0</v>
      </c>
      <c r="V97" s="94" cm="1">
        <f t="array" aca="1" ref="V97" ca="1">SUMIF($A$82,$A97,V$82)
+SUMPRODUCT(--('Input - Other Expenses'!$C$23:$C$42=Calc!$A97),--('Input - Other Expenses'!$D$23:$D$42="Fixed"),OFFSET('Input - Other Expenses'!$D$23:$D$42,0,Calc!V$87))
+SUMPRODUCT(--('Input - Other Expenses'!$C$23:$C$42=Calc!$A97),--('Input - Other Expenses'!$D$23:$D$42="Percent of Revenue"),OFFSET('Input - Other Expenses'!$D$23:$D$42,0,Calc!V$87))*V$30
+SUMPRODUCT(--('Input - Other Expenses'!$C$23:$C$42=Calc!$A97),--('Input - Other Expenses'!$D$23:$D$42="Per Employee"),OFFSET('Input - Other Expenses'!$D$23:$D$42,0,Calc!V$87))*'Input - Salaries &amp; Dividends'!X$56</f>
        <v>0</v>
      </c>
      <c r="W97" s="94" cm="1">
        <f t="array" aca="1" ref="W97" ca="1">SUMIF($A$82,$A97,W$82)
+SUMPRODUCT(--('Input - Other Expenses'!$C$23:$C$42=Calc!$A97),--('Input - Other Expenses'!$D$23:$D$42="Fixed"),OFFSET('Input - Other Expenses'!$D$23:$D$42,0,Calc!W$87))
+SUMPRODUCT(--('Input - Other Expenses'!$C$23:$C$42=Calc!$A97),--('Input - Other Expenses'!$D$23:$D$42="Percent of Revenue"),OFFSET('Input - Other Expenses'!$D$23:$D$42,0,Calc!W$87))*W$30
+SUMPRODUCT(--('Input - Other Expenses'!$C$23:$C$42=Calc!$A97),--('Input - Other Expenses'!$D$23:$D$42="Per Employee"),OFFSET('Input - Other Expenses'!$D$23:$D$42,0,Calc!W$87))*'Input - Salaries &amp; Dividends'!Y$56</f>
        <v>0</v>
      </c>
      <c r="X97" s="94" cm="1">
        <f t="array" aca="1" ref="X97" ca="1">SUMIF($A$82,$A97,X$82)
+SUMPRODUCT(--('Input - Other Expenses'!$C$23:$C$42=Calc!$A97),--('Input - Other Expenses'!$D$23:$D$42="Fixed"),OFFSET('Input - Other Expenses'!$D$23:$D$42,0,Calc!X$87))
+SUMPRODUCT(--('Input - Other Expenses'!$C$23:$C$42=Calc!$A97),--('Input - Other Expenses'!$D$23:$D$42="Percent of Revenue"),OFFSET('Input - Other Expenses'!$D$23:$D$42,0,Calc!X$87))*X$30
+SUMPRODUCT(--('Input - Other Expenses'!$C$23:$C$42=Calc!$A97),--('Input - Other Expenses'!$D$23:$D$42="Per Employee"),OFFSET('Input - Other Expenses'!$D$23:$D$42,0,Calc!X$87))*'Input - Salaries &amp; Dividends'!Z$56</f>
        <v>0</v>
      </c>
      <c r="Y97" s="94" cm="1">
        <f t="array" aca="1" ref="Y97" ca="1">SUMIF($A$82,$A97,Y$82)
+SUMPRODUCT(--('Input - Other Expenses'!$C$23:$C$42=Calc!$A97),--('Input - Other Expenses'!$D$23:$D$42="Fixed"),OFFSET('Input - Other Expenses'!$D$23:$D$42,0,Calc!Y$87))
+SUMPRODUCT(--('Input - Other Expenses'!$C$23:$C$42=Calc!$A97),--('Input - Other Expenses'!$D$23:$D$42="Percent of Revenue"),OFFSET('Input - Other Expenses'!$D$23:$D$42,0,Calc!Y$87))*Y$30
+SUMPRODUCT(--('Input - Other Expenses'!$C$23:$C$42=Calc!$A97),--('Input - Other Expenses'!$D$23:$D$42="Per Employee"),OFFSET('Input - Other Expenses'!$D$23:$D$42,0,Calc!Y$87))*'Input - Salaries &amp; Dividends'!AA$56</f>
        <v>0</v>
      </c>
      <c r="Z97" s="94" cm="1">
        <f t="array" aca="1" ref="Z97" ca="1">SUMIF($A$82,$A97,Z$82)
+SUMPRODUCT(--('Input - Other Expenses'!$C$23:$C$42=Calc!$A97),--('Input - Other Expenses'!$D$23:$D$42="Fixed"),OFFSET('Input - Other Expenses'!$D$23:$D$42,0,Calc!Z$87))
+SUMPRODUCT(--('Input - Other Expenses'!$C$23:$C$42=Calc!$A97),--('Input - Other Expenses'!$D$23:$D$42="Percent of Revenue"),OFFSET('Input - Other Expenses'!$D$23:$D$42,0,Calc!Z$87))*Z$30
+SUMPRODUCT(--('Input - Other Expenses'!$C$23:$C$42=Calc!$A97),--('Input - Other Expenses'!$D$23:$D$42="Per Employee"),OFFSET('Input - Other Expenses'!$D$23:$D$42,0,Calc!Z$87))*'Input - Salaries &amp; Dividends'!AB$56</f>
        <v>0</v>
      </c>
      <c r="AA97" s="94" cm="1">
        <f t="array" aca="1" ref="AA97" ca="1">SUMIF($A$82,$A97,AA$82)
+SUMPRODUCT(--('Input - Other Expenses'!$C$23:$C$42=Calc!$A97),--('Input - Other Expenses'!$D$23:$D$42="Fixed"),OFFSET('Input - Other Expenses'!$D$23:$D$42,0,Calc!AA$87))
+SUMPRODUCT(--('Input - Other Expenses'!$C$23:$C$42=Calc!$A97),--('Input - Other Expenses'!$D$23:$D$42="Percent of Revenue"),OFFSET('Input - Other Expenses'!$D$23:$D$42,0,Calc!AA$87))*AA$30
+SUMPRODUCT(--('Input - Other Expenses'!$C$23:$C$42=Calc!$A97),--('Input - Other Expenses'!$D$23:$D$42="Per Employee"),OFFSET('Input - Other Expenses'!$D$23:$D$42,0,Calc!AA$87))*'Input - Salaries &amp; Dividends'!AC$56</f>
        <v>0</v>
      </c>
      <c r="AB97" s="94" cm="1">
        <f t="array" aca="1" ref="AB97" ca="1">SUMIF($A$82,$A97,AB$82)
+SUMPRODUCT(--('Input - Other Expenses'!$C$23:$C$42=Calc!$A97),--('Input - Other Expenses'!$D$23:$D$42="Fixed"),OFFSET('Input - Other Expenses'!$D$23:$D$42,0,Calc!AB$87))
+SUMPRODUCT(--('Input - Other Expenses'!$C$23:$C$42=Calc!$A97),--('Input - Other Expenses'!$D$23:$D$42="Percent of Revenue"),OFFSET('Input - Other Expenses'!$D$23:$D$42,0,Calc!AB$87))*AB$30
+SUMPRODUCT(--('Input - Other Expenses'!$C$23:$C$42=Calc!$A97),--('Input - Other Expenses'!$D$23:$D$42="Per Employee"),OFFSET('Input - Other Expenses'!$D$23:$D$42,0,Calc!AB$87))*'Input - Salaries &amp; Dividends'!AD$56</f>
        <v>0</v>
      </c>
      <c r="AC97" s="94" cm="1">
        <f t="array" aca="1" ref="AC97" ca="1">SUMIF($A$82,$A97,AC$82)
+SUMPRODUCT(--('Input - Other Expenses'!$C$23:$C$42=Calc!$A97),--('Input - Other Expenses'!$D$23:$D$42="Fixed"),OFFSET('Input - Other Expenses'!$D$23:$D$42,0,Calc!AC$87))
+SUMPRODUCT(--('Input - Other Expenses'!$C$23:$C$42=Calc!$A97),--('Input - Other Expenses'!$D$23:$D$42="Percent of Revenue"),OFFSET('Input - Other Expenses'!$D$23:$D$42,0,Calc!AC$87))*AC$30
+SUMPRODUCT(--('Input - Other Expenses'!$C$23:$C$42=Calc!$A97),--('Input - Other Expenses'!$D$23:$D$42="Per Employee"),OFFSET('Input - Other Expenses'!$D$23:$D$42,0,Calc!AC$87))*'Input - Salaries &amp; Dividends'!AE$56</f>
        <v>0</v>
      </c>
      <c r="AD97" s="94" cm="1">
        <f t="array" aca="1" ref="AD97" ca="1">SUMIF($A$82,$A97,AD$82)
+SUMPRODUCT(--('Input - Other Expenses'!$C$23:$C$42=Calc!$A97),--('Input - Other Expenses'!$D$23:$D$42="Fixed"),OFFSET('Input - Other Expenses'!$D$23:$D$42,0,Calc!AD$87))
+SUMPRODUCT(--('Input - Other Expenses'!$C$23:$C$42=Calc!$A97),--('Input - Other Expenses'!$D$23:$D$42="Percent of Revenue"),OFFSET('Input - Other Expenses'!$D$23:$D$42,0,Calc!AD$87))*AD$30
+SUMPRODUCT(--('Input - Other Expenses'!$C$23:$C$42=Calc!$A97),--('Input - Other Expenses'!$D$23:$D$42="Per Employee"),OFFSET('Input - Other Expenses'!$D$23:$D$42,0,Calc!AD$87))*'Input - Salaries &amp; Dividends'!AF$56</f>
        <v>0</v>
      </c>
      <c r="AE97" s="94" cm="1">
        <f t="array" aca="1" ref="AE97" ca="1">SUMIF($A$82,$A97,AE$82)
+SUMPRODUCT(--('Input - Other Expenses'!$C$23:$C$42=Calc!$A97),--('Input - Other Expenses'!$D$23:$D$42="Fixed"),OFFSET('Input - Other Expenses'!$D$23:$D$42,0,Calc!AE$87))
+SUMPRODUCT(--('Input - Other Expenses'!$C$23:$C$42=Calc!$A97),--('Input - Other Expenses'!$D$23:$D$42="Percent of Revenue"),OFFSET('Input - Other Expenses'!$D$23:$D$42,0,Calc!AE$87))*AE$30
+SUMPRODUCT(--('Input - Other Expenses'!$C$23:$C$42=Calc!$A97),--('Input - Other Expenses'!$D$23:$D$42="Per Employee"),OFFSET('Input - Other Expenses'!$D$23:$D$42,0,Calc!AE$87))*'Input - Salaries &amp; Dividends'!AG$56</f>
        <v>0</v>
      </c>
      <c r="AF97" s="94" cm="1">
        <f t="array" aca="1" ref="AF97" ca="1">SUMIF($A$82,$A97,AF$82)
+SUMPRODUCT(--('Input - Other Expenses'!$C$23:$C$42=Calc!$A97),--('Input - Other Expenses'!$D$23:$D$42="Fixed"),OFFSET('Input - Other Expenses'!$D$23:$D$42,0,Calc!AF$87))
+SUMPRODUCT(--('Input - Other Expenses'!$C$23:$C$42=Calc!$A97),--('Input - Other Expenses'!$D$23:$D$42="Percent of Revenue"),OFFSET('Input - Other Expenses'!$D$23:$D$42,0,Calc!AF$87))*AF$30
+SUMPRODUCT(--('Input - Other Expenses'!$C$23:$C$42=Calc!$A97),--('Input - Other Expenses'!$D$23:$D$42="Per Employee"),OFFSET('Input - Other Expenses'!$D$23:$D$42,0,Calc!AF$87))*'Input - Salaries &amp; Dividends'!AH$56</f>
        <v>0</v>
      </c>
      <c r="AG97" s="94" cm="1">
        <f t="array" aca="1" ref="AG97" ca="1">SUMIF($A$82,$A97,AG$82)
+SUMPRODUCT(--('Input - Other Expenses'!$C$23:$C$42=Calc!$A97),--('Input - Other Expenses'!$D$23:$D$42="Fixed"),OFFSET('Input - Other Expenses'!$D$23:$D$42,0,Calc!AG$87))
+SUMPRODUCT(--('Input - Other Expenses'!$C$23:$C$42=Calc!$A97),--('Input - Other Expenses'!$D$23:$D$42="Percent of Revenue"),OFFSET('Input - Other Expenses'!$D$23:$D$42,0,Calc!AG$87))*AG$30
+SUMPRODUCT(--('Input - Other Expenses'!$C$23:$C$42=Calc!$A97),--('Input - Other Expenses'!$D$23:$D$42="Per Employee"),OFFSET('Input - Other Expenses'!$D$23:$D$42,0,Calc!AG$87))*'Input - Salaries &amp; Dividends'!AI$56</f>
        <v>0</v>
      </c>
      <c r="AH97" s="94" cm="1">
        <f t="array" aca="1" ref="AH97" ca="1">SUMIF($A$82,$A97,AH$82)
+SUMPRODUCT(--('Input - Other Expenses'!$C$23:$C$42=Calc!$A97),--('Input - Other Expenses'!$D$23:$D$42="Fixed"),OFFSET('Input - Other Expenses'!$D$23:$D$42,0,Calc!AH$87))
+SUMPRODUCT(--('Input - Other Expenses'!$C$23:$C$42=Calc!$A97),--('Input - Other Expenses'!$D$23:$D$42="Percent of Revenue"),OFFSET('Input - Other Expenses'!$D$23:$D$42,0,Calc!AH$87))*AH$30
+SUMPRODUCT(--('Input - Other Expenses'!$C$23:$C$42=Calc!$A97),--('Input - Other Expenses'!$D$23:$D$42="Per Employee"),OFFSET('Input - Other Expenses'!$D$23:$D$42,0,Calc!AH$87))*'Input - Salaries &amp; Dividends'!AJ$56</f>
        <v>0</v>
      </c>
      <c r="AI97" s="94" cm="1">
        <f t="array" aca="1" ref="AI97" ca="1">SUMIF($A$82,$A97,AI$82)
+SUMPRODUCT(--('Input - Other Expenses'!$C$23:$C$42=Calc!$A97),--('Input - Other Expenses'!$D$23:$D$42="Fixed"),OFFSET('Input - Other Expenses'!$D$23:$D$42,0,Calc!AI$87))
+SUMPRODUCT(--('Input - Other Expenses'!$C$23:$C$42=Calc!$A97),--('Input - Other Expenses'!$D$23:$D$42="Percent of Revenue"),OFFSET('Input - Other Expenses'!$D$23:$D$42,0,Calc!AI$87))*AI$30
+SUMPRODUCT(--('Input - Other Expenses'!$C$23:$C$42=Calc!$A97),--('Input - Other Expenses'!$D$23:$D$42="Per Employee"),OFFSET('Input - Other Expenses'!$D$23:$D$42,0,Calc!AI$87))*'Input - Salaries &amp; Dividends'!AK$56</f>
        <v>0</v>
      </c>
      <c r="AJ97" s="94" cm="1">
        <f t="array" aca="1" ref="AJ97" ca="1">SUMIF($A$82,$A97,AJ$82)
+SUMPRODUCT(--('Input - Other Expenses'!$C$23:$C$42=Calc!$A97),--('Input - Other Expenses'!$D$23:$D$42="Fixed"),OFFSET('Input - Other Expenses'!$D$23:$D$42,0,Calc!AJ$87))
+SUMPRODUCT(--('Input - Other Expenses'!$C$23:$C$42=Calc!$A97),--('Input - Other Expenses'!$D$23:$D$42="Percent of Revenue"),OFFSET('Input - Other Expenses'!$D$23:$D$42,0,Calc!AJ$87))*AJ$30
+SUMPRODUCT(--('Input - Other Expenses'!$C$23:$C$42=Calc!$A97),--('Input - Other Expenses'!$D$23:$D$42="Per Employee"),OFFSET('Input - Other Expenses'!$D$23:$D$42,0,Calc!AJ$87))*'Input - Salaries &amp; Dividends'!AL$56</f>
        <v>0</v>
      </c>
      <c r="AK97" s="94" cm="1">
        <f t="array" aca="1" ref="AK97" ca="1">SUMIF($A$82,$A97,AK$82)
+SUMPRODUCT(--('Input - Other Expenses'!$C$23:$C$42=Calc!$A97),--('Input - Other Expenses'!$D$23:$D$42="Fixed"),OFFSET('Input - Other Expenses'!$D$23:$D$42,0,Calc!AK$87))
+SUMPRODUCT(--('Input - Other Expenses'!$C$23:$C$42=Calc!$A97),--('Input - Other Expenses'!$D$23:$D$42="Percent of Revenue"),OFFSET('Input - Other Expenses'!$D$23:$D$42,0,Calc!AK$87))*AK$30
+SUMPRODUCT(--('Input - Other Expenses'!$C$23:$C$42=Calc!$A97),--('Input - Other Expenses'!$D$23:$D$42="Per Employee"),OFFSET('Input - Other Expenses'!$D$23:$D$42,0,Calc!AK$87))*'Input - Salaries &amp; Dividends'!AM$56</f>
        <v>0</v>
      </c>
      <c r="AL97" s="94" cm="1">
        <f t="array" aca="1" ref="AL97" ca="1">SUMIF($A$82,$A97,AL$82)
+SUMPRODUCT(--('Input - Other Expenses'!$C$23:$C$42=Calc!$A97),--('Input - Other Expenses'!$D$23:$D$42="Fixed"),OFFSET('Input - Other Expenses'!$D$23:$D$42,0,Calc!AL$87))
+SUMPRODUCT(--('Input - Other Expenses'!$C$23:$C$42=Calc!$A97),--('Input - Other Expenses'!$D$23:$D$42="Percent of Revenue"),OFFSET('Input - Other Expenses'!$D$23:$D$42,0,Calc!AL$87))*AL$30
+SUMPRODUCT(--('Input - Other Expenses'!$C$23:$C$42=Calc!$A97),--('Input - Other Expenses'!$D$23:$D$42="Per Employee"),OFFSET('Input - Other Expenses'!$D$23:$D$42,0,Calc!AL$87))*'Input - Salaries &amp; Dividends'!AN$56</f>
        <v>0</v>
      </c>
      <c r="AM97" s="94" cm="1">
        <f t="array" aca="1" ref="AM97" ca="1">SUMIF($A$82,$A97,AM$82)
+SUMPRODUCT(--('Input - Other Expenses'!$C$23:$C$42=Calc!$A97),--('Input - Other Expenses'!$D$23:$D$42="Fixed"),OFFSET('Input - Other Expenses'!$D$23:$D$42,0,Calc!AM$87))
+SUMPRODUCT(--('Input - Other Expenses'!$C$23:$C$42=Calc!$A97),--('Input - Other Expenses'!$D$23:$D$42="Percent of Revenue"),OFFSET('Input - Other Expenses'!$D$23:$D$42,0,Calc!AM$87))*AM$30
+SUMPRODUCT(--('Input - Other Expenses'!$C$23:$C$42=Calc!$A97),--('Input - Other Expenses'!$D$23:$D$42="Per Employee"),OFFSET('Input - Other Expenses'!$D$23:$D$42,0,Calc!AM$87))*'Input - Salaries &amp; Dividends'!AO$56</f>
        <v>0</v>
      </c>
      <c r="AN97" s="94" cm="1">
        <f t="array" aca="1" ref="AN97" ca="1">SUMIF($A$82,$A97,AN$82)
+SUMPRODUCT(--('Input - Other Expenses'!$C$23:$C$42=Calc!$A97),--('Input - Other Expenses'!$D$23:$D$42="Fixed"),OFFSET('Input - Other Expenses'!$D$23:$D$42,0,Calc!AN$87))
+SUMPRODUCT(--('Input - Other Expenses'!$C$23:$C$42=Calc!$A97),--('Input - Other Expenses'!$D$23:$D$42="Percent of Revenue"),OFFSET('Input - Other Expenses'!$D$23:$D$42,0,Calc!AN$87))*AN$30
+SUMPRODUCT(--('Input - Other Expenses'!$C$23:$C$42=Calc!$A97),--('Input - Other Expenses'!$D$23:$D$42="Per Employee"),OFFSET('Input - Other Expenses'!$D$23:$D$42,0,Calc!AN$87))*'Input - Salaries &amp; Dividends'!AP$56</f>
        <v>0</v>
      </c>
      <c r="AO97" s="94" cm="1">
        <f t="array" aca="1" ref="AO97" ca="1">SUMIF($A$82,$A97,AO$82)
+SUMPRODUCT(--('Input - Other Expenses'!$C$23:$C$42=Calc!$A97),--('Input - Other Expenses'!$D$23:$D$42="Fixed"),OFFSET('Input - Other Expenses'!$D$23:$D$42,0,Calc!AO$87))
+SUMPRODUCT(--('Input - Other Expenses'!$C$23:$C$42=Calc!$A97),--('Input - Other Expenses'!$D$23:$D$42="Percent of Revenue"),OFFSET('Input - Other Expenses'!$D$23:$D$42,0,Calc!AO$87))*AO$30
+SUMPRODUCT(--('Input - Other Expenses'!$C$23:$C$42=Calc!$A97),--('Input - Other Expenses'!$D$23:$D$42="Per Employee"),OFFSET('Input - Other Expenses'!$D$23:$D$42,0,Calc!AO$87))*'Input - Salaries &amp; Dividends'!AQ$56</f>
        <v>0</v>
      </c>
      <c r="AP97" s="94" cm="1">
        <f t="array" aca="1" ref="AP97" ca="1">SUMIF($A$82,$A97,AP$82)
+SUMPRODUCT(--('Input - Other Expenses'!$C$23:$C$42=Calc!$A97),--('Input - Other Expenses'!$D$23:$D$42="Fixed"),OFFSET('Input - Other Expenses'!$D$23:$D$42,0,Calc!AP$87))
+SUMPRODUCT(--('Input - Other Expenses'!$C$23:$C$42=Calc!$A97),--('Input - Other Expenses'!$D$23:$D$42="Percent of Revenue"),OFFSET('Input - Other Expenses'!$D$23:$D$42,0,Calc!AP$87))*AP$30
+SUMPRODUCT(--('Input - Other Expenses'!$C$23:$C$42=Calc!$A97),--('Input - Other Expenses'!$D$23:$D$42="Per Employee"),OFFSET('Input - Other Expenses'!$D$23:$D$42,0,Calc!AP$87))*'Input - Salaries &amp; Dividends'!AR$56</f>
        <v>0</v>
      </c>
      <c r="AQ97" s="94" cm="1">
        <f t="array" aca="1" ref="AQ97" ca="1">SUMIF($A$82,$A97,AQ$82)
+SUMPRODUCT(--('Input - Other Expenses'!$C$23:$C$42=Calc!$A97),--('Input - Other Expenses'!$D$23:$D$42="Fixed"),OFFSET('Input - Other Expenses'!$D$23:$D$42,0,Calc!AQ$87))
+SUMPRODUCT(--('Input - Other Expenses'!$C$23:$C$42=Calc!$A97),--('Input - Other Expenses'!$D$23:$D$42="Percent of Revenue"),OFFSET('Input - Other Expenses'!$D$23:$D$42,0,Calc!AQ$87))*AQ$30
+SUMPRODUCT(--('Input - Other Expenses'!$C$23:$C$42=Calc!$A97),--('Input - Other Expenses'!$D$23:$D$42="Per Employee"),OFFSET('Input - Other Expenses'!$D$23:$D$42,0,Calc!AQ$87))*'Input - Salaries &amp; Dividends'!AS$56</f>
        <v>0</v>
      </c>
      <c r="AR97" s="94" cm="1">
        <f t="array" aca="1" ref="AR97" ca="1">SUMIF($A$82,$A97,AR$82)
+SUMPRODUCT(--('Input - Other Expenses'!$C$23:$C$42=Calc!$A97),--('Input - Other Expenses'!$D$23:$D$42="Fixed"),OFFSET('Input - Other Expenses'!$D$23:$D$42,0,Calc!AR$87))
+SUMPRODUCT(--('Input - Other Expenses'!$C$23:$C$42=Calc!$A97),--('Input - Other Expenses'!$D$23:$D$42="Percent of Revenue"),OFFSET('Input - Other Expenses'!$D$23:$D$42,0,Calc!AR$87))*AR$30
+SUMPRODUCT(--('Input - Other Expenses'!$C$23:$C$42=Calc!$A97),--('Input - Other Expenses'!$D$23:$D$42="Per Employee"),OFFSET('Input - Other Expenses'!$D$23:$D$42,0,Calc!AR$87))*'Input - Salaries &amp; Dividends'!AT$56</f>
        <v>0</v>
      </c>
      <c r="AS97" s="94" cm="1">
        <f t="array" aca="1" ref="AS97" ca="1">SUMIF($A$82,$A97,AS$82)
+SUMPRODUCT(--('Input - Other Expenses'!$C$23:$C$42=Calc!$A97),--('Input - Other Expenses'!$D$23:$D$42="Fixed"),OFFSET('Input - Other Expenses'!$D$23:$D$42,0,Calc!AS$87))
+SUMPRODUCT(--('Input - Other Expenses'!$C$23:$C$42=Calc!$A97),--('Input - Other Expenses'!$D$23:$D$42="Percent of Revenue"),OFFSET('Input - Other Expenses'!$D$23:$D$42,0,Calc!AS$87))*AS$30
+SUMPRODUCT(--('Input - Other Expenses'!$C$23:$C$42=Calc!$A97),--('Input - Other Expenses'!$D$23:$D$42="Per Employee"),OFFSET('Input - Other Expenses'!$D$23:$D$42,0,Calc!AS$87))*'Input - Salaries &amp; Dividends'!AU$56</f>
        <v>0</v>
      </c>
      <c r="AT97" s="94" cm="1">
        <f t="array" aca="1" ref="AT97" ca="1">SUMIF($A$82,$A97,AT$82)
+SUMPRODUCT(--('Input - Other Expenses'!$C$23:$C$42=Calc!$A97),--('Input - Other Expenses'!$D$23:$D$42="Fixed"),OFFSET('Input - Other Expenses'!$D$23:$D$42,0,Calc!AT$87))
+SUMPRODUCT(--('Input - Other Expenses'!$C$23:$C$42=Calc!$A97),--('Input - Other Expenses'!$D$23:$D$42="Percent of Revenue"),OFFSET('Input - Other Expenses'!$D$23:$D$42,0,Calc!AT$87))*AT$30
+SUMPRODUCT(--('Input - Other Expenses'!$C$23:$C$42=Calc!$A97),--('Input - Other Expenses'!$D$23:$D$42="Per Employee"),OFFSET('Input - Other Expenses'!$D$23:$D$42,0,Calc!AT$87))*'Input - Salaries &amp; Dividends'!AV$56</f>
        <v>0</v>
      </c>
      <c r="AU97" s="94" cm="1">
        <f t="array" aca="1" ref="AU97" ca="1">SUMIF($A$82,$A97,AU$82)
+SUMPRODUCT(--('Input - Other Expenses'!$C$23:$C$42=Calc!$A97),--('Input - Other Expenses'!$D$23:$D$42="Fixed"),OFFSET('Input - Other Expenses'!$D$23:$D$42,0,Calc!AU$87))
+SUMPRODUCT(--('Input - Other Expenses'!$C$23:$C$42=Calc!$A97),--('Input - Other Expenses'!$D$23:$D$42="Percent of Revenue"),OFFSET('Input - Other Expenses'!$D$23:$D$42,0,Calc!AU$87))*AU$30
+SUMPRODUCT(--('Input - Other Expenses'!$C$23:$C$42=Calc!$A97),--('Input - Other Expenses'!$D$23:$D$42="Per Employee"),OFFSET('Input - Other Expenses'!$D$23:$D$42,0,Calc!AU$87))*'Input - Salaries &amp; Dividends'!AW$56</f>
        <v>0</v>
      </c>
      <c r="AV97" s="94" cm="1">
        <f t="array" aca="1" ref="AV97" ca="1">SUMIF($A$82,$A97,AV$82)
+SUMPRODUCT(--('Input - Other Expenses'!$C$23:$C$42=Calc!$A97),--('Input - Other Expenses'!$D$23:$D$42="Fixed"),OFFSET('Input - Other Expenses'!$D$23:$D$42,0,Calc!AV$87))
+SUMPRODUCT(--('Input - Other Expenses'!$C$23:$C$42=Calc!$A97),--('Input - Other Expenses'!$D$23:$D$42="Percent of Revenue"),OFFSET('Input - Other Expenses'!$D$23:$D$42,0,Calc!AV$87))*AV$30
+SUMPRODUCT(--('Input - Other Expenses'!$C$23:$C$42=Calc!$A97),--('Input - Other Expenses'!$D$23:$D$42="Per Employee"),OFFSET('Input - Other Expenses'!$D$23:$D$42,0,Calc!AV$87))*'Input - Salaries &amp; Dividends'!AX$56</f>
        <v>0</v>
      </c>
      <c r="AW97" s="94" cm="1">
        <f t="array" aca="1" ref="AW97" ca="1">SUMIF($A$82,$A97,AW$82)
+SUMPRODUCT(--('Input - Other Expenses'!$C$23:$C$42=Calc!$A97),--('Input - Other Expenses'!$D$23:$D$42="Fixed"),OFFSET('Input - Other Expenses'!$D$23:$D$42,0,Calc!AW$87))
+SUMPRODUCT(--('Input - Other Expenses'!$C$23:$C$42=Calc!$A97),--('Input - Other Expenses'!$D$23:$D$42="Percent of Revenue"),OFFSET('Input - Other Expenses'!$D$23:$D$42,0,Calc!AW$87))*AW$30
+SUMPRODUCT(--('Input - Other Expenses'!$C$23:$C$42=Calc!$A97),--('Input - Other Expenses'!$D$23:$D$42="Per Employee"),OFFSET('Input - Other Expenses'!$D$23:$D$42,0,Calc!AW$87))*'Input - Salaries &amp; Dividends'!AY$56</f>
        <v>0</v>
      </c>
      <c r="AX97" s="94" cm="1">
        <f t="array" aca="1" ref="AX97" ca="1">SUMIF($A$82,$A97,AX$82)
+SUMPRODUCT(--('Input - Other Expenses'!$C$23:$C$42=Calc!$A97),--('Input - Other Expenses'!$D$23:$D$42="Fixed"),OFFSET('Input - Other Expenses'!$D$23:$D$42,0,Calc!AX$87))
+SUMPRODUCT(--('Input - Other Expenses'!$C$23:$C$42=Calc!$A97),--('Input - Other Expenses'!$D$23:$D$42="Percent of Revenue"),OFFSET('Input - Other Expenses'!$D$23:$D$42,0,Calc!AX$87))*AX$30
+SUMPRODUCT(--('Input - Other Expenses'!$C$23:$C$42=Calc!$A97),--('Input - Other Expenses'!$D$23:$D$42="Per Employee"),OFFSET('Input - Other Expenses'!$D$23:$D$42,0,Calc!AX$87))*'Input - Salaries &amp; Dividends'!AZ$56</f>
        <v>0</v>
      </c>
      <c r="AY97" s="94" cm="1">
        <f t="array" aca="1" ref="AY97" ca="1">SUMIF($A$82,$A97,AY$82)
+SUMPRODUCT(--('Input - Other Expenses'!$C$23:$C$42=Calc!$A97),--('Input - Other Expenses'!$D$23:$D$42="Fixed"),OFFSET('Input - Other Expenses'!$D$23:$D$42,0,Calc!AY$87))
+SUMPRODUCT(--('Input - Other Expenses'!$C$23:$C$42=Calc!$A97),--('Input - Other Expenses'!$D$23:$D$42="Percent of Revenue"),OFFSET('Input - Other Expenses'!$D$23:$D$42,0,Calc!AY$87))*AY$30
+SUMPRODUCT(--('Input - Other Expenses'!$C$23:$C$42=Calc!$A97),--('Input - Other Expenses'!$D$23:$D$42="Per Employee"),OFFSET('Input - Other Expenses'!$D$23:$D$42,0,Calc!AY$87))*'Input - Salaries &amp; Dividends'!BA$56</f>
        <v>0</v>
      </c>
      <c r="AZ97" s="94" cm="1">
        <f t="array" aca="1" ref="AZ97" ca="1">SUMIF($A$82,$A97,AZ$82)
+SUMPRODUCT(--('Input - Other Expenses'!$C$23:$C$42=Calc!$A97),--('Input - Other Expenses'!$D$23:$D$42="Fixed"),OFFSET('Input - Other Expenses'!$D$23:$D$42,0,Calc!AZ$87))
+SUMPRODUCT(--('Input - Other Expenses'!$C$23:$C$42=Calc!$A97),--('Input - Other Expenses'!$D$23:$D$42="Percent of Revenue"),OFFSET('Input - Other Expenses'!$D$23:$D$42,0,Calc!AZ$87))*AZ$30
+SUMPRODUCT(--('Input - Other Expenses'!$C$23:$C$42=Calc!$A97),--('Input - Other Expenses'!$D$23:$D$42="Per Employee"),OFFSET('Input - Other Expenses'!$D$23:$D$42,0,Calc!AZ$87))*'Input - Salaries &amp; Dividends'!BB$56</f>
        <v>0</v>
      </c>
      <c r="BA97" s="94" cm="1">
        <f t="array" aca="1" ref="BA97" ca="1">SUMIF($A$82,$A97,BA$82)
+SUMPRODUCT(--('Input - Other Expenses'!$C$23:$C$42=Calc!$A97),--('Input - Other Expenses'!$D$23:$D$42="Fixed"),OFFSET('Input - Other Expenses'!$D$23:$D$42,0,Calc!BA$87))
+SUMPRODUCT(--('Input - Other Expenses'!$C$23:$C$42=Calc!$A97),--('Input - Other Expenses'!$D$23:$D$42="Percent of Revenue"),OFFSET('Input - Other Expenses'!$D$23:$D$42,0,Calc!BA$87))*BA$30
+SUMPRODUCT(--('Input - Other Expenses'!$C$23:$C$42=Calc!$A97),--('Input - Other Expenses'!$D$23:$D$42="Per Employee"),OFFSET('Input - Other Expenses'!$D$23:$D$42,0,Calc!BA$87))*'Input - Salaries &amp; Dividends'!BC$56</f>
        <v>0</v>
      </c>
      <c r="BB97" s="94" cm="1">
        <f t="array" aca="1" ref="BB97" ca="1">SUMIF($A$82,$A97,BB$82)
+SUMPRODUCT(--('Input - Other Expenses'!$C$23:$C$42=Calc!$A97),--('Input - Other Expenses'!$D$23:$D$42="Fixed"),OFFSET('Input - Other Expenses'!$D$23:$D$42,0,Calc!BB$87))
+SUMPRODUCT(--('Input - Other Expenses'!$C$23:$C$42=Calc!$A97),--('Input - Other Expenses'!$D$23:$D$42="Percent of Revenue"),OFFSET('Input - Other Expenses'!$D$23:$D$42,0,Calc!BB$87))*BB$30
+SUMPRODUCT(--('Input - Other Expenses'!$C$23:$C$42=Calc!$A97),--('Input - Other Expenses'!$D$23:$D$42="Per Employee"),OFFSET('Input - Other Expenses'!$D$23:$D$42,0,Calc!BB$87))*'Input - Salaries &amp; Dividends'!BD$56</f>
        <v>0</v>
      </c>
      <c r="BC97" s="94" cm="1">
        <f t="array" aca="1" ref="BC97" ca="1">SUMIF($A$82,$A97,BC$82)
+SUMPRODUCT(--('Input - Other Expenses'!$C$23:$C$42=Calc!$A97),--('Input - Other Expenses'!$D$23:$D$42="Fixed"),OFFSET('Input - Other Expenses'!$D$23:$D$42,0,Calc!BC$87))
+SUMPRODUCT(--('Input - Other Expenses'!$C$23:$C$42=Calc!$A97),--('Input - Other Expenses'!$D$23:$D$42="Percent of Revenue"),OFFSET('Input - Other Expenses'!$D$23:$D$42,0,Calc!BC$87))*BC$30
+SUMPRODUCT(--('Input - Other Expenses'!$C$23:$C$42=Calc!$A97),--('Input - Other Expenses'!$D$23:$D$42="Per Employee"),OFFSET('Input - Other Expenses'!$D$23:$D$42,0,Calc!BC$87))*'Input - Salaries &amp; Dividends'!BE$56</f>
        <v>0</v>
      </c>
      <c r="BD97" s="94" cm="1">
        <f t="array" aca="1" ref="BD97" ca="1">SUMIF($A$82,$A97,BD$82)
+SUMPRODUCT(--('Input - Other Expenses'!$C$23:$C$42=Calc!$A97),--('Input - Other Expenses'!$D$23:$D$42="Fixed"),OFFSET('Input - Other Expenses'!$D$23:$D$42,0,Calc!BD$87))
+SUMPRODUCT(--('Input - Other Expenses'!$C$23:$C$42=Calc!$A97),--('Input - Other Expenses'!$D$23:$D$42="Percent of Revenue"),OFFSET('Input - Other Expenses'!$D$23:$D$42,0,Calc!BD$87))*BD$30
+SUMPRODUCT(--('Input - Other Expenses'!$C$23:$C$42=Calc!$A97),--('Input - Other Expenses'!$D$23:$D$42="Per Employee"),OFFSET('Input - Other Expenses'!$D$23:$D$42,0,Calc!BD$87))*'Input - Salaries &amp; Dividends'!BF$56</f>
        <v>0</v>
      </c>
      <c r="BE97" s="94" cm="1">
        <f t="array" aca="1" ref="BE97" ca="1">SUMIF($A$82,$A97,BE$82)
+SUMPRODUCT(--('Input - Other Expenses'!$C$23:$C$42=Calc!$A97),--('Input - Other Expenses'!$D$23:$D$42="Fixed"),OFFSET('Input - Other Expenses'!$D$23:$D$42,0,Calc!BE$87))
+SUMPRODUCT(--('Input - Other Expenses'!$C$23:$C$42=Calc!$A97),--('Input - Other Expenses'!$D$23:$D$42="Percent of Revenue"),OFFSET('Input - Other Expenses'!$D$23:$D$42,0,Calc!BE$87))*BE$30
+SUMPRODUCT(--('Input - Other Expenses'!$C$23:$C$42=Calc!$A97),--('Input - Other Expenses'!$D$23:$D$42="Per Employee"),OFFSET('Input - Other Expenses'!$D$23:$D$42,0,Calc!BE$87))*'Input - Salaries &amp; Dividends'!BG$56</f>
        <v>0</v>
      </c>
      <c r="BF97" s="94" cm="1">
        <f t="array" aca="1" ref="BF97" ca="1">SUMIF($A$82,$A97,BF$82)
+SUMPRODUCT(--('Input - Other Expenses'!$C$23:$C$42=Calc!$A97),--('Input - Other Expenses'!$D$23:$D$42="Fixed"),OFFSET('Input - Other Expenses'!$D$23:$D$42,0,Calc!BF$87))
+SUMPRODUCT(--('Input - Other Expenses'!$C$23:$C$42=Calc!$A97),--('Input - Other Expenses'!$D$23:$D$42="Percent of Revenue"),OFFSET('Input - Other Expenses'!$D$23:$D$42,0,Calc!BF$87))*BF$30
+SUMPRODUCT(--('Input - Other Expenses'!$C$23:$C$42=Calc!$A97),--('Input - Other Expenses'!$D$23:$D$42="Per Employee"),OFFSET('Input - Other Expenses'!$D$23:$D$42,0,Calc!BF$87))*'Input - Salaries &amp; Dividends'!BH$56</f>
        <v>0</v>
      </c>
      <c r="BG97" s="94" cm="1">
        <f t="array" aca="1" ref="BG97" ca="1">SUMIF($A$82,$A97,BG$82)
+SUMPRODUCT(--('Input - Other Expenses'!$C$23:$C$42=Calc!$A97),--('Input - Other Expenses'!$D$23:$D$42="Fixed"),OFFSET('Input - Other Expenses'!$D$23:$D$42,0,Calc!BG$87))
+SUMPRODUCT(--('Input - Other Expenses'!$C$23:$C$42=Calc!$A97),--('Input - Other Expenses'!$D$23:$D$42="Percent of Revenue"),OFFSET('Input - Other Expenses'!$D$23:$D$42,0,Calc!BG$87))*BG$30
+SUMPRODUCT(--('Input - Other Expenses'!$C$23:$C$42=Calc!$A97),--('Input - Other Expenses'!$D$23:$D$42="Per Employee"),OFFSET('Input - Other Expenses'!$D$23:$D$42,0,Calc!BG$87))*'Input - Salaries &amp; Dividends'!BI$56</f>
        <v>0</v>
      </c>
      <c r="BH97" s="94" cm="1">
        <f t="array" aca="1" ref="BH97" ca="1">SUMIF($A$82,$A97,BH$82)
+SUMPRODUCT(--('Input - Other Expenses'!$C$23:$C$42=Calc!$A97),--('Input - Other Expenses'!$D$23:$D$42="Fixed"),OFFSET('Input - Other Expenses'!$D$23:$D$42,0,Calc!BH$87))
+SUMPRODUCT(--('Input - Other Expenses'!$C$23:$C$42=Calc!$A97),--('Input - Other Expenses'!$D$23:$D$42="Percent of Revenue"),OFFSET('Input - Other Expenses'!$D$23:$D$42,0,Calc!BH$87))*BH$30
+SUMPRODUCT(--('Input - Other Expenses'!$C$23:$C$42=Calc!$A97),--('Input - Other Expenses'!$D$23:$D$42="Per Employee"),OFFSET('Input - Other Expenses'!$D$23:$D$42,0,Calc!BH$87))*'Input - Salaries &amp; Dividends'!BJ$56</f>
        <v>0</v>
      </c>
      <c r="BI97" s="94" cm="1">
        <f t="array" aca="1" ref="BI97" ca="1">SUMIF($A$82,$A97,BI$82)
+SUMPRODUCT(--('Input - Other Expenses'!$C$23:$C$42=Calc!$A97),--('Input - Other Expenses'!$D$23:$D$42="Fixed"),OFFSET('Input - Other Expenses'!$D$23:$D$42,0,Calc!BI$87))
+SUMPRODUCT(--('Input - Other Expenses'!$C$23:$C$42=Calc!$A97),--('Input - Other Expenses'!$D$23:$D$42="Percent of Revenue"),OFFSET('Input - Other Expenses'!$D$23:$D$42,0,Calc!BI$87))*BI$30
+SUMPRODUCT(--('Input - Other Expenses'!$C$23:$C$42=Calc!$A97),--('Input - Other Expenses'!$D$23:$D$42="Per Employee"),OFFSET('Input - Other Expenses'!$D$23:$D$42,0,Calc!BI$87))*'Input - Salaries &amp; Dividends'!BK$56</f>
        <v>0</v>
      </c>
    </row>
    <row r="98" spans="1:63">
      <c r="A98" s="152"/>
      <c r="B98" s="94"/>
      <c r="C98" s="94"/>
      <c r="D98" s="94"/>
      <c r="E98" s="94"/>
      <c r="F98" s="94"/>
      <c r="G98" s="94"/>
      <c r="H98" s="94"/>
      <c r="I98" s="94"/>
      <c r="J98" s="94"/>
      <c r="K98" s="94"/>
      <c r="L98" s="94"/>
      <c r="M98" s="94"/>
      <c r="N98" s="94"/>
      <c r="O98" s="94"/>
      <c r="P98" s="94"/>
      <c r="Q98" s="94"/>
      <c r="R98" s="94"/>
      <c r="S98" s="94"/>
      <c r="T98" s="94"/>
      <c r="U98" s="94"/>
      <c r="V98" s="94"/>
      <c r="W98" s="94"/>
      <c r="X98" s="94"/>
      <c r="Y98" s="94"/>
      <c r="Z98" s="94"/>
      <c r="AA98" s="94"/>
      <c r="AB98" s="94"/>
      <c r="AC98" s="94"/>
      <c r="AD98" s="94"/>
      <c r="AE98" s="94"/>
      <c r="AF98" s="94"/>
      <c r="AG98" s="94"/>
      <c r="AH98" s="94"/>
      <c r="AI98" s="94"/>
      <c r="AJ98" s="94"/>
      <c r="AK98" s="94"/>
      <c r="AL98" s="94"/>
      <c r="AM98" s="94"/>
      <c r="AN98" s="94"/>
      <c r="AO98" s="94"/>
      <c r="AP98" s="94"/>
      <c r="AQ98" s="94"/>
      <c r="AR98" s="94"/>
      <c r="AS98" s="94"/>
      <c r="AT98" s="94"/>
      <c r="AU98" s="94"/>
      <c r="AV98" s="94"/>
      <c r="AW98" s="94"/>
      <c r="AX98" s="94"/>
      <c r="AY98" s="94"/>
      <c r="AZ98" s="94"/>
      <c r="BA98" s="94"/>
      <c r="BB98" s="94"/>
      <c r="BC98" s="94"/>
      <c r="BD98" s="94"/>
      <c r="BE98" s="94"/>
      <c r="BF98" s="94"/>
      <c r="BG98" s="94"/>
      <c r="BH98" s="94"/>
      <c r="BI98" s="94"/>
    </row>
    <row r="99" spans="1:63">
      <c r="A99" s="152"/>
      <c r="B99" s="94"/>
      <c r="C99" s="94"/>
      <c r="D99" s="94"/>
      <c r="E99" s="94"/>
      <c r="F99" s="94"/>
      <c r="G99" s="94"/>
      <c r="H99" s="94"/>
      <c r="I99" s="94"/>
      <c r="J99" s="94"/>
      <c r="K99" s="94"/>
      <c r="L99" s="94"/>
      <c r="M99" s="94"/>
      <c r="N99" s="94"/>
      <c r="O99" s="94"/>
      <c r="P99" s="94"/>
      <c r="Q99" s="94"/>
      <c r="R99" s="94"/>
      <c r="S99" s="94"/>
      <c r="T99" s="94"/>
      <c r="U99" s="94"/>
      <c r="V99" s="94"/>
      <c r="W99" s="94"/>
      <c r="X99" s="94"/>
      <c r="Y99" s="94"/>
      <c r="Z99" s="94"/>
      <c r="AA99" s="94"/>
      <c r="AB99" s="94"/>
      <c r="AC99" s="94"/>
      <c r="AD99" s="94"/>
      <c r="AE99" s="94"/>
      <c r="AF99" s="94"/>
      <c r="AG99" s="94"/>
      <c r="AH99" s="94"/>
      <c r="AI99" s="94"/>
      <c r="AJ99" s="94"/>
      <c r="AK99" s="94"/>
      <c r="AL99" s="94"/>
      <c r="AM99" s="94"/>
      <c r="AN99" s="94"/>
      <c r="AO99" s="94"/>
      <c r="AP99" s="94"/>
      <c r="AQ99" s="94"/>
      <c r="AR99" s="94"/>
      <c r="AS99" s="94"/>
      <c r="AT99" s="94"/>
      <c r="AU99" s="94"/>
      <c r="AV99" s="94"/>
      <c r="AW99" s="94"/>
      <c r="AX99" s="94"/>
      <c r="AY99" s="94"/>
      <c r="AZ99" s="94"/>
      <c r="BA99" s="94"/>
      <c r="BB99" s="94"/>
      <c r="BC99" s="94"/>
      <c r="BD99" s="94"/>
      <c r="BE99" s="94"/>
      <c r="BF99" s="94"/>
      <c r="BG99" s="94"/>
      <c r="BH99" s="94"/>
      <c r="BI99" s="94"/>
    </row>
    <row r="100" spans="1:63">
      <c r="A100" s="152"/>
      <c r="B100" s="94"/>
      <c r="C100" s="94"/>
      <c r="D100" s="94"/>
      <c r="E100" s="94"/>
      <c r="F100" s="94"/>
      <c r="G100" s="94"/>
      <c r="H100" s="94"/>
      <c r="I100" s="94"/>
      <c r="J100" s="94"/>
      <c r="K100" s="94"/>
      <c r="L100" s="94"/>
      <c r="M100" s="94"/>
      <c r="N100" s="94"/>
      <c r="O100" s="94"/>
      <c r="P100" s="94"/>
      <c r="Q100" s="94"/>
      <c r="R100" s="94"/>
      <c r="S100" s="94"/>
      <c r="T100" s="94"/>
      <c r="U100" s="94"/>
      <c r="V100" s="94"/>
      <c r="W100" s="94"/>
      <c r="X100" s="94"/>
      <c r="Y100" s="94"/>
      <c r="Z100" s="94"/>
      <c r="AA100" s="94"/>
      <c r="AB100" s="94"/>
      <c r="AC100" s="94"/>
      <c r="AD100" s="94"/>
      <c r="AE100" s="94"/>
      <c r="AF100" s="94"/>
      <c r="AG100" s="94"/>
      <c r="AH100" s="94"/>
      <c r="AI100" s="94"/>
      <c r="AJ100" s="94"/>
      <c r="AK100" s="94"/>
      <c r="AL100" s="94"/>
      <c r="AM100" s="94"/>
      <c r="AN100" s="94"/>
      <c r="AO100" s="94"/>
      <c r="AP100" s="94"/>
      <c r="AQ100" s="94"/>
      <c r="AR100" s="94"/>
      <c r="AS100" s="94"/>
      <c r="AT100" s="94"/>
      <c r="AU100" s="94"/>
      <c r="AV100" s="94"/>
      <c r="AW100" s="94"/>
      <c r="AX100" s="94"/>
      <c r="AY100" s="94"/>
      <c r="AZ100" s="94"/>
      <c r="BA100" s="94"/>
      <c r="BB100" s="94"/>
      <c r="BC100" s="94"/>
      <c r="BD100" s="94"/>
      <c r="BE100" s="94"/>
      <c r="BF100" s="94"/>
      <c r="BG100" s="94"/>
      <c r="BH100" s="94"/>
      <c r="BI100" s="94"/>
    </row>
    <row r="101" spans="1:63">
      <c r="A101" s="152"/>
      <c r="B101" s="94"/>
      <c r="C101" s="94"/>
      <c r="D101" s="94"/>
      <c r="E101" s="94"/>
      <c r="F101" s="94"/>
      <c r="G101" s="94"/>
      <c r="H101" s="94"/>
      <c r="I101" s="94"/>
      <c r="J101" s="94"/>
      <c r="K101" s="94"/>
      <c r="L101" s="94"/>
      <c r="M101" s="94"/>
      <c r="N101" s="94"/>
      <c r="O101" s="94"/>
      <c r="P101" s="94"/>
      <c r="Q101" s="94"/>
      <c r="R101" s="94"/>
      <c r="S101" s="94"/>
      <c r="T101" s="94"/>
      <c r="U101" s="94"/>
      <c r="V101" s="94"/>
      <c r="W101" s="94"/>
      <c r="X101" s="94"/>
      <c r="Y101" s="94"/>
      <c r="Z101" s="94"/>
      <c r="AA101" s="94"/>
      <c r="AB101" s="94"/>
      <c r="AC101" s="94"/>
      <c r="AD101" s="94"/>
      <c r="AE101" s="94"/>
      <c r="AF101" s="94"/>
      <c r="AG101" s="94"/>
      <c r="AH101" s="94"/>
      <c r="AI101" s="94"/>
      <c r="AJ101" s="94"/>
      <c r="AK101" s="94"/>
      <c r="AL101" s="94"/>
      <c r="AM101" s="94"/>
      <c r="AN101" s="94"/>
      <c r="AO101" s="94"/>
      <c r="AP101" s="94"/>
      <c r="AQ101" s="94"/>
      <c r="AR101" s="94"/>
      <c r="AS101" s="94"/>
      <c r="AT101" s="94"/>
      <c r="AU101" s="94"/>
      <c r="AV101" s="94"/>
      <c r="AW101" s="94"/>
      <c r="AX101" s="94"/>
      <c r="AY101" s="94"/>
      <c r="AZ101" s="94"/>
      <c r="BA101" s="94"/>
      <c r="BB101" s="94"/>
      <c r="BC101" s="94"/>
      <c r="BD101" s="94"/>
      <c r="BE101" s="94"/>
      <c r="BF101" s="94"/>
      <c r="BG101" s="94"/>
      <c r="BH101" s="94"/>
      <c r="BI101" s="94"/>
    </row>
    <row r="102" spans="1:63">
      <c r="A102" s="152"/>
      <c r="B102" s="94"/>
      <c r="C102" s="94"/>
      <c r="D102" s="94"/>
      <c r="E102" s="94"/>
      <c r="F102" s="94"/>
      <c r="G102" s="94"/>
      <c r="H102" s="94"/>
      <c r="I102" s="94"/>
      <c r="J102" s="94"/>
      <c r="K102" s="94"/>
      <c r="L102" s="94"/>
      <c r="M102" s="94"/>
      <c r="N102" s="94"/>
      <c r="O102" s="94"/>
      <c r="P102" s="94"/>
      <c r="Q102" s="94"/>
      <c r="R102" s="94"/>
      <c r="S102" s="94"/>
      <c r="T102" s="94"/>
      <c r="U102" s="94"/>
      <c r="V102" s="94"/>
      <c r="W102" s="94"/>
      <c r="X102" s="94"/>
      <c r="Y102" s="94"/>
      <c r="Z102" s="94"/>
      <c r="AA102" s="94"/>
      <c r="AB102" s="94"/>
      <c r="AC102" s="94"/>
      <c r="AD102" s="94"/>
      <c r="AE102" s="94"/>
      <c r="AF102" s="94"/>
      <c r="AG102" s="94"/>
      <c r="AH102" s="94"/>
      <c r="AI102" s="94"/>
      <c r="AJ102" s="94"/>
      <c r="AK102" s="94"/>
      <c r="AL102" s="94"/>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94"/>
      <c r="BI102" s="94"/>
    </row>
    <row r="103" spans="1:63">
      <c r="A103" s="152"/>
      <c r="B103" s="94"/>
      <c r="C103" s="94"/>
      <c r="D103" s="94"/>
      <c r="E103" s="94"/>
      <c r="F103" s="94"/>
      <c r="G103" s="94"/>
      <c r="H103" s="94"/>
      <c r="I103" s="94"/>
      <c r="J103" s="94"/>
      <c r="K103" s="94"/>
      <c r="L103" s="94"/>
      <c r="M103" s="94"/>
      <c r="N103" s="94"/>
      <c r="O103" s="94"/>
      <c r="P103" s="94"/>
      <c r="Q103" s="94"/>
      <c r="R103" s="94"/>
      <c r="S103" s="94"/>
      <c r="T103" s="94"/>
      <c r="U103" s="94"/>
      <c r="V103" s="94"/>
      <c r="W103" s="94"/>
      <c r="X103" s="94"/>
      <c r="Y103" s="94"/>
      <c r="Z103" s="94"/>
      <c r="AA103" s="94"/>
      <c r="AB103" s="94"/>
      <c r="AC103" s="94"/>
      <c r="AD103" s="94"/>
      <c r="AE103" s="94"/>
      <c r="AF103" s="94"/>
      <c r="AG103" s="94"/>
      <c r="AH103" s="94"/>
      <c r="AI103" s="94"/>
      <c r="AJ103" s="94"/>
      <c r="AK103" s="94"/>
      <c r="AL103" s="94"/>
      <c r="AM103" s="94"/>
      <c r="AN103" s="94"/>
      <c r="AO103" s="94"/>
      <c r="AP103" s="94"/>
      <c r="AQ103" s="94"/>
      <c r="AR103" s="94"/>
      <c r="AS103" s="94"/>
      <c r="AT103" s="94"/>
      <c r="AU103" s="94"/>
      <c r="AV103" s="94"/>
      <c r="AW103" s="94"/>
      <c r="AX103" s="94"/>
      <c r="AY103" s="94"/>
      <c r="AZ103" s="94"/>
      <c r="BA103" s="94"/>
      <c r="BB103" s="94"/>
      <c r="BC103" s="94"/>
      <c r="BD103" s="94"/>
      <c r="BE103" s="94"/>
      <c r="BF103" s="94"/>
      <c r="BG103" s="94"/>
      <c r="BH103" s="94"/>
      <c r="BI103" s="94"/>
    </row>
    <row r="104" spans="1:63">
      <c r="A104" s="152" t="str">
        <f>'Input - Salaries &amp; Dividends'!C47</f>
        <v>General and Administrative Salaries</v>
      </c>
      <c r="B104" s="375">
        <f ca="1">'Input - Salaries &amp; Dividends'!D47</f>
        <v>0</v>
      </c>
      <c r="C104" s="375">
        <f ca="1">'Input - Salaries &amp; Dividends'!E47</f>
        <v>43266.666666666672</v>
      </c>
      <c r="D104" s="375">
        <f ca="1">'Input - Salaries &amp; Dividends'!F47</f>
        <v>185850</v>
      </c>
      <c r="E104" s="375">
        <f ca="1">'Input - Salaries &amp; Dividends'!G47</f>
        <v>185850</v>
      </c>
      <c r="F104" s="375">
        <f ca="1">'Input - Salaries &amp; Dividends'!H47</f>
        <v>185850</v>
      </c>
      <c r="G104" s="375">
        <f ca="1">'Input - Salaries &amp; Dividends'!I47</f>
        <v>185850</v>
      </c>
      <c r="H104" s="375">
        <f ca="1">'Input - Salaries &amp; Dividends'!J47</f>
        <v>185850</v>
      </c>
      <c r="I104" s="375">
        <f ca="1">'Input - Salaries &amp; Dividends'!K47</f>
        <v>185850</v>
      </c>
      <c r="J104" s="375">
        <f ca="1">'Input - Salaries &amp; Dividends'!L47</f>
        <v>185850</v>
      </c>
      <c r="K104" s="375">
        <f ca="1">'Input - Salaries &amp; Dividends'!M47</f>
        <v>185850</v>
      </c>
      <c r="L104" s="375">
        <f ca="1">'Input - Salaries &amp; Dividends'!N47</f>
        <v>185850</v>
      </c>
      <c r="M104" s="375">
        <f ca="1">'Input - Salaries &amp; Dividends'!O47</f>
        <v>185850</v>
      </c>
      <c r="N104" s="375">
        <f ca="1">'Input - Salaries &amp; Dividends'!P47</f>
        <v>185850</v>
      </c>
      <c r="O104" s="375">
        <f ca="1">'Input - Salaries &amp; Dividends'!Q47</f>
        <v>188013.33333333334</v>
      </c>
      <c r="P104" s="375">
        <f ca="1">'Input - Salaries &amp; Dividends'!R47</f>
        <v>195142.5</v>
      </c>
      <c r="Q104" s="375">
        <f ca="1">'Input - Salaries &amp; Dividends'!S47</f>
        <v>195142.5</v>
      </c>
      <c r="R104" s="375">
        <f ca="1">'Input - Salaries &amp; Dividends'!T47</f>
        <v>195142.5</v>
      </c>
      <c r="S104" s="375">
        <f ca="1">'Input - Salaries &amp; Dividends'!U47</f>
        <v>195142.5</v>
      </c>
      <c r="T104" s="375">
        <f ca="1">'Input - Salaries &amp; Dividends'!V47</f>
        <v>195142.5</v>
      </c>
      <c r="U104" s="375">
        <f ca="1">'Input - Salaries &amp; Dividends'!W47</f>
        <v>195142.5</v>
      </c>
      <c r="V104" s="375">
        <f ca="1">'Input - Salaries &amp; Dividends'!X47</f>
        <v>195142.5</v>
      </c>
      <c r="W104" s="375">
        <f ca="1">'Input - Salaries &amp; Dividends'!Y47</f>
        <v>195142.5</v>
      </c>
      <c r="X104" s="375">
        <f ca="1">'Input - Salaries &amp; Dividends'!Z47</f>
        <v>195142.5</v>
      </c>
      <c r="Y104" s="375">
        <f ca="1">'Input - Salaries &amp; Dividends'!AA47</f>
        <v>195142.5</v>
      </c>
      <c r="Z104" s="375">
        <f ca="1">'Input - Salaries &amp; Dividends'!AB47</f>
        <v>195142.5</v>
      </c>
      <c r="AA104" s="375">
        <f ca="1">'Input - Salaries &amp; Dividends'!AC47</f>
        <v>197414</v>
      </c>
      <c r="AB104" s="375">
        <f ca="1">'Input - Salaries &amp; Dividends'!AD47</f>
        <v>204899.625</v>
      </c>
      <c r="AC104" s="375">
        <f ca="1">'Input - Salaries &amp; Dividends'!AE47</f>
        <v>204899.625</v>
      </c>
      <c r="AD104" s="375">
        <f ca="1">'Input - Salaries &amp; Dividends'!AF47</f>
        <v>204899.625</v>
      </c>
      <c r="AE104" s="375">
        <f ca="1">'Input - Salaries &amp; Dividends'!AG47</f>
        <v>204899.625</v>
      </c>
      <c r="AF104" s="375">
        <f ca="1">'Input - Salaries &amp; Dividends'!AH47</f>
        <v>204899.625</v>
      </c>
      <c r="AG104" s="375">
        <f ca="1">'Input - Salaries &amp; Dividends'!AI47</f>
        <v>204899.625</v>
      </c>
      <c r="AH104" s="375">
        <f ca="1">'Input - Salaries &amp; Dividends'!AJ47</f>
        <v>204899.625</v>
      </c>
      <c r="AI104" s="375">
        <f ca="1">'Input - Salaries &amp; Dividends'!AK47</f>
        <v>204899.625</v>
      </c>
      <c r="AJ104" s="375">
        <f ca="1">'Input - Salaries &amp; Dividends'!AL47</f>
        <v>204899.625</v>
      </c>
      <c r="AK104" s="375">
        <f ca="1">'Input - Salaries &amp; Dividends'!AM47</f>
        <v>204899.625</v>
      </c>
      <c r="AL104" s="375">
        <f ca="1">'Input - Salaries &amp; Dividends'!AN47</f>
        <v>208314.61874999999</v>
      </c>
      <c r="AM104" s="375">
        <f ca="1">'Input - Salaries &amp; Dividends'!AO47</f>
        <v>210699.69375000001</v>
      </c>
      <c r="AN104" s="375">
        <f ca="1">'Input - Salaries &amp; Dividends'!AP47</f>
        <v>218559.60000000003</v>
      </c>
      <c r="AO104" s="375">
        <f ca="1">'Input - Salaries &amp; Dividends'!AQ47</f>
        <v>218559.60000000003</v>
      </c>
      <c r="AP104" s="375">
        <f ca="1">'Input - Salaries &amp; Dividends'!AR47</f>
        <v>218559.60000000003</v>
      </c>
      <c r="AQ104" s="375">
        <f ca="1">'Input - Salaries &amp; Dividends'!AS47</f>
        <v>218559.60000000003</v>
      </c>
      <c r="AR104" s="375">
        <f ca="1">'Input - Salaries &amp; Dividends'!AT47</f>
        <v>221974.59375000003</v>
      </c>
      <c r="AS104" s="375">
        <f ca="1">'Input - Salaries &amp; Dividends'!AU47</f>
        <v>221974.59375000003</v>
      </c>
      <c r="AT104" s="375">
        <f ca="1">'Input - Salaries &amp; Dividends'!AV47</f>
        <v>221974.59375000003</v>
      </c>
      <c r="AU104" s="375">
        <f ca="1">'Input - Salaries &amp; Dividends'!AW47</f>
        <v>221974.59375000003</v>
      </c>
      <c r="AV104" s="375">
        <f ca="1">'Input - Salaries &amp; Dividends'!AX47</f>
        <v>225389.58750000005</v>
      </c>
      <c r="AW104" s="375">
        <f ca="1">'Input - Salaries &amp; Dividends'!AY47</f>
        <v>225389.58750000005</v>
      </c>
      <c r="AX104" s="375">
        <f ca="1">'Input - Salaries &amp; Dividends'!AZ47</f>
        <v>229487.58000000005</v>
      </c>
      <c r="AY104" s="375">
        <f ca="1">'Input - Salaries &amp; Dividends'!BA47</f>
        <v>231991.90875000003</v>
      </c>
      <c r="AZ104" s="375">
        <f ca="1">'Input - Salaries &amp; Dividends'!BB47</f>
        <v>243830.55374999999</v>
      </c>
      <c r="BA104" s="375">
        <f ca="1">'Input - Salaries &amp; Dividends'!BC47</f>
        <v>247416.29718749999</v>
      </c>
      <c r="BB104" s="375">
        <f ca="1">'Input - Salaries &amp; Dividends'!BD47</f>
        <v>251002.04062499999</v>
      </c>
      <c r="BC104" s="375">
        <f ca="1">'Input - Salaries &amp; Dividends'!BE47</f>
        <v>254587.7840625</v>
      </c>
      <c r="BD104" s="375">
        <f ca="1">'Input - Salaries &amp; Dividends'!BF47</f>
        <v>258173.5275</v>
      </c>
      <c r="BE104" s="375">
        <f ca="1">'Input - Salaries &amp; Dividends'!BG47</f>
        <v>261759.2709375</v>
      </c>
      <c r="BF104" s="375">
        <f ca="1">'Input - Salaries &amp; Dividends'!BH47</f>
        <v>265345.01437499997</v>
      </c>
      <c r="BG104" s="375">
        <f ca="1">'Input - Salaries &amp; Dividends'!BI47</f>
        <v>272516.50124999997</v>
      </c>
      <c r="BH104" s="375">
        <f ca="1">'Input - Salaries &amp; Dividends'!BJ47</f>
        <v>276102.2446875</v>
      </c>
      <c r="BI104" s="375">
        <f ca="1">'Input - Salaries &amp; Dividends'!BK47</f>
        <v>283273.7315625</v>
      </c>
    </row>
    <row r="105" spans="1:63">
      <c r="A105" s="152" t="str">
        <f>'Input - Salaries &amp; Dividends'!C48</f>
        <v>Sales and Marketing Salaries</v>
      </c>
      <c r="B105" s="375">
        <f ca="1">'Input - Salaries &amp; Dividends'!D48</f>
        <v>25566.666666666664</v>
      </c>
      <c r="C105" s="375">
        <f ca="1">'Input - Salaries &amp; Dividends'!E48</f>
        <v>38841.666666666664</v>
      </c>
      <c r="D105" s="375">
        <f ca="1">'Input - Salaries &amp; Dividends'!F48</f>
        <v>179458.33333333331</v>
      </c>
      <c r="E105" s="375">
        <f ca="1">'Input - Salaries &amp; Dividends'!G48</f>
        <v>179458.33333333331</v>
      </c>
      <c r="F105" s="375">
        <f ca="1">'Input - Salaries &amp; Dividends'!H48</f>
        <v>179458.33333333331</v>
      </c>
      <c r="G105" s="375">
        <f ca="1">'Input - Salaries &amp; Dividends'!I48</f>
        <v>179458.33333333331</v>
      </c>
      <c r="H105" s="375">
        <f ca="1">'Input - Salaries &amp; Dividends'!J48</f>
        <v>179458.33333333331</v>
      </c>
      <c r="I105" s="375">
        <f ca="1">'Input - Salaries &amp; Dividends'!K48</f>
        <v>179458.33333333331</v>
      </c>
      <c r="J105" s="375">
        <f ca="1">'Input - Salaries &amp; Dividends'!L48</f>
        <v>179458.33333333331</v>
      </c>
      <c r="K105" s="375">
        <f ca="1">'Input - Salaries &amp; Dividends'!M48</f>
        <v>179458.33333333331</v>
      </c>
      <c r="L105" s="375">
        <f ca="1">'Input - Salaries &amp; Dividends'!N48</f>
        <v>179458.33333333331</v>
      </c>
      <c r="M105" s="375">
        <f ca="1">'Input - Salaries &amp; Dividends'!O48</f>
        <v>179458.33333333331</v>
      </c>
      <c r="N105" s="375">
        <f ca="1">'Input - Salaries &amp; Dividends'!P48</f>
        <v>180736.66666666669</v>
      </c>
      <c r="O105" s="375">
        <f ca="1">'Input - Salaries &amp; Dividends'!Q48</f>
        <v>181400.41666666669</v>
      </c>
      <c r="P105" s="375">
        <f ca="1">'Input - Salaries &amp; Dividends'!R48</f>
        <v>188431.25</v>
      </c>
      <c r="Q105" s="375">
        <f ca="1">'Input - Salaries &amp; Dividends'!S48</f>
        <v>188431.25</v>
      </c>
      <c r="R105" s="375">
        <f ca="1">'Input - Salaries &amp; Dividends'!T48</f>
        <v>188431.25</v>
      </c>
      <c r="S105" s="375">
        <f ca="1">'Input - Salaries &amp; Dividends'!U48</f>
        <v>188431.25</v>
      </c>
      <c r="T105" s="375">
        <f ca="1">'Input - Salaries &amp; Dividends'!V48</f>
        <v>188431.25</v>
      </c>
      <c r="U105" s="375">
        <f ca="1">'Input - Salaries &amp; Dividends'!W48</f>
        <v>188431.25</v>
      </c>
      <c r="V105" s="375">
        <f ca="1">'Input - Salaries &amp; Dividends'!X48</f>
        <v>188431.25</v>
      </c>
      <c r="W105" s="375">
        <f ca="1">'Input - Salaries &amp; Dividends'!Y48</f>
        <v>188431.25</v>
      </c>
      <c r="X105" s="375">
        <f ca="1">'Input - Salaries &amp; Dividends'!Z48</f>
        <v>188431.25</v>
      </c>
      <c r="Y105" s="375">
        <f ca="1">'Input - Salaries &amp; Dividends'!AA48</f>
        <v>188431.25</v>
      </c>
      <c r="Z105" s="375">
        <f ca="1">'Input - Salaries &amp; Dividends'!AB48</f>
        <v>189773.5</v>
      </c>
      <c r="AA105" s="375">
        <f ca="1">'Input - Salaries &amp; Dividends'!AC48</f>
        <v>190470.4375</v>
      </c>
      <c r="AB105" s="375">
        <f ca="1">'Input - Salaries &amp; Dividends'!AD48</f>
        <v>197852.8125</v>
      </c>
      <c r="AC105" s="375">
        <f ca="1">'Input - Salaries &amp; Dividends'!AE48</f>
        <v>197852.8125</v>
      </c>
      <c r="AD105" s="375">
        <f ca="1">'Input - Salaries &amp; Dividends'!AF48</f>
        <v>197852.8125</v>
      </c>
      <c r="AE105" s="375">
        <f ca="1">'Input - Salaries &amp; Dividends'!AG48</f>
        <v>197852.8125</v>
      </c>
      <c r="AF105" s="375">
        <f ca="1">'Input - Salaries &amp; Dividends'!AH48</f>
        <v>197852.8125</v>
      </c>
      <c r="AG105" s="375">
        <f ca="1">'Input - Salaries &amp; Dividends'!AI48</f>
        <v>197852.8125</v>
      </c>
      <c r="AH105" s="375">
        <f ca="1">'Input - Salaries &amp; Dividends'!AJ48</f>
        <v>197852.8125</v>
      </c>
      <c r="AI105" s="375">
        <f ca="1">'Input - Salaries &amp; Dividends'!AK48</f>
        <v>197852.8125</v>
      </c>
      <c r="AJ105" s="375">
        <f ca="1">'Input - Salaries &amp; Dividends'!AL48</f>
        <v>197852.8125</v>
      </c>
      <c r="AK105" s="375">
        <f ca="1">'Input - Salaries &amp; Dividends'!AM48</f>
        <v>197852.8125</v>
      </c>
      <c r="AL105" s="375">
        <f ca="1">'Input - Salaries &amp; Dividends'!AN48</f>
        <v>202514.55000000002</v>
      </c>
      <c r="AM105" s="375">
        <f ca="1">'Input - Salaries &amp; Dividends'!AO48</f>
        <v>203246.33437500001</v>
      </c>
      <c r="AN105" s="375">
        <f ca="1">'Input - Salaries &amp; Dividends'!AP48</f>
        <v>211160.44687499999</v>
      </c>
      <c r="AO105" s="375">
        <f ca="1">'Input - Salaries &amp; Dividends'!AQ48</f>
        <v>211160.44687499999</v>
      </c>
      <c r="AP105" s="375">
        <f ca="1">'Input - Salaries &amp; Dividends'!AR48</f>
        <v>211160.44687499999</v>
      </c>
      <c r="AQ105" s="375">
        <f ca="1">'Input - Salaries &amp; Dividends'!AS48</f>
        <v>211160.44687499999</v>
      </c>
      <c r="AR105" s="375">
        <f ca="1">'Input - Salaries &amp; Dividends'!AT48</f>
        <v>214575.44062499999</v>
      </c>
      <c r="AS105" s="375">
        <f ca="1">'Input - Salaries &amp; Dividends'!AU48</f>
        <v>214575.44062499999</v>
      </c>
      <c r="AT105" s="375">
        <f ca="1">'Input - Salaries &amp; Dividends'!AV48</f>
        <v>214575.44062499999</v>
      </c>
      <c r="AU105" s="375">
        <f ca="1">'Input - Salaries &amp; Dividends'!AW48</f>
        <v>214575.44062499999</v>
      </c>
      <c r="AV105" s="375">
        <f ca="1">'Input - Salaries &amp; Dividends'!AX48</f>
        <v>217990.43437500001</v>
      </c>
      <c r="AW105" s="375">
        <f ca="1">'Input - Salaries &amp; Dividends'!AY48</f>
        <v>217990.43437500001</v>
      </c>
      <c r="AX105" s="375">
        <f ca="1">'Input - Salaries &amp; Dividends'!AZ48</f>
        <v>222885.25875000001</v>
      </c>
      <c r="AY105" s="375">
        <f ca="1">'Input - Salaries &amp; Dividends'!BA48</f>
        <v>223653.63234375001</v>
      </c>
      <c r="AZ105" s="375">
        <f ca="1">'Input - Salaries &amp; Dividends'!BB48</f>
        <v>236061.44296875005</v>
      </c>
      <c r="BA105" s="375">
        <f ca="1">'Input - Salaries &amp; Dividends'!BC48</f>
        <v>239647.18640625005</v>
      </c>
      <c r="BB105" s="375">
        <f ca="1">'Input - Salaries &amp; Dividends'!BD48</f>
        <v>243232.92984375005</v>
      </c>
      <c r="BC105" s="375">
        <f ca="1">'Input - Salaries &amp; Dividends'!BE48</f>
        <v>246818.67328125006</v>
      </c>
      <c r="BD105" s="375">
        <f ca="1">'Input - Salaries &amp; Dividends'!BF48</f>
        <v>250404.41671875006</v>
      </c>
      <c r="BE105" s="375">
        <f ca="1">'Input - Salaries &amp; Dividends'!BG48</f>
        <v>253990.16015625006</v>
      </c>
      <c r="BF105" s="375">
        <f ca="1">'Input - Salaries &amp; Dividends'!BH48</f>
        <v>257575.90359375006</v>
      </c>
      <c r="BG105" s="375">
        <f ca="1">'Input - Salaries &amp; Dividends'!BI48</f>
        <v>264747.39046875003</v>
      </c>
      <c r="BH105" s="375">
        <f ca="1">'Input - Salaries &amp; Dividends'!BJ48</f>
        <v>268333.13390625006</v>
      </c>
      <c r="BI105" s="375">
        <f ca="1">'Input - Salaries &amp; Dividends'!BK48</f>
        <v>275504.62078125007</v>
      </c>
    </row>
    <row r="106" spans="1:63">
      <c r="A106" s="152">
        <f>'Input - Salaries &amp; Dividends'!C49</f>
        <v>0</v>
      </c>
      <c r="B106" s="375">
        <f ca="1">'Input - Salaries &amp; Dividends'!D49</f>
        <v>0</v>
      </c>
      <c r="C106" s="375">
        <f ca="1">'Input - Salaries &amp; Dividends'!E49</f>
        <v>0</v>
      </c>
      <c r="D106" s="375">
        <f ca="1">'Input - Salaries &amp; Dividends'!F49</f>
        <v>0</v>
      </c>
      <c r="E106" s="375">
        <f ca="1">'Input - Salaries &amp; Dividends'!G49</f>
        <v>0</v>
      </c>
      <c r="F106" s="375">
        <f ca="1">'Input - Salaries &amp; Dividends'!H49</f>
        <v>0</v>
      </c>
      <c r="G106" s="375">
        <f ca="1">'Input - Salaries &amp; Dividends'!I49</f>
        <v>0</v>
      </c>
      <c r="H106" s="375">
        <f ca="1">'Input - Salaries &amp; Dividends'!J49</f>
        <v>0</v>
      </c>
      <c r="I106" s="375">
        <f ca="1">'Input - Salaries &amp; Dividends'!K49</f>
        <v>0</v>
      </c>
      <c r="J106" s="375">
        <f ca="1">'Input - Salaries &amp; Dividends'!L49</f>
        <v>0</v>
      </c>
      <c r="K106" s="375">
        <f ca="1">'Input - Salaries &amp; Dividends'!M49</f>
        <v>0</v>
      </c>
      <c r="L106" s="375">
        <f ca="1">'Input - Salaries &amp; Dividends'!N49</f>
        <v>0</v>
      </c>
      <c r="M106" s="375">
        <f ca="1">'Input - Salaries &amp; Dividends'!O49</f>
        <v>0</v>
      </c>
      <c r="N106" s="375">
        <f ca="1">'Input - Salaries &amp; Dividends'!P49</f>
        <v>0</v>
      </c>
      <c r="O106" s="375">
        <f ca="1">'Input - Salaries &amp; Dividends'!Q49</f>
        <v>0</v>
      </c>
      <c r="P106" s="375">
        <f ca="1">'Input - Salaries &amp; Dividends'!R49</f>
        <v>0</v>
      </c>
      <c r="Q106" s="375">
        <f ca="1">'Input - Salaries &amp; Dividends'!S49</f>
        <v>0</v>
      </c>
      <c r="R106" s="375">
        <f ca="1">'Input - Salaries &amp; Dividends'!T49</f>
        <v>0</v>
      </c>
      <c r="S106" s="375">
        <f ca="1">'Input - Salaries &amp; Dividends'!U49</f>
        <v>0</v>
      </c>
      <c r="T106" s="375">
        <f ca="1">'Input - Salaries &amp; Dividends'!V49</f>
        <v>0</v>
      </c>
      <c r="U106" s="375">
        <f ca="1">'Input - Salaries &amp; Dividends'!W49</f>
        <v>0</v>
      </c>
      <c r="V106" s="375">
        <f ca="1">'Input - Salaries &amp; Dividends'!X49</f>
        <v>0</v>
      </c>
      <c r="W106" s="375">
        <f ca="1">'Input - Salaries &amp; Dividends'!Y49</f>
        <v>0</v>
      </c>
      <c r="X106" s="375">
        <f ca="1">'Input - Salaries &amp; Dividends'!Z49</f>
        <v>0</v>
      </c>
      <c r="Y106" s="375">
        <f ca="1">'Input - Salaries &amp; Dividends'!AA49</f>
        <v>0</v>
      </c>
      <c r="Z106" s="375">
        <f ca="1">'Input - Salaries &amp; Dividends'!AB49</f>
        <v>0</v>
      </c>
      <c r="AA106" s="375">
        <f ca="1">'Input - Salaries &amp; Dividends'!AC49</f>
        <v>0</v>
      </c>
      <c r="AB106" s="375">
        <f ca="1">'Input - Salaries &amp; Dividends'!AD49</f>
        <v>0</v>
      </c>
      <c r="AC106" s="375">
        <f ca="1">'Input - Salaries &amp; Dividends'!AE49</f>
        <v>0</v>
      </c>
      <c r="AD106" s="375">
        <f ca="1">'Input - Salaries &amp; Dividends'!AF49</f>
        <v>0</v>
      </c>
      <c r="AE106" s="375">
        <f ca="1">'Input - Salaries &amp; Dividends'!AG49</f>
        <v>0</v>
      </c>
      <c r="AF106" s="375">
        <f ca="1">'Input - Salaries &amp; Dividends'!AH49</f>
        <v>0</v>
      </c>
      <c r="AG106" s="375">
        <f ca="1">'Input - Salaries &amp; Dividends'!AI49</f>
        <v>0</v>
      </c>
      <c r="AH106" s="375">
        <f ca="1">'Input - Salaries &amp; Dividends'!AJ49</f>
        <v>0</v>
      </c>
      <c r="AI106" s="375">
        <f ca="1">'Input - Salaries &amp; Dividends'!AK49</f>
        <v>0</v>
      </c>
      <c r="AJ106" s="375">
        <f ca="1">'Input - Salaries &amp; Dividends'!AL49</f>
        <v>0</v>
      </c>
      <c r="AK106" s="375">
        <f ca="1">'Input - Salaries &amp; Dividends'!AM49</f>
        <v>0</v>
      </c>
      <c r="AL106" s="375">
        <f ca="1">'Input - Salaries &amp; Dividends'!AN49</f>
        <v>0</v>
      </c>
      <c r="AM106" s="375">
        <f ca="1">'Input - Salaries &amp; Dividends'!AO49</f>
        <v>0</v>
      </c>
      <c r="AN106" s="375">
        <f ca="1">'Input - Salaries &amp; Dividends'!AP49</f>
        <v>0</v>
      </c>
      <c r="AO106" s="375">
        <f ca="1">'Input - Salaries &amp; Dividends'!AQ49</f>
        <v>0</v>
      </c>
      <c r="AP106" s="375">
        <f ca="1">'Input - Salaries &amp; Dividends'!AR49</f>
        <v>0</v>
      </c>
      <c r="AQ106" s="375">
        <f ca="1">'Input - Salaries &amp; Dividends'!AS49</f>
        <v>0</v>
      </c>
      <c r="AR106" s="375">
        <f ca="1">'Input - Salaries &amp; Dividends'!AT49</f>
        <v>0</v>
      </c>
      <c r="AS106" s="375">
        <f ca="1">'Input - Salaries &amp; Dividends'!AU49</f>
        <v>0</v>
      </c>
      <c r="AT106" s="375">
        <f ca="1">'Input - Salaries &amp; Dividends'!AV49</f>
        <v>0</v>
      </c>
      <c r="AU106" s="375">
        <f ca="1">'Input - Salaries &amp; Dividends'!AW49</f>
        <v>0</v>
      </c>
      <c r="AV106" s="375">
        <f ca="1">'Input - Salaries &amp; Dividends'!AX49</f>
        <v>0</v>
      </c>
      <c r="AW106" s="375">
        <f ca="1">'Input - Salaries &amp; Dividends'!AY49</f>
        <v>0</v>
      </c>
      <c r="AX106" s="375">
        <f ca="1">'Input - Salaries &amp; Dividends'!AZ49</f>
        <v>0</v>
      </c>
      <c r="AY106" s="375">
        <f ca="1">'Input - Salaries &amp; Dividends'!BA49</f>
        <v>0</v>
      </c>
      <c r="AZ106" s="375">
        <f ca="1">'Input - Salaries &amp; Dividends'!BB49</f>
        <v>0</v>
      </c>
      <c r="BA106" s="375">
        <f ca="1">'Input - Salaries &amp; Dividends'!BC49</f>
        <v>0</v>
      </c>
      <c r="BB106" s="375">
        <f ca="1">'Input - Salaries &amp; Dividends'!BD49</f>
        <v>0</v>
      </c>
      <c r="BC106" s="375">
        <f ca="1">'Input - Salaries &amp; Dividends'!BE49</f>
        <v>0</v>
      </c>
      <c r="BD106" s="375">
        <f ca="1">'Input - Salaries &amp; Dividends'!BF49</f>
        <v>0</v>
      </c>
      <c r="BE106" s="375">
        <f ca="1">'Input - Salaries &amp; Dividends'!BG49</f>
        <v>0</v>
      </c>
      <c r="BF106" s="375">
        <f ca="1">'Input - Salaries &amp; Dividends'!BH49</f>
        <v>0</v>
      </c>
      <c r="BG106" s="375">
        <f ca="1">'Input - Salaries &amp; Dividends'!BI49</f>
        <v>0</v>
      </c>
      <c r="BH106" s="375">
        <f ca="1">'Input - Salaries &amp; Dividends'!BJ49</f>
        <v>0</v>
      </c>
      <c r="BI106" s="375">
        <f ca="1">'Input - Salaries &amp; Dividends'!BK49</f>
        <v>0</v>
      </c>
    </row>
    <row r="107" spans="1:63">
      <c r="A107" s="152">
        <f>'Input - Salaries &amp; Dividends'!C50</f>
        <v>0</v>
      </c>
      <c r="B107" s="375">
        <f ca="1">'Input - Salaries &amp; Dividends'!D50</f>
        <v>0</v>
      </c>
      <c r="C107" s="375">
        <f ca="1">'Input - Salaries &amp; Dividends'!E50</f>
        <v>0</v>
      </c>
      <c r="D107" s="375">
        <f ca="1">'Input - Salaries &amp; Dividends'!F50</f>
        <v>0</v>
      </c>
      <c r="E107" s="375">
        <f ca="1">'Input - Salaries &amp; Dividends'!G50</f>
        <v>0</v>
      </c>
      <c r="F107" s="375">
        <f ca="1">'Input - Salaries &amp; Dividends'!H50</f>
        <v>0</v>
      </c>
      <c r="G107" s="375">
        <f ca="1">'Input - Salaries &amp; Dividends'!I50</f>
        <v>0</v>
      </c>
      <c r="H107" s="375">
        <f ca="1">'Input - Salaries &amp; Dividends'!J50</f>
        <v>0</v>
      </c>
      <c r="I107" s="375">
        <f ca="1">'Input - Salaries &amp; Dividends'!K50</f>
        <v>0</v>
      </c>
      <c r="J107" s="375">
        <f ca="1">'Input - Salaries &amp; Dividends'!L50</f>
        <v>0</v>
      </c>
      <c r="K107" s="375">
        <f ca="1">'Input - Salaries &amp; Dividends'!M50</f>
        <v>0</v>
      </c>
      <c r="L107" s="375">
        <f ca="1">'Input - Salaries &amp; Dividends'!N50</f>
        <v>0</v>
      </c>
      <c r="M107" s="375">
        <f ca="1">'Input - Salaries &amp; Dividends'!O50</f>
        <v>0</v>
      </c>
      <c r="N107" s="375">
        <f ca="1">'Input - Salaries &amp; Dividends'!P50</f>
        <v>0</v>
      </c>
      <c r="O107" s="375">
        <f ca="1">'Input - Salaries &amp; Dividends'!Q50</f>
        <v>0</v>
      </c>
      <c r="P107" s="375">
        <f ca="1">'Input - Salaries &amp; Dividends'!R50</f>
        <v>0</v>
      </c>
      <c r="Q107" s="375">
        <f ca="1">'Input - Salaries &amp; Dividends'!S50</f>
        <v>0</v>
      </c>
      <c r="R107" s="375">
        <f ca="1">'Input - Salaries &amp; Dividends'!T50</f>
        <v>0</v>
      </c>
      <c r="S107" s="375">
        <f ca="1">'Input - Salaries &amp; Dividends'!U50</f>
        <v>0</v>
      </c>
      <c r="T107" s="375">
        <f ca="1">'Input - Salaries &amp; Dividends'!V50</f>
        <v>0</v>
      </c>
      <c r="U107" s="375">
        <f ca="1">'Input - Salaries &amp; Dividends'!W50</f>
        <v>0</v>
      </c>
      <c r="V107" s="375">
        <f ca="1">'Input - Salaries &amp; Dividends'!X50</f>
        <v>0</v>
      </c>
      <c r="W107" s="375">
        <f ca="1">'Input - Salaries &amp; Dividends'!Y50</f>
        <v>0</v>
      </c>
      <c r="X107" s="375">
        <f ca="1">'Input - Salaries &amp; Dividends'!Z50</f>
        <v>0</v>
      </c>
      <c r="Y107" s="375">
        <f ca="1">'Input - Salaries &amp; Dividends'!AA50</f>
        <v>0</v>
      </c>
      <c r="Z107" s="375">
        <f ca="1">'Input - Salaries &amp; Dividends'!AB50</f>
        <v>0</v>
      </c>
      <c r="AA107" s="375">
        <f ca="1">'Input - Salaries &amp; Dividends'!AC50</f>
        <v>0</v>
      </c>
      <c r="AB107" s="375">
        <f ca="1">'Input - Salaries &amp; Dividends'!AD50</f>
        <v>0</v>
      </c>
      <c r="AC107" s="375">
        <f ca="1">'Input - Salaries &amp; Dividends'!AE50</f>
        <v>0</v>
      </c>
      <c r="AD107" s="375">
        <f ca="1">'Input - Salaries &amp; Dividends'!AF50</f>
        <v>0</v>
      </c>
      <c r="AE107" s="375">
        <f ca="1">'Input - Salaries &amp; Dividends'!AG50</f>
        <v>0</v>
      </c>
      <c r="AF107" s="375">
        <f ca="1">'Input - Salaries &amp; Dividends'!AH50</f>
        <v>0</v>
      </c>
      <c r="AG107" s="375">
        <f ca="1">'Input - Salaries &amp; Dividends'!AI50</f>
        <v>0</v>
      </c>
      <c r="AH107" s="375">
        <f ca="1">'Input - Salaries &amp; Dividends'!AJ50</f>
        <v>0</v>
      </c>
      <c r="AI107" s="375">
        <f ca="1">'Input - Salaries &amp; Dividends'!AK50</f>
        <v>0</v>
      </c>
      <c r="AJ107" s="375">
        <f ca="1">'Input - Salaries &amp; Dividends'!AL50</f>
        <v>0</v>
      </c>
      <c r="AK107" s="375">
        <f ca="1">'Input - Salaries &amp; Dividends'!AM50</f>
        <v>0</v>
      </c>
      <c r="AL107" s="375">
        <f ca="1">'Input - Salaries &amp; Dividends'!AN50</f>
        <v>0</v>
      </c>
      <c r="AM107" s="375">
        <f ca="1">'Input - Salaries &amp; Dividends'!AO50</f>
        <v>0</v>
      </c>
      <c r="AN107" s="375">
        <f ca="1">'Input - Salaries &amp; Dividends'!AP50</f>
        <v>0</v>
      </c>
      <c r="AO107" s="375">
        <f ca="1">'Input - Salaries &amp; Dividends'!AQ50</f>
        <v>0</v>
      </c>
      <c r="AP107" s="375">
        <f ca="1">'Input - Salaries &amp; Dividends'!AR50</f>
        <v>0</v>
      </c>
      <c r="AQ107" s="375">
        <f ca="1">'Input - Salaries &amp; Dividends'!AS50</f>
        <v>0</v>
      </c>
      <c r="AR107" s="375">
        <f ca="1">'Input - Salaries &amp; Dividends'!AT50</f>
        <v>0</v>
      </c>
      <c r="AS107" s="375">
        <f ca="1">'Input - Salaries &amp; Dividends'!AU50</f>
        <v>0</v>
      </c>
      <c r="AT107" s="375">
        <f ca="1">'Input - Salaries &amp; Dividends'!AV50</f>
        <v>0</v>
      </c>
      <c r="AU107" s="375">
        <f ca="1">'Input - Salaries &amp; Dividends'!AW50</f>
        <v>0</v>
      </c>
      <c r="AV107" s="375">
        <f ca="1">'Input - Salaries &amp; Dividends'!AX50</f>
        <v>0</v>
      </c>
      <c r="AW107" s="375">
        <f ca="1">'Input - Salaries &amp; Dividends'!AY50</f>
        <v>0</v>
      </c>
      <c r="AX107" s="375">
        <f ca="1">'Input - Salaries &amp; Dividends'!AZ50</f>
        <v>0</v>
      </c>
      <c r="AY107" s="375">
        <f ca="1">'Input - Salaries &amp; Dividends'!BA50</f>
        <v>0</v>
      </c>
      <c r="AZ107" s="375">
        <f ca="1">'Input - Salaries &amp; Dividends'!BB50</f>
        <v>0</v>
      </c>
      <c r="BA107" s="375">
        <f ca="1">'Input - Salaries &amp; Dividends'!BC50</f>
        <v>0</v>
      </c>
      <c r="BB107" s="375">
        <f ca="1">'Input - Salaries &amp; Dividends'!BD50</f>
        <v>0</v>
      </c>
      <c r="BC107" s="375">
        <f ca="1">'Input - Salaries &amp; Dividends'!BE50</f>
        <v>0</v>
      </c>
      <c r="BD107" s="375">
        <f ca="1">'Input - Salaries &amp; Dividends'!BF50</f>
        <v>0</v>
      </c>
      <c r="BE107" s="375">
        <f ca="1">'Input - Salaries &amp; Dividends'!BG50</f>
        <v>0</v>
      </c>
      <c r="BF107" s="375">
        <f ca="1">'Input - Salaries &amp; Dividends'!BH50</f>
        <v>0</v>
      </c>
      <c r="BG107" s="375">
        <f ca="1">'Input - Salaries &amp; Dividends'!BI50</f>
        <v>0</v>
      </c>
      <c r="BH107" s="375">
        <f ca="1">'Input - Salaries &amp; Dividends'!BJ50</f>
        <v>0</v>
      </c>
      <c r="BI107" s="375">
        <f ca="1">'Input - Salaries &amp; Dividends'!BK50</f>
        <v>0</v>
      </c>
    </row>
    <row r="108" spans="1:63">
      <c r="A108" s="152">
        <f>'Input - Salaries &amp; Dividends'!C51</f>
        <v>0</v>
      </c>
      <c r="B108" s="375">
        <f ca="1">'Input - Salaries &amp; Dividends'!D51</f>
        <v>0</v>
      </c>
      <c r="C108" s="375">
        <f ca="1">'Input - Salaries &amp; Dividends'!E51</f>
        <v>0</v>
      </c>
      <c r="D108" s="375">
        <f ca="1">'Input - Salaries &amp; Dividends'!F51</f>
        <v>0</v>
      </c>
      <c r="E108" s="375">
        <f ca="1">'Input - Salaries &amp; Dividends'!G51</f>
        <v>0</v>
      </c>
      <c r="F108" s="375">
        <f ca="1">'Input - Salaries &amp; Dividends'!H51</f>
        <v>0</v>
      </c>
      <c r="G108" s="375">
        <f ca="1">'Input - Salaries &amp; Dividends'!I51</f>
        <v>0</v>
      </c>
      <c r="H108" s="375">
        <f ca="1">'Input - Salaries &amp; Dividends'!J51</f>
        <v>0</v>
      </c>
      <c r="I108" s="375">
        <f ca="1">'Input - Salaries &amp; Dividends'!K51</f>
        <v>0</v>
      </c>
      <c r="J108" s="375">
        <f ca="1">'Input - Salaries &amp; Dividends'!L51</f>
        <v>0</v>
      </c>
      <c r="K108" s="375">
        <f ca="1">'Input - Salaries &amp; Dividends'!M51</f>
        <v>0</v>
      </c>
      <c r="L108" s="375">
        <f ca="1">'Input - Salaries &amp; Dividends'!N51</f>
        <v>0</v>
      </c>
      <c r="M108" s="375">
        <f ca="1">'Input - Salaries &amp; Dividends'!O51</f>
        <v>0</v>
      </c>
      <c r="N108" s="375">
        <f ca="1">'Input - Salaries &amp; Dividends'!P51</f>
        <v>0</v>
      </c>
      <c r="O108" s="375">
        <f ca="1">'Input - Salaries &amp; Dividends'!Q51</f>
        <v>0</v>
      </c>
      <c r="P108" s="375">
        <f ca="1">'Input - Salaries &amp; Dividends'!R51</f>
        <v>0</v>
      </c>
      <c r="Q108" s="375">
        <f ca="1">'Input - Salaries &amp; Dividends'!S51</f>
        <v>0</v>
      </c>
      <c r="R108" s="375">
        <f ca="1">'Input - Salaries &amp; Dividends'!T51</f>
        <v>0</v>
      </c>
      <c r="S108" s="375">
        <f ca="1">'Input - Salaries &amp; Dividends'!U51</f>
        <v>0</v>
      </c>
      <c r="T108" s="375">
        <f ca="1">'Input - Salaries &amp; Dividends'!V51</f>
        <v>0</v>
      </c>
      <c r="U108" s="375">
        <f ca="1">'Input - Salaries &amp; Dividends'!W51</f>
        <v>0</v>
      </c>
      <c r="V108" s="375">
        <f ca="1">'Input - Salaries &amp; Dividends'!X51</f>
        <v>0</v>
      </c>
      <c r="W108" s="375">
        <f ca="1">'Input - Salaries &amp; Dividends'!Y51</f>
        <v>0</v>
      </c>
      <c r="X108" s="375">
        <f ca="1">'Input - Salaries &amp; Dividends'!Z51</f>
        <v>0</v>
      </c>
      <c r="Y108" s="375">
        <f ca="1">'Input - Salaries &amp; Dividends'!AA51</f>
        <v>0</v>
      </c>
      <c r="Z108" s="375">
        <f ca="1">'Input - Salaries &amp; Dividends'!AB51</f>
        <v>0</v>
      </c>
      <c r="AA108" s="375">
        <f ca="1">'Input - Salaries &amp; Dividends'!AC51</f>
        <v>0</v>
      </c>
      <c r="AB108" s="375">
        <f ca="1">'Input - Salaries &amp; Dividends'!AD51</f>
        <v>0</v>
      </c>
      <c r="AC108" s="375">
        <f ca="1">'Input - Salaries &amp; Dividends'!AE51</f>
        <v>0</v>
      </c>
      <c r="AD108" s="375">
        <f ca="1">'Input - Salaries &amp; Dividends'!AF51</f>
        <v>0</v>
      </c>
      <c r="AE108" s="375">
        <f ca="1">'Input - Salaries &amp; Dividends'!AG51</f>
        <v>0</v>
      </c>
      <c r="AF108" s="375">
        <f ca="1">'Input - Salaries &amp; Dividends'!AH51</f>
        <v>0</v>
      </c>
      <c r="AG108" s="375">
        <f ca="1">'Input - Salaries &amp; Dividends'!AI51</f>
        <v>0</v>
      </c>
      <c r="AH108" s="375">
        <f ca="1">'Input - Salaries &amp; Dividends'!AJ51</f>
        <v>0</v>
      </c>
      <c r="AI108" s="375">
        <f ca="1">'Input - Salaries &amp; Dividends'!AK51</f>
        <v>0</v>
      </c>
      <c r="AJ108" s="375">
        <f ca="1">'Input - Salaries &amp; Dividends'!AL51</f>
        <v>0</v>
      </c>
      <c r="AK108" s="375">
        <f ca="1">'Input - Salaries &amp; Dividends'!AM51</f>
        <v>0</v>
      </c>
      <c r="AL108" s="375">
        <f ca="1">'Input - Salaries &amp; Dividends'!AN51</f>
        <v>0</v>
      </c>
      <c r="AM108" s="375">
        <f ca="1">'Input - Salaries &amp; Dividends'!AO51</f>
        <v>0</v>
      </c>
      <c r="AN108" s="375">
        <f ca="1">'Input - Salaries &amp; Dividends'!AP51</f>
        <v>0</v>
      </c>
      <c r="AO108" s="375">
        <f ca="1">'Input - Salaries &amp; Dividends'!AQ51</f>
        <v>0</v>
      </c>
      <c r="AP108" s="375">
        <f ca="1">'Input - Salaries &amp; Dividends'!AR51</f>
        <v>0</v>
      </c>
      <c r="AQ108" s="375">
        <f ca="1">'Input - Salaries &amp; Dividends'!AS51</f>
        <v>0</v>
      </c>
      <c r="AR108" s="375">
        <f ca="1">'Input - Salaries &amp; Dividends'!AT51</f>
        <v>0</v>
      </c>
      <c r="AS108" s="375">
        <f ca="1">'Input - Salaries &amp; Dividends'!AU51</f>
        <v>0</v>
      </c>
      <c r="AT108" s="375">
        <f ca="1">'Input - Salaries &amp; Dividends'!AV51</f>
        <v>0</v>
      </c>
      <c r="AU108" s="375">
        <f ca="1">'Input - Salaries &amp; Dividends'!AW51</f>
        <v>0</v>
      </c>
      <c r="AV108" s="375">
        <f ca="1">'Input - Salaries &amp; Dividends'!AX51</f>
        <v>0</v>
      </c>
      <c r="AW108" s="375">
        <f ca="1">'Input - Salaries &amp; Dividends'!AY51</f>
        <v>0</v>
      </c>
      <c r="AX108" s="375">
        <f ca="1">'Input - Salaries &amp; Dividends'!AZ51</f>
        <v>0</v>
      </c>
      <c r="AY108" s="375">
        <f ca="1">'Input - Salaries &amp; Dividends'!BA51</f>
        <v>0</v>
      </c>
      <c r="AZ108" s="375">
        <f ca="1">'Input - Salaries &amp; Dividends'!BB51</f>
        <v>0</v>
      </c>
      <c r="BA108" s="375">
        <f ca="1">'Input - Salaries &amp; Dividends'!BC51</f>
        <v>0</v>
      </c>
      <c r="BB108" s="375">
        <f ca="1">'Input - Salaries &amp; Dividends'!BD51</f>
        <v>0</v>
      </c>
      <c r="BC108" s="375">
        <f ca="1">'Input - Salaries &amp; Dividends'!BE51</f>
        <v>0</v>
      </c>
      <c r="BD108" s="375">
        <f ca="1">'Input - Salaries &amp; Dividends'!BF51</f>
        <v>0</v>
      </c>
      <c r="BE108" s="375">
        <f ca="1">'Input - Salaries &amp; Dividends'!BG51</f>
        <v>0</v>
      </c>
      <c r="BF108" s="375">
        <f ca="1">'Input - Salaries &amp; Dividends'!BH51</f>
        <v>0</v>
      </c>
      <c r="BG108" s="375">
        <f ca="1">'Input - Salaries &amp; Dividends'!BI51</f>
        <v>0</v>
      </c>
      <c r="BH108" s="375">
        <f ca="1">'Input - Salaries &amp; Dividends'!BJ51</f>
        <v>0</v>
      </c>
      <c r="BI108" s="375">
        <f ca="1">'Input - Salaries &amp; Dividends'!BK51</f>
        <v>0</v>
      </c>
    </row>
    <row r="109" spans="1:63">
      <c r="A109" s="152" t="s">
        <v>191</v>
      </c>
      <c r="B109" s="94">
        <f>'Calc - Loans'!D96</f>
        <v>0</v>
      </c>
      <c r="C109" s="94">
        <f>'Calc - Loans'!E96</f>
        <v>0</v>
      </c>
      <c r="D109" s="94">
        <f>'Calc - Loans'!F96</f>
        <v>0</v>
      </c>
      <c r="E109" s="94">
        <f>'Calc - Loans'!G96</f>
        <v>0</v>
      </c>
      <c r="F109" s="94">
        <f>'Calc - Loans'!H96</f>
        <v>0</v>
      </c>
      <c r="G109" s="94">
        <f>'Calc - Loans'!I96</f>
        <v>0</v>
      </c>
      <c r="H109" s="94">
        <f>'Calc - Loans'!J96</f>
        <v>0</v>
      </c>
      <c r="I109" s="94">
        <f>'Calc - Loans'!K96</f>
        <v>0</v>
      </c>
      <c r="J109" s="94">
        <f>'Calc - Loans'!L96</f>
        <v>0</v>
      </c>
      <c r="K109" s="94">
        <f>'Calc - Loans'!M96</f>
        <v>0</v>
      </c>
      <c r="L109" s="94">
        <f>'Calc - Loans'!N96</f>
        <v>0</v>
      </c>
      <c r="M109" s="94">
        <f>'Calc - Loans'!O96</f>
        <v>0</v>
      </c>
      <c r="N109" s="94">
        <f>'Calc - Loans'!P96</f>
        <v>0</v>
      </c>
      <c r="O109" s="94">
        <f>'Calc - Loans'!Q96</f>
        <v>0</v>
      </c>
      <c r="P109" s="94">
        <f>'Calc - Loans'!R96</f>
        <v>0</v>
      </c>
      <c r="Q109" s="94">
        <f>'Calc - Loans'!S96</f>
        <v>0</v>
      </c>
      <c r="R109" s="94">
        <f>'Calc - Loans'!T96</f>
        <v>0</v>
      </c>
      <c r="S109" s="94">
        <f>'Calc - Loans'!U96</f>
        <v>0</v>
      </c>
      <c r="T109" s="94">
        <f>'Calc - Loans'!V96</f>
        <v>0</v>
      </c>
      <c r="U109" s="94">
        <f>'Calc - Loans'!W96</f>
        <v>0</v>
      </c>
      <c r="V109" s="94">
        <f>'Calc - Loans'!X96</f>
        <v>0</v>
      </c>
      <c r="W109" s="94">
        <f>'Calc - Loans'!Y96</f>
        <v>0</v>
      </c>
      <c r="X109" s="94">
        <f>'Calc - Loans'!Z96</f>
        <v>0</v>
      </c>
      <c r="Y109" s="94">
        <f>'Calc - Loans'!AA96</f>
        <v>0</v>
      </c>
      <c r="Z109" s="94">
        <f>'Calc - Loans'!AB96</f>
        <v>0</v>
      </c>
      <c r="AA109" s="94">
        <f>'Calc - Loans'!AC96</f>
        <v>0</v>
      </c>
      <c r="AB109" s="94">
        <f>'Calc - Loans'!AD96</f>
        <v>0</v>
      </c>
      <c r="AC109" s="94">
        <f>'Calc - Loans'!AE96</f>
        <v>0</v>
      </c>
      <c r="AD109" s="94">
        <f>'Calc - Loans'!AF96</f>
        <v>0</v>
      </c>
      <c r="AE109" s="94">
        <f>'Calc - Loans'!AG96</f>
        <v>0</v>
      </c>
      <c r="AF109" s="94">
        <f>'Calc - Loans'!AH96</f>
        <v>0</v>
      </c>
      <c r="AG109" s="94">
        <f>'Calc - Loans'!AI96</f>
        <v>0</v>
      </c>
      <c r="AH109" s="94">
        <f>'Calc - Loans'!AJ96</f>
        <v>0</v>
      </c>
      <c r="AI109" s="94">
        <f>'Calc - Loans'!AK96</f>
        <v>0</v>
      </c>
      <c r="AJ109" s="94">
        <f>'Calc - Loans'!AL96</f>
        <v>0</v>
      </c>
      <c r="AK109" s="94">
        <f>'Calc - Loans'!AM96</f>
        <v>0</v>
      </c>
      <c r="AL109" s="94">
        <f>'Calc - Loans'!AN96</f>
        <v>0</v>
      </c>
      <c r="AM109" s="94">
        <f>'Calc - Loans'!AO96</f>
        <v>0</v>
      </c>
      <c r="AN109" s="94">
        <f>'Calc - Loans'!AP96</f>
        <v>0</v>
      </c>
      <c r="AO109" s="94">
        <f>'Calc - Loans'!AQ96</f>
        <v>0</v>
      </c>
      <c r="AP109" s="94">
        <f>'Calc - Loans'!AR96</f>
        <v>0</v>
      </c>
      <c r="AQ109" s="94">
        <f>'Calc - Loans'!AS96</f>
        <v>0</v>
      </c>
      <c r="AR109" s="94">
        <f>'Calc - Loans'!AT96</f>
        <v>0</v>
      </c>
      <c r="AS109" s="94">
        <f>'Calc - Loans'!AU96</f>
        <v>0</v>
      </c>
      <c r="AT109" s="94">
        <f>'Calc - Loans'!AV96</f>
        <v>0</v>
      </c>
      <c r="AU109" s="94">
        <f>'Calc - Loans'!AW96</f>
        <v>0</v>
      </c>
      <c r="AV109" s="94">
        <f>'Calc - Loans'!AX96</f>
        <v>0</v>
      </c>
      <c r="AW109" s="94">
        <f>'Calc - Loans'!AY96</f>
        <v>0</v>
      </c>
      <c r="AX109" s="94">
        <f>'Calc - Loans'!AZ96</f>
        <v>0</v>
      </c>
      <c r="AY109" s="94">
        <f>'Calc - Loans'!BA96</f>
        <v>0</v>
      </c>
      <c r="AZ109" s="94">
        <f>'Calc - Loans'!BB96</f>
        <v>0</v>
      </c>
      <c r="BA109" s="94">
        <f>'Calc - Loans'!BC96</f>
        <v>0</v>
      </c>
      <c r="BB109" s="94">
        <f>'Calc - Loans'!BD96</f>
        <v>0</v>
      </c>
      <c r="BC109" s="94">
        <f>'Calc - Loans'!BE96</f>
        <v>0</v>
      </c>
      <c r="BD109" s="94">
        <f>'Calc - Loans'!BF96</f>
        <v>0</v>
      </c>
      <c r="BE109" s="94">
        <f>'Calc - Loans'!BG96</f>
        <v>0</v>
      </c>
      <c r="BF109" s="94">
        <f>'Calc - Loans'!BH96</f>
        <v>0</v>
      </c>
      <c r="BG109" s="94">
        <f>'Calc - Loans'!BI96</f>
        <v>0</v>
      </c>
      <c r="BH109" s="94">
        <f>'Calc - Loans'!BJ96</f>
        <v>0</v>
      </c>
      <c r="BI109" s="94">
        <f>'Calc - Loans'!BK96</f>
        <v>0</v>
      </c>
    </row>
    <row r="110" spans="1:63">
      <c r="A110" s="2" t="s">
        <v>192</v>
      </c>
      <c r="B110" s="94">
        <f t="shared" ref="B110:AG110" si="74">C20</f>
        <v>200</v>
      </c>
      <c r="C110" s="94">
        <f t="shared" si="74"/>
        <v>200</v>
      </c>
      <c r="D110" s="94">
        <f t="shared" si="74"/>
        <v>200</v>
      </c>
      <c r="E110" s="94">
        <f t="shared" si="74"/>
        <v>200</v>
      </c>
      <c r="F110" s="94">
        <f t="shared" si="74"/>
        <v>200</v>
      </c>
      <c r="G110" s="94">
        <f t="shared" si="74"/>
        <v>450</v>
      </c>
      <c r="H110" s="94">
        <f t="shared" si="74"/>
        <v>450</v>
      </c>
      <c r="I110" s="94">
        <f t="shared" si="74"/>
        <v>450</v>
      </c>
      <c r="J110" s="94">
        <f t="shared" si="74"/>
        <v>450</v>
      </c>
      <c r="K110" s="94">
        <f t="shared" si="74"/>
        <v>450</v>
      </c>
      <c r="L110" s="94">
        <f t="shared" si="74"/>
        <v>450</v>
      </c>
      <c r="M110" s="94">
        <f t="shared" si="74"/>
        <v>450</v>
      </c>
      <c r="N110" s="94">
        <f t="shared" si="74"/>
        <v>450</v>
      </c>
      <c r="O110" s="94">
        <f t="shared" si="74"/>
        <v>450</v>
      </c>
      <c r="P110" s="94">
        <f t="shared" si="74"/>
        <v>450</v>
      </c>
      <c r="Q110" s="94">
        <f t="shared" si="74"/>
        <v>450</v>
      </c>
      <c r="R110" s="94">
        <f t="shared" si="74"/>
        <v>450</v>
      </c>
      <c r="S110" s="94">
        <f t="shared" si="74"/>
        <v>450</v>
      </c>
      <c r="T110" s="94">
        <f t="shared" si="74"/>
        <v>450</v>
      </c>
      <c r="U110" s="94">
        <f t="shared" si="74"/>
        <v>450</v>
      </c>
      <c r="V110" s="94">
        <f t="shared" si="74"/>
        <v>450</v>
      </c>
      <c r="W110" s="94">
        <f t="shared" si="74"/>
        <v>450</v>
      </c>
      <c r="X110" s="94">
        <f t="shared" si="74"/>
        <v>450</v>
      </c>
      <c r="Y110" s="94">
        <f t="shared" si="74"/>
        <v>450</v>
      </c>
      <c r="Z110" s="94">
        <f t="shared" si="74"/>
        <v>450</v>
      </c>
      <c r="AA110" s="94">
        <f t="shared" si="74"/>
        <v>450</v>
      </c>
      <c r="AB110" s="94">
        <f t="shared" si="74"/>
        <v>450</v>
      </c>
      <c r="AC110" s="94">
        <f t="shared" si="74"/>
        <v>450</v>
      </c>
      <c r="AD110" s="94">
        <f t="shared" si="74"/>
        <v>450</v>
      </c>
      <c r="AE110" s="94">
        <f t="shared" si="74"/>
        <v>450</v>
      </c>
      <c r="AF110" s="94">
        <f t="shared" si="74"/>
        <v>450</v>
      </c>
      <c r="AG110" s="94">
        <f t="shared" si="74"/>
        <v>450</v>
      </c>
      <c r="AH110" s="94">
        <f t="shared" ref="AH110:BI110" si="75">AI20</f>
        <v>450</v>
      </c>
      <c r="AI110" s="94">
        <f t="shared" si="75"/>
        <v>450</v>
      </c>
      <c r="AJ110" s="94">
        <f t="shared" si="75"/>
        <v>450</v>
      </c>
      <c r="AK110" s="94">
        <f t="shared" si="75"/>
        <v>450</v>
      </c>
      <c r="AL110" s="94">
        <f t="shared" si="75"/>
        <v>450</v>
      </c>
      <c r="AM110" s="94">
        <f t="shared" si="75"/>
        <v>450</v>
      </c>
      <c r="AN110" s="94">
        <f t="shared" si="75"/>
        <v>450</v>
      </c>
      <c r="AO110" s="94">
        <f t="shared" si="75"/>
        <v>450</v>
      </c>
      <c r="AP110" s="94">
        <f t="shared" si="75"/>
        <v>450</v>
      </c>
      <c r="AQ110" s="94">
        <f t="shared" si="75"/>
        <v>450</v>
      </c>
      <c r="AR110" s="94">
        <f t="shared" si="75"/>
        <v>450</v>
      </c>
      <c r="AS110" s="94">
        <f t="shared" si="75"/>
        <v>450</v>
      </c>
      <c r="AT110" s="94">
        <f t="shared" si="75"/>
        <v>450</v>
      </c>
      <c r="AU110" s="94">
        <f t="shared" si="75"/>
        <v>450</v>
      </c>
      <c r="AV110" s="94">
        <f t="shared" si="75"/>
        <v>450</v>
      </c>
      <c r="AW110" s="94">
        <f t="shared" si="75"/>
        <v>450</v>
      </c>
      <c r="AX110" s="94">
        <f t="shared" si="75"/>
        <v>450</v>
      </c>
      <c r="AY110" s="94">
        <f t="shared" si="75"/>
        <v>450</v>
      </c>
      <c r="AZ110" s="94">
        <f t="shared" si="75"/>
        <v>450</v>
      </c>
      <c r="BA110" s="94">
        <f t="shared" si="75"/>
        <v>450</v>
      </c>
      <c r="BB110" s="94">
        <f t="shared" si="75"/>
        <v>450</v>
      </c>
      <c r="BC110" s="94">
        <f t="shared" si="75"/>
        <v>450</v>
      </c>
      <c r="BD110" s="94">
        <f t="shared" si="75"/>
        <v>450</v>
      </c>
      <c r="BE110" s="94">
        <f t="shared" si="75"/>
        <v>450</v>
      </c>
      <c r="BF110" s="94">
        <f t="shared" si="75"/>
        <v>450</v>
      </c>
      <c r="BG110" s="94">
        <f t="shared" si="75"/>
        <v>450</v>
      </c>
      <c r="BH110" s="94">
        <f t="shared" si="75"/>
        <v>450</v>
      </c>
      <c r="BI110" s="94">
        <f t="shared" si="75"/>
        <v>450</v>
      </c>
      <c r="BJ110" s="173"/>
    </row>
    <row r="111" spans="1:63">
      <c r="A111" s="2"/>
      <c r="B111" s="173"/>
      <c r="C111" s="173"/>
      <c r="D111" s="173"/>
      <c r="E111" s="173"/>
      <c r="F111" s="173"/>
      <c r="G111" s="173"/>
      <c r="H111" s="173"/>
      <c r="I111" s="173"/>
      <c r="J111" s="173"/>
      <c r="K111" s="173"/>
      <c r="L111" s="173"/>
      <c r="M111" s="173"/>
      <c r="N111" s="173"/>
      <c r="O111" s="173"/>
      <c r="P111" s="173"/>
      <c r="Q111" s="173"/>
      <c r="R111" s="173"/>
      <c r="S111" s="173"/>
      <c r="T111" s="173"/>
      <c r="U111" s="173"/>
      <c r="V111" s="173"/>
      <c r="W111" s="173"/>
      <c r="X111" s="173"/>
      <c r="Y111" s="173"/>
      <c r="Z111" s="173"/>
      <c r="AA111" s="173"/>
      <c r="AB111" s="173"/>
      <c r="AC111" s="173"/>
      <c r="AD111" s="173"/>
      <c r="AE111" s="173"/>
      <c r="AF111" s="173"/>
      <c r="AG111" s="173"/>
      <c r="AH111" s="173"/>
      <c r="AI111" s="173"/>
      <c r="AJ111" s="173"/>
      <c r="AK111" s="173"/>
      <c r="AL111" s="173"/>
      <c r="AM111" s="173"/>
      <c r="AN111" s="173"/>
      <c r="AO111" s="173"/>
      <c r="AP111" s="173"/>
      <c r="AQ111" s="173"/>
      <c r="AR111" s="173"/>
      <c r="AS111" s="173"/>
      <c r="AT111" s="173"/>
      <c r="AU111" s="173"/>
      <c r="AV111" s="173"/>
      <c r="AW111" s="173"/>
      <c r="AX111" s="173"/>
      <c r="AY111" s="173"/>
      <c r="AZ111" s="173"/>
      <c r="BA111" s="173"/>
      <c r="BB111" s="173"/>
      <c r="BC111" s="173"/>
      <c r="BD111" s="173"/>
      <c r="BE111" s="173"/>
      <c r="BF111" s="173"/>
      <c r="BG111" s="173"/>
      <c r="BH111" s="173"/>
      <c r="BI111" s="173"/>
      <c r="BJ111" s="173"/>
    </row>
    <row r="112" spans="1:63" ht="18.5">
      <c r="A112" s="156" t="s">
        <v>193</v>
      </c>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c r="AA112" s="170"/>
      <c r="AB112" s="170"/>
      <c r="AC112" s="170"/>
      <c r="AD112" s="170"/>
      <c r="AE112" s="170"/>
      <c r="AF112" s="170"/>
      <c r="AG112" s="170"/>
      <c r="AH112" s="170"/>
      <c r="AI112" s="170"/>
      <c r="AJ112" s="170"/>
      <c r="AK112" s="170"/>
      <c r="AL112" s="170"/>
      <c r="AM112" s="170"/>
      <c r="AN112" s="170"/>
      <c r="AO112" s="170"/>
      <c r="AP112" s="170"/>
      <c r="AQ112" s="170"/>
      <c r="AR112" s="170"/>
      <c r="AS112" s="170"/>
      <c r="AT112" s="170"/>
      <c r="AU112" s="170"/>
      <c r="AV112" s="170"/>
      <c r="AW112" s="170"/>
      <c r="AX112" s="170"/>
      <c r="AY112" s="170"/>
      <c r="AZ112" s="170"/>
      <c r="BA112" s="170"/>
      <c r="BB112" s="170"/>
      <c r="BC112" s="170"/>
      <c r="BD112" s="170"/>
      <c r="BE112" s="170"/>
      <c r="BF112" s="170"/>
      <c r="BG112" s="170"/>
      <c r="BH112" s="170"/>
      <c r="BI112" s="170"/>
      <c r="BJ112" s="157"/>
      <c r="BK112" s="157"/>
    </row>
    <row r="113" spans="1:63">
      <c r="A113" s="92" t="s">
        <v>194</v>
      </c>
      <c r="C113" s="2"/>
      <c r="E113" s="173"/>
      <c r="F113" s="173"/>
      <c r="G113" s="173"/>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3"/>
      <c r="AG113" s="173"/>
      <c r="AH113" s="173"/>
      <c r="AI113" s="173"/>
      <c r="AJ113" s="173"/>
      <c r="AK113" s="173"/>
      <c r="AL113" s="173"/>
      <c r="AM113" s="173"/>
      <c r="AN113" s="173"/>
      <c r="AO113" s="173"/>
      <c r="AP113" s="173"/>
      <c r="AQ113" s="173"/>
      <c r="AR113" s="173"/>
      <c r="AS113" s="173"/>
      <c r="AT113" s="173"/>
      <c r="AU113" s="173"/>
      <c r="AV113" s="173"/>
      <c r="AW113" s="173"/>
      <c r="AX113" s="173"/>
      <c r="AY113" s="173"/>
      <c r="AZ113" s="173"/>
      <c r="BA113" s="173"/>
      <c r="BB113" s="173"/>
      <c r="BC113" s="173"/>
      <c r="BD113" s="173"/>
      <c r="BE113" s="173"/>
      <c r="BF113" s="173"/>
      <c r="BG113" s="173"/>
      <c r="BH113" s="173"/>
      <c r="BI113" s="173"/>
      <c r="BJ113" s="173"/>
    </row>
    <row r="114" spans="1:63">
      <c r="A114" s="152" t="str">
        <f>'Input - Other Expenses'!C46</f>
        <v xml:space="preserve">Taxes paid </v>
      </c>
      <c r="B114" s="91" t="str">
        <f>TEXT('Input - Other Expenses'!D46,0)</f>
        <v>Monthly</v>
      </c>
      <c r="C114" s="152" t="str">
        <f>'Input - Other Expenses'!E46</f>
        <v>Starting in Month</v>
      </c>
      <c r="D114" s="91">
        <f>'Input - Other Expenses'!F46</f>
        <v>1</v>
      </c>
      <c r="E114" s="174">
        <f>'Input - Other Expenses'!G46</f>
        <v>46203</v>
      </c>
      <c r="F114" s="173"/>
      <c r="G114" s="173"/>
      <c r="H114" s="173"/>
      <c r="I114" s="173"/>
      <c r="J114" s="173"/>
      <c r="K114" s="173"/>
      <c r="L114" s="173"/>
      <c r="M114" s="173"/>
      <c r="N114" s="173"/>
      <c r="O114" s="173"/>
      <c r="P114" s="173"/>
      <c r="Q114" s="173"/>
      <c r="R114" s="173"/>
      <c r="S114" s="173"/>
      <c r="T114" s="173"/>
      <c r="U114" s="173"/>
      <c r="V114" s="173"/>
      <c r="W114" s="173"/>
      <c r="X114" s="173"/>
      <c r="Y114" s="173"/>
      <c r="Z114" s="173"/>
      <c r="AA114" s="173"/>
      <c r="AB114" s="173"/>
      <c r="AC114" s="173"/>
      <c r="AD114" s="173"/>
      <c r="AE114" s="173"/>
      <c r="AF114" s="173"/>
      <c r="AG114" s="173"/>
      <c r="AH114" s="173"/>
      <c r="AI114" s="173"/>
      <c r="AJ114" s="173"/>
      <c r="AK114" s="173"/>
      <c r="AL114" s="173"/>
      <c r="AM114" s="173"/>
      <c r="AN114" s="173"/>
      <c r="AO114" s="173"/>
      <c r="AP114" s="173"/>
      <c r="AQ114" s="173"/>
      <c r="AR114" s="173"/>
      <c r="AS114" s="173"/>
      <c r="AT114" s="173"/>
      <c r="AU114" s="173"/>
      <c r="AV114" s="173"/>
      <c r="AW114" s="173"/>
      <c r="AX114" s="173"/>
      <c r="AY114" s="173"/>
      <c r="AZ114" s="173"/>
      <c r="BA114" s="173"/>
      <c r="BB114" s="173"/>
      <c r="BC114" s="173"/>
      <c r="BD114" s="173"/>
      <c r="BE114" s="173"/>
      <c r="BF114" s="173"/>
      <c r="BG114" s="173"/>
      <c r="BH114" s="173"/>
      <c r="BI114" s="173"/>
      <c r="BJ114" s="173"/>
    </row>
    <row r="115" spans="1:63">
      <c r="B115" s="152">
        <f>IF(B114="Annually",-12,IF(B114="Quarterly",-3,-1))</f>
        <v>-1</v>
      </c>
      <c r="D115" s="2" t="s">
        <v>195</v>
      </c>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173"/>
      <c r="AC115" s="173"/>
      <c r="AD115" s="173"/>
      <c r="AE115" s="173"/>
      <c r="AF115" s="173"/>
      <c r="AG115" s="173"/>
      <c r="AH115" s="173"/>
      <c r="AI115" s="173"/>
      <c r="AJ115" s="173"/>
      <c r="AK115" s="173"/>
      <c r="AL115" s="173"/>
      <c r="AM115" s="173"/>
      <c r="AN115" s="173"/>
      <c r="AO115" s="173"/>
      <c r="AP115" s="173"/>
      <c r="AQ115" s="173"/>
      <c r="AR115" s="173"/>
      <c r="AS115" s="173"/>
      <c r="AT115" s="173"/>
      <c r="AU115" s="173"/>
      <c r="AV115" s="173"/>
      <c r="AW115" s="173"/>
      <c r="AX115" s="173"/>
      <c r="AY115" s="173"/>
      <c r="AZ115" s="173"/>
      <c r="BA115" s="173"/>
      <c r="BB115" s="173"/>
      <c r="BC115" s="173"/>
      <c r="BD115" s="173"/>
      <c r="BE115" s="173"/>
      <c r="BF115" s="173"/>
      <c r="BG115" s="173"/>
      <c r="BH115" s="173"/>
      <c r="BI115" s="173"/>
      <c r="BJ115" s="173"/>
    </row>
    <row r="116" spans="1:63">
      <c r="A116" s="75" t="s">
        <v>40</v>
      </c>
      <c r="B116" s="75"/>
      <c r="C116" s="175">
        <v>1</v>
      </c>
      <c r="D116" s="175">
        <f t="shared" ref="D116:BJ116" si="76">C116+1</f>
        <v>2</v>
      </c>
      <c r="E116" s="175">
        <f t="shared" si="76"/>
        <v>3</v>
      </c>
      <c r="F116" s="175">
        <f t="shared" si="76"/>
        <v>4</v>
      </c>
      <c r="G116" s="175">
        <f t="shared" si="76"/>
        <v>5</v>
      </c>
      <c r="H116" s="175">
        <f t="shared" si="76"/>
        <v>6</v>
      </c>
      <c r="I116" s="175">
        <f t="shared" si="76"/>
        <v>7</v>
      </c>
      <c r="J116" s="175">
        <f t="shared" si="76"/>
        <v>8</v>
      </c>
      <c r="K116" s="175">
        <f t="shared" si="76"/>
        <v>9</v>
      </c>
      <c r="L116" s="175">
        <f t="shared" si="76"/>
        <v>10</v>
      </c>
      <c r="M116" s="175">
        <f t="shared" si="76"/>
        <v>11</v>
      </c>
      <c r="N116" s="175">
        <f t="shared" si="76"/>
        <v>12</v>
      </c>
      <c r="O116" s="175">
        <f t="shared" si="76"/>
        <v>13</v>
      </c>
      <c r="P116" s="175">
        <f t="shared" si="76"/>
        <v>14</v>
      </c>
      <c r="Q116" s="175">
        <f t="shared" si="76"/>
        <v>15</v>
      </c>
      <c r="R116" s="175">
        <f t="shared" si="76"/>
        <v>16</v>
      </c>
      <c r="S116" s="175">
        <f t="shared" si="76"/>
        <v>17</v>
      </c>
      <c r="T116" s="175">
        <f t="shared" si="76"/>
        <v>18</v>
      </c>
      <c r="U116" s="175">
        <f t="shared" si="76"/>
        <v>19</v>
      </c>
      <c r="V116" s="175">
        <f t="shared" si="76"/>
        <v>20</v>
      </c>
      <c r="W116" s="175">
        <f t="shared" si="76"/>
        <v>21</v>
      </c>
      <c r="X116" s="175">
        <f t="shared" si="76"/>
        <v>22</v>
      </c>
      <c r="Y116" s="175">
        <f t="shared" si="76"/>
        <v>23</v>
      </c>
      <c r="Z116" s="175">
        <f t="shared" si="76"/>
        <v>24</v>
      </c>
      <c r="AA116" s="175">
        <f t="shared" si="76"/>
        <v>25</v>
      </c>
      <c r="AB116" s="175">
        <f t="shared" si="76"/>
        <v>26</v>
      </c>
      <c r="AC116" s="175">
        <f t="shared" si="76"/>
        <v>27</v>
      </c>
      <c r="AD116" s="175">
        <f t="shared" si="76"/>
        <v>28</v>
      </c>
      <c r="AE116" s="175">
        <f t="shared" si="76"/>
        <v>29</v>
      </c>
      <c r="AF116" s="175">
        <f t="shared" si="76"/>
        <v>30</v>
      </c>
      <c r="AG116" s="175">
        <f t="shared" si="76"/>
        <v>31</v>
      </c>
      <c r="AH116" s="175">
        <f t="shared" si="76"/>
        <v>32</v>
      </c>
      <c r="AI116" s="175">
        <f t="shared" si="76"/>
        <v>33</v>
      </c>
      <c r="AJ116" s="175">
        <f t="shared" si="76"/>
        <v>34</v>
      </c>
      <c r="AK116" s="175">
        <f t="shared" si="76"/>
        <v>35</v>
      </c>
      <c r="AL116" s="175">
        <f t="shared" si="76"/>
        <v>36</v>
      </c>
      <c r="AM116" s="175">
        <f t="shared" si="76"/>
        <v>37</v>
      </c>
      <c r="AN116" s="175">
        <f t="shared" si="76"/>
        <v>38</v>
      </c>
      <c r="AO116" s="175">
        <f t="shared" si="76"/>
        <v>39</v>
      </c>
      <c r="AP116" s="175">
        <f t="shared" si="76"/>
        <v>40</v>
      </c>
      <c r="AQ116" s="175">
        <f t="shared" si="76"/>
        <v>41</v>
      </c>
      <c r="AR116" s="175">
        <f t="shared" si="76"/>
        <v>42</v>
      </c>
      <c r="AS116" s="175">
        <f t="shared" si="76"/>
        <v>43</v>
      </c>
      <c r="AT116" s="175">
        <f t="shared" si="76"/>
        <v>44</v>
      </c>
      <c r="AU116" s="175">
        <f t="shared" si="76"/>
        <v>45</v>
      </c>
      <c r="AV116" s="175">
        <f t="shared" si="76"/>
        <v>46</v>
      </c>
      <c r="AW116" s="175">
        <f t="shared" si="76"/>
        <v>47</v>
      </c>
      <c r="AX116" s="175">
        <f t="shared" si="76"/>
        <v>48</v>
      </c>
      <c r="AY116" s="175">
        <f t="shared" si="76"/>
        <v>49</v>
      </c>
      <c r="AZ116" s="175">
        <f t="shared" si="76"/>
        <v>50</v>
      </c>
      <c r="BA116" s="175">
        <f t="shared" si="76"/>
        <v>51</v>
      </c>
      <c r="BB116" s="175">
        <f t="shared" si="76"/>
        <v>52</v>
      </c>
      <c r="BC116" s="175">
        <f t="shared" si="76"/>
        <v>53</v>
      </c>
      <c r="BD116" s="175">
        <f t="shared" si="76"/>
        <v>54</v>
      </c>
      <c r="BE116" s="175">
        <f t="shared" si="76"/>
        <v>55</v>
      </c>
      <c r="BF116" s="175">
        <f t="shared" si="76"/>
        <v>56</v>
      </c>
      <c r="BG116" s="175">
        <f t="shared" si="76"/>
        <v>57</v>
      </c>
      <c r="BH116" s="175">
        <f t="shared" si="76"/>
        <v>58</v>
      </c>
      <c r="BI116" s="175">
        <f t="shared" si="76"/>
        <v>59</v>
      </c>
      <c r="BJ116" s="175">
        <f t="shared" si="76"/>
        <v>60</v>
      </c>
      <c r="BK116" s="175"/>
    </row>
    <row r="117" spans="1:63">
      <c r="A117" s="17" t="s">
        <v>196</v>
      </c>
      <c r="B117" s="17"/>
      <c r="C117" s="72" t="str">
        <f ca="1">IF(C116&lt;$D$114,"",IF(C116=$D$114,"X",IF($B$114="Annually",OFFSET(C117,0,-11),IF(B114="Quarterly",OFFSET(C117,0,-2),A117))))</f>
        <v>X</v>
      </c>
      <c r="D117" s="72" t="str">
        <f t="shared" ref="D117:BJ117" ca="1" si="77">IF(D116&lt;$D$114,"",IF(D116=$D$114,"X",IFERROR(OFFSET(D117,0,$B$115),"")))</f>
        <v>X</v>
      </c>
      <c r="E117" s="72" t="str">
        <f t="shared" ca="1" si="77"/>
        <v>X</v>
      </c>
      <c r="F117" s="72" t="str">
        <f t="shared" ca="1" si="77"/>
        <v>X</v>
      </c>
      <c r="G117" s="72" t="str">
        <f t="shared" ca="1" si="77"/>
        <v>X</v>
      </c>
      <c r="H117" s="72" t="str">
        <f t="shared" ca="1" si="77"/>
        <v>X</v>
      </c>
      <c r="I117" s="72" t="str">
        <f t="shared" ca="1" si="77"/>
        <v>X</v>
      </c>
      <c r="J117" s="72" t="str">
        <f t="shared" ca="1" si="77"/>
        <v>X</v>
      </c>
      <c r="K117" s="72" t="str">
        <f t="shared" ca="1" si="77"/>
        <v>X</v>
      </c>
      <c r="L117" s="72" t="str">
        <f t="shared" ca="1" si="77"/>
        <v>X</v>
      </c>
      <c r="M117" s="72" t="str">
        <f t="shared" ca="1" si="77"/>
        <v>X</v>
      </c>
      <c r="N117" s="72" t="str">
        <f t="shared" ca="1" si="77"/>
        <v>X</v>
      </c>
      <c r="O117" s="72" t="str">
        <f t="shared" ca="1" si="77"/>
        <v>X</v>
      </c>
      <c r="P117" s="72" t="str">
        <f t="shared" ca="1" si="77"/>
        <v>X</v>
      </c>
      <c r="Q117" s="72" t="str">
        <f t="shared" ca="1" si="77"/>
        <v>X</v>
      </c>
      <c r="R117" s="72" t="str">
        <f t="shared" ca="1" si="77"/>
        <v>X</v>
      </c>
      <c r="S117" s="72" t="str">
        <f t="shared" ca="1" si="77"/>
        <v>X</v>
      </c>
      <c r="T117" s="72" t="str">
        <f t="shared" ca="1" si="77"/>
        <v>X</v>
      </c>
      <c r="U117" s="72" t="str">
        <f t="shared" ca="1" si="77"/>
        <v>X</v>
      </c>
      <c r="V117" s="72" t="str">
        <f t="shared" ca="1" si="77"/>
        <v>X</v>
      </c>
      <c r="W117" s="72" t="str">
        <f t="shared" ca="1" si="77"/>
        <v>X</v>
      </c>
      <c r="X117" s="72" t="str">
        <f t="shared" ca="1" si="77"/>
        <v>X</v>
      </c>
      <c r="Y117" s="72" t="str">
        <f t="shared" ca="1" si="77"/>
        <v>X</v>
      </c>
      <c r="Z117" s="72" t="str">
        <f t="shared" ca="1" si="77"/>
        <v>X</v>
      </c>
      <c r="AA117" s="72" t="str">
        <f t="shared" ca="1" si="77"/>
        <v>X</v>
      </c>
      <c r="AB117" s="72" t="str">
        <f t="shared" ca="1" si="77"/>
        <v>X</v>
      </c>
      <c r="AC117" s="72" t="str">
        <f t="shared" ca="1" si="77"/>
        <v>X</v>
      </c>
      <c r="AD117" s="72" t="str">
        <f t="shared" ca="1" si="77"/>
        <v>X</v>
      </c>
      <c r="AE117" s="72" t="str">
        <f t="shared" ca="1" si="77"/>
        <v>X</v>
      </c>
      <c r="AF117" s="72" t="str">
        <f t="shared" ca="1" si="77"/>
        <v>X</v>
      </c>
      <c r="AG117" s="72" t="str">
        <f t="shared" ca="1" si="77"/>
        <v>X</v>
      </c>
      <c r="AH117" s="72" t="str">
        <f t="shared" ca="1" si="77"/>
        <v>X</v>
      </c>
      <c r="AI117" s="72" t="str">
        <f t="shared" ca="1" si="77"/>
        <v>X</v>
      </c>
      <c r="AJ117" s="72" t="str">
        <f t="shared" ca="1" si="77"/>
        <v>X</v>
      </c>
      <c r="AK117" s="72" t="str">
        <f t="shared" ca="1" si="77"/>
        <v>X</v>
      </c>
      <c r="AL117" s="72" t="str">
        <f t="shared" ca="1" si="77"/>
        <v>X</v>
      </c>
      <c r="AM117" s="72" t="str">
        <f t="shared" ca="1" si="77"/>
        <v>X</v>
      </c>
      <c r="AN117" s="72" t="str">
        <f t="shared" ca="1" si="77"/>
        <v>X</v>
      </c>
      <c r="AO117" s="72" t="str">
        <f t="shared" ca="1" si="77"/>
        <v>X</v>
      </c>
      <c r="AP117" s="72" t="str">
        <f t="shared" ca="1" si="77"/>
        <v>X</v>
      </c>
      <c r="AQ117" s="72" t="str">
        <f t="shared" ca="1" si="77"/>
        <v>X</v>
      </c>
      <c r="AR117" s="72" t="str">
        <f t="shared" ca="1" si="77"/>
        <v>X</v>
      </c>
      <c r="AS117" s="72" t="str">
        <f t="shared" ca="1" si="77"/>
        <v>X</v>
      </c>
      <c r="AT117" s="72" t="str">
        <f t="shared" ca="1" si="77"/>
        <v>X</v>
      </c>
      <c r="AU117" s="72" t="str">
        <f t="shared" ca="1" si="77"/>
        <v>X</v>
      </c>
      <c r="AV117" s="72" t="str">
        <f t="shared" ca="1" si="77"/>
        <v>X</v>
      </c>
      <c r="AW117" s="72" t="str">
        <f t="shared" ca="1" si="77"/>
        <v>X</v>
      </c>
      <c r="AX117" s="72" t="str">
        <f t="shared" ca="1" si="77"/>
        <v>X</v>
      </c>
      <c r="AY117" s="72" t="str">
        <f t="shared" ca="1" si="77"/>
        <v>X</v>
      </c>
      <c r="AZ117" s="72" t="str">
        <f t="shared" ca="1" si="77"/>
        <v>X</v>
      </c>
      <c r="BA117" s="72" t="str">
        <f t="shared" ca="1" si="77"/>
        <v>X</v>
      </c>
      <c r="BB117" s="72" t="str">
        <f t="shared" ca="1" si="77"/>
        <v>X</v>
      </c>
      <c r="BC117" s="72" t="str">
        <f t="shared" ca="1" si="77"/>
        <v>X</v>
      </c>
      <c r="BD117" s="72" t="str">
        <f t="shared" ca="1" si="77"/>
        <v>X</v>
      </c>
      <c r="BE117" s="72" t="str">
        <f t="shared" ca="1" si="77"/>
        <v>X</v>
      </c>
      <c r="BF117" s="72" t="str">
        <f t="shared" ca="1" si="77"/>
        <v>X</v>
      </c>
      <c r="BG117" s="72" t="str">
        <f t="shared" ca="1" si="77"/>
        <v>X</v>
      </c>
      <c r="BH117" s="72" t="str">
        <f t="shared" ca="1" si="77"/>
        <v>X</v>
      </c>
      <c r="BI117" s="72" t="str">
        <f t="shared" ca="1" si="77"/>
        <v>X</v>
      </c>
      <c r="BJ117" s="72" t="str">
        <f t="shared" ca="1" si="77"/>
        <v>X</v>
      </c>
      <c r="BK117" s="176"/>
    </row>
    <row r="118" spans="1:63">
      <c r="A118" s="17"/>
      <c r="B118" s="17"/>
      <c r="C118" s="17"/>
      <c r="D118" s="72"/>
      <c r="E118" s="72"/>
      <c r="F118" s="72"/>
      <c r="G118" s="72"/>
      <c r="H118" s="72"/>
      <c r="I118" s="72"/>
      <c r="J118" s="72"/>
      <c r="K118" s="72"/>
      <c r="L118" s="72"/>
      <c r="M118" s="72"/>
      <c r="N118" s="72"/>
      <c r="O118" s="72"/>
      <c r="P118" s="72"/>
      <c r="Q118" s="72"/>
      <c r="R118" s="72"/>
      <c r="S118" s="72"/>
      <c r="T118" s="72"/>
      <c r="U118" s="72"/>
      <c r="V118" s="72"/>
      <c r="W118" s="72"/>
      <c r="X118" s="72"/>
      <c r="Y118" s="72"/>
      <c r="Z118" s="72"/>
      <c r="AA118" s="72"/>
      <c r="AB118" s="72"/>
      <c r="AC118" s="72"/>
      <c r="AD118" s="72"/>
      <c r="AE118" s="72"/>
      <c r="AF118" s="72"/>
      <c r="AG118" s="72"/>
      <c r="AH118" s="72"/>
      <c r="AI118" s="72"/>
      <c r="AJ118" s="72"/>
      <c r="AK118" s="72"/>
      <c r="AL118" s="72"/>
      <c r="AM118" s="72"/>
      <c r="AN118" s="72"/>
      <c r="AO118" s="72"/>
      <c r="AP118" s="72"/>
      <c r="AQ118" s="72"/>
      <c r="AR118" s="72"/>
      <c r="AS118" s="72"/>
      <c r="AT118" s="72"/>
      <c r="AU118" s="72"/>
      <c r="AV118" s="72"/>
      <c r="AW118" s="72"/>
      <c r="AX118" s="72"/>
      <c r="AY118" s="72"/>
      <c r="AZ118" s="72"/>
      <c r="BA118" s="72"/>
      <c r="BB118" s="72"/>
      <c r="BC118" s="72"/>
      <c r="BD118" s="72"/>
      <c r="BE118" s="72"/>
      <c r="BF118" s="72"/>
      <c r="BG118" s="72"/>
      <c r="BH118" s="72"/>
      <c r="BI118" s="72"/>
      <c r="BJ118" s="72"/>
      <c r="BK118" s="176"/>
    </row>
    <row r="119" spans="1:63">
      <c r="A119" s="2" t="s">
        <v>197</v>
      </c>
      <c r="B119" s="2"/>
      <c r="C119" s="94">
        <f t="shared" ref="C119:BJ119" ca="1" si="78">C183</f>
        <v>0</v>
      </c>
      <c r="D119" s="94">
        <f t="shared" ca="1" si="78"/>
        <v>0</v>
      </c>
      <c r="E119" s="94">
        <f t="shared" ca="1" si="78"/>
        <v>0</v>
      </c>
      <c r="F119" s="94">
        <f t="shared" ca="1" si="78"/>
        <v>0</v>
      </c>
      <c r="G119" s="94">
        <f t="shared" ca="1" si="78"/>
        <v>0</v>
      </c>
      <c r="H119" s="94">
        <f t="shared" ca="1" si="78"/>
        <v>0</v>
      </c>
      <c r="I119" s="94">
        <f t="shared" ca="1" si="78"/>
        <v>0</v>
      </c>
      <c r="J119" s="94">
        <f t="shared" ca="1" si="78"/>
        <v>0</v>
      </c>
      <c r="K119" s="94">
        <f t="shared" ca="1" si="78"/>
        <v>0</v>
      </c>
      <c r="L119" s="94">
        <f t="shared" ca="1" si="78"/>
        <v>0</v>
      </c>
      <c r="M119" s="94">
        <f t="shared" ca="1" si="78"/>
        <v>0</v>
      </c>
      <c r="N119" s="94">
        <f t="shared" ca="1" si="78"/>
        <v>0</v>
      </c>
      <c r="O119" s="94">
        <f t="shared" ca="1" si="78"/>
        <v>0</v>
      </c>
      <c r="P119" s="94">
        <f t="shared" ca="1" si="78"/>
        <v>0</v>
      </c>
      <c r="Q119" s="94">
        <f t="shared" ca="1" si="78"/>
        <v>0</v>
      </c>
      <c r="R119" s="94">
        <f t="shared" ca="1" si="78"/>
        <v>0</v>
      </c>
      <c r="S119" s="94">
        <f t="shared" ca="1" si="78"/>
        <v>0</v>
      </c>
      <c r="T119" s="94">
        <f t="shared" ca="1" si="78"/>
        <v>0</v>
      </c>
      <c r="U119" s="94">
        <f t="shared" ca="1" si="78"/>
        <v>0</v>
      </c>
      <c r="V119" s="94">
        <f t="shared" ca="1" si="78"/>
        <v>0</v>
      </c>
      <c r="W119" s="94">
        <f t="shared" ca="1" si="78"/>
        <v>0</v>
      </c>
      <c r="X119" s="94">
        <f t="shared" ca="1" si="78"/>
        <v>0</v>
      </c>
      <c r="Y119" s="94">
        <f t="shared" ca="1" si="78"/>
        <v>0</v>
      </c>
      <c r="Z119" s="94">
        <f t="shared" ca="1" si="78"/>
        <v>0</v>
      </c>
      <c r="AA119" s="94">
        <f t="shared" ca="1" si="78"/>
        <v>0</v>
      </c>
      <c r="AB119" s="94">
        <f t="shared" ca="1" si="78"/>
        <v>0</v>
      </c>
      <c r="AC119" s="94">
        <f t="shared" ca="1" si="78"/>
        <v>0</v>
      </c>
      <c r="AD119" s="94">
        <f t="shared" ca="1" si="78"/>
        <v>0</v>
      </c>
      <c r="AE119" s="94">
        <f t="shared" ca="1" si="78"/>
        <v>0</v>
      </c>
      <c r="AF119" s="94">
        <f t="shared" ca="1" si="78"/>
        <v>0</v>
      </c>
      <c r="AG119" s="94">
        <f t="shared" ca="1" si="78"/>
        <v>0</v>
      </c>
      <c r="AH119" s="94">
        <f t="shared" ca="1" si="78"/>
        <v>0</v>
      </c>
      <c r="AI119" s="94">
        <f t="shared" ca="1" si="78"/>
        <v>0</v>
      </c>
      <c r="AJ119" s="94">
        <f t="shared" ca="1" si="78"/>
        <v>0</v>
      </c>
      <c r="AK119" s="94">
        <f t="shared" ca="1" si="78"/>
        <v>0</v>
      </c>
      <c r="AL119" s="94">
        <f t="shared" ca="1" si="78"/>
        <v>0</v>
      </c>
      <c r="AM119" s="94">
        <f t="shared" ca="1" si="78"/>
        <v>0</v>
      </c>
      <c r="AN119" s="94">
        <f t="shared" ca="1" si="78"/>
        <v>0</v>
      </c>
      <c r="AO119" s="94">
        <f t="shared" ca="1" si="78"/>
        <v>0</v>
      </c>
      <c r="AP119" s="94">
        <f t="shared" ca="1" si="78"/>
        <v>0</v>
      </c>
      <c r="AQ119" s="94">
        <f t="shared" ca="1" si="78"/>
        <v>0</v>
      </c>
      <c r="AR119" s="94">
        <f t="shared" ca="1" si="78"/>
        <v>0</v>
      </c>
      <c r="AS119" s="94">
        <f t="shared" ca="1" si="78"/>
        <v>0</v>
      </c>
      <c r="AT119" s="94">
        <f t="shared" ca="1" si="78"/>
        <v>0</v>
      </c>
      <c r="AU119" s="94">
        <f t="shared" ca="1" si="78"/>
        <v>0</v>
      </c>
      <c r="AV119" s="94">
        <f t="shared" ca="1" si="78"/>
        <v>0</v>
      </c>
      <c r="AW119" s="94">
        <f t="shared" ca="1" si="78"/>
        <v>0</v>
      </c>
      <c r="AX119" s="94">
        <f t="shared" ca="1" si="78"/>
        <v>0</v>
      </c>
      <c r="AY119" s="94">
        <f t="shared" ca="1" si="78"/>
        <v>170135.85828697728</v>
      </c>
      <c r="AZ119" s="94">
        <f t="shared" ca="1" si="78"/>
        <v>170135.85828697728</v>
      </c>
      <c r="BA119" s="94">
        <f t="shared" ca="1" si="78"/>
        <v>170135.85828697728</v>
      </c>
      <c r="BB119" s="94">
        <f t="shared" ca="1" si="78"/>
        <v>170135.85828697728</v>
      </c>
      <c r="BC119" s="94">
        <f t="shared" ca="1" si="78"/>
        <v>170135.85828697728</v>
      </c>
      <c r="BD119" s="94">
        <f t="shared" ca="1" si="78"/>
        <v>170135.85828697728</v>
      </c>
      <c r="BE119" s="94">
        <f t="shared" ca="1" si="78"/>
        <v>170135.85828697728</v>
      </c>
      <c r="BF119" s="94">
        <f t="shared" ca="1" si="78"/>
        <v>170135.85828697728</v>
      </c>
      <c r="BG119" s="94">
        <f t="shared" ca="1" si="78"/>
        <v>170135.85828697728</v>
      </c>
      <c r="BH119" s="94">
        <f t="shared" ca="1" si="78"/>
        <v>170135.85828697728</v>
      </c>
      <c r="BI119" s="94">
        <f t="shared" ca="1" si="78"/>
        <v>170135.85828697728</v>
      </c>
      <c r="BJ119" s="94">
        <f t="shared" ca="1" si="78"/>
        <v>170135.85828697728</v>
      </c>
      <c r="BK119" s="173"/>
    </row>
    <row r="120" spans="1:63">
      <c r="A120" s="2" t="s">
        <v>198</v>
      </c>
      <c r="B120" s="2"/>
      <c r="C120" s="94">
        <f ca="1">IF(C117="X",0,C119)</f>
        <v>0</v>
      </c>
      <c r="D120" s="94">
        <f t="shared" ref="D120:BJ120" ca="1" si="79">C120+D119-D121</f>
        <v>0</v>
      </c>
      <c r="E120" s="94">
        <f t="shared" ca="1" si="79"/>
        <v>0</v>
      </c>
      <c r="F120" s="94">
        <f t="shared" ca="1" si="79"/>
        <v>0</v>
      </c>
      <c r="G120" s="94">
        <f t="shared" ca="1" si="79"/>
        <v>0</v>
      </c>
      <c r="H120" s="94">
        <f t="shared" ca="1" si="79"/>
        <v>0</v>
      </c>
      <c r="I120" s="94">
        <f t="shared" ca="1" si="79"/>
        <v>0</v>
      </c>
      <c r="J120" s="94">
        <f t="shared" ca="1" si="79"/>
        <v>0</v>
      </c>
      <c r="K120" s="94">
        <f t="shared" ca="1" si="79"/>
        <v>0</v>
      </c>
      <c r="L120" s="94">
        <f t="shared" ca="1" si="79"/>
        <v>0</v>
      </c>
      <c r="M120" s="94">
        <f t="shared" ca="1" si="79"/>
        <v>0</v>
      </c>
      <c r="N120" s="94">
        <f t="shared" ca="1" si="79"/>
        <v>0</v>
      </c>
      <c r="O120" s="94">
        <f t="shared" ca="1" si="79"/>
        <v>0</v>
      </c>
      <c r="P120" s="94">
        <f t="shared" ca="1" si="79"/>
        <v>0</v>
      </c>
      <c r="Q120" s="94">
        <f t="shared" ca="1" si="79"/>
        <v>0</v>
      </c>
      <c r="R120" s="94">
        <f t="shared" ca="1" si="79"/>
        <v>0</v>
      </c>
      <c r="S120" s="94">
        <f t="shared" ca="1" si="79"/>
        <v>0</v>
      </c>
      <c r="T120" s="94">
        <f t="shared" ca="1" si="79"/>
        <v>0</v>
      </c>
      <c r="U120" s="94">
        <f t="shared" ca="1" si="79"/>
        <v>0</v>
      </c>
      <c r="V120" s="94">
        <f t="shared" ca="1" si="79"/>
        <v>0</v>
      </c>
      <c r="W120" s="94">
        <f t="shared" ca="1" si="79"/>
        <v>0</v>
      </c>
      <c r="X120" s="94">
        <f t="shared" ca="1" si="79"/>
        <v>0</v>
      </c>
      <c r="Y120" s="94">
        <f t="shared" ca="1" si="79"/>
        <v>0</v>
      </c>
      <c r="Z120" s="94">
        <f t="shared" ca="1" si="79"/>
        <v>0</v>
      </c>
      <c r="AA120" s="94">
        <f t="shared" ca="1" si="79"/>
        <v>0</v>
      </c>
      <c r="AB120" s="94">
        <f t="shared" ca="1" si="79"/>
        <v>0</v>
      </c>
      <c r="AC120" s="94">
        <f t="shared" ca="1" si="79"/>
        <v>0</v>
      </c>
      <c r="AD120" s="94">
        <f t="shared" ca="1" si="79"/>
        <v>0</v>
      </c>
      <c r="AE120" s="94">
        <f t="shared" ca="1" si="79"/>
        <v>0</v>
      </c>
      <c r="AF120" s="94">
        <f t="shared" ca="1" si="79"/>
        <v>0</v>
      </c>
      <c r="AG120" s="94">
        <f t="shared" ca="1" si="79"/>
        <v>0</v>
      </c>
      <c r="AH120" s="94">
        <f t="shared" ca="1" si="79"/>
        <v>0</v>
      </c>
      <c r="AI120" s="94">
        <f t="shared" ca="1" si="79"/>
        <v>0</v>
      </c>
      <c r="AJ120" s="94">
        <f t="shared" ca="1" si="79"/>
        <v>0</v>
      </c>
      <c r="AK120" s="94">
        <f t="shared" ca="1" si="79"/>
        <v>0</v>
      </c>
      <c r="AL120" s="94">
        <f t="shared" ca="1" si="79"/>
        <v>0</v>
      </c>
      <c r="AM120" s="94">
        <f t="shared" ca="1" si="79"/>
        <v>0</v>
      </c>
      <c r="AN120" s="94">
        <f t="shared" ca="1" si="79"/>
        <v>0</v>
      </c>
      <c r="AO120" s="94">
        <f t="shared" ca="1" si="79"/>
        <v>0</v>
      </c>
      <c r="AP120" s="94">
        <f t="shared" ca="1" si="79"/>
        <v>0</v>
      </c>
      <c r="AQ120" s="94">
        <f t="shared" ca="1" si="79"/>
        <v>0</v>
      </c>
      <c r="AR120" s="94">
        <f t="shared" ca="1" si="79"/>
        <v>0</v>
      </c>
      <c r="AS120" s="94">
        <f t="shared" ca="1" si="79"/>
        <v>0</v>
      </c>
      <c r="AT120" s="94">
        <f t="shared" ca="1" si="79"/>
        <v>0</v>
      </c>
      <c r="AU120" s="94">
        <f t="shared" ca="1" si="79"/>
        <v>0</v>
      </c>
      <c r="AV120" s="94">
        <f t="shared" ca="1" si="79"/>
        <v>0</v>
      </c>
      <c r="AW120" s="94">
        <f t="shared" ca="1" si="79"/>
        <v>0</v>
      </c>
      <c r="AX120" s="94">
        <f t="shared" ca="1" si="79"/>
        <v>0</v>
      </c>
      <c r="AY120" s="94">
        <f t="shared" ca="1" si="79"/>
        <v>170135.85828697728</v>
      </c>
      <c r="AZ120" s="94">
        <f t="shared" ca="1" si="79"/>
        <v>170135.85828697728</v>
      </c>
      <c r="BA120" s="94">
        <f t="shared" ca="1" si="79"/>
        <v>170135.85828697728</v>
      </c>
      <c r="BB120" s="94">
        <f t="shared" ca="1" si="79"/>
        <v>170135.85828697728</v>
      </c>
      <c r="BC120" s="94">
        <f t="shared" ca="1" si="79"/>
        <v>170135.85828697728</v>
      </c>
      <c r="BD120" s="94">
        <f t="shared" ca="1" si="79"/>
        <v>170135.85828697728</v>
      </c>
      <c r="BE120" s="94">
        <f t="shared" ca="1" si="79"/>
        <v>170135.85828697728</v>
      </c>
      <c r="BF120" s="94">
        <f t="shared" ca="1" si="79"/>
        <v>170135.85828697728</v>
      </c>
      <c r="BG120" s="94">
        <f t="shared" ca="1" si="79"/>
        <v>170135.85828697728</v>
      </c>
      <c r="BH120" s="94">
        <f t="shared" ca="1" si="79"/>
        <v>170135.85828697728</v>
      </c>
      <c r="BI120" s="94">
        <f t="shared" ca="1" si="79"/>
        <v>170135.85828697728</v>
      </c>
      <c r="BJ120" s="94">
        <f t="shared" ca="1" si="79"/>
        <v>170135.85828697728</v>
      </c>
      <c r="BK120" s="173"/>
    </row>
    <row r="121" spans="1:63">
      <c r="A121" s="2" t="s">
        <v>199</v>
      </c>
      <c r="B121" s="2"/>
      <c r="C121" s="94">
        <f ca="1">IF(C117="X",C119,0)</f>
        <v>0</v>
      </c>
      <c r="D121" s="94">
        <f t="shared" ref="D121:BJ121" ca="1" si="80">IF(D117="X",C120,0)</f>
        <v>0</v>
      </c>
      <c r="E121" s="94">
        <f t="shared" ca="1" si="80"/>
        <v>0</v>
      </c>
      <c r="F121" s="94">
        <f t="shared" ca="1" si="80"/>
        <v>0</v>
      </c>
      <c r="G121" s="94">
        <f t="shared" ca="1" si="80"/>
        <v>0</v>
      </c>
      <c r="H121" s="94">
        <f t="shared" ca="1" si="80"/>
        <v>0</v>
      </c>
      <c r="I121" s="94">
        <f t="shared" ca="1" si="80"/>
        <v>0</v>
      </c>
      <c r="J121" s="94">
        <f t="shared" ca="1" si="80"/>
        <v>0</v>
      </c>
      <c r="K121" s="94">
        <f t="shared" ca="1" si="80"/>
        <v>0</v>
      </c>
      <c r="L121" s="94">
        <f t="shared" ca="1" si="80"/>
        <v>0</v>
      </c>
      <c r="M121" s="94">
        <f t="shared" ca="1" si="80"/>
        <v>0</v>
      </c>
      <c r="N121" s="94">
        <f t="shared" ca="1" si="80"/>
        <v>0</v>
      </c>
      <c r="O121" s="94">
        <f t="shared" ca="1" si="80"/>
        <v>0</v>
      </c>
      <c r="P121" s="94">
        <f t="shared" ca="1" si="80"/>
        <v>0</v>
      </c>
      <c r="Q121" s="94">
        <f t="shared" ca="1" si="80"/>
        <v>0</v>
      </c>
      <c r="R121" s="94">
        <f t="shared" ca="1" si="80"/>
        <v>0</v>
      </c>
      <c r="S121" s="94">
        <f t="shared" ca="1" si="80"/>
        <v>0</v>
      </c>
      <c r="T121" s="94">
        <f t="shared" ca="1" si="80"/>
        <v>0</v>
      </c>
      <c r="U121" s="94">
        <f t="shared" ca="1" si="80"/>
        <v>0</v>
      </c>
      <c r="V121" s="94">
        <f t="shared" ca="1" si="80"/>
        <v>0</v>
      </c>
      <c r="W121" s="94">
        <f t="shared" ca="1" si="80"/>
        <v>0</v>
      </c>
      <c r="X121" s="94">
        <f t="shared" ca="1" si="80"/>
        <v>0</v>
      </c>
      <c r="Y121" s="94">
        <f t="shared" ca="1" si="80"/>
        <v>0</v>
      </c>
      <c r="Z121" s="94">
        <f t="shared" ca="1" si="80"/>
        <v>0</v>
      </c>
      <c r="AA121" s="94">
        <f t="shared" ca="1" si="80"/>
        <v>0</v>
      </c>
      <c r="AB121" s="94">
        <f t="shared" ca="1" si="80"/>
        <v>0</v>
      </c>
      <c r="AC121" s="94">
        <f t="shared" ca="1" si="80"/>
        <v>0</v>
      </c>
      <c r="AD121" s="94">
        <f t="shared" ca="1" si="80"/>
        <v>0</v>
      </c>
      <c r="AE121" s="94">
        <f t="shared" ca="1" si="80"/>
        <v>0</v>
      </c>
      <c r="AF121" s="94">
        <f t="shared" ca="1" si="80"/>
        <v>0</v>
      </c>
      <c r="AG121" s="94">
        <f t="shared" ca="1" si="80"/>
        <v>0</v>
      </c>
      <c r="AH121" s="94">
        <f t="shared" ca="1" si="80"/>
        <v>0</v>
      </c>
      <c r="AI121" s="94">
        <f t="shared" ca="1" si="80"/>
        <v>0</v>
      </c>
      <c r="AJ121" s="94">
        <f t="shared" ca="1" si="80"/>
        <v>0</v>
      </c>
      <c r="AK121" s="94">
        <f t="shared" ca="1" si="80"/>
        <v>0</v>
      </c>
      <c r="AL121" s="94">
        <f t="shared" ca="1" si="80"/>
        <v>0</v>
      </c>
      <c r="AM121" s="94">
        <f t="shared" ca="1" si="80"/>
        <v>0</v>
      </c>
      <c r="AN121" s="94">
        <f t="shared" ca="1" si="80"/>
        <v>0</v>
      </c>
      <c r="AO121" s="94">
        <f t="shared" ca="1" si="80"/>
        <v>0</v>
      </c>
      <c r="AP121" s="94">
        <f t="shared" ca="1" si="80"/>
        <v>0</v>
      </c>
      <c r="AQ121" s="94">
        <f t="shared" ca="1" si="80"/>
        <v>0</v>
      </c>
      <c r="AR121" s="94">
        <f t="shared" ca="1" si="80"/>
        <v>0</v>
      </c>
      <c r="AS121" s="94">
        <f t="shared" ca="1" si="80"/>
        <v>0</v>
      </c>
      <c r="AT121" s="94">
        <f t="shared" ca="1" si="80"/>
        <v>0</v>
      </c>
      <c r="AU121" s="94">
        <f t="shared" ca="1" si="80"/>
        <v>0</v>
      </c>
      <c r="AV121" s="94">
        <f t="shared" ca="1" si="80"/>
        <v>0</v>
      </c>
      <c r="AW121" s="94">
        <f t="shared" ca="1" si="80"/>
        <v>0</v>
      </c>
      <c r="AX121" s="94">
        <f t="shared" ca="1" si="80"/>
        <v>0</v>
      </c>
      <c r="AY121" s="94">
        <f t="shared" ca="1" si="80"/>
        <v>0</v>
      </c>
      <c r="AZ121" s="94">
        <f t="shared" ca="1" si="80"/>
        <v>170135.85828697728</v>
      </c>
      <c r="BA121" s="94">
        <f t="shared" ca="1" si="80"/>
        <v>170135.85828697728</v>
      </c>
      <c r="BB121" s="94">
        <f t="shared" ca="1" si="80"/>
        <v>170135.85828697728</v>
      </c>
      <c r="BC121" s="94">
        <f t="shared" ca="1" si="80"/>
        <v>170135.85828697728</v>
      </c>
      <c r="BD121" s="94">
        <f t="shared" ca="1" si="80"/>
        <v>170135.85828697728</v>
      </c>
      <c r="BE121" s="94">
        <f t="shared" ca="1" si="80"/>
        <v>170135.85828697728</v>
      </c>
      <c r="BF121" s="94">
        <f t="shared" ca="1" si="80"/>
        <v>170135.85828697728</v>
      </c>
      <c r="BG121" s="94">
        <f t="shared" ca="1" si="80"/>
        <v>170135.85828697728</v>
      </c>
      <c r="BH121" s="94">
        <f t="shared" ca="1" si="80"/>
        <v>170135.85828697728</v>
      </c>
      <c r="BI121" s="94">
        <f t="shared" ca="1" si="80"/>
        <v>170135.85828697728</v>
      </c>
      <c r="BJ121" s="94">
        <f t="shared" ca="1" si="80"/>
        <v>170135.85828697728</v>
      </c>
      <c r="BK121" s="173"/>
    </row>
    <row r="122" spans="1:63">
      <c r="A122" s="2"/>
      <c r="E122" s="173"/>
      <c r="F122" s="173"/>
      <c r="G122" s="173"/>
      <c r="H122" s="173"/>
      <c r="I122" s="173"/>
      <c r="J122" s="173"/>
      <c r="K122" s="173"/>
      <c r="L122" s="173"/>
      <c r="M122" s="173"/>
      <c r="N122" s="173"/>
      <c r="O122" s="173"/>
      <c r="P122" s="173"/>
      <c r="Q122" s="173"/>
      <c r="R122" s="173"/>
      <c r="S122" s="173"/>
      <c r="T122" s="173"/>
      <c r="U122" s="173"/>
      <c r="V122" s="173"/>
      <c r="W122" s="173"/>
      <c r="X122" s="173"/>
      <c r="Y122" s="173"/>
      <c r="Z122" s="173"/>
      <c r="AA122" s="173"/>
      <c r="AB122" s="173"/>
      <c r="AC122" s="173"/>
      <c r="AD122" s="173"/>
      <c r="AE122" s="173"/>
      <c r="AF122" s="173"/>
      <c r="AG122" s="173"/>
      <c r="AH122" s="173"/>
      <c r="AI122" s="173"/>
      <c r="AJ122" s="173"/>
      <c r="AK122" s="173"/>
      <c r="AL122" s="173"/>
      <c r="AM122" s="173"/>
      <c r="AN122" s="173"/>
      <c r="AO122" s="173"/>
      <c r="AP122" s="173"/>
      <c r="AQ122" s="173"/>
      <c r="AR122" s="173"/>
      <c r="AS122" s="173"/>
      <c r="AT122" s="173"/>
      <c r="AU122" s="173"/>
      <c r="AV122" s="173"/>
      <c r="AW122" s="173"/>
      <c r="AX122" s="173"/>
      <c r="AY122" s="173"/>
      <c r="AZ122" s="173"/>
      <c r="BA122" s="173"/>
      <c r="BB122" s="173"/>
      <c r="BC122" s="173"/>
      <c r="BD122" s="173"/>
      <c r="BE122" s="173"/>
      <c r="BF122" s="173"/>
      <c r="BG122" s="173"/>
      <c r="BH122" s="173"/>
      <c r="BI122" s="173"/>
      <c r="BJ122" s="173"/>
    </row>
    <row r="123" spans="1:63" ht="18.5">
      <c r="A123" s="156" t="s">
        <v>200</v>
      </c>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c r="AA123" s="170"/>
      <c r="AB123" s="170"/>
      <c r="AC123" s="170"/>
      <c r="AD123" s="170"/>
      <c r="AE123" s="170"/>
      <c r="AF123" s="170"/>
      <c r="AG123" s="170"/>
      <c r="AH123" s="170"/>
      <c r="AI123" s="170"/>
      <c r="AJ123" s="170"/>
      <c r="AK123" s="170"/>
      <c r="AL123" s="170"/>
      <c r="AM123" s="170"/>
      <c r="AN123" s="170"/>
      <c r="AO123" s="170"/>
      <c r="AP123" s="170"/>
      <c r="AQ123" s="170"/>
      <c r="AR123" s="170"/>
      <c r="AS123" s="170"/>
      <c r="AT123" s="170"/>
      <c r="AU123" s="170"/>
      <c r="AV123" s="170"/>
      <c r="AW123" s="170"/>
      <c r="AX123" s="170"/>
      <c r="AY123" s="170"/>
      <c r="AZ123" s="170"/>
      <c r="BA123" s="170"/>
      <c r="BB123" s="170"/>
      <c r="BC123" s="170"/>
      <c r="BD123" s="170"/>
      <c r="BE123" s="170"/>
      <c r="BF123" s="170"/>
      <c r="BG123" s="170"/>
      <c r="BH123" s="170"/>
      <c r="BI123" s="170"/>
      <c r="BJ123" s="157"/>
      <c r="BK123" s="157"/>
    </row>
    <row r="124" spans="1:63">
      <c r="A124" s="17" t="s">
        <v>40</v>
      </c>
      <c r="B124" s="17">
        <v>0</v>
      </c>
      <c r="C124" s="17">
        <v>1</v>
      </c>
      <c r="D124" s="17">
        <v>2</v>
      </c>
      <c r="E124" s="17">
        <v>3</v>
      </c>
      <c r="F124" s="17">
        <v>4</v>
      </c>
      <c r="G124" s="17">
        <v>5</v>
      </c>
      <c r="H124" s="17">
        <v>6</v>
      </c>
      <c r="I124" s="17">
        <v>7</v>
      </c>
      <c r="J124" s="17">
        <v>8</v>
      </c>
      <c r="K124" s="17">
        <v>9</v>
      </c>
      <c r="L124" s="17">
        <v>10</v>
      </c>
      <c r="M124" s="17">
        <v>11</v>
      </c>
      <c r="N124" s="17">
        <v>12</v>
      </c>
      <c r="O124" s="17">
        <v>13</v>
      </c>
      <c r="P124" s="17">
        <v>14</v>
      </c>
      <c r="Q124" s="17">
        <v>15</v>
      </c>
      <c r="R124" s="17">
        <v>16</v>
      </c>
      <c r="S124" s="17">
        <v>17</v>
      </c>
      <c r="T124" s="17">
        <v>18</v>
      </c>
      <c r="U124" s="17">
        <v>19</v>
      </c>
      <c r="V124" s="17">
        <v>20</v>
      </c>
      <c r="W124" s="17">
        <v>21</v>
      </c>
      <c r="X124" s="17">
        <v>22</v>
      </c>
      <c r="Y124" s="17">
        <v>23</v>
      </c>
      <c r="Z124" s="17">
        <v>24</v>
      </c>
      <c r="AA124" s="17">
        <v>25</v>
      </c>
      <c r="AB124" s="17">
        <v>26</v>
      </c>
      <c r="AC124" s="17">
        <v>27</v>
      </c>
      <c r="AD124" s="17">
        <v>28</v>
      </c>
      <c r="AE124" s="17">
        <v>29</v>
      </c>
      <c r="AF124" s="17">
        <v>30</v>
      </c>
      <c r="AG124" s="17">
        <v>31</v>
      </c>
      <c r="AH124" s="17">
        <v>32</v>
      </c>
      <c r="AI124" s="17">
        <v>33</v>
      </c>
      <c r="AJ124" s="17">
        <v>34</v>
      </c>
      <c r="AK124" s="17">
        <v>35</v>
      </c>
      <c r="AL124" s="17">
        <v>36</v>
      </c>
      <c r="AM124" s="17">
        <v>37</v>
      </c>
      <c r="AN124" s="17">
        <v>38</v>
      </c>
      <c r="AO124" s="17">
        <v>39</v>
      </c>
      <c r="AP124" s="17">
        <v>40</v>
      </c>
      <c r="AQ124" s="17">
        <v>41</v>
      </c>
      <c r="AR124" s="17">
        <v>42</v>
      </c>
      <c r="AS124" s="17">
        <v>43</v>
      </c>
      <c r="AT124" s="17">
        <v>44</v>
      </c>
      <c r="AU124" s="17">
        <v>45</v>
      </c>
      <c r="AV124" s="17">
        <v>46</v>
      </c>
      <c r="AW124" s="17">
        <v>47</v>
      </c>
      <c r="AX124" s="17">
        <v>48</v>
      </c>
      <c r="AY124" s="17">
        <v>49</v>
      </c>
      <c r="AZ124" s="17">
        <v>50</v>
      </c>
      <c r="BA124" s="17">
        <v>51</v>
      </c>
      <c r="BB124" s="17">
        <v>52</v>
      </c>
      <c r="BC124" s="17">
        <v>53</v>
      </c>
      <c r="BD124" s="17">
        <v>54</v>
      </c>
      <c r="BE124" s="17">
        <v>55</v>
      </c>
      <c r="BF124" s="17">
        <v>56</v>
      </c>
      <c r="BG124" s="17">
        <v>57</v>
      </c>
      <c r="BH124" s="17">
        <v>58</v>
      </c>
      <c r="BI124" s="17">
        <v>59</v>
      </c>
      <c r="BJ124" s="17">
        <v>60</v>
      </c>
      <c r="BK124" s="17"/>
    </row>
    <row r="125" spans="1:63">
      <c r="A125" s="152" t="str">
        <f>'Input - Assumptions'!F9</f>
        <v>Seed Round Equity</v>
      </c>
      <c r="B125" s="94">
        <f>IF(B$124='Input - Assumptions'!$H9,'Input - Assumptions'!$G9,0)</f>
        <v>0</v>
      </c>
      <c r="C125" s="94">
        <f>IF(C$124='Input - Assumptions'!$H9,'Input - Assumptions'!$G9,0)+B125</f>
        <v>0</v>
      </c>
      <c r="D125" s="94">
        <f>IF(D$124='Input - Assumptions'!$H9,'Input - Assumptions'!$G9,0)+C125</f>
        <v>0</v>
      </c>
      <c r="E125" s="94">
        <f>IF(E$124='Input - Assumptions'!$H9,'Input - Assumptions'!$G9,0)+D125</f>
        <v>0</v>
      </c>
      <c r="F125" s="94">
        <f>IF(F$124='Input - Assumptions'!$H9,'Input - Assumptions'!$G9,0)+E125</f>
        <v>0</v>
      </c>
      <c r="G125" s="94">
        <f>IF(G$124='Input - Assumptions'!$H9,'Input - Assumptions'!$G9,0)+F125</f>
        <v>0</v>
      </c>
      <c r="H125" s="94">
        <f>IF(H$124='Input - Assumptions'!$H9,'Input - Assumptions'!$G9,0)+G125</f>
        <v>0</v>
      </c>
      <c r="I125" s="94">
        <f>IF(I$124='Input - Assumptions'!$H9,'Input - Assumptions'!$G9,0)+H125</f>
        <v>0</v>
      </c>
      <c r="J125" s="94">
        <f>IF(J$124='Input - Assumptions'!$H9,'Input - Assumptions'!$G9,0)+I125</f>
        <v>0</v>
      </c>
      <c r="K125" s="94">
        <f>IF(K$124='Input - Assumptions'!$H9,'Input - Assumptions'!$G9,0)+J125</f>
        <v>0</v>
      </c>
      <c r="L125" s="94">
        <f>IF(L$124='Input - Assumptions'!$H9,'Input - Assumptions'!$G9,0)+K125</f>
        <v>0</v>
      </c>
      <c r="M125" s="94">
        <f>IF(M$124='Input - Assumptions'!$H9,'Input - Assumptions'!$G9,0)+L125</f>
        <v>0</v>
      </c>
      <c r="N125" s="94">
        <f>IF(N$124='Input - Assumptions'!$H9,'Input - Assumptions'!$G9,0)+M125</f>
        <v>2600000</v>
      </c>
      <c r="O125" s="94">
        <f>IF(O$124='Input - Assumptions'!$H9,'Input - Assumptions'!$G9,0)+N125</f>
        <v>2600000</v>
      </c>
      <c r="P125" s="94">
        <f>IF(P$124='Input - Assumptions'!$H9,'Input - Assumptions'!$G9,0)+O125</f>
        <v>2600000</v>
      </c>
      <c r="Q125" s="94">
        <f>IF(Q$124='Input - Assumptions'!$H9,'Input - Assumptions'!$G9,0)+P125</f>
        <v>2600000</v>
      </c>
      <c r="R125" s="94">
        <f>IF(R$124='Input - Assumptions'!$H9,'Input - Assumptions'!$G9,0)+Q125</f>
        <v>2600000</v>
      </c>
      <c r="S125" s="94">
        <f>IF(S$124='Input - Assumptions'!$H9,'Input - Assumptions'!$G9,0)+R125</f>
        <v>2600000</v>
      </c>
      <c r="T125" s="94">
        <f>IF(T$124='Input - Assumptions'!$H9,'Input - Assumptions'!$G9,0)+S125</f>
        <v>2600000</v>
      </c>
      <c r="U125" s="94">
        <f>IF(U$124='Input - Assumptions'!$H9,'Input - Assumptions'!$G9,0)+T125</f>
        <v>2600000</v>
      </c>
      <c r="V125" s="94">
        <f>IF(V$124='Input - Assumptions'!$H9,'Input - Assumptions'!$G9,0)+U125</f>
        <v>2600000</v>
      </c>
      <c r="W125" s="94">
        <f>IF(W$124='Input - Assumptions'!$H9,'Input - Assumptions'!$G9,0)+V125</f>
        <v>2600000</v>
      </c>
      <c r="X125" s="94">
        <f>IF(X$124='Input - Assumptions'!$H9,'Input - Assumptions'!$G9,0)+W125</f>
        <v>2600000</v>
      </c>
      <c r="Y125" s="94">
        <f>IF(Y$124='Input - Assumptions'!$H9,'Input - Assumptions'!$G9,0)+X125</f>
        <v>2600000</v>
      </c>
      <c r="Z125" s="94">
        <f>IF(Z$124='Input - Assumptions'!$H9,'Input - Assumptions'!$G9,0)+Y125</f>
        <v>2600000</v>
      </c>
      <c r="AA125" s="94">
        <f>IF(AA$124='Input - Assumptions'!$H9,'Input - Assumptions'!$G9,0)+Z125</f>
        <v>2600000</v>
      </c>
      <c r="AB125" s="94">
        <f>IF(AB$124='Input - Assumptions'!$H9,'Input - Assumptions'!$G9,0)+AA125</f>
        <v>2600000</v>
      </c>
      <c r="AC125" s="94">
        <f>IF(AC$124='Input - Assumptions'!$H9,'Input - Assumptions'!$G9,0)+AB125</f>
        <v>2600000</v>
      </c>
      <c r="AD125" s="94">
        <f>IF(AD$124='Input - Assumptions'!$H9,'Input - Assumptions'!$G9,0)+AC125</f>
        <v>2600000</v>
      </c>
      <c r="AE125" s="94">
        <f>IF(AE$124='Input - Assumptions'!$H9,'Input - Assumptions'!$G9,0)+AD125</f>
        <v>2600000</v>
      </c>
      <c r="AF125" s="94">
        <f>IF(AF$124='Input - Assumptions'!$H9,'Input - Assumptions'!$G9,0)+AE125</f>
        <v>2600000</v>
      </c>
      <c r="AG125" s="94">
        <f>IF(AG$124='Input - Assumptions'!$H9,'Input - Assumptions'!$G9,0)+AF125</f>
        <v>2600000</v>
      </c>
      <c r="AH125" s="94">
        <f>IF(AH$124='Input - Assumptions'!$H9,'Input - Assumptions'!$G9,0)+AG125</f>
        <v>2600000</v>
      </c>
      <c r="AI125" s="94">
        <f>IF(AI$124='Input - Assumptions'!$H9,'Input - Assumptions'!$G9,0)+AH125</f>
        <v>2600000</v>
      </c>
      <c r="AJ125" s="94">
        <f>IF(AJ$124='Input - Assumptions'!$H9,'Input - Assumptions'!$G9,0)+AI125</f>
        <v>2600000</v>
      </c>
      <c r="AK125" s="94">
        <f>IF(AK$124='Input - Assumptions'!$H9,'Input - Assumptions'!$G9,0)+AJ125</f>
        <v>2600000</v>
      </c>
      <c r="AL125" s="94">
        <f>IF(AL$124='Input - Assumptions'!$H9,'Input - Assumptions'!$G9,0)+AK125</f>
        <v>2600000</v>
      </c>
      <c r="AM125" s="94">
        <f>IF(AM$124='Input - Assumptions'!$H9,'Input - Assumptions'!$G9,0)+AL125</f>
        <v>2600000</v>
      </c>
      <c r="AN125" s="94">
        <f>IF(AN$124='Input - Assumptions'!$H9,'Input - Assumptions'!$G9,0)+AM125</f>
        <v>2600000</v>
      </c>
      <c r="AO125" s="94">
        <f>IF(AO$124='Input - Assumptions'!$H9,'Input - Assumptions'!$G9,0)+AN125</f>
        <v>2600000</v>
      </c>
      <c r="AP125" s="94">
        <f>IF(AP$124='Input - Assumptions'!$H9,'Input - Assumptions'!$G9,0)+AO125</f>
        <v>2600000</v>
      </c>
      <c r="AQ125" s="94">
        <f>IF(AQ$124='Input - Assumptions'!$H9,'Input - Assumptions'!$G9,0)+AP125</f>
        <v>2600000</v>
      </c>
      <c r="AR125" s="94">
        <f>IF(AR$124='Input - Assumptions'!$H9,'Input - Assumptions'!$G9,0)+AQ125</f>
        <v>2600000</v>
      </c>
      <c r="AS125" s="94">
        <f>IF(AS$124='Input - Assumptions'!$H9,'Input - Assumptions'!$G9,0)+AR125</f>
        <v>2600000</v>
      </c>
      <c r="AT125" s="94">
        <f>IF(AT$124='Input - Assumptions'!$H9,'Input - Assumptions'!$G9,0)+AS125</f>
        <v>2600000</v>
      </c>
      <c r="AU125" s="94">
        <f>IF(AU$124='Input - Assumptions'!$H9,'Input - Assumptions'!$G9,0)+AT125</f>
        <v>2600000</v>
      </c>
      <c r="AV125" s="94">
        <f>IF(AV$124='Input - Assumptions'!$H9,'Input - Assumptions'!$G9,0)+AU125</f>
        <v>2600000</v>
      </c>
      <c r="AW125" s="94">
        <f>IF(AW$124='Input - Assumptions'!$H9,'Input - Assumptions'!$G9,0)+AV125</f>
        <v>2600000</v>
      </c>
      <c r="AX125" s="94">
        <f>IF(AX$124='Input - Assumptions'!$H9,'Input - Assumptions'!$G9,0)+AW125</f>
        <v>2600000</v>
      </c>
      <c r="AY125" s="94">
        <f>IF(AY$124='Input - Assumptions'!$H9,'Input - Assumptions'!$G9,0)+AX125</f>
        <v>2600000</v>
      </c>
      <c r="AZ125" s="94">
        <f>IF(AZ$124='Input - Assumptions'!$H9,'Input - Assumptions'!$G9,0)+AY125</f>
        <v>2600000</v>
      </c>
      <c r="BA125" s="94">
        <f>IF(BA$124='Input - Assumptions'!$H9,'Input - Assumptions'!$G9,0)+AZ125</f>
        <v>2600000</v>
      </c>
      <c r="BB125" s="94">
        <f>IF(BB$124='Input - Assumptions'!$H9,'Input - Assumptions'!$G9,0)+BA125</f>
        <v>2600000</v>
      </c>
      <c r="BC125" s="94">
        <f>IF(BC$124='Input - Assumptions'!$H9,'Input - Assumptions'!$G9,0)+BB125</f>
        <v>2600000</v>
      </c>
      <c r="BD125" s="94">
        <f>IF(BD$124='Input - Assumptions'!$H9,'Input - Assumptions'!$G9,0)+BC125</f>
        <v>2600000</v>
      </c>
      <c r="BE125" s="94">
        <f>IF(BE$124='Input - Assumptions'!$H9,'Input - Assumptions'!$G9,0)+BD125</f>
        <v>2600000</v>
      </c>
      <c r="BF125" s="94">
        <f>IF(BF$124='Input - Assumptions'!$H9,'Input - Assumptions'!$G9,0)+BE125</f>
        <v>2600000</v>
      </c>
      <c r="BG125" s="94">
        <f>IF(BG$124='Input - Assumptions'!$H9,'Input - Assumptions'!$G9,0)+BF125</f>
        <v>2600000</v>
      </c>
      <c r="BH125" s="94">
        <f>IF(BH$124='Input - Assumptions'!$H9,'Input - Assumptions'!$G9,0)+BG125</f>
        <v>2600000</v>
      </c>
      <c r="BI125" s="94">
        <f>IF(BI$124='Input - Assumptions'!$H9,'Input - Assumptions'!$G9,0)+BH125</f>
        <v>2600000</v>
      </c>
      <c r="BJ125" s="94">
        <f>IF(BJ$124='Input - Assumptions'!$H9,'Input - Assumptions'!$G9,0)+BI125</f>
        <v>2600000</v>
      </c>
    </row>
    <row r="126" spans="1:63">
      <c r="A126" s="152" t="str">
        <f>'Input - Assumptions'!F10</f>
        <v>Personal Investment</v>
      </c>
      <c r="B126" s="94">
        <f>IF(B$124='Input - Assumptions'!$H10,'Input - Assumptions'!$G10,0)</f>
        <v>0</v>
      </c>
      <c r="C126" s="94">
        <f>IF(C$124='Input - Assumptions'!$H10,'Input - Assumptions'!$G10,0)+B126</f>
        <v>78000</v>
      </c>
      <c r="D126" s="94">
        <f>IF(D$124='Input - Assumptions'!$H10,'Input - Assumptions'!$G10,0)+C126</f>
        <v>78000</v>
      </c>
      <c r="E126" s="94">
        <f>IF(E$124='Input - Assumptions'!$H10,'Input - Assumptions'!$G10,0)+D126</f>
        <v>78000</v>
      </c>
      <c r="F126" s="94">
        <f>IF(F$124='Input - Assumptions'!$H10,'Input - Assumptions'!$G10,0)+E126</f>
        <v>78000</v>
      </c>
      <c r="G126" s="94">
        <f>IF(G$124='Input - Assumptions'!$H10,'Input - Assumptions'!$G10,0)+F126</f>
        <v>78000</v>
      </c>
      <c r="H126" s="94">
        <f>IF(H$124='Input - Assumptions'!$H10,'Input - Assumptions'!$G10,0)+G126</f>
        <v>78000</v>
      </c>
      <c r="I126" s="94">
        <f>IF(I$124='Input - Assumptions'!$H10,'Input - Assumptions'!$G10,0)+H126</f>
        <v>78000</v>
      </c>
      <c r="J126" s="94">
        <f>IF(J$124='Input - Assumptions'!$H10,'Input - Assumptions'!$G10,0)+I126</f>
        <v>78000</v>
      </c>
      <c r="K126" s="94">
        <f>IF(K$124='Input - Assumptions'!$H10,'Input - Assumptions'!$G10,0)+J126</f>
        <v>78000</v>
      </c>
      <c r="L126" s="94">
        <f>IF(L$124='Input - Assumptions'!$H10,'Input - Assumptions'!$G10,0)+K126</f>
        <v>78000</v>
      </c>
      <c r="M126" s="94">
        <f>IF(M$124='Input - Assumptions'!$H10,'Input - Assumptions'!$G10,0)+L126</f>
        <v>78000</v>
      </c>
      <c r="N126" s="94">
        <f>IF(N$124='Input - Assumptions'!$H10,'Input - Assumptions'!$G10,0)+M126</f>
        <v>78000</v>
      </c>
      <c r="O126" s="94">
        <f>IF(O$124='Input - Assumptions'!$H10,'Input - Assumptions'!$G10,0)+N126</f>
        <v>78000</v>
      </c>
      <c r="P126" s="94">
        <f>IF(P$124='Input - Assumptions'!$H10,'Input - Assumptions'!$G10,0)+O126</f>
        <v>78000</v>
      </c>
      <c r="Q126" s="94">
        <f>IF(Q$124='Input - Assumptions'!$H10,'Input - Assumptions'!$G10,0)+P126</f>
        <v>78000</v>
      </c>
      <c r="R126" s="94">
        <f>IF(R$124='Input - Assumptions'!$H10,'Input - Assumptions'!$G10,0)+Q126</f>
        <v>78000</v>
      </c>
      <c r="S126" s="94">
        <f>IF(S$124='Input - Assumptions'!$H10,'Input - Assumptions'!$G10,0)+R126</f>
        <v>78000</v>
      </c>
      <c r="T126" s="94">
        <f>IF(T$124='Input - Assumptions'!$H10,'Input - Assumptions'!$G10,0)+S126</f>
        <v>78000</v>
      </c>
      <c r="U126" s="94">
        <f>IF(U$124='Input - Assumptions'!$H10,'Input - Assumptions'!$G10,0)+T126</f>
        <v>78000</v>
      </c>
      <c r="V126" s="94">
        <f>IF(V$124='Input - Assumptions'!$H10,'Input - Assumptions'!$G10,0)+U126</f>
        <v>78000</v>
      </c>
      <c r="W126" s="94">
        <f>IF(W$124='Input - Assumptions'!$H10,'Input - Assumptions'!$G10,0)+V126</f>
        <v>78000</v>
      </c>
      <c r="X126" s="94">
        <f>IF(X$124='Input - Assumptions'!$H10,'Input - Assumptions'!$G10,0)+W126</f>
        <v>78000</v>
      </c>
      <c r="Y126" s="94">
        <f>IF(Y$124='Input - Assumptions'!$H10,'Input - Assumptions'!$G10,0)+X126</f>
        <v>78000</v>
      </c>
      <c r="Z126" s="94">
        <f>IF(Z$124='Input - Assumptions'!$H10,'Input - Assumptions'!$G10,0)+Y126</f>
        <v>78000</v>
      </c>
      <c r="AA126" s="94">
        <f>IF(AA$124='Input - Assumptions'!$H10,'Input - Assumptions'!$G10,0)+Z126</f>
        <v>78000</v>
      </c>
      <c r="AB126" s="94">
        <f>IF(AB$124='Input - Assumptions'!$H10,'Input - Assumptions'!$G10,0)+AA126</f>
        <v>78000</v>
      </c>
      <c r="AC126" s="94">
        <f>IF(AC$124='Input - Assumptions'!$H10,'Input - Assumptions'!$G10,0)+AB126</f>
        <v>78000</v>
      </c>
      <c r="AD126" s="94">
        <f>IF(AD$124='Input - Assumptions'!$H10,'Input - Assumptions'!$G10,0)+AC126</f>
        <v>78000</v>
      </c>
      <c r="AE126" s="94">
        <f>IF(AE$124='Input - Assumptions'!$H10,'Input - Assumptions'!$G10,0)+AD126</f>
        <v>78000</v>
      </c>
      <c r="AF126" s="94">
        <f>IF(AF$124='Input - Assumptions'!$H10,'Input - Assumptions'!$G10,0)+AE126</f>
        <v>78000</v>
      </c>
      <c r="AG126" s="94">
        <f>IF(AG$124='Input - Assumptions'!$H10,'Input - Assumptions'!$G10,0)+AF126</f>
        <v>78000</v>
      </c>
      <c r="AH126" s="94">
        <f>IF(AH$124='Input - Assumptions'!$H10,'Input - Assumptions'!$G10,0)+AG126</f>
        <v>78000</v>
      </c>
      <c r="AI126" s="94">
        <f>IF(AI$124='Input - Assumptions'!$H10,'Input - Assumptions'!$G10,0)+AH126</f>
        <v>78000</v>
      </c>
      <c r="AJ126" s="94">
        <f>IF(AJ$124='Input - Assumptions'!$H10,'Input - Assumptions'!$G10,0)+AI126</f>
        <v>78000</v>
      </c>
      <c r="AK126" s="94">
        <f>IF(AK$124='Input - Assumptions'!$H10,'Input - Assumptions'!$G10,0)+AJ126</f>
        <v>78000</v>
      </c>
      <c r="AL126" s="94">
        <f>IF(AL$124='Input - Assumptions'!$H10,'Input - Assumptions'!$G10,0)+AK126</f>
        <v>78000</v>
      </c>
      <c r="AM126" s="94">
        <f>IF(AM$124='Input - Assumptions'!$H10,'Input - Assumptions'!$G10,0)+AL126</f>
        <v>78000</v>
      </c>
      <c r="AN126" s="94">
        <f>IF(AN$124='Input - Assumptions'!$H10,'Input - Assumptions'!$G10,0)+AM126</f>
        <v>78000</v>
      </c>
      <c r="AO126" s="94">
        <f>IF(AO$124='Input - Assumptions'!$H10,'Input - Assumptions'!$G10,0)+AN126</f>
        <v>78000</v>
      </c>
      <c r="AP126" s="94">
        <f>IF(AP$124='Input - Assumptions'!$H10,'Input - Assumptions'!$G10,0)+AO126</f>
        <v>78000</v>
      </c>
      <c r="AQ126" s="94">
        <f>IF(AQ$124='Input - Assumptions'!$H10,'Input - Assumptions'!$G10,0)+AP126</f>
        <v>78000</v>
      </c>
      <c r="AR126" s="94">
        <f>IF(AR$124='Input - Assumptions'!$H10,'Input - Assumptions'!$G10,0)+AQ126</f>
        <v>78000</v>
      </c>
      <c r="AS126" s="94">
        <f>IF(AS$124='Input - Assumptions'!$H10,'Input - Assumptions'!$G10,0)+AR126</f>
        <v>78000</v>
      </c>
      <c r="AT126" s="94">
        <f>IF(AT$124='Input - Assumptions'!$H10,'Input - Assumptions'!$G10,0)+AS126</f>
        <v>78000</v>
      </c>
      <c r="AU126" s="94">
        <f>IF(AU$124='Input - Assumptions'!$H10,'Input - Assumptions'!$G10,0)+AT126</f>
        <v>78000</v>
      </c>
      <c r="AV126" s="94">
        <f>IF(AV$124='Input - Assumptions'!$H10,'Input - Assumptions'!$G10,0)+AU126</f>
        <v>78000</v>
      </c>
      <c r="AW126" s="94">
        <f>IF(AW$124='Input - Assumptions'!$H10,'Input - Assumptions'!$G10,0)+AV126</f>
        <v>78000</v>
      </c>
      <c r="AX126" s="94">
        <f>IF(AX$124='Input - Assumptions'!$H10,'Input - Assumptions'!$G10,0)+AW126</f>
        <v>78000</v>
      </c>
      <c r="AY126" s="94">
        <f>IF(AY$124='Input - Assumptions'!$H10,'Input - Assumptions'!$G10,0)+AX126</f>
        <v>78000</v>
      </c>
      <c r="AZ126" s="94">
        <f>IF(AZ$124='Input - Assumptions'!$H10,'Input - Assumptions'!$G10,0)+AY126</f>
        <v>78000</v>
      </c>
      <c r="BA126" s="94">
        <f>IF(BA$124='Input - Assumptions'!$H10,'Input - Assumptions'!$G10,0)+AZ126</f>
        <v>78000</v>
      </c>
      <c r="BB126" s="94">
        <f>IF(BB$124='Input - Assumptions'!$H10,'Input - Assumptions'!$G10,0)+BA126</f>
        <v>78000</v>
      </c>
      <c r="BC126" s="94">
        <f>IF(BC$124='Input - Assumptions'!$H10,'Input - Assumptions'!$G10,0)+BB126</f>
        <v>78000</v>
      </c>
      <c r="BD126" s="94">
        <f>IF(BD$124='Input - Assumptions'!$H10,'Input - Assumptions'!$G10,0)+BC126</f>
        <v>78000</v>
      </c>
      <c r="BE126" s="94">
        <f>IF(BE$124='Input - Assumptions'!$H10,'Input - Assumptions'!$G10,0)+BD126</f>
        <v>78000</v>
      </c>
      <c r="BF126" s="94">
        <f>IF(BF$124='Input - Assumptions'!$H10,'Input - Assumptions'!$G10,0)+BE126</f>
        <v>78000</v>
      </c>
      <c r="BG126" s="94">
        <f>IF(BG$124='Input - Assumptions'!$H10,'Input - Assumptions'!$G10,0)+BF126</f>
        <v>78000</v>
      </c>
      <c r="BH126" s="94">
        <f>IF(BH$124='Input - Assumptions'!$H10,'Input - Assumptions'!$G10,0)+BG126</f>
        <v>78000</v>
      </c>
      <c r="BI126" s="94">
        <f>IF(BI$124='Input - Assumptions'!$H10,'Input - Assumptions'!$G10,0)+BH126</f>
        <v>78000</v>
      </c>
      <c r="BJ126" s="94">
        <f>IF(BJ$124='Input - Assumptions'!$H10,'Input - Assumptions'!$G10,0)+BI126</f>
        <v>78000</v>
      </c>
    </row>
    <row r="127" spans="1:63">
      <c r="A127" s="152">
        <f>'Input - Assumptions'!F11</f>
        <v>0</v>
      </c>
      <c r="B127" s="94">
        <f>IF(B$124='Input - Assumptions'!$H11,'Input - Assumptions'!$G11,0)</f>
        <v>0</v>
      </c>
      <c r="C127" s="94">
        <f>IF(C$124='Input - Assumptions'!$H11,'Input - Assumptions'!$G11,0)+B127</f>
        <v>0</v>
      </c>
      <c r="D127" s="94">
        <f>IF(D$124='Input - Assumptions'!$H11,'Input - Assumptions'!$G11,0)+C127</f>
        <v>0</v>
      </c>
      <c r="E127" s="94">
        <f>IF(E$124='Input - Assumptions'!$H11,'Input - Assumptions'!$G11,0)+D127</f>
        <v>0</v>
      </c>
      <c r="F127" s="94">
        <f>IF(F$124='Input - Assumptions'!$H11,'Input - Assumptions'!$G11,0)+E127</f>
        <v>0</v>
      </c>
      <c r="G127" s="94">
        <f>IF(G$124='Input - Assumptions'!$H11,'Input - Assumptions'!$G11,0)+F127</f>
        <v>0</v>
      </c>
      <c r="H127" s="94">
        <f>IF(H$124='Input - Assumptions'!$H11,'Input - Assumptions'!$G11,0)+G127</f>
        <v>0</v>
      </c>
      <c r="I127" s="94">
        <f>IF(I$124='Input - Assumptions'!$H11,'Input - Assumptions'!$G11,0)+H127</f>
        <v>0</v>
      </c>
      <c r="J127" s="94">
        <f>IF(J$124='Input - Assumptions'!$H11,'Input - Assumptions'!$G11,0)+I127</f>
        <v>0</v>
      </c>
      <c r="K127" s="94">
        <f>IF(K$124='Input - Assumptions'!$H11,'Input - Assumptions'!$G11,0)+J127</f>
        <v>0</v>
      </c>
      <c r="L127" s="94">
        <f>IF(L$124='Input - Assumptions'!$H11,'Input - Assumptions'!$G11,0)+K127</f>
        <v>0</v>
      </c>
      <c r="M127" s="94">
        <f>IF(M$124='Input - Assumptions'!$H11,'Input - Assumptions'!$G11,0)+L127</f>
        <v>0</v>
      </c>
      <c r="N127" s="94">
        <f>IF(N$124='Input - Assumptions'!$H11,'Input - Assumptions'!$G11,0)+M127</f>
        <v>0</v>
      </c>
      <c r="O127" s="94">
        <f>IF(O$124='Input - Assumptions'!$H11,'Input - Assumptions'!$G11,0)+N127</f>
        <v>0</v>
      </c>
      <c r="P127" s="94">
        <f>IF(P$124='Input - Assumptions'!$H11,'Input - Assumptions'!$G11,0)+O127</f>
        <v>0</v>
      </c>
      <c r="Q127" s="94">
        <f>IF(Q$124='Input - Assumptions'!$H11,'Input - Assumptions'!$G11,0)+P127</f>
        <v>0</v>
      </c>
      <c r="R127" s="94">
        <f>IF(R$124='Input - Assumptions'!$H11,'Input - Assumptions'!$G11,0)+Q127</f>
        <v>0</v>
      </c>
      <c r="S127" s="94">
        <f>IF(S$124='Input - Assumptions'!$H11,'Input - Assumptions'!$G11,0)+R127</f>
        <v>0</v>
      </c>
      <c r="T127" s="94">
        <f>IF(T$124='Input - Assumptions'!$H11,'Input - Assumptions'!$G11,0)+S127</f>
        <v>0</v>
      </c>
      <c r="U127" s="94">
        <f>IF(U$124='Input - Assumptions'!$H11,'Input - Assumptions'!$G11,0)+T127</f>
        <v>0</v>
      </c>
      <c r="V127" s="94">
        <f>IF(V$124='Input - Assumptions'!$H11,'Input - Assumptions'!$G11,0)+U127</f>
        <v>0</v>
      </c>
      <c r="W127" s="94">
        <f>IF(W$124='Input - Assumptions'!$H11,'Input - Assumptions'!$G11,0)+V127</f>
        <v>0</v>
      </c>
      <c r="X127" s="94">
        <f>IF(X$124='Input - Assumptions'!$H11,'Input - Assumptions'!$G11,0)+W127</f>
        <v>0</v>
      </c>
      <c r="Y127" s="94">
        <f>IF(Y$124='Input - Assumptions'!$H11,'Input - Assumptions'!$G11,0)+X127</f>
        <v>0</v>
      </c>
      <c r="Z127" s="94">
        <f>IF(Z$124='Input - Assumptions'!$H11,'Input - Assumptions'!$G11,0)+Y127</f>
        <v>0</v>
      </c>
      <c r="AA127" s="94">
        <f>IF(AA$124='Input - Assumptions'!$H11,'Input - Assumptions'!$G11,0)+Z127</f>
        <v>0</v>
      </c>
      <c r="AB127" s="94">
        <f>IF(AB$124='Input - Assumptions'!$H11,'Input - Assumptions'!$G11,0)+AA127</f>
        <v>0</v>
      </c>
      <c r="AC127" s="94">
        <f>IF(AC$124='Input - Assumptions'!$H11,'Input - Assumptions'!$G11,0)+AB127</f>
        <v>0</v>
      </c>
      <c r="AD127" s="94">
        <f>IF(AD$124='Input - Assumptions'!$H11,'Input - Assumptions'!$G11,0)+AC127</f>
        <v>0</v>
      </c>
      <c r="AE127" s="94">
        <f>IF(AE$124='Input - Assumptions'!$H11,'Input - Assumptions'!$G11,0)+AD127</f>
        <v>0</v>
      </c>
      <c r="AF127" s="94">
        <f>IF(AF$124='Input - Assumptions'!$H11,'Input - Assumptions'!$G11,0)+AE127</f>
        <v>0</v>
      </c>
      <c r="AG127" s="94">
        <f>IF(AG$124='Input - Assumptions'!$H11,'Input - Assumptions'!$G11,0)+AF127</f>
        <v>0</v>
      </c>
      <c r="AH127" s="94">
        <f>IF(AH$124='Input - Assumptions'!$H11,'Input - Assumptions'!$G11,0)+AG127</f>
        <v>0</v>
      </c>
      <c r="AI127" s="94">
        <f>IF(AI$124='Input - Assumptions'!$H11,'Input - Assumptions'!$G11,0)+AH127</f>
        <v>0</v>
      </c>
      <c r="AJ127" s="94">
        <f>IF(AJ$124='Input - Assumptions'!$H11,'Input - Assumptions'!$G11,0)+AI127</f>
        <v>0</v>
      </c>
      <c r="AK127" s="94">
        <f>IF(AK$124='Input - Assumptions'!$H11,'Input - Assumptions'!$G11,0)+AJ127</f>
        <v>0</v>
      </c>
      <c r="AL127" s="94">
        <f>IF(AL$124='Input - Assumptions'!$H11,'Input - Assumptions'!$G11,0)+AK127</f>
        <v>0</v>
      </c>
      <c r="AM127" s="94">
        <f>IF(AM$124='Input - Assumptions'!$H11,'Input - Assumptions'!$G11,0)+AL127</f>
        <v>0</v>
      </c>
      <c r="AN127" s="94">
        <f>IF(AN$124='Input - Assumptions'!$H11,'Input - Assumptions'!$G11,0)+AM127</f>
        <v>0</v>
      </c>
      <c r="AO127" s="94">
        <f>IF(AO$124='Input - Assumptions'!$H11,'Input - Assumptions'!$G11,0)+AN127</f>
        <v>0</v>
      </c>
      <c r="AP127" s="94">
        <f>IF(AP$124='Input - Assumptions'!$H11,'Input - Assumptions'!$G11,0)+AO127</f>
        <v>0</v>
      </c>
      <c r="AQ127" s="94">
        <f>IF(AQ$124='Input - Assumptions'!$H11,'Input - Assumptions'!$G11,0)+AP127</f>
        <v>0</v>
      </c>
      <c r="AR127" s="94">
        <f>IF(AR$124='Input - Assumptions'!$H11,'Input - Assumptions'!$G11,0)+AQ127</f>
        <v>0</v>
      </c>
      <c r="AS127" s="94">
        <f>IF(AS$124='Input - Assumptions'!$H11,'Input - Assumptions'!$G11,0)+AR127</f>
        <v>0</v>
      </c>
      <c r="AT127" s="94">
        <f>IF(AT$124='Input - Assumptions'!$H11,'Input - Assumptions'!$G11,0)+AS127</f>
        <v>0</v>
      </c>
      <c r="AU127" s="94">
        <f>IF(AU$124='Input - Assumptions'!$H11,'Input - Assumptions'!$G11,0)+AT127</f>
        <v>0</v>
      </c>
      <c r="AV127" s="94">
        <f>IF(AV$124='Input - Assumptions'!$H11,'Input - Assumptions'!$G11,0)+AU127</f>
        <v>0</v>
      </c>
      <c r="AW127" s="94">
        <f>IF(AW$124='Input - Assumptions'!$H11,'Input - Assumptions'!$G11,0)+AV127</f>
        <v>0</v>
      </c>
      <c r="AX127" s="94">
        <f>IF(AX$124='Input - Assumptions'!$H11,'Input - Assumptions'!$G11,0)+AW127</f>
        <v>0</v>
      </c>
      <c r="AY127" s="94">
        <f>IF(AY$124='Input - Assumptions'!$H11,'Input - Assumptions'!$G11,0)+AX127</f>
        <v>0</v>
      </c>
      <c r="AZ127" s="94">
        <f>IF(AZ$124='Input - Assumptions'!$H11,'Input - Assumptions'!$G11,0)+AY127</f>
        <v>0</v>
      </c>
      <c r="BA127" s="94">
        <f>IF(BA$124='Input - Assumptions'!$H11,'Input - Assumptions'!$G11,0)+AZ127</f>
        <v>0</v>
      </c>
      <c r="BB127" s="94">
        <f>IF(BB$124='Input - Assumptions'!$H11,'Input - Assumptions'!$G11,0)+BA127</f>
        <v>0</v>
      </c>
      <c r="BC127" s="94">
        <f>IF(BC$124='Input - Assumptions'!$H11,'Input - Assumptions'!$G11,0)+BB127</f>
        <v>0</v>
      </c>
      <c r="BD127" s="94">
        <f>IF(BD$124='Input - Assumptions'!$H11,'Input - Assumptions'!$G11,0)+BC127</f>
        <v>0</v>
      </c>
      <c r="BE127" s="94">
        <f>IF(BE$124='Input - Assumptions'!$H11,'Input - Assumptions'!$G11,0)+BD127</f>
        <v>0</v>
      </c>
      <c r="BF127" s="94">
        <f>IF(BF$124='Input - Assumptions'!$H11,'Input - Assumptions'!$G11,0)+BE127</f>
        <v>0</v>
      </c>
      <c r="BG127" s="94">
        <f>IF(BG$124='Input - Assumptions'!$H11,'Input - Assumptions'!$G11,0)+BF127</f>
        <v>0</v>
      </c>
      <c r="BH127" s="94">
        <f>IF(BH$124='Input - Assumptions'!$H11,'Input - Assumptions'!$G11,0)+BG127</f>
        <v>0</v>
      </c>
      <c r="BI127" s="94">
        <f>IF(BI$124='Input - Assumptions'!$H11,'Input - Assumptions'!$G11,0)+BH127</f>
        <v>0</v>
      </c>
      <c r="BJ127" s="94">
        <f>IF(BJ$124='Input - Assumptions'!$H11,'Input - Assumptions'!$G11,0)+BI127</f>
        <v>0</v>
      </c>
    </row>
    <row r="128" spans="1:63">
      <c r="A128" s="152">
        <f>'Input - Assumptions'!F12</f>
        <v>0</v>
      </c>
      <c r="B128" s="94">
        <f>IF(B$124='Input - Assumptions'!$H12,'Input - Assumptions'!$G12,0)</f>
        <v>0</v>
      </c>
      <c r="C128" s="94">
        <f>IF(C$124='Input - Assumptions'!$H12,'Input - Assumptions'!$G12,0)+B128</f>
        <v>0</v>
      </c>
      <c r="D128" s="94">
        <f>IF(D$124='Input - Assumptions'!$H12,'Input - Assumptions'!$G12,0)+C128</f>
        <v>0</v>
      </c>
      <c r="E128" s="94">
        <f>IF(E$124='Input - Assumptions'!$H12,'Input - Assumptions'!$G12,0)+D128</f>
        <v>0</v>
      </c>
      <c r="F128" s="94">
        <f>IF(F$124='Input - Assumptions'!$H12,'Input - Assumptions'!$G12,0)+E128</f>
        <v>0</v>
      </c>
      <c r="G128" s="94">
        <f>IF(G$124='Input - Assumptions'!$H12,'Input - Assumptions'!$G12,0)+F128</f>
        <v>0</v>
      </c>
      <c r="H128" s="94">
        <f>IF(H$124='Input - Assumptions'!$H12,'Input - Assumptions'!$G12,0)+G128</f>
        <v>0</v>
      </c>
      <c r="I128" s="94">
        <f>IF(I$124='Input - Assumptions'!$H12,'Input - Assumptions'!$G12,0)+H128</f>
        <v>0</v>
      </c>
      <c r="J128" s="94">
        <f>IF(J$124='Input - Assumptions'!$H12,'Input - Assumptions'!$G12,0)+I128</f>
        <v>0</v>
      </c>
      <c r="K128" s="94">
        <f>IF(K$124='Input - Assumptions'!$H12,'Input - Assumptions'!$G12,0)+J128</f>
        <v>0</v>
      </c>
      <c r="L128" s="94">
        <f>IF(L$124='Input - Assumptions'!$H12,'Input - Assumptions'!$G12,0)+K128</f>
        <v>0</v>
      </c>
      <c r="M128" s="94">
        <f>IF(M$124='Input - Assumptions'!$H12,'Input - Assumptions'!$G12,0)+L128</f>
        <v>0</v>
      </c>
      <c r="N128" s="94">
        <f>IF(N$124='Input - Assumptions'!$H12,'Input - Assumptions'!$G12,0)+M128</f>
        <v>0</v>
      </c>
      <c r="O128" s="94">
        <f>IF(O$124='Input - Assumptions'!$H12,'Input - Assumptions'!$G12,0)+N128</f>
        <v>0</v>
      </c>
      <c r="P128" s="94">
        <f>IF(P$124='Input - Assumptions'!$H12,'Input - Assumptions'!$G12,0)+O128</f>
        <v>0</v>
      </c>
      <c r="Q128" s="94">
        <f>IF(Q$124='Input - Assumptions'!$H12,'Input - Assumptions'!$G12,0)+P128</f>
        <v>0</v>
      </c>
      <c r="R128" s="94">
        <f>IF(R$124='Input - Assumptions'!$H12,'Input - Assumptions'!$G12,0)+Q128</f>
        <v>0</v>
      </c>
      <c r="S128" s="94">
        <f>IF(S$124='Input - Assumptions'!$H12,'Input - Assumptions'!$G12,0)+R128</f>
        <v>0</v>
      </c>
      <c r="T128" s="94">
        <f>IF(T$124='Input - Assumptions'!$H12,'Input - Assumptions'!$G12,0)+S128</f>
        <v>0</v>
      </c>
      <c r="U128" s="94">
        <f>IF(U$124='Input - Assumptions'!$H12,'Input - Assumptions'!$G12,0)+T128</f>
        <v>0</v>
      </c>
      <c r="V128" s="94">
        <f>IF(V$124='Input - Assumptions'!$H12,'Input - Assumptions'!$G12,0)+U128</f>
        <v>0</v>
      </c>
      <c r="W128" s="94">
        <f>IF(W$124='Input - Assumptions'!$H12,'Input - Assumptions'!$G12,0)+V128</f>
        <v>0</v>
      </c>
      <c r="X128" s="94">
        <f>IF(X$124='Input - Assumptions'!$H12,'Input - Assumptions'!$G12,0)+W128</f>
        <v>0</v>
      </c>
      <c r="Y128" s="94">
        <f>IF(Y$124='Input - Assumptions'!$H12,'Input - Assumptions'!$G12,0)+X128</f>
        <v>0</v>
      </c>
      <c r="Z128" s="94">
        <f>IF(Z$124='Input - Assumptions'!$H12,'Input - Assumptions'!$G12,0)+Y128</f>
        <v>0</v>
      </c>
      <c r="AA128" s="94">
        <f>IF(AA$124='Input - Assumptions'!$H12,'Input - Assumptions'!$G12,0)+Z128</f>
        <v>0</v>
      </c>
      <c r="AB128" s="94">
        <f>IF(AB$124='Input - Assumptions'!$H12,'Input - Assumptions'!$G12,0)+AA128</f>
        <v>0</v>
      </c>
      <c r="AC128" s="94">
        <f>IF(AC$124='Input - Assumptions'!$H12,'Input - Assumptions'!$G12,0)+AB128</f>
        <v>0</v>
      </c>
      <c r="AD128" s="94">
        <f>IF(AD$124='Input - Assumptions'!$H12,'Input - Assumptions'!$G12,0)+AC128</f>
        <v>0</v>
      </c>
      <c r="AE128" s="94">
        <f>IF(AE$124='Input - Assumptions'!$H12,'Input - Assumptions'!$G12,0)+AD128</f>
        <v>0</v>
      </c>
      <c r="AF128" s="94">
        <f>IF(AF$124='Input - Assumptions'!$H12,'Input - Assumptions'!$G12,0)+AE128</f>
        <v>0</v>
      </c>
      <c r="AG128" s="94">
        <f>IF(AG$124='Input - Assumptions'!$H12,'Input - Assumptions'!$G12,0)+AF128</f>
        <v>0</v>
      </c>
      <c r="AH128" s="94">
        <f>IF(AH$124='Input - Assumptions'!$H12,'Input - Assumptions'!$G12,0)+AG128</f>
        <v>0</v>
      </c>
      <c r="AI128" s="94">
        <f>IF(AI$124='Input - Assumptions'!$H12,'Input - Assumptions'!$G12,0)+AH128</f>
        <v>0</v>
      </c>
      <c r="AJ128" s="94">
        <f>IF(AJ$124='Input - Assumptions'!$H12,'Input - Assumptions'!$G12,0)+AI128</f>
        <v>0</v>
      </c>
      <c r="AK128" s="94">
        <f>IF(AK$124='Input - Assumptions'!$H12,'Input - Assumptions'!$G12,0)+AJ128</f>
        <v>0</v>
      </c>
      <c r="AL128" s="94">
        <f>IF(AL$124='Input - Assumptions'!$H12,'Input - Assumptions'!$G12,0)+AK128</f>
        <v>0</v>
      </c>
      <c r="AM128" s="94">
        <f>IF(AM$124='Input - Assumptions'!$H12,'Input - Assumptions'!$G12,0)+AL128</f>
        <v>0</v>
      </c>
      <c r="AN128" s="94">
        <f>IF(AN$124='Input - Assumptions'!$H12,'Input - Assumptions'!$G12,0)+AM128</f>
        <v>0</v>
      </c>
      <c r="AO128" s="94">
        <f>IF(AO$124='Input - Assumptions'!$H12,'Input - Assumptions'!$G12,0)+AN128</f>
        <v>0</v>
      </c>
      <c r="AP128" s="94">
        <f>IF(AP$124='Input - Assumptions'!$H12,'Input - Assumptions'!$G12,0)+AO128</f>
        <v>0</v>
      </c>
      <c r="AQ128" s="94">
        <f>IF(AQ$124='Input - Assumptions'!$H12,'Input - Assumptions'!$G12,0)+AP128</f>
        <v>0</v>
      </c>
      <c r="AR128" s="94">
        <f>IF(AR$124='Input - Assumptions'!$H12,'Input - Assumptions'!$G12,0)+AQ128</f>
        <v>0</v>
      </c>
      <c r="AS128" s="94">
        <f>IF(AS$124='Input - Assumptions'!$H12,'Input - Assumptions'!$G12,0)+AR128</f>
        <v>0</v>
      </c>
      <c r="AT128" s="94">
        <f>IF(AT$124='Input - Assumptions'!$H12,'Input - Assumptions'!$G12,0)+AS128</f>
        <v>0</v>
      </c>
      <c r="AU128" s="94">
        <f>IF(AU$124='Input - Assumptions'!$H12,'Input - Assumptions'!$G12,0)+AT128</f>
        <v>0</v>
      </c>
      <c r="AV128" s="94">
        <f>IF(AV$124='Input - Assumptions'!$H12,'Input - Assumptions'!$G12,0)+AU128</f>
        <v>0</v>
      </c>
      <c r="AW128" s="94">
        <f>IF(AW$124='Input - Assumptions'!$H12,'Input - Assumptions'!$G12,0)+AV128</f>
        <v>0</v>
      </c>
      <c r="AX128" s="94">
        <f>IF(AX$124='Input - Assumptions'!$H12,'Input - Assumptions'!$G12,0)+AW128</f>
        <v>0</v>
      </c>
      <c r="AY128" s="94">
        <f>IF(AY$124='Input - Assumptions'!$H12,'Input - Assumptions'!$G12,0)+AX128</f>
        <v>0</v>
      </c>
      <c r="AZ128" s="94">
        <f>IF(AZ$124='Input - Assumptions'!$H12,'Input - Assumptions'!$G12,0)+AY128</f>
        <v>0</v>
      </c>
      <c r="BA128" s="94">
        <f>IF(BA$124='Input - Assumptions'!$H12,'Input - Assumptions'!$G12,0)+AZ128</f>
        <v>0</v>
      </c>
      <c r="BB128" s="94">
        <f>IF(BB$124='Input - Assumptions'!$H12,'Input - Assumptions'!$G12,0)+BA128</f>
        <v>0</v>
      </c>
      <c r="BC128" s="94">
        <f>IF(BC$124='Input - Assumptions'!$H12,'Input - Assumptions'!$G12,0)+BB128</f>
        <v>0</v>
      </c>
      <c r="BD128" s="94">
        <f>IF(BD$124='Input - Assumptions'!$H12,'Input - Assumptions'!$G12,0)+BC128</f>
        <v>0</v>
      </c>
      <c r="BE128" s="94">
        <f>IF(BE$124='Input - Assumptions'!$H12,'Input - Assumptions'!$G12,0)+BD128</f>
        <v>0</v>
      </c>
      <c r="BF128" s="94">
        <f>IF(BF$124='Input - Assumptions'!$H12,'Input - Assumptions'!$G12,0)+BE128</f>
        <v>0</v>
      </c>
      <c r="BG128" s="94">
        <f>IF(BG$124='Input - Assumptions'!$H12,'Input - Assumptions'!$G12,0)+BF128</f>
        <v>0</v>
      </c>
      <c r="BH128" s="94">
        <f>IF(BH$124='Input - Assumptions'!$H12,'Input - Assumptions'!$G12,0)+BG128</f>
        <v>0</v>
      </c>
      <c r="BI128" s="94">
        <f>IF(BI$124='Input - Assumptions'!$H12,'Input - Assumptions'!$G12,0)+BH128</f>
        <v>0</v>
      </c>
      <c r="BJ128" s="94">
        <f>IF(BJ$124='Input - Assumptions'!$H12,'Input - Assumptions'!$G12,0)+BI128</f>
        <v>0</v>
      </c>
    </row>
    <row r="129" spans="1:63">
      <c r="A129" s="152">
        <f>'Input - Assumptions'!F13</f>
        <v>0</v>
      </c>
      <c r="B129" s="94">
        <f>IF(B$124='Input - Assumptions'!$H13,'Input - Assumptions'!$G13,0)</f>
        <v>0</v>
      </c>
      <c r="C129" s="94">
        <f>IF(C$124='Input - Assumptions'!$H13,'Input - Assumptions'!$G13,0)+B129</f>
        <v>0</v>
      </c>
      <c r="D129" s="94">
        <f>IF(D$124='Input - Assumptions'!$H13,'Input - Assumptions'!$G13,0)+C129</f>
        <v>0</v>
      </c>
      <c r="E129" s="94">
        <f>IF(E$124='Input - Assumptions'!$H13,'Input - Assumptions'!$G13,0)+D129</f>
        <v>0</v>
      </c>
      <c r="F129" s="94">
        <f>IF(F$124='Input - Assumptions'!$H13,'Input - Assumptions'!$G13,0)+E129</f>
        <v>0</v>
      </c>
      <c r="G129" s="94">
        <f>IF(G$124='Input - Assumptions'!$H13,'Input - Assumptions'!$G13,0)+F129</f>
        <v>0</v>
      </c>
      <c r="H129" s="94">
        <f>IF(H$124='Input - Assumptions'!$H13,'Input - Assumptions'!$G13,0)+G129</f>
        <v>0</v>
      </c>
      <c r="I129" s="94">
        <f>IF(I$124='Input - Assumptions'!$H13,'Input - Assumptions'!$G13,0)+H129</f>
        <v>0</v>
      </c>
      <c r="J129" s="94">
        <f>IF(J$124='Input - Assumptions'!$H13,'Input - Assumptions'!$G13,0)+I129</f>
        <v>0</v>
      </c>
      <c r="K129" s="94">
        <f>IF(K$124='Input - Assumptions'!$H13,'Input - Assumptions'!$G13,0)+J129</f>
        <v>0</v>
      </c>
      <c r="L129" s="94">
        <f>IF(L$124='Input - Assumptions'!$H13,'Input - Assumptions'!$G13,0)+K129</f>
        <v>0</v>
      </c>
      <c r="M129" s="94">
        <f>IF(M$124='Input - Assumptions'!$H13,'Input - Assumptions'!$G13,0)+L129</f>
        <v>0</v>
      </c>
      <c r="N129" s="94">
        <f>IF(N$124='Input - Assumptions'!$H13,'Input - Assumptions'!$G13,0)+M129</f>
        <v>0</v>
      </c>
      <c r="O129" s="94">
        <f>IF(O$124='Input - Assumptions'!$H13,'Input - Assumptions'!$G13,0)+N129</f>
        <v>0</v>
      </c>
      <c r="P129" s="94">
        <f>IF(P$124='Input - Assumptions'!$H13,'Input - Assumptions'!$G13,0)+O129</f>
        <v>0</v>
      </c>
      <c r="Q129" s="94">
        <f>IF(Q$124='Input - Assumptions'!$H13,'Input - Assumptions'!$G13,0)+P129</f>
        <v>0</v>
      </c>
      <c r="R129" s="94">
        <f>IF(R$124='Input - Assumptions'!$H13,'Input - Assumptions'!$G13,0)+Q129</f>
        <v>0</v>
      </c>
      <c r="S129" s="94">
        <f>IF(S$124='Input - Assumptions'!$H13,'Input - Assumptions'!$G13,0)+R129</f>
        <v>0</v>
      </c>
      <c r="T129" s="94">
        <f>IF(T$124='Input - Assumptions'!$H13,'Input - Assumptions'!$G13,0)+S129</f>
        <v>0</v>
      </c>
      <c r="U129" s="94">
        <f>IF(U$124='Input - Assumptions'!$H13,'Input - Assumptions'!$G13,0)+T129</f>
        <v>0</v>
      </c>
      <c r="V129" s="94">
        <f>IF(V$124='Input - Assumptions'!$H13,'Input - Assumptions'!$G13,0)+U129</f>
        <v>0</v>
      </c>
      <c r="W129" s="94">
        <f>IF(W$124='Input - Assumptions'!$H13,'Input - Assumptions'!$G13,0)+V129</f>
        <v>0</v>
      </c>
      <c r="X129" s="94">
        <f>IF(X$124='Input - Assumptions'!$H13,'Input - Assumptions'!$G13,0)+W129</f>
        <v>0</v>
      </c>
      <c r="Y129" s="94">
        <f>IF(Y$124='Input - Assumptions'!$H13,'Input - Assumptions'!$G13,0)+X129</f>
        <v>0</v>
      </c>
      <c r="Z129" s="94">
        <f>IF(Z$124='Input - Assumptions'!$H13,'Input - Assumptions'!$G13,0)+Y129</f>
        <v>0</v>
      </c>
      <c r="AA129" s="94">
        <f>IF(AA$124='Input - Assumptions'!$H13,'Input - Assumptions'!$G13,0)+Z129</f>
        <v>0</v>
      </c>
      <c r="AB129" s="94">
        <f>IF(AB$124='Input - Assumptions'!$H13,'Input - Assumptions'!$G13,0)+AA129</f>
        <v>0</v>
      </c>
      <c r="AC129" s="94">
        <f>IF(AC$124='Input - Assumptions'!$H13,'Input - Assumptions'!$G13,0)+AB129</f>
        <v>0</v>
      </c>
      <c r="AD129" s="94">
        <f>IF(AD$124='Input - Assumptions'!$H13,'Input - Assumptions'!$G13,0)+AC129</f>
        <v>0</v>
      </c>
      <c r="AE129" s="94">
        <f>IF(AE$124='Input - Assumptions'!$H13,'Input - Assumptions'!$G13,0)+AD129</f>
        <v>0</v>
      </c>
      <c r="AF129" s="94">
        <f>IF(AF$124='Input - Assumptions'!$H13,'Input - Assumptions'!$G13,0)+AE129</f>
        <v>0</v>
      </c>
      <c r="AG129" s="94">
        <f>IF(AG$124='Input - Assumptions'!$H13,'Input - Assumptions'!$G13,0)+AF129</f>
        <v>0</v>
      </c>
      <c r="AH129" s="94">
        <f>IF(AH$124='Input - Assumptions'!$H13,'Input - Assumptions'!$G13,0)+AG129</f>
        <v>0</v>
      </c>
      <c r="AI129" s="94">
        <f>IF(AI$124='Input - Assumptions'!$H13,'Input - Assumptions'!$G13,0)+AH129</f>
        <v>0</v>
      </c>
      <c r="AJ129" s="94">
        <f>IF(AJ$124='Input - Assumptions'!$H13,'Input - Assumptions'!$G13,0)+AI129</f>
        <v>0</v>
      </c>
      <c r="AK129" s="94">
        <f>IF(AK$124='Input - Assumptions'!$H13,'Input - Assumptions'!$G13,0)+AJ129</f>
        <v>0</v>
      </c>
      <c r="AL129" s="94">
        <f>IF(AL$124='Input - Assumptions'!$H13,'Input - Assumptions'!$G13,0)+AK129</f>
        <v>0</v>
      </c>
      <c r="AM129" s="94">
        <f>IF(AM$124='Input - Assumptions'!$H13,'Input - Assumptions'!$G13,0)+AL129</f>
        <v>0</v>
      </c>
      <c r="AN129" s="94">
        <f>IF(AN$124='Input - Assumptions'!$H13,'Input - Assumptions'!$G13,0)+AM129</f>
        <v>0</v>
      </c>
      <c r="AO129" s="94">
        <f>IF(AO$124='Input - Assumptions'!$H13,'Input - Assumptions'!$G13,0)+AN129</f>
        <v>0</v>
      </c>
      <c r="AP129" s="94">
        <f>IF(AP$124='Input - Assumptions'!$H13,'Input - Assumptions'!$G13,0)+AO129</f>
        <v>0</v>
      </c>
      <c r="AQ129" s="94">
        <f>IF(AQ$124='Input - Assumptions'!$H13,'Input - Assumptions'!$G13,0)+AP129</f>
        <v>0</v>
      </c>
      <c r="AR129" s="94">
        <f>IF(AR$124='Input - Assumptions'!$H13,'Input - Assumptions'!$G13,0)+AQ129</f>
        <v>0</v>
      </c>
      <c r="AS129" s="94">
        <f>IF(AS$124='Input - Assumptions'!$H13,'Input - Assumptions'!$G13,0)+AR129</f>
        <v>0</v>
      </c>
      <c r="AT129" s="94">
        <f>IF(AT$124='Input - Assumptions'!$H13,'Input - Assumptions'!$G13,0)+AS129</f>
        <v>0</v>
      </c>
      <c r="AU129" s="94">
        <f>IF(AU$124='Input - Assumptions'!$H13,'Input - Assumptions'!$G13,0)+AT129</f>
        <v>0</v>
      </c>
      <c r="AV129" s="94">
        <f>IF(AV$124='Input - Assumptions'!$H13,'Input - Assumptions'!$G13,0)+AU129</f>
        <v>0</v>
      </c>
      <c r="AW129" s="94">
        <f>IF(AW$124='Input - Assumptions'!$H13,'Input - Assumptions'!$G13,0)+AV129</f>
        <v>0</v>
      </c>
      <c r="AX129" s="94">
        <f>IF(AX$124='Input - Assumptions'!$H13,'Input - Assumptions'!$G13,0)+AW129</f>
        <v>0</v>
      </c>
      <c r="AY129" s="94">
        <f>IF(AY$124='Input - Assumptions'!$H13,'Input - Assumptions'!$G13,0)+AX129</f>
        <v>0</v>
      </c>
      <c r="AZ129" s="94">
        <f>IF(AZ$124='Input - Assumptions'!$H13,'Input - Assumptions'!$G13,0)+AY129</f>
        <v>0</v>
      </c>
      <c r="BA129" s="94">
        <f>IF(BA$124='Input - Assumptions'!$H13,'Input - Assumptions'!$G13,0)+AZ129</f>
        <v>0</v>
      </c>
      <c r="BB129" s="94">
        <f>IF(BB$124='Input - Assumptions'!$H13,'Input - Assumptions'!$G13,0)+BA129</f>
        <v>0</v>
      </c>
      <c r="BC129" s="94">
        <f>IF(BC$124='Input - Assumptions'!$H13,'Input - Assumptions'!$G13,0)+BB129</f>
        <v>0</v>
      </c>
      <c r="BD129" s="94">
        <f>IF(BD$124='Input - Assumptions'!$H13,'Input - Assumptions'!$G13,0)+BC129</f>
        <v>0</v>
      </c>
      <c r="BE129" s="94">
        <f>IF(BE$124='Input - Assumptions'!$H13,'Input - Assumptions'!$G13,0)+BD129</f>
        <v>0</v>
      </c>
      <c r="BF129" s="94">
        <f>IF(BF$124='Input - Assumptions'!$H13,'Input - Assumptions'!$G13,0)+BE129</f>
        <v>0</v>
      </c>
      <c r="BG129" s="94">
        <f>IF(BG$124='Input - Assumptions'!$H13,'Input - Assumptions'!$G13,0)+BF129</f>
        <v>0</v>
      </c>
      <c r="BH129" s="94">
        <f>IF(BH$124='Input - Assumptions'!$H13,'Input - Assumptions'!$G13,0)+BG129</f>
        <v>0</v>
      </c>
      <c r="BI129" s="94">
        <f>IF(BI$124='Input - Assumptions'!$H13,'Input - Assumptions'!$G13,0)+BH129</f>
        <v>0</v>
      </c>
      <c r="BJ129" s="94">
        <f>IF(BJ$124='Input - Assumptions'!$H13,'Input - Assumptions'!$G13,0)+BI129</f>
        <v>0</v>
      </c>
    </row>
    <row r="130" spans="1:63">
      <c r="A130" s="152">
        <f>'Input - Assumptions'!F14</f>
        <v>0</v>
      </c>
      <c r="B130" s="94">
        <f>IF(B$124='Input - Assumptions'!$H14,'Input - Assumptions'!$G14,0)</f>
        <v>0</v>
      </c>
      <c r="C130" s="94">
        <f>IF(C$124='Input - Assumptions'!$H14,'Input - Assumptions'!$G14,0)+B130</f>
        <v>0</v>
      </c>
      <c r="D130" s="94">
        <f>IF(D$124='Input - Assumptions'!$H14,'Input - Assumptions'!$G14,0)+C130</f>
        <v>0</v>
      </c>
      <c r="E130" s="94">
        <f>IF(E$124='Input - Assumptions'!$H14,'Input - Assumptions'!$G14,0)+D130</f>
        <v>0</v>
      </c>
      <c r="F130" s="94">
        <f>IF(F$124='Input - Assumptions'!$H14,'Input - Assumptions'!$G14,0)+E130</f>
        <v>0</v>
      </c>
      <c r="G130" s="94">
        <f>IF(G$124='Input - Assumptions'!$H14,'Input - Assumptions'!$G14,0)+F130</f>
        <v>0</v>
      </c>
      <c r="H130" s="94">
        <f>IF(H$124='Input - Assumptions'!$H14,'Input - Assumptions'!$G14,0)+G130</f>
        <v>0</v>
      </c>
      <c r="I130" s="94">
        <f>IF(I$124='Input - Assumptions'!$H14,'Input - Assumptions'!$G14,0)+H130</f>
        <v>0</v>
      </c>
      <c r="J130" s="94">
        <f>IF(J$124='Input - Assumptions'!$H14,'Input - Assumptions'!$G14,0)+I130</f>
        <v>0</v>
      </c>
      <c r="K130" s="94">
        <f>IF(K$124='Input - Assumptions'!$H14,'Input - Assumptions'!$G14,0)+J130</f>
        <v>0</v>
      </c>
      <c r="L130" s="94">
        <f>IF(L$124='Input - Assumptions'!$H14,'Input - Assumptions'!$G14,0)+K130</f>
        <v>0</v>
      </c>
      <c r="M130" s="94">
        <f>IF(M$124='Input - Assumptions'!$H14,'Input - Assumptions'!$G14,0)+L130</f>
        <v>0</v>
      </c>
      <c r="N130" s="94">
        <f>IF(N$124='Input - Assumptions'!$H14,'Input - Assumptions'!$G14,0)+M130</f>
        <v>0</v>
      </c>
      <c r="O130" s="94">
        <f>IF(O$124='Input - Assumptions'!$H14,'Input - Assumptions'!$G14,0)+N130</f>
        <v>0</v>
      </c>
      <c r="P130" s="94">
        <f>IF(P$124='Input - Assumptions'!$H14,'Input - Assumptions'!$G14,0)+O130</f>
        <v>0</v>
      </c>
      <c r="Q130" s="94">
        <f>IF(Q$124='Input - Assumptions'!$H14,'Input - Assumptions'!$G14,0)+P130</f>
        <v>0</v>
      </c>
      <c r="R130" s="94">
        <f>IF(R$124='Input - Assumptions'!$H14,'Input - Assumptions'!$G14,0)+Q130</f>
        <v>0</v>
      </c>
      <c r="S130" s="94">
        <f>IF(S$124='Input - Assumptions'!$H14,'Input - Assumptions'!$G14,0)+R130</f>
        <v>0</v>
      </c>
      <c r="T130" s="94">
        <f>IF(T$124='Input - Assumptions'!$H14,'Input - Assumptions'!$G14,0)+S130</f>
        <v>0</v>
      </c>
      <c r="U130" s="94">
        <f>IF(U$124='Input - Assumptions'!$H14,'Input - Assumptions'!$G14,0)+T130</f>
        <v>0</v>
      </c>
      <c r="V130" s="94">
        <f>IF(V$124='Input - Assumptions'!$H14,'Input - Assumptions'!$G14,0)+U130</f>
        <v>0</v>
      </c>
      <c r="W130" s="94">
        <f>IF(W$124='Input - Assumptions'!$H14,'Input - Assumptions'!$G14,0)+V130</f>
        <v>0</v>
      </c>
      <c r="X130" s="94">
        <f>IF(X$124='Input - Assumptions'!$H14,'Input - Assumptions'!$G14,0)+W130</f>
        <v>0</v>
      </c>
      <c r="Y130" s="94">
        <f>IF(Y$124='Input - Assumptions'!$H14,'Input - Assumptions'!$G14,0)+X130</f>
        <v>0</v>
      </c>
      <c r="Z130" s="94">
        <f>IF(Z$124='Input - Assumptions'!$H14,'Input - Assumptions'!$G14,0)+Y130</f>
        <v>0</v>
      </c>
      <c r="AA130" s="94">
        <f>IF(AA$124='Input - Assumptions'!$H14,'Input - Assumptions'!$G14,0)+Z130</f>
        <v>0</v>
      </c>
      <c r="AB130" s="94">
        <f>IF(AB$124='Input - Assumptions'!$H14,'Input - Assumptions'!$G14,0)+AA130</f>
        <v>0</v>
      </c>
      <c r="AC130" s="94">
        <f>IF(AC$124='Input - Assumptions'!$H14,'Input - Assumptions'!$G14,0)+AB130</f>
        <v>0</v>
      </c>
      <c r="AD130" s="94">
        <f>IF(AD$124='Input - Assumptions'!$H14,'Input - Assumptions'!$G14,0)+AC130</f>
        <v>0</v>
      </c>
      <c r="AE130" s="94">
        <f>IF(AE$124='Input - Assumptions'!$H14,'Input - Assumptions'!$G14,0)+AD130</f>
        <v>0</v>
      </c>
      <c r="AF130" s="94">
        <f>IF(AF$124='Input - Assumptions'!$H14,'Input - Assumptions'!$G14,0)+AE130</f>
        <v>0</v>
      </c>
      <c r="AG130" s="94">
        <f>IF(AG$124='Input - Assumptions'!$H14,'Input - Assumptions'!$G14,0)+AF130</f>
        <v>0</v>
      </c>
      <c r="AH130" s="94">
        <f>IF(AH$124='Input - Assumptions'!$H14,'Input - Assumptions'!$G14,0)+AG130</f>
        <v>0</v>
      </c>
      <c r="AI130" s="94">
        <f>IF(AI$124='Input - Assumptions'!$H14,'Input - Assumptions'!$G14,0)+AH130</f>
        <v>0</v>
      </c>
      <c r="AJ130" s="94">
        <f>IF(AJ$124='Input - Assumptions'!$H14,'Input - Assumptions'!$G14,0)+AI130</f>
        <v>0</v>
      </c>
      <c r="AK130" s="94">
        <f>IF(AK$124='Input - Assumptions'!$H14,'Input - Assumptions'!$G14,0)+AJ130</f>
        <v>0</v>
      </c>
      <c r="AL130" s="94">
        <f>IF(AL$124='Input - Assumptions'!$H14,'Input - Assumptions'!$G14,0)+AK130</f>
        <v>0</v>
      </c>
      <c r="AM130" s="94">
        <f>IF(AM$124='Input - Assumptions'!$H14,'Input - Assumptions'!$G14,0)+AL130</f>
        <v>0</v>
      </c>
      <c r="AN130" s="94">
        <f>IF(AN$124='Input - Assumptions'!$H14,'Input - Assumptions'!$G14,0)+AM130</f>
        <v>0</v>
      </c>
      <c r="AO130" s="94">
        <f>IF(AO$124='Input - Assumptions'!$H14,'Input - Assumptions'!$G14,0)+AN130</f>
        <v>0</v>
      </c>
      <c r="AP130" s="94">
        <f>IF(AP$124='Input - Assumptions'!$H14,'Input - Assumptions'!$G14,0)+AO130</f>
        <v>0</v>
      </c>
      <c r="AQ130" s="94">
        <f>IF(AQ$124='Input - Assumptions'!$H14,'Input - Assumptions'!$G14,0)+AP130</f>
        <v>0</v>
      </c>
      <c r="AR130" s="94">
        <f>IF(AR$124='Input - Assumptions'!$H14,'Input - Assumptions'!$G14,0)+AQ130</f>
        <v>0</v>
      </c>
      <c r="AS130" s="94">
        <f>IF(AS$124='Input - Assumptions'!$H14,'Input - Assumptions'!$G14,0)+AR130</f>
        <v>0</v>
      </c>
      <c r="AT130" s="94">
        <f>IF(AT$124='Input - Assumptions'!$H14,'Input - Assumptions'!$G14,0)+AS130</f>
        <v>0</v>
      </c>
      <c r="AU130" s="94">
        <f>IF(AU$124='Input - Assumptions'!$H14,'Input - Assumptions'!$G14,0)+AT130</f>
        <v>0</v>
      </c>
      <c r="AV130" s="94">
        <f>IF(AV$124='Input - Assumptions'!$H14,'Input - Assumptions'!$G14,0)+AU130</f>
        <v>0</v>
      </c>
      <c r="AW130" s="94">
        <f>IF(AW$124='Input - Assumptions'!$H14,'Input - Assumptions'!$G14,0)+AV130</f>
        <v>0</v>
      </c>
      <c r="AX130" s="94">
        <f>IF(AX$124='Input - Assumptions'!$H14,'Input - Assumptions'!$G14,0)+AW130</f>
        <v>0</v>
      </c>
      <c r="AY130" s="94">
        <f>IF(AY$124='Input - Assumptions'!$H14,'Input - Assumptions'!$G14,0)+AX130</f>
        <v>0</v>
      </c>
      <c r="AZ130" s="94">
        <f>IF(AZ$124='Input - Assumptions'!$H14,'Input - Assumptions'!$G14,0)+AY130</f>
        <v>0</v>
      </c>
      <c r="BA130" s="94">
        <f>IF(BA$124='Input - Assumptions'!$H14,'Input - Assumptions'!$G14,0)+AZ130</f>
        <v>0</v>
      </c>
      <c r="BB130" s="94">
        <f>IF(BB$124='Input - Assumptions'!$H14,'Input - Assumptions'!$G14,0)+BA130</f>
        <v>0</v>
      </c>
      <c r="BC130" s="94">
        <f>IF(BC$124='Input - Assumptions'!$H14,'Input - Assumptions'!$G14,0)+BB130</f>
        <v>0</v>
      </c>
      <c r="BD130" s="94">
        <f>IF(BD$124='Input - Assumptions'!$H14,'Input - Assumptions'!$G14,0)+BC130</f>
        <v>0</v>
      </c>
      <c r="BE130" s="94">
        <f>IF(BE$124='Input - Assumptions'!$H14,'Input - Assumptions'!$G14,0)+BD130</f>
        <v>0</v>
      </c>
      <c r="BF130" s="94">
        <f>IF(BF$124='Input - Assumptions'!$H14,'Input - Assumptions'!$G14,0)+BE130</f>
        <v>0</v>
      </c>
      <c r="BG130" s="94">
        <f>IF(BG$124='Input - Assumptions'!$H14,'Input - Assumptions'!$G14,0)+BF130</f>
        <v>0</v>
      </c>
      <c r="BH130" s="94">
        <f>IF(BH$124='Input - Assumptions'!$H14,'Input - Assumptions'!$G14,0)+BG130</f>
        <v>0</v>
      </c>
      <c r="BI130" s="94">
        <f>IF(BI$124='Input - Assumptions'!$H14,'Input - Assumptions'!$G14,0)+BH130</f>
        <v>0</v>
      </c>
      <c r="BJ130" s="94">
        <f>IF(BJ$124='Input - Assumptions'!$H14,'Input - Assumptions'!$G14,0)+BI130</f>
        <v>0</v>
      </c>
    </row>
    <row r="131" spans="1:63">
      <c r="A131" s="17" t="s">
        <v>201</v>
      </c>
      <c r="B131" s="177">
        <f>SUM(B125:B130)</f>
        <v>0</v>
      </c>
      <c r="C131" s="177">
        <f t="shared" ref="C131:BJ131" si="81">SUM(C125:C130)</f>
        <v>78000</v>
      </c>
      <c r="D131" s="177">
        <f t="shared" si="81"/>
        <v>78000</v>
      </c>
      <c r="E131" s="177">
        <f t="shared" si="81"/>
        <v>78000</v>
      </c>
      <c r="F131" s="177">
        <f t="shared" si="81"/>
        <v>78000</v>
      </c>
      <c r="G131" s="177">
        <f t="shared" si="81"/>
        <v>78000</v>
      </c>
      <c r="H131" s="177">
        <f t="shared" si="81"/>
        <v>78000</v>
      </c>
      <c r="I131" s="177">
        <f t="shared" si="81"/>
        <v>78000</v>
      </c>
      <c r="J131" s="177">
        <f>SUM(J125:J130)</f>
        <v>78000</v>
      </c>
      <c r="K131" s="177">
        <f t="shared" si="81"/>
        <v>78000</v>
      </c>
      <c r="L131" s="177">
        <f t="shared" si="81"/>
        <v>78000</v>
      </c>
      <c r="M131" s="177">
        <f t="shared" si="81"/>
        <v>78000</v>
      </c>
      <c r="N131" s="177">
        <f t="shared" si="81"/>
        <v>2678000</v>
      </c>
      <c r="O131" s="177">
        <f t="shared" si="81"/>
        <v>2678000</v>
      </c>
      <c r="P131" s="177">
        <f t="shared" si="81"/>
        <v>2678000</v>
      </c>
      <c r="Q131" s="177">
        <f t="shared" si="81"/>
        <v>2678000</v>
      </c>
      <c r="R131" s="177">
        <f t="shared" si="81"/>
        <v>2678000</v>
      </c>
      <c r="S131" s="177">
        <f t="shared" si="81"/>
        <v>2678000</v>
      </c>
      <c r="T131" s="177">
        <f t="shared" si="81"/>
        <v>2678000</v>
      </c>
      <c r="U131" s="177">
        <f t="shared" si="81"/>
        <v>2678000</v>
      </c>
      <c r="V131" s="177">
        <f t="shared" si="81"/>
        <v>2678000</v>
      </c>
      <c r="W131" s="177">
        <f t="shared" si="81"/>
        <v>2678000</v>
      </c>
      <c r="X131" s="177">
        <f t="shared" si="81"/>
        <v>2678000</v>
      </c>
      <c r="Y131" s="177">
        <f t="shared" si="81"/>
        <v>2678000</v>
      </c>
      <c r="Z131" s="177">
        <f t="shared" si="81"/>
        <v>2678000</v>
      </c>
      <c r="AA131" s="177">
        <f t="shared" si="81"/>
        <v>2678000</v>
      </c>
      <c r="AB131" s="177">
        <f t="shared" si="81"/>
        <v>2678000</v>
      </c>
      <c r="AC131" s="177">
        <f t="shared" si="81"/>
        <v>2678000</v>
      </c>
      <c r="AD131" s="177">
        <f t="shared" si="81"/>
        <v>2678000</v>
      </c>
      <c r="AE131" s="177">
        <f t="shared" si="81"/>
        <v>2678000</v>
      </c>
      <c r="AF131" s="177">
        <f t="shared" si="81"/>
        <v>2678000</v>
      </c>
      <c r="AG131" s="177">
        <f t="shared" si="81"/>
        <v>2678000</v>
      </c>
      <c r="AH131" s="177">
        <f t="shared" si="81"/>
        <v>2678000</v>
      </c>
      <c r="AI131" s="177">
        <f t="shared" si="81"/>
        <v>2678000</v>
      </c>
      <c r="AJ131" s="177">
        <f t="shared" si="81"/>
        <v>2678000</v>
      </c>
      <c r="AK131" s="177">
        <f t="shared" si="81"/>
        <v>2678000</v>
      </c>
      <c r="AL131" s="177">
        <f t="shared" si="81"/>
        <v>2678000</v>
      </c>
      <c r="AM131" s="177">
        <f t="shared" si="81"/>
        <v>2678000</v>
      </c>
      <c r="AN131" s="177">
        <f t="shared" si="81"/>
        <v>2678000</v>
      </c>
      <c r="AO131" s="177">
        <f t="shared" si="81"/>
        <v>2678000</v>
      </c>
      <c r="AP131" s="177">
        <f t="shared" si="81"/>
        <v>2678000</v>
      </c>
      <c r="AQ131" s="177">
        <f t="shared" si="81"/>
        <v>2678000</v>
      </c>
      <c r="AR131" s="177">
        <f t="shared" si="81"/>
        <v>2678000</v>
      </c>
      <c r="AS131" s="177">
        <f t="shared" si="81"/>
        <v>2678000</v>
      </c>
      <c r="AT131" s="177">
        <f t="shared" si="81"/>
        <v>2678000</v>
      </c>
      <c r="AU131" s="177">
        <f t="shared" si="81"/>
        <v>2678000</v>
      </c>
      <c r="AV131" s="177">
        <f t="shared" si="81"/>
        <v>2678000</v>
      </c>
      <c r="AW131" s="177">
        <f t="shared" si="81"/>
        <v>2678000</v>
      </c>
      <c r="AX131" s="177">
        <f t="shared" si="81"/>
        <v>2678000</v>
      </c>
      <c r="AY131" s="177">
        <f t="shared" si="81"/>
        <v>2678000</v>
      </c>
      <c r="AZ131" s="177">
        <f t="shared" si="81"/>
        <v>2678000</v>
      </c>
      <c r="BA131" s="177">
        <f t="shared" si="81"/>
        <v>2678000</v>
      </c>
      <c r="BB131" s="177">
        <f t="shared" si="81"/>
        <v>2678000</v>
      </c>
      <c r="BC131" s="177">
        <f t="shared" si="81"/>
        <v>2678000</v>
      </c>
      <c r="BD131" s="177">
        <f t="shared" si="81"/>
        <v>2678000</v>
      </c>
      <c r="BE131" s="177">
        <f t="shared" si="81"/>
        <v>2678000</v>
      </c>
      <c r="BF131" s="177">
        <f t="shared" si="81"/>
        <v>2678000</v>
      </c>
      <c r="BG131" s="177">
        <f t="shared" si="81"/>
        <v>2678000</v>
      </c>
      <c r="BH131" s="177">
        <f t="shared" si="81"/>
        <v>2678000</v>
      </c>
      <c r="BI131" s="177">
        <f t="shared" si="81"/>
        <v>2678000</v>
      </c>
      <c r="BJ131" s="177">
        <f t="shared" si="81"/>
        <v>2678000</v>
      </c>
    </row>
    <row r="132" spans="1:63">
      <c r="A132" s="17"/>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c r="AF132" s="25"/>
      <c r="AG132" s="25"/>
      <c r="AH132" s="25"/>
      <c r="AI132" s="25"/>
      <c r="AJ132" s="25"/>
      <c r="AK132" s="25"/>
      <c r="AL132" s="25"/>
      <c r="AM132" s="25"/>
      <c r="AN132" s="25"/>
      <c r="AO132" s="25"/>
      <c r="AP132" s="25"/>
      <c r="AQ132" s="25"/>
      <c r="AR132" s="25"/>
      <c r="AS132" s="25"/>
      <c r="AT132" s="25"/>
      <c r="AU132" s="25"/>
      <c r="AV132" s="25"/>
      <c r="AW132" s="25"/>
      <c r="AX132" s="25"/>
      <c r="AY132" s="25"/>
      <c r="AZ132" s="25"/>
      <c r="BA132" s="25"/>
      <c r="BB132" s="25"/>
      <c r="BC132" s="25"/>
      <c r="BD132" s="25"/>
      <c r="BE132" s="25"/>
      <c r="BF132" s="25"/>
      <c r="BG132" s="25"/>
      <c r="BH132" s="25"/>
      <c r="BI132" s="25"/>
      <c r="BJ132" s="25"/>
    </row>
    <row r="133" spans="1:63">
      <c r="A133" s="17" t="s">
        <v>202</v>
      </c>
      <c r="B133" s="177"/>
      <c r="C133" s="177">
        <f t="shared" ref="C133:BJ133" si="82">C131-B131</f>
        <v>78000</v>
      </c>
      <c r="D133" s="177">
        <f t="shared" si="82"/>
        <v>0</v>
      </c>
      <c r="E133" s="177">
        <f t="shared" si="82"/>
        <v>0</v>
      </c>
      <c r="F133" s="177">
        <f t="shared" si="82"/>
        <v>0</v>
      </c>
      <c r="G133" s="177">
        <f t="shared" si="82"/>
        <v>0</v>
      </c>
      <c r="H133" s="177">
        <f t="shared" si="82"/>
        <v>0</v>
      </c>
      <c r="I133" s="177">
        <f t="shared" si="82"/>
        <v>0</v>
      </c>
      <c r="J133" s="177">
        <f t="shared" si="82"/>
        <v>0</v>
      </c>
      <c r="K133" s="177">
        <f t="shared" si="82"/>
        <v>0</v>
      </c>
      <c r="L133" s="177">
        <f t="shared" si="82"/>
        <v>0</v>
      </c>
      <c r="M133" s="177">
        <f t="shared" si="82"/>
        <v>0</v>
      </c>
      <c r="N133" s="177">
        <f t="shared" si="82"/>
        <v>2600000</v>
      </c>
      <c r="O133" s="177">
        <f t="shared" si="82"/>
        <v>0</v>
      </c>
      <c r="P133" s="177">
        <f t="shared" si="82"/>
        <v>0</v>
      </c>
      <c r="Q133" s="177">
        <f t="shared" si="82"/>
        <v>0</v>
      </c>
      <c r="R133" s="177">
        <f t="shared" si="82"/>
        <v>0</v>
      </c>
      <c r="S133" s="177">
        <f t="shared" si="82"/>
        <v>0</v>
      </c>
      <c r="T133" s="177">
        <f t="shared" si="82"/>
        <v>0</v>
      </c>
      <c r="U133" s="177">
        <f t="shared" si="82"/>
        <v>0</v>
      </c>
      <c r="V133" s="177">
        <f t="shared" si="82"/>
        <v>0</v>
      </c>
      <c r="W133" s="177">
        <f t="shared" si="82"/>
        <v>0</v>
      </c>
      <c r="X133" s="177">
        <f t="shared" si="82"/>
        <v>0</v>
      </c>
      <c r="Y133" s="177">
        <f t="shared" si="82"/>
        <v>0</v>
      </c>
      <c r="Z133" s="177">
        <f t="shared" si="82"/>
        <v>0</v>
      </c>
      <c r="AA133" s="177">
        <f t="shared" si="82"/>
        <v>0</v>
      </c>
      <c r="AB133" s="177">
        <f t="shared" si="82"/>
        <v>0</v>
      </c>
      <c r="AC133" s="177">
        <f t="shared" si="82"/>
        <v>0</v>
      </c>
      <c r="AD133" s="177">
        <f t="shared" si="82"/>
        <v>0</v>
      </c>
      <c r="AE133" s="177">
        <f t="shared" si="82"/>
        <v>0</v>
      </c>
      <c r="AF133" s="177">
        <f t="shared" si="82"/>
        <v>0</v>
      </c>
      <c r="AG133" s="177">
        <f t="shared" si="82"/>
        <v>0</v>
      </c>
      <c r="AH133" s="177">
        <f t="shared" si="82"/>
        <v>0</v>
      </c>
      <c r="AI133" s="177">
        <f t="shared" si="82"/>
        <v>0</v>
      </c>
      <c r="AJ133" s="177">
        <f t="shared" si="82"/>
        <v>0</v>
      </c>
      <c r="AK133" s="177">
        <f t="shared" si="82"/>
        <v>0</v>
      </c>
      <c r="AL133" s="177">
        <f t="shared" si="82"/>
        <v>0</v>
      </c>
      <c r="AM133" s="177">
        <f t="shared" si="82"/>
        <v>0</v>
      </c>
      <c r="AN133" s="177">
        <f t="shared" si="82"/>
        <v>0</v>
      </c>
      <c r="AO133" s="177">
        <f t="shared" si="82"/>
        <v>0</v>
      </c>
      <c r="AP133" s="177">
        <f t="shared" si="82"/>
        <v>0</v>
      </c>
      <c r="AQ133" s="177">
        <f t="shared" si="82"/>
        <v>0</v>
      </c>
      <c r="AR133" s="177">
        <f t="shared" si="82"/>
        <v>0</v>
      </c>
      <c r="AS133" s="177">
        <f t="shared" si="82"/>
        <v>0</v>
      </c>
      <c r="AT133" s="177">
        <f t="shared" si="82"/>
        <v>0</v>
      </c>
      <c r="AU133" s="177">
        <f t="shared" si="82"/>
        <v>0</v>
      </c>
      <c r="AV133" s="177">
        <f t="shared" si="82"/>
        <v>0</v>
      </c>
      <c r="AW133" s="177">
        <f t="shared" si="82"/>
        <v>0</v>
      </c>
      <c r="AX133" s="177">
        <f t="shared" si="82"/>
        <v>0</v>
      </c>
      <c r="AY133" s="177">
        <f t="shared" si="82"/>
        <v>0</v>
      </c>
      <c r="AZ133" s="177">
        <f t="shared" si="82"/>
        <v>0</v>
      </c>
      <c r="BA133" s="177">
        <f t="shared" si="82"/>
        <v>0</v>
      </c>
      <c r="BB133" s="177">
        <f t="shared" si="82"/>
        <v>0</v>
      </c>
      <c r="BC133" s="177">
        <f t="shared" si="82"/>
        <v>0</v>
      </c>
      <c r="BD133" s="177">
        <f t="shared" si="82"/>
        <v>0</v>
      </c>
      <c r="BE133" s="177">
        <f t="shared" si="82"/>
        <v>0</v>
      </c>
      <c r="BF133" s="177">
        <f t="shared" si="82"/>
        <v>0</v>
      </c>
      <c r="BG133" s="177">
        <f t="shared" si="82"/>
        <v>0</v>
      </c>
      <c r="BH133" s="177">
        <f t="shared" si="82"/>
        <v>0</v>
      </c>
      <c r="BI133" s="177">
        <f t="shared" si="82"/>
        <v>0</v>
      </c>
      <c r="BJ133" s="177">
        <f t="shared" si="82"/>
        <v>0</v>
      </c>
    </row>
    <row r="134" spans="1:63">
      <c r="A134" s="17"/>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c r="AW134" s="25"/>
      <c r="AX134" s="25"/>
      <c r="AY134" s="25"/>
      <c r="AZ134" s="25"/>
      <c r="BA134" s="25"/>
      <c r="BB134" s="25"/>
      <c r="BC134" s="25"/>
      <c r="BD134" s="25"/>
      <c r="BE134" s="25"/>
      <c r="BF134" s="25"/>
      <c r="BG134" s="25"/>
      <c r="BH134" s="25"/>
      <c r="BI134" s="25"/>
      <c r="BJ134" s="25"/>
    </row>
    <row r="136" spans="1:63" ht="18.5">
      <c r="A136" s="156" t="s">
        <v>203</v>
      </c>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c r="AA136" s="170"/>
      <c r="AB136" s="170"/>
      <c r="AC136" s="170"/>
      <c r="AD136" s="170"/>
      <c r="AE136" s="170"/>
      <c r="AF136" s="170"/>
      <c r="AG136" s="170"/>
      <c r="AH136" s="170"/>
      <c r="AI136" s="170"/>
      <c r="AJ136" s="170"/>
      <c r="AK136" s="170"/>
      <c r="AL136" s="170"/>
      <c r="AM136" s="170"/>
      <c r="AN136" s="170"/>
      <c r="AO136" s="170"/>
      <c r="AP136" s="170"/>
      <c r="AQ136" s="170"/>
      <c r="AR136" s="170"/>
      <c r="AS136" s="170"/>
      <c r="AT136" s="170"/>
      <c r="AU136" s="170"/>
      <c r="AV136" s="170"/>
      <c r="AW136" s="170"/>
      <c r="AX136" s="170"/>
      <c r="AY136" s="170"/>
      <c r="AZ136" s="170"/>
      <c r="BA136" s="170"/>
      <c r="BB136" s="170"/>
      <c r="BC136" s="170"/>
      <c r="BD136" s="170"/>
      <c r="BE136" s="170"/>
      <c r="BF136" s="170"/>
      <c r="BG136" s="170"/>
      <c r="BH136" s="170"/>
      <c r="BI136" s="170"/>
      <c r="BJ136" s="157"/>
      <c r="BK136" s="157"/>
    </row>
    <row r="137" spans="1:63" outlineLevel="1">
      <c r="A137" s="75" t="s">
        <v>204</v>
      </c>
      <c r="B137" s="75"/>
      <c r="C137" s="175">
        <v>1</v>
      </c>
      <c r="D137" s="175">
        <f t="shared" ref="D137:N137" si="83">C137</f>
        <v>1</v>
      </c>
      <c r="E137" s="175">
        <f t="shared" si="83"/>
        <v>1</v>
      </c>
      <c r="F137" s="175">
        <f t="shared" si="83"/>
        <v>1</v>
      </c>
      <c r="G137" s="175">
        <f t="shared" si="83"/>
        <v>1</v>
      </c>
      <c r="H137" s="175">
        <f t="shared" si="83"/>
        <v>1</v>
      </c>
      <c r="I137" s="175">
        <f t="shared" si="83"/>
        <v>1</v>
      </c>
      <c r="J137" s="175">
        <f t="shared" si="83"/>
        <v>1</v>
      </c>
      <c r="K137" s="175">
        <f t="shared" si="83"/>
        <v>1</v>
      </c>
      <c r="L137" s="175">
        <f t="shared" si="83"/>
        <v>1</v>
      </c>
      <c r="M137" s="175">
        <f t="shared" si="83"/>
        <v>1</v>
      </c>
      <c r="N137" s="175">
        <f t="shared" si="83"/>
        <v>1</v>
      </c>
      <c r="O137" s="175">
        <f t="shared" ref="O137:BJ137" si="84">C137+1</f>
        <v>2</v>
      </c>
      <c r="P137" s="175">
        <f t="shared" si="84"/>
        <v>2</v>
      </c>
      <c r="Q137" s="175">
        <f t="shared" si="84"/>
        <v>2</v>
      </c>
      <c r="R137" s="175">
        <f t="shared" si="84"/>
        <v>2</v>
      </c>
      <c r="S137" s="175">
        <f t="shared" si="84"/>
        <v>2</v>
      </c>
      <c r="T137" s="175">
        <f t="shared" si="84"/>
        <v>2</v>
      </c>
      <c r="U137" s="175">
        <f t="shared" si="84"/>
        <v>2</v>
      </c>
      <c r="V137" s="175">
        <f t="shared" si="84"/>
        <v>2</v>
      </c>
      <c r="W137" s="175">
        <f t="shared" si="84"/>
        <v>2</v>
      </c>
      <c r="X137" s="175">
        <f t="shared" si="84"/>
        <v>2</v>
      </c>
      <c r="Y137" s="175">
        <f t="shared" si="84"/>
        <v>2</v>
      </c>
      <c r="Z137" s="175">
        <f t="shared" si="84"/>
        <v>2</v>
      </c>
      <c r="AA137" s="175">
        <f t="shared" si="84"/>
        <v>3</v>
      </c>
      <c r="AB137" s="175">
        <f t="shared" si="84"/>
        <v>3</v>
      </c>
      <c r="AC137" s="175">
        <f t="shared" si="84"/>
        <v>3</v>
      </c>
      <c r="AD137" s="175">
        <f t="shared" si="84"/>
        <v>3</v>
      </c>
      <c r="AE137" s="175">
        <f t="shared" si="84"/>
        <v>3</v>
      </c>
      <c r="AF137" s="175">
        <f t="shared" si="84"/>
        <v>3</v>
      </c>
      <c r="AG137" s="175">
        <f t="shared" si="84"/>
        <v>3</v>
      </c>
      <c r="AH137" s="175">
        <f t="shared" si="84"/>
        <v>3</v>
      </c>
      <c r="AI137" s="175">
        <f t="shared" si="84"/>
        <v>3</v>
      </c>
      <c r="AJ137" s="175">
        <f t="shared" si="84"/>
        <v>3</v>
      </c>
      <c r="AK137" s="175">
        <f t="shared" si="84"/>
        <v>3</v>
      </c>
      <c r="AL137" s="175">
        <f t="shared" si="84"/>
        <v>3</v>
      </c>
      <c r="AM137" s="175">
        <f t="shared" si="84"/>
        <v>4</v>
      </c>
      <c r="AN137" s="175">
        <f t="shared" si="84"/>
        <v>4</v>
      </c>
      <c r="AO137" s="175">
        <f t="shared" si="84"/>
        <v>4</v>
      </c>
      <c r="AP137" s="175">
        <f t="shared" si="84"/>
        <v>4</v>
      </c>
      <c r="AQ137" s="175">
        <f t="shared" si="84"/>
        <v>4</v>
      </c>
      <c r="AR137" s="175">
        <f t="shared" si="84"/>
        <v>4</v>
      </c>
      <c r="AS137" s="175">
        <f t="shared" si="84"/>
        <v>4</v>
      </c>
      <c r="AT137" s="175">
        <f t="shared" si="84"/>
        <v>4</v>
      </c>
      <c r="AU137" s="175">
        <f t="shared" si="84"/>
        <v>4</v>
      </c>
      <c r="AV137" s="175">
        <f t="shared" si="84"/>
        <v>4</v>
      </c>
      <c r="AW137" s="175">
        <f t="shared" si="84"/>
        <v>4</v>
      </c>
      <c r="AX137" s="175">
        <f t="shared" si="84"/>
        <v>4</v>
      </c>
      <c r="AY137" s="175">
        <f t="shared" si="84"/>
        <v>5</v>
      </c>
      <c r="AZ137" s="175">
        <f t="shared" si="84"/>
        <v>5</v>
      </c>
      <c r="BA137" s="175">
        <f t="shared" si="84"/>
        <v>5</v>
      </c>
      <c r="BB137" s="175">
        <f t="shared" si="84"/>
        <v>5</v>
      </c>
      <c r="BC137" s="175">
        <f t="shared" si="84"/>
        <v>5</v>
      </c>
      <c r="BD137" s="175">
        <f t="shared" si="84"/>
        <v>5</v>
      </c>
      <c r="BE137" s="175">
        <f t="shared" si="84"/>
        <v>5</v>
      </c>
      <c r="BF137" s="175">
        <f t="shared" si="84"/>
        <v>5</v>
      </c>
      <c r="BG137" s="175">
        <f t="shared" si="84"/>
        <v>5</v>
      </c>
      <c r="BH137" s="175">
        <f t="shared" si="84"/>
        <v>5</v>
      </c>
      <c r="BI137" s="175">
        <f t="shared" si="84"/>
        <v>5</v>
      </c>
      <c r="BJ137" s="175">
        <f t="shared" si="84"/>
        <v>5</v>
      </c>
      <c r="BK137" s="175"/>
    </row>
    <row r="138" spans="1:63" outlineLevel="1">
      <c r="A138" s="75" t="s">
        <v>40</v>
      </c>
      <c r="B138" s="75"/>
      <c r="C138" s="175">
        <v>1</v>
      </c>
      <c r="D138" s="175">
        <f t="shared" ref="D138:BJ138" si="85">C138+1</f>
        <v>2</v>
      </c>
      <c r="E138" s="175">
        <f t="shared" si="85"/>
        <v>3</v>
      </c>
      <c r="F138" s="175">
        <f t="shared" si="85"/>
        <v>4</v>
      </c>
      <c r="G138" s="175">
        <f t="shared" si="85"/>
        <v>5</v>
      </c>
      <c r="H138" s="175">
        <f t="shared" si="85"/>
        <v>6</v>
      </c>
      <c r="I138" s="175">
        <f t="shared" si="85"/>
        <v>7</v>
      </c>
      <c r="J138" s="175">
        <f t="shared" si="85"/>
        <v>8</v>
      </c>
      <c r="K138" s="175">
        <f t="shared" si="85"/>
        <v>9</v>
      </c>
      <c r="L138" s="175">
        <f t="shared" si="85"/>
        <v>10</v>
      </c>
      <c r="M138" s="175">
        <f t="shared" si="85"/>
        <v>11</v>
      </c>
      <c r="N138" s="175">
        <f t="shared" si="85"/>
        <v>12</v>
      </c>
      <c r="O138" s="175">
        <f t="shared" si="85"/>
        <v>13</v>
      </c>
      <c r="P138" s="175">
        <f t="shared" si="85"/>
        <v>14</v>
      </c>
      <c r="Q138" s="175">
        <f t="shared" si="85"/>
        <v>15</v>
      </c>
      <c r="R138" s="175">
        <f t="shared" si="85"/>
        <v>16</v>
      </c>
      <c r="S138" s="175">
        <f t="shared" si="85"/>
        <v>17</v>
      </c>
      <c r="T138" s="175">
        <f t="shared" si="85"/>
        <v>18</v>
      </c>
      <c r="U138" s="175">
        <f t="shared" si="85"/>
        <v>19</v>
      </c>
      <c r="V138" s="175">
        <f t="shared" si="85"/>
        <v>20</v>
      </c>
      <c r="W138" s="175">
        <f t="shared" si="85"/>
        <v>21</v>
      </c>
      <c r="X138" s="175">
        <f t="shared" si="85"/>
        <v>22</v>
      </c>
      <c r="Y138" s="175">
        <f t="shared" si="85"/>
        <v>23</v>
      </c>
      <c r="Z138" s="175">
        <f t="shared" si="85"/>
        <v>24</v>
      </c>
      <c r="AA138" s="175">
        <f t="shared" si="85"/>
        <v>25</v>
      </c>
      <c r="AB138" s="175">
        <f t="shared" si="85"/>
        <v>26</v>
      </c>
      <c r="AC138" s="175">
        <f t="shared" si="85"/>
        <v>27</v>
      </c>
      <c r="AD138" s="175">
        <f t="shared" si="85"/>
        <v>28</v>
      </c>
      <c r="AE138" s="175">
        <f t="shared" si="85"/>
        <v>29</v>
      </c>
      <c r="AF138" s="175">
        <f t="shared" si="85"/>
        <v>30</v>
      </c>
      <c r="AG138" s="175">
        <f t="shared" si="85"/>
        <v>31</v>
      </c>
      <c r="AH138" s="175">
        <f t="shared" si="85"/>
        <v>32</v>
      </c>
      <c r="AI138" s="175">
        <f t="shared" si="85"/>
        <v>33</v>
      </c>
      <c r="AJ138" s="175">
        <f t="shared" si="85"/>
        <v>34</v>
      </c>
      <c r="AK138" s="175">
        <f t="shared" si="85"/>
        <v>35</v>
      </c>
      <c r="AL138" s="175">
        <f t="shared" si="85"/>
        <v>36</v>
      </c>
      <c r="AM138" s="175">
        <f t="shared" si="85"/>
        <v>37</v>
      </c>
      <c r="AN138" s="175">
        <f t="shared" si="85"/>
        <v>38</v>
      </c>
      <c r="AO138" s="175">
        <f t="shared" si="85"/>
        <v>39</v>
      </c>
      <c r="AP138" s="175">
        <f t="shared" si="85"/>
        <v>40</v>
      </c>
      <c r="AQ138" s="175">
        <f t="shared" si="85"/>
        <v>41</v>
      </c>
      <c r="AR138" s="175">
        <f t="shared" si="85"/>
        <v>42</v>
      </c>
      <c r="AS138" s="175">
        <f t="shared" si="85"/>
        <v>43</v>
      </c>
      <c r="AT138" s="175">
        <f t="shared" si="85"/>
        <v>44</v>
      </c>
      <c r="AU138" s="175">
        <f t="shared" si="85"/>
        <v>45</v>
      </c>
      <c r="AV138" s="175">
        <f t="shared" si="85"/>
        <v>46</v>
      </c>
      <c r="AW138" s="175">
        <f t="shared" si="85"/>
        <v>47</v>
      </c>
      <c r="AX138" s="175">
        <f t="shared" si="85"/>
        <v>48</v>
      </c>
      <c r="AY138" s="175">
        <f t="shared" si="85"/>
        <v>49</v>
      </c>
      <c r="AZ138" s="175">
        <f t="shared" si="85"/>
        <v>50</v>
      </c>
      <c r="BA138" s="175">
        <f t="shared" si="85"/>
        <v>51</v>
      </c>
      <c r="BB138" s="175">
        <f t="shared" si="85"/>
        <v>52</v>
      </c>
      <c r="BC138" s="175">
        <f t="shared" si="85"/>
        <v>53</v>
      </c>
      <c r="BD138" s="175">
        <f t="shared" si="85"/>
        <v>54</v>
      </c>
      <c r="BE138" s="175">
        <f t="shared" si="85"/>
        <v>55</v>
      </c>
      <c r="BF138" s="175">
        <f t="shared" si="85"/>
        <v>56</v>
      </c>
      <c r="BG138" s="175">
        <f t="shared" si="85"/>
        <v>57</v>
      </c>
      <c r="BH138" s="175">
        <f t="shared" si="85"/>
        <v>58</v>
      </c>
      <c r="BI138" s="175">
        <f t="shared" si="85"/>
        <v>59</v>
      </c>
      <c r="BJ138" s="175">
        <f t="shared" si="85"/>
        <v>60</v>
      </c>
      <c r="BK138" s="175"/>
    </row>
    <row r="139" spans="1:63" outlineLevel="1">
      <c r="A139" s="178" t="s">
        <v>173</v>
      </c>
      <c r="B139" s="178"/>
    </row>
    <row r="140" spans="1:63" outlineLevel="1">
      <c r="A140" s="48" t="str">
        <f>A26</f>
        <v>Subscription Revenue</v>
      </c>
      <c r="B140" s="48"/>
      <c r="C140" s="48">
        <f t="shared" ref="C140:AH140" ca="1" si="86">B26</f>
        <v>0</v>
      </c>
      <c r="D140" s="94">
        <f t="shared" ca="1" si="86"/>
        <v>0</v>
      </c>
      <c r="E140" s="94">
        <f t="shared" ca="1" si="86"/>
        <v>0</v>
      </c>
      <c r="F140" s="94">
        <f t="shared" ca="1" si="86"/>
        <v>0</v>
      </c>
      <c r="G140" s="94">
        <f t="shared" ca="1" si="86"/>
        <v>3650.4</v>
      </c>
      <c r="H140" s="94">
        <f t="shared" ca="1" si="86"/>
        <v>7257.1865572916677</v>
      </c>
      <c r="I140" s="94">
        <f t="shared" ca="1" si="86"/>
        <v>10823.775823641528</v>
      </c>
      <c r="J140" s="94">
        <f t="shared" ca="1" si="86"/>
        <v>14353.8408665027</v>
      </c>
      <c r="K140" s="94">
        <f t="shared" ca="1" si="86"/>
        <v>16586.649803835593</v>
      </c>
      <c r="L140" s="94">
        <f t="shared" ca="1" si="86"/>
        <v>18812.421513070043</v>
      </c>
      <c r="M140" s="94">
        <f t="shared" ca="1" si="86"/>
        <v>21035.387293360884</v>
      </c>
      <c r="N140" s="94">
        <f t="shared" ca="1" si="86"/>
        <v>23260.233491105453</v>
      </c>
      <c r="O140" s="94">
        <f t="shared" ca="1" si="86"/>
        <v>46803.046512423709</v>
      </c>
      <c r="P140" s="94">
        <f t="shared" ca="1" si="86"/>
        <v>46595.292459850541</v>
      </c>
      <c r="Q140" s="94">
        <f t="shared" ca="1" si="86"/>
        <v>46495.665663087988</v>
      </c>
      <c r="R140" s="94">
        <f t="shared" ca="1" si="86"/>
        <v>46515.849323461851</v>
      </c>
      <c r="S140" s="94">
        <f t="shared" ca="1" si="86"/>
        <v>46669.156441352869</v>
      </c>
      <c r="T140" s="94">
        <f t="shared" ca="1" si="86"/>
        <v>46970.747603549928</v>
      </c>
      <c r="U140" s="94">
        <f t="shared" ca="1" si="86"/>
        <v>47437.878066177509</v>
      </c>
      <c r="V140" s="94">
        <f t="shared" ca="1" si="86"/>
        <v>69227.398473625261</v>
      </c>
      <c r="W140" s="94">
        <f t="shared" ca="1" si="86"/>
        <v>70465.098560432234</v>
      </c>
      <c r="X140" s="94">
        <f t="shared" ca="1" si="86"/>
        <v>72038.022397298628</v>
      </c>
      <c r="Y140" s="94">
        <f t="shared" ca="1" si="86"/>
        <v>73987.686222035874</v>
      </c>
      <c r="Z140" s="94">
        <f t="shared" ca="1" si="86"/>
        <v>76361.259862795094</v>
      </c>
      <c r="AA140" s="94">
        <f t="shared" ca="1" si="86"/>
        <v>83172.941249561452</v>
      </c>
      <c r="AB140" s="94">
        <f t="shared" ca="1" si="86"/>
        <v>86731.822132651869</v>
      </c>
      <c r="AC140" s="94">
        <f t="shared" ca="1" si="86"/>
        <v>90928.522208522118</v>
      </c>
      <c r="AD140" s="94">
        <f t="shared" ca="1" si="86"/>
        <v>95845.42083256552</v>
      </c>
      <c r="AE140" s="94">
        <f t="shared" ca="1" si="86"/>
        <v>101576.0386274515</v>
      </c>
      <c r="AF140" s="94">
        <f t="shared" ca="1" si="86"/>
        <v>108226.53334430864</v>
      </c>
      <c r="AG140" s="94">
        <f t="shared" ca="1" si="86"/>
        <v>115917.39679012701</v>
      </c>
      <c r="AH140" s="94">
        <f t="shared" ca="1" si="86"/>
        <v>124785.37984293851</v>
      </c>
      <c r="AI140" s="94">
        <f t="shared" ref="AI140:BJ140" ca="1" si="87">AH26</f>
        <v>134985.67620789641</v>
      </c>
      <c r="AJ140" s="94">
        <f t="shared" ca="1" si="87"/>
        <v>146694.39968700087</v>
      </c>
      <c r="AK140" s="94">
        <f t="shared" ca="1" si="87"/>
        <v>160111.3944084972</v>
      </c>
      <c r="AL140" s="94">
        <f t="shared" ca="1" si="87"/>
        <v>175463.42276331532</v>
      </c>
      <c r="AM140" s="94">
        <f t="shared" ca="1" si="87"/>
        <v>202658.17090022186</v>
      </c>
      <c r="AN140" s="94">
        <f t="shared" ca="1" si="87"/>
        <v>223688.22601597197</v>
      </c>
      <c r="AO140" s="94">
        <f t="shared" ca="1" si="87"/>
        <v>247674.5456403358</v>
      </c>
      <c r="AP140" s="94">
        <f t="shared" ca="1" si="87"/>
        <v>275011.71493516373</v>
      </c>
      <c r="AQ140" s="94">
        <f t="shared" ca="1" si="87"/>
        <v>306147.40611317416</v>
      </c>
      <c r="AR140" s="94">
        <f t="shared" ca="1" si="87"/>
        <v>341589.51185460755</v>
      </c>
      <c r="AS140" s="94">
        <f t="shared" ca="1" si="87"/>
        <v>381914.23744103906</v>
      </c>
      <c r="AT140" s="94">
        <f t="shared" ca="1" si="87"/>
        <v>427775.28045217058</v>
      </c>
      <c r="AU140" s="94">
        <f t="shared" ca="1" si="87"/>
        <v>479914.24418760667</v>
      </c>
      <c r="AV140" s="94">
        <f t="shared" ca="1" si="87"/>
        <v>539172.45061900408</v>
      </c>
      <c r="AW140" s="94">
        <f t="shared" ca="1" si="87"/>
        <v>606504.34096133313</v>
      </c>
      <c r="AX140" s="94">
        <f t="shared" ca="1" si="87"/>
        <v>682992.67723009654</v>
      </c>
      <c r="AY140" s="94">
        <f t="shared" ca="1" si="87"/>
        <v>808359.07616803388</v>
      </c>
      <c r="AZ140" s="94">
        <f t="shared" ca="1" si="87"/>
        <v>911942.98095948377</v>
      </c>
      <c r="BA140" s="94">
        <f t="shared" ca="1" si="87"/>
        <v>1029553.837955498</v>
      </c>
      <c r="BB140" s="94">
        <f t="shared" ca="1" si="87"/>
        <v>1163074.5767582157</v>
      </c>
      <c r="BC140" s="94">
        <f t="shared" ca="1" si="87"/>
        <v>1314641.2288098782</v>
      </c>
      <c r="BD140" s="94">
        <f t="shared" ca="1" si="87"/>
        <v>1486676.9419245105</v>
      </c>
      <c r="BE140" s="94">
        <f t="shared" ca="1" si="87"/>
        <v>1681930.5662069884</v>
      </c>
      <c r="BF140" s="94">
        <f t="shared" ca="1" si="87"/>
        <v>1903520.4257285213</v>
      </c>
      <c r="BG140" s="94">
        <f t="shared" ca="1" si="87"/>
        <v>2154983.9728954439</v>
      </c>
      <c r="BH140" s="94">
        <f t="shared" ca="1" si="87"/>
        <v>2440334.1161127128</v>
      </c>
      <c r="BI140" s="94">
        <f t="shared" ca="1" si="87"/>
        <v>2764123.1175960302</v>
      </c>
      <c r="BJ140" s="94">
        <f t="shared" ca="1" si="87"/>
        <v>3131515.0787187642</v>
      </c>
      <c r="BK140" s="94"/>
    </row>
    <row r="141" spans="1:63" outlineLevel="1">
      <c r="A141" s="48" t="str">
        <f>A27</f>
        <v>Ad Revenue</v>
      </c>
      <c r="B141" s="48"/>
      <c r="C141" s="48">
        <f t="shared" ref="C141:AH141" ca="1" si="88">B27</f>
        <v>0</v>
      </c>
      <c r="D141" s="94">
        <f t="shared" ca="1" si="88"/>
        <v>0</v>
      </c>
      <c r="E141" s="94">
        <f t="shared" ca="1" si="88"/>
        <v>0</v>
      </c>
      <c r="F141" s="94">
        <f t="shared" ca="1" si="88"/>
        <v>0</v>
      </c>
      <c r="G141" s="94">
        <f t="shared" ca="1" si="88"/>
        <v>0</v>
      </c>
      <c r="H141" s="94">
        <f t="shared" ca="1" si="88"/>
        <v>3279.5876309407554</v>
      </c>
      <c r="I141" s="94">
        <f t="shared" ca="1" si="88"/>
        <v>4336.6906032003017</v>
      </c>
      <c r="J141" s="94">
        <f t="shared" ca="1" si="88"/>
        <v>4993.3904752521157</v>
      </c>
      <c r="K141" s="94">
        <f t="shared" ca="1" si="88"/>
        <v>5656.0662974987326</v>
      </c>
      <c r="L141" s="94">
        <f t="shared" ca="1" si="88"/>
        <v>6316.6712580933317</v>
      </c>
      <c r="M141" s="94">
        <f t="shared" ca="1" si="88"/>
        <v>6976.605917664655</v>
      </c>
      <c r="N141" s="94">
        <f t="shared" ca="1" si="88"/>
        <v>7637.4210917475548</v>
      </c>
      <c r="O141" s="94">
        <f t="shared" ca="1" si="88"/>
        <v>6799.4672383541601</v>
      </c>
      <c r="P141" s="94">
        <f t="shared" ca="1" si="88"/>
        <v>6775.1336758808784</v>
      </c>
      <c r="Q141" s="94">
        <f t="shared" ca="1" si="88"/>
        <v>6768.308619152911</v>
      </c>
      <c r="R141" s="94">
        <f t="shared" ca="1" si="88"/>
        <v>6780.8555557051195</v>
      </c>
      <c r="S141" s="94">
        <f t="shared" ca="1" si="88"/>
        <v>6814.8946671854355</v>
      </c>
      <c r="T141" s="94">
        <f t="shared" ca="1" si="88"/>
        <v>6872.8365800402116</v>
      </c>
      <c r="U141" s="94">
        <f t="shared" ca="1" si="88"/>
        <v>6957.4205829814782</v>
      </c>
      <c r="V141" s="94">
        <f t="shared" ca="1" si="88"/>
        <v>6711.2390293280359</v>
      </c>
      <c r="W141" s="94">
        <f t="shared" ca="1" si="88"/>
        <v>6849.4512621191943</v>
      </c>
      <c r="X141" s="94">
        <f t="shared" ca="1" si="88"/>
        <v>7022.961450620056</v>
      </c>
      <c r="Y141" s="94">
        <f t="shared" ca="1" si="88"/>
        <v>7236.0512798574364</v>
      </c>
      <c r="Z141" s="94">
        <f t="shared" ca="1" si="88"/>
        <v>7493.575566562472</v>
      </c>
      <c r="AA141" s="94">
        <f t="shared" ca="1" si="88"/>
        <v>7801.0376057102403</v>
      </c>
      <c r="AB141" s="94">
        <f t="shared" ca="1" si="88"/>
        <v>8164.6744390804579</v>
      </c>
      <c r="AC141" s="94">
        <f t="shared" ca="1" si="88"/>
        <v>8591.5533502697399</v>
      </c>
      <c r="AD141" s="94">
        <f t="shared" ca="1" si="88"/>
        <v>9089.6810618685668</v>
      </c>
      <c r="AE141" s="94">
        <f t="shared" ca="1" si="88"/>
        <v>9668.1273042575485</v>
      </c>
      <c r="AF141" s="94">
        <f t="shared" ca="1" si="88"/>
        <v>10337.164644618897</v>
      </c>
      <c r="AG141" s="94">
        <f t="shared" ca="1" si="88"/>
        <v>11108.426712624212</v>
      </c>
      <c r="AH141" s="94">
        <f t="shared" ca="1" si="88"/>
        <v>11995.08723960866</v>
      </c>
      <c r="AI141" s="94">
        <f t="shared" ref="AI141:BJ141" ca="1" si="89">AH27</f>
        <v>13012.062645124355</v>
      </c>
      <c r="AJ141" s="94">
        <f t="shared" ca="1" si="89"/>
        <v>14176.241263387861</v>
      </c>
      <c r="AK141" s="94">
        <f t="shared" ca="1" si="89"/>
        <v>15506.742707731628</v>
      </c>
      <c r="AL141" s="94">
        <f t="shared" ca="1" si="89"/>
        <v>17025.211329879068</v>
      </c>
      <c r="AM141" s="94">
        <f t="shared" ca="1" si="89"/>
        <v>18756.148249632501</v>
      </c>
      <c r="AN141" s="94">
        <f t="shared" ca="1" si="89"/>
        <v>20727.28701724287</v>
      </c>
      <c r="AO141" s="94">
        <f t="shared" ca="1" si="89"/>
        <v>22970.018634195163</v>
      </c>
      <c r="AP141" s="94">
        <f t="shared" ca="1" si="89"/>
        <v>25519.872408426163</v>
      </c>
      <c r="AQ141" s="94">
        <f t="shared" ca="1" si="89"/>
        <v>28417.05996843359</v>
      </c>
      <c r="AR141" s="94">
        <f t="shared" ca="1" si="89"/>
        <v>31707.090720156593</v>
      </c>
      <c r="AS141" s="94">
        <f t="shared" ca="1" si="89"/>
        <v>35441.468115399046</v>
      </c>
      <c r="AT141" s="94">
        <f t="shared" ca="1" si="89"/>
        <v>39678.477327308748</v>
      </c>
      <c r="AU141" s="94">
        <f t="shared" ca="1" si="89"/>
        <v>44484.076315530096</v>
      </c>
      <c r="AV141" s="94">
        <f t="shared" ca="1" si="89"/>
        <v>49932.903832042881</v>
      </c>
      <c r="AW141" s="94">
        <f t="shared" ca="1" si="89"/>
        <v>56109.419692032869</v>
      </c>
      <c r="AX141" s="94">
        <f t="shared" ca="1" si="89"/>
        <v>63109.194639144494</v>
      </c>
      <c r="AY141" s="94">
        <f t="shared" ca="1" si="89"/>
        <v>71040.36940134714</v>
      </c>
      <c r="AZ141" s="94">
        <f t="shared" ca="1" si="89"/>
        <v>80025.305096547847</v>
      </c>
      <c r="BA141" s="94">
        <f t="shared" ca="1" si="89"/>
        <v>90202.450044584228</v>
      </c>
      <c r="BB141" s="94">
        <f t="shared" ca="1" si="89"/>
        <v>101728.45131793202</v>
      </c>
      <c r="BC141" s="94">
        <f t="shared" ca="1" si="89"/>
        <v>114780.54306663093</v>
      </c>
      <c r="BD141" s="94">
        <f t="shared" ca="1" si="89"/>
        <v>129559.24783924357</v>
      </c>
      <c r="BE141" s="94">
        <f t="shared" ca="1" si="89"/>
        <v>146291.43185402267</v>
      </c>
      <c r="BF141" s="94">
        <f t="shared" ca="1" si="89"/>
        <v>165233.76052395275</v>
      </c>
      <c r="BG141" s="94">
        <f t="shared" ca="1" si="89"/>
        <v>186676.60658627009</v>
      </c>
      <c r="BH141" s="94">
        <f t="shared" ca="1" si="89"/>
        <v>210948.4700221853</v>
      </c>
      <c r="BI141" s="94">
        <f t="shared" ca="1" si="89"/>
        <v>238420.97667836427</v>
      </c>
      <c r="BJ141" s="94">
        <f t="shared" ca="1" si="89"/>
        <v>269514.53123408457</v>
      </c>
      <c r="BK141" s="94"/>
    </row>
    <row r="142" spans="1:63" outlineLevel="1">
      <c r="A142" s="48" t="str">
        <f>A28</f>
        <v>In-App Purchases Revenue</v>
      </c>
      <c r="B142" s="48"/>
      <c r="C142" s="48">
        <f t="shared" ref="C142:AH142" si="90">B28</f>
        <v>0</v>
      </c>
      <c r="D142" s="94">
        <f t="shared" si="90"/>
        <v>0</v>
      </c>
      <c r="E142" s="94">
        <f t="shared" si="90"/>
        <v>0</v>
      </c>
      <c r="F142" s="94">
        <f t="shared" si="90"/>
        <v>0</v>
      </c>
      <c r="G142" s="94">
        <f t="shared" si="90"/>
        <v>0</v>
      </c>
      <c r="H142" s="94">
        <f t="shared" si="90"/>
        <v>0</v>
      </c>
      <c r="I142" s="94">
        <f t="shared" si="90"/>
        <v>0</v>
      </c>
      <c r="J142" s="94">
        <f t="shared" si="90"/>
        <v>12065.873849163652</v>
      </c>
      <c r="K142" s="94">
        <f t="shared" si="90"/>
        <v>13685.000133149579</v>
      </c>
      <c r="L142" s="94">
        <f t="shared" si="90"/>
        <v>15302.085258428735</v>
      </c>
      <c r="M142" s="94">
        <f t="shared" si="90"/>
        <v>16920.538283799153</v>
      </c>
      <c r="N142" s="94">
        <f t="shared" si="90"/>
        <v>18544.145492023545</v>
      </c>
      <c r="O142" s="94">
        <f t="shared" si="90"/>
        <v>18461.829880870933</v>
      </c>
      <c r="P142" s="94">
        <f t="shared" si="90"/>
        <v>18422.356086925094</v>
      </c>
      <c r="Q142" s="94">
        <f t="shared" si="90"/>
        <v>18430.353188875179</v>
      </c>
      <c r="R142" s="94">
        <f t="shared" si="90"/>
        <v>18491.096018903976</v>
      </c>
      <c r="S142" s="94">
        <f t="shared" si="90"/>
        <v>18610.591453659621</v>
      </c>
      <c r="T142" s="94">
        <f t="shared" si="90"/>
        <v>18795.676312621155</v>
      </c>
      <c r="U142" s="94">
        <f t="shared" si="90"/>
        <v>19054.128423611317</v>
      </c>
      <c r="V142" s="94">
        <f t="shared" si="90"/>
        <v>19394.792624836784</v>
      </c>
      <c r="W142" s="94">
        <f t="shared" si="90"/>
        <v>19827.723710635575</v>
      </c>
      <c r="X142" s="94">
        <f t="shared" si="90"/>
        <v>20364.348597869583</v>
      </c>
      <c r="Y142" s="94">
        <f t="shared" si="90"/>
        <v>21017.650295912666</v>
      </c>
      <c r="Z142" s="94">
        <f t="shared" si="90"/>
        <v>21802.376610323023</v>
      </c>
      <c r="AA142" s="94">
        <f t="shared" si="90"/>
        <v>22735.276904080823</v>
      </c>
      <c r="AB142" s="94">
        <f t="shared" si="90"/>
        <v>23835.370686987375</v>
      </c>
      <c r="AC142" s="94">
        <f t="shared" si="90"/>
        <v>25124.25231057356</v>
      </c>
      <c r="AD142" s="94">
        <f t="shared" si="90"/>
        <v>26626.436620721204</v>
      </c>
      <c r="AE142" s="94">
        <f t="shared" si="90"/>
        <v>28369.751072314521</v>
      </c>
      <c r="AF142" s="94">
        <f t="shared" si="90"/>
        <v>30385.780549992545</v>
      </c>
      <c r="AG142" s="94">
        <f t="shared" si="90"/>
        <v>32710.371978245996</v>
      </c>
      <c r="AH142" s="94">
        <f t="shared" si="90"/>
        <v>35384.206756054737</v>
      </c>
      <c r="AI142" s="94">
        <f t="shared" ref="AI142:BJ142" si="91">AH28</f>
        <v>38453.450131151971</v>
      </c>
      <c r="AJ142" s="94">
        <f t="shared" si="91"/>
        <v>41970.487854022213</v>
      </c>
      <c r="AK142" s="94">
        <f t="shared" si="91"/>
        <v>45994.761841397492</v>
      </c>
      <c r="AL142" s="94">
        <f t="shared" si="91"/>
        <v>50593.718155435366</v>
      </c>
      <c r="AM142" s="94">
        <f t="shared" si="91"/>
        <v>55843.882393044041</v>
      </c>
      <c r="AN142" s="94">
        <f t="shared" si="91"/>
        <v>61832.079608436565</v>
      </c>
      <c r="AO142" s="94">
        <f t="shared" si="91"/>
        <v>68656.818193247469</v>
      </c>
      <c r="AP142" s="94">
        <f t="shared" si="91"/>
        <v>76429.85974907261</v>
      </c>
      <c r="AQ142" s="94">
        <f t="shared" si="91"/>
        <v>85277.999948660567</v>
      </c>
      <c r="AR142" s="94">
        <f t="shared" si="91"/>
        <v>95345.088741343206</v>
      </c>
      <c r="AS142" s="94">
        <f t="shared" si="91"/>
        <v>106794.32206913175</v>
      </c>
      <c r="AT142" s="94">
        <f t="shared" si="91"/>
        <v>119810.84158289903</v>
      </c>
      <c r="AU142" s="94">
        <f t="shared" si="91"/>
        <v>134604.68375205007</v>
      </c>
      <c r="AV142" s="94">
        <f t="shared" si="91"/>
        <v>151414.125324133</v>
      </c>
      <c r="AW142" s="94">
        <f t="shared" si="91"/>
        <v>170509.47840153388</v>
      </c>
      <c r="AX142" s="94">
        <f t="shared" si="91"/>
        <v>192197.39556121617</v>
      </c>
      <c r="AY142" s="94">
        <f t="shared" si="91"/>
        <v>216825.75356438561</v>
      </c>
      <c r="AZ142" s="94">
        <f t="shared" si="91"/>
        <v>244789.19341528887</v>
      </c>
      <c r="BA142" s="94">
        <f t="shared" si="91"/>
        <v>276535.40497877152</v>
      </c>
      <c r="BB142" s="94">
        <f t="shared" si="91"/>
        <v>312572.25622111117</v>
      </c>
      <c r="BC142" s="94">
        <f t="shared" si="91"/>
        <v>353475.88058677083</v>
      </c>
      <c r="BD142" s="94">
        <f t="shared" si="91"/>
        <v>399899.85127919581</v>
      </c>
      <c r="BE142" s="94">
        <f t="shared" si="91"/>
        <v>452585.58851951273</v>
      </c>
      <c r="BF142" s="94">
        <f t="shared" si="91"/>
        <v>512374.1654885193</v>
      </c>
      <c r="BG142" s="94">
        <f t="shared" si="91"/>
        <v>580219.70092725148</v>
      </c>
      <c r="BH142" s="94">
        <f t="shared" si="91"/>
        <v>657204.55163427093</v>
      </c>
      <c r="BI142" s="94">
        <f t="shared" si="91"/>
        <v>744556.54675585357</v>
      </c>
      <c r="BJ142" s="94">
        <f t="shared" si="91"/>
        <v>843668.53827478958</v>
      </c>
      <c r="BK142" s="94"/>
    </row>
    <row r="143" spans="1:63" outlineLevel="1">
      <c r="A143" s="48">
        <f ca="1">A29</f>
        <v>0</v>
      </c>
      <c r="B143" s="48"/>
      <c r="C143" s="48">
        <f t="shared" ref="C143:AH143" ca="1" si="92">B29</f>
        <v>0</v>
      </c>
      <c r="D143" s="94">
        <f t="shared" ca="1" si="92"/>
        <v>0</v>
      </c>
      <c r="E143" s="94">
        <f t="shared" ca="1" si="92"/>
        <v>0</v>
      </c>
      <c r="F143" s="94">
        <f t="shared" ca="1" si="92"/>
        <v>0</v>
      </c>
      <c r="G143" s="94">
        <f t="shared" ca="1" si="92"/>
        <v>0</v>
      </c>
      <c r="H143" s="94">
        <f t="shared" ca="1" si="92"/>
        <v>0</v>
      </c>
      <c r="I143" s="94">
        <f t="shared" ca="1" si="92"/>
        <v>0</v>
      </c>
      <c r="J143" s="94">
        <f t="shared" ca="1" si="92"/>
        <v>0</v>
      </c>
      <c r="K143" s="94">
        <f t="shared" ca="1" si="92"/>
        <v>0</v>
      </c>
      <c r="L143" s="94">
        <f t="shared" ca="1" si="92"/>
        <v>0</v>
      </c>
      <c r="M143" s="94">
        <f t="shared" ca="1" si="92"/>
        <v>0</v>
      </c>
      <c r="N143" s="94">
        <f t="shared" ca="1" si="92"/>
        <v>0</v>
      </c>
      <c r="O143" s="94">
        <f t="shared" ca="1" si="92"/>
        <v>0</v>
      </c>
      <c r="P143" s="94">
        <f t="shared" ca="1" si="92"/>
        <v>0</v>
      </c>
      <c r="Q143" s="94">
        <f t="shared" ca="1" si="92"/>
        <v>0</v>
      </c>
      <c r="R143" s="94">
        <f t="shared" ca="1" si="92"/>
        <v>0</v>
      </c>
      <c r="S143" s="94">
        <f t="shared" ca="1" si="92"/>
        <v>0</v>
      </c>
      <c r="T143" s="94">
        <f t="shared" ca="1" si="92"/>
        <v>0</v>
      </c>
      <c r="U143" s="94">
        <f t="shared" ca="1" si="92"/>
        <v>0</v>
      </c>
      <c r="V143" s="94">
        <f t="shared" ca="1" si="92"/>
        <v>0</v>
      </c>
      <c r="W143" s="94">
        <f t="shared" ca="1" si="92"/>
        <v>0</v>
      </c>
      <c r="X143" s="94">
        <f t="shared" ca="1" si="92"/>
        <v>0</v>
      </c>
      <c r="Y143" s="94">
        <f t="shared" ca="1" si="92"/>
        <v>0</v>
      </c>
      <c r="Z143" s="94">
        <f t="shared" ca="1" si="92"/>
        <v>0</v>
      </c>
      <c r="AA143" s="94">
        <f t="shared" ca="1" si="92"/>
        <v>0</v>
      </c>
      <c r="AB143" s="94">
        <f t="shared" ca="1" si="92"/>
        <v>0</v>
      </c>
      <c r="AC143" s="94">
        <f t="shared" ca="1" si="92"/>
        <v>0</v>
      </c>
      <c r="AD143" s="94">
        <f t="shared" ca="1" si="92"/>
        <v>0</v>
      </c>
      <c r="AE143" s="94">
        <f t="shared" ca="1" si="92"/>
        <v>0</v>
      </c>
      <c r="AF143" s="94">
        <f t="shared" ca="1" si="92"/>
        <v>0</v>
      </c>
      <c r="AG143" s="94">
        <f t="shared" ca="1" si="92"/>
        <v>0</v>
      </c>
      <c r="AH143" s="94">
        <f t="shared" ca="1" si="92"/>
        <v>0</v>
      </c>
      <c r="AI143" s="94">
        <f t="shared" ref="AI143:BJ143" ca="1" si="93">AH29</f>
        <v>0</v>
      </c>
      <c r="AJ143" s="94">
        <f t="shared" ca="1" si="93"/>
        <v>0</v>
      </c>
      <c r="AK143" s="94">
        <f t="shared" ca="1" si="93"/>
        <v>0</v>
      </c>
      <c r="AL143" s="94">
        <f t="shared" ca="1" si="93"/>
        <v>0</v>
      </c>
      <c r="AM143" s="94">
        <f t="shared" ca="1" si="93"/>
        <v>0</v>
      </c>
      <c r="AN143" s="94">
        <f t="shared" ca="1" si="93"/>
        <v>0</v>
      </c>
      <c r="AO143" s="94">
        <f t="shared" ca="1" si="93"/>
        <v>0</v>
      </c>
      <c r="AP143" s="94">
        <f t="shared" ca="1" si="93"/>
        <v>0</v>
      </c>
      <c r="AQ143" s="94">
        <f t="shared" ca="1" si="93"/>
        <v>0</v>
      </c>
      <c r="AR143" s="94">
        <f t="shared" ca="1" si="93"/>
        <v>0</v>
      </c>
      <c r="AS143" s="94">
        <f t="shared" ca="1" si="93"/>
        <v>0</v>
      </c>
      <c r="AT143" s="94">
        <f t="shared" ca="1" si="93"/>
        <v>0</v>
      </c>
      <c r="AU143" s="94">
        <f t="shared" ca="1" si="93"/>
        <v>0</v>
      </c>
      <c r="AV143" s="94">
        <f t="shared" ca="1" si="93"/>
        <v>0</v>
      </c>
      <c r="AW143" s="94">
        <f t="shared" ca="1" si="93"/>
        <v>0</v>
      </c>
      <c r="AX143" s="94">
        <f t="shared" ca="1" si="93"/>
        <v>0</v>
      </c>
      <c r="AY143" s="94">
        <f t="shared" ca="1" si="93"/>
        <v>0</v>
      </c>
      <c r="AZ143" s="94">
        <f t="shared" ca="1" si="93"/>
        <v>0</v>
      </c>
      <c r="BA143" s="94">
        <f t="shared" ca="1" si="93"/>
        <v>0</v>
      </c>
      <c r="BB143" s="94">
        <f t="shared" ca="1" si="93"/>
        <v>0</v>
      </c>
      <c r="BC143" s="94">
        <f t="shared" ca="1" si="93"/>
        <v>0</v>
      </c>
      <c r="BD143" s="94">
        <f t="shared" ca="1" si="93"/>
        <v>0</v>
      </c>
      <c r="BE143" s="94">
        <f t="shared" ca="1" si="93"/>
        <v>0</v>
      </c>
      <c r="BF143" s="94">
        <f t="shared" ca="1" si="93"/>
        <v>0</v>
      </c>
      <c r="BG143" s="94">
        <f t="shared" ca="1" si="93"/>
        <v>0</v>
      </c>
      <c r="BH143" s="94">
        <f t="shared" ca="1" si="93"/>
        <v>0</v>
      </c>
      <c r="BI143" s="94">
        <f t="shared" ca="1" si="93"/>
        <v>0</v>
      </c>
      <c r="BJ143" s="94">
        <f t="shared" ca="1" si="93"/>
        <v>0</v>
      </c>
      <c r="BK143" s="94"/>
    </row>
    <row r="144" spans="1:63" outlineLevel="1">
      <c r="A144" s="117" t="s">
        <v>114</v>
      </c>
      <c r="B144" s="117"/>
      <c r="C144" s="160">
        <f t="shared" ref="C144:BJ144" ca="1" si="94">SUM(C140:C143)</f>
        <v>0</v>
      </c>
      <c r="D144" s="160">
        <f t="shared" ca="1" si="94"/>
        <v>0</v>
      </c>
      <c r="E144" s="160">
        <f t="shared" ca="1" si="94"/>
        <v>0</v>
      </c>
      <c r="F144" s="160">
        <f t="shared" ca="1" si="94"/>
        <v>0</v>
      </c>
      <c r="G144" s="160">
        <f t="shared" ca="1" si="94"/>
        <v>3650.4</v>
      </c>
      <c r="H144" s="160">
        <f t="shared" ca="1" si="94"/>
        <v>10536.774188232423</v>
      </c>
      <c r="I144" s="160">
        <f t="shared" ca="1" si="94"/>
        <v>15160.466426841831</v>
      </c>
      <c r="J144" s="160">
        <f t="shared" ca="1" si="94"/>
        <v>31413.105190918468</v>
      </c>
      <c r="K144" s="160">
        <f t="shared" ca="1" si="94"/>
        <v>35927.716234483902</v>
      </c>
      <c r="L144" s="160">
        <f t="shared" ca="1" si="94"/>
        <v>40431.178029592105</v>
      </c>
      <c r="M144" s="160">
        <f t="shared" ca="1" si="94"/>
        <v>44932.531494824696</v>
      </c>
      <c r="N144" s="160">
        <f t="shared" ca="1" si="94"/>
        <v>49441.800074876548</v>
      </c>
      <c r="O144" s="160">
        <f t="shared" ca="1" si="94"/>
        <v>72064.343631648808</v>
      </c>
      <c r="P144" s="160">
        <f t="shared" ca="1" si="94"/>
        <v>71792.782222656504</v>
      </c>
      <c r="Q144" s="160">
        <f t="shared" ca="1" si="94"/>
        <v>71694.327471116078</v>
      </c>
      <c r="R144" s="160">
        <f t="shared" ca="1" si="94"/>
        <v>71787.800898070942</v>
      </c>
      <c r="S144" s="160">
        <f t="shared" ca="1" si="94"/>
        <v>72094.642562197929</v>
      </c>
      <c r="T144" s="160">
        <f t="shared" ca="1" si="94"/>
        <v>72639.260496211296</v>
      </c>
      <c r="U144" s="160">
        <f t="shared" ca="1" si="94"/>
        <v>73449.427072770297</v>
      </c>
      <c r="V144" s="160">
        <f t="shared" ca="1" si="94"/>
        <v>95333.430127790081</v>
      </c>
      <c r="W144" s="160">
        <f t="shared" ca="1" si="94"/>
        <v>97142.273533187006</v>
      </c>
      <c r="X144" s="160">
        <f t="shared" ca="1" si="94"/>
        <v>99425.33244578827</v>
      </c>
      <c r="Y144" s="160">
        <f t="shared" ca="1" si="94"/>
        <v>102241.38779780598</v>
      </c>
      <c r="Z144" s="160">
        <f t="shared" ca="1" si="94"/>
        <v>105657.2120396806</v>
      </c>
      <c r="AA144" s="160">
        <f t="shared" ca="1" si="94"/>
        <v>113709.25575935251</v>
      </c>
      <c r="AB144" s="160">
        <f t="shared" ca="1" si="94"/>
        <v>118731.86725871969</v>
      </c>
      <c r="AC144" s="160">
        <f t="shared" ca="1" si="94"/>
        <v>124644.32786936541</v>
      </c>
      <c r="AD144" s="160">
        <f t="shared" ca="1" si="94"/>
        <v>131561.53851515529</v>
      </c>
      <c r="AE144" s="160">
        <f t="shared" ca="1" si="94"/>
        <v>139613.91700402356</v>
      </c>
      <c r="AF144" s="160">
        <f t="shared" ca="1" si="94"/>
        <v>148949.47853892008</v>
      </c>
      <c r="AG144" s="160">
        <f t="shared" ca="1" si="94"/>
        <v>159736.19548099721</v>
      </c>
      <c r="AH144" s="160">
        <f t="shared" ca="1" si="94"/>
        <v>172164.67383860191</v>
      </c>
      <c r="AI144" s="160">
        <f t="shared" ca="1" si="94"/>
        <v>186451.18898417274</v>
      </c>
      <c r="AJ144" s="160">
        <f t="shared" ca="1" si="94"/>
        <v>202841.12880441095</v>
      </c>
      <c r="AK144" s="160">
        <f t="shared" ca="1" si="94"/>
        <v>221612.89895762634</v>
      </c>
      <c r="AL144" s="160">
        <f t="shared" ca="1" si="94"/>
        <v>243082.35224862976</v>
      </c>
      <c r="AM144" s="160">
        <f t="shared" ca="1" si="94"/>
        <v>277258.20154289843</v>
      </c>
      <c r="AN144" s="160">
        <f t="shared" ca="1" si="94"/>
        <v>306247.5926416514</v>
      </c>
      <c r="AO144" s="160">
        <f t="shared" ca="1" si="94"/>
        <v>339301.38246777846</v>
      </c>
      <c r="AP144" s="160">
        <f t="shared" ca="1" si="94"/>
        <v>376961.44709266245</v>
      </c>
      <c r="AQ144" s="160">
        <f t="shared" ca="1" si="94"/>
        <v>419842.46603026829</v>
      </c>
      <c r="AR144" s="160">
        <f t="shared" ca="1" si="94"/>
        <v>468641.6913161074</v>
      </c>
      <c r="AS144" s="160">
        <f t="shared" ca="1" si="94"/>
        <v>524150.0276255699</v>
      </c>
      <c r="AT144" s="160">
        <f t="shared" ca="1" si="94"/>
        <v>587264.59936237836</v>
      </c>
      <c r="AU144" s="160">
        <f t="shared" ca="1" si="94"/>
        <v>659003.00425518677</v>
      </c>
      <c r="AV144" s="160">
        <f t="shared" ca="1" si="94"/>
        <v>740519.47977517999</v>
      </c>
      <c r="AW144" s="160">
        <f t="shared" ca="1" si="94"/>
        <v>833123.2390548999</v>
      </c>
      <c r="AX144" s="160">
        <f t="shared" ca="1" si="94"/>
        <v>938299.26743045717</v>
      </c>
      <c r="AY144" s="160">
        <f t="shared" ca="1" si="94"/>
        <v>1096225.1991337666</v>
      </c>
      <c r="AZ144" s="160">
        <f t="shared" ca="1" si="94"/>
        <v>1236757.4794713205</v>
      </c>
      <c r="BA144" s="160">
        <f t="shared" ca="1" si="94"/>
        <v>1396291.6929788536</v>
      </c>
      <c r="BB144" s="160">
        <f t="shared" ca="1" si="94"/>
        <v>1577375.2842972588</v>
      </c>
      <c r="BC144" s="160">
        <f t="shared" ca="1" si="94"/>
        <v>1782897.6524632799</v>
      </c>
      <c r="BD144" s="160">
        <f t="shared" ca="1" si="94"/>
        <v>2016136.04104295</v>
      </c>
      <c r="BE144" s="160">
        <f t="shared" ca="1" si="94"/>
        <v>2280807.5865805238</v>
      </c>
      <c r="BF144" s="160">
        <f t="shared" ca="1" si="94"/>
        <v>2581128.3517409936</v>
      </c>
      <c r="BG144" s="160">
        <f t="shared" ca="1" si="94"/>
        <v>2921880.2804089654</v>
      </c>
      <c r="BH144" s="160">
        <f t="shared" ca="1" si="94"/>
        <v>3308487.1377691692</v>
      </c>
      <c r="BI144" s="160">
        <f t="shared" ca="1" si="94"/>
        <v>3747100.6410302483</v>
      </c>
      <c r="BJ144" s="160">
        <f t="shared" ca="1" si="94"/>
        <v>4244698.1482276386</v>
      </c>
      <c r="BK144" s="179"/>
    </row>
    <row r="145" spans="1:63" outlineLevel="1">
      <c r="A145" s="117"/>
      <c r="B145" s="117"/>
      <c r="C145" s="161"/>
      <c r="D145" s="161"/>
      <c r="E145" s="161"/>
      <c r="F145" s="161"/>
      <c r="G145" s="161"/>
      <c r="H145" s="161"/>
      <c r="I145" s="161"/>
      <c r="J145" s="161"/>
      <c r="K145" s="161"/>
      <c r="L145" s="161"/>
      <c r="M145" s="161"/>
      <c r="N145" s="161"/>
      <c r="O145" s="161"/>
      <c r="P145" s="161"/>
      <c r="Q145" s="161"/>
      <c r="R145" s="161"/>
      <c r="S145" s="161"/>
      <c r="T145" s="161"/>
      <c r="U145" s="161"/>
      <c r="V145" s="161"/>
      <c r="W145" s="161"/>
      <c r="X145" s="161"/>
      <c r="Y145" s="161"/>
      <c r="Z145" s="161"/>
      <c r="AA145" s="161"/>
      <c r="AB145" s="161"/>
      <c r="AC145" s="161"/>
      <c r="AD145" s="161"/>
      <c r="AE145" s="161"/>
      <c r="AF145" s="161"/>
      <c r="AG145" s="161"/>
      <c r="AH145" s="161"/>
      <c r="AI145" s="161"/>
      <c r="AJ145" s="161"/>
      <c r="AK145" s="161"/>
      <c r="AL145" s="161"/>
      <c r="AM145" s="161"/>
      <c r="AN145" s="161"/>
      <c r="AO145" s="161"/>
      <c r="AP145" s="161"/>
      <c r="AQ145" s="161"/>
      <c r="AR145" s="161"/>
      <c r="AS145" s="161"/>
      <c r="AT145" s="161"/>
      <c r="AU145" s="161"/>
      <c r="AV145" s="161"/>
      <c r="AW145" s="161"/>
      <c r="AX145" s="161"/>
      <c r="AY145" s="161"/>
      <c r="AZ145" s="161"/>
      <c r="BA145" s="161"/>
      <c r="BB145" s="161"/>
      <c r="BC145" s="161"/>
      <c r="BD145" s="161"/>
      <c r="BE145" s="161"/>
      <c r="BF145" s="161"/>
      <c r="BG145" s="161"/>
      <c r="BH145" s="161"/>
      <c r="BI145" s="161"/>
      <c r="BJ145" s="161"/>
      <c r="BK145" s="161"/>
    </row>
    <row r="146" spans="1:63" outlineLevel="1">
      <c r="A146" s="117" t="s">
        <v>174</v>
      </c>
      <c r="B146" s="117"/>
    </row>
    <row r="147" spans="1:63" outlineLevel="1">
      <c r="A147" s="48" t="str">
        <f>'Input - Revenue'!A137</f>
        <v>Direct Expenses</v>
      </c>
      <c r="B147" s="48"/>
      <c r="C147" s="94">
        <f ca="1">'Input - Revenue'!B137</f>
        <v>0</v>
      </c>
      <c r="D147" s="94">
        <f ca="1">'Input - Revenue'!C137</f>
        <v>0</v>
      </c>
      <c r="E147" s="94">
        <f ca="1">'Input - Revenue'!D137</f>
        <v>0</v>
      </c>
      <c r="F147" s="94">
        <f ca="1">'Input - Revenue'!E137</f>
        <v>27</v>
      </c>
      <c r="G147" s="94">
        <f ca="1">'Input - Revenue'!F137</f>
        <v>471.30236145833339</v>
      </c>
      <c r="H147" s="94">
        <f ca="1">'Input - Revenue'!G137</f>
        <v>1064.9642227660897</v>
      </c>
      <c r="I147" s="94">
        <f ca="1">'Input - Revenue'!H137</f>
        <v>1501.8829715311253</v>
      </c>
      <c r="J147" s="94">
        <f ca="1">'Input - Revenue'!I137</f>
        <v>2731.1447438149935</v>
      </c>
      <c r="K147" s="94">
        <f ca="1">'Input - Revenue'!J137</f>
        <v>3131.3545455697586</v>
      </c>
      <c r="L147" s="94">
        <f ca="1">'Input - Revenue'!K137</f>
        <v>3533.8324665548571</v>
      </c>
      <c r="M147" s="94">
        <f ca="1">'Input - Revenue'!L137</f>
        <v>3939.3801509434161</v>
      </c>
      <c r="N147" s="94">
        <f ca="1">'Input - Revenue'!M137</f>
        <v>4348.8986827172021</v>
      </c>
      <c r="O147" s="94">
        <f ca="1">'Input - Revenue'!N137</f>
        <v>6269.2866685483586</v>
      </c>
      <c r="P147" s="94">
        <f ca="1">'Input - Revenue'!O137</f>
        <v>6272.5951871566776</v>
      </c>
      <c r="Q147" s="94">
        <f ca="1">'Input - Revenue'!P137</f>
        <v>6291.1864296111962</v>
      </c>
      <c r="R147" s="94">
        <f ca="1">'Input - Revenue'!Q137</f>
        <v>6326.9285666705218</v>
      </c>
      <c r="S147" s="94">
        <f ca="1">'Input - Revenue'!R137</f>
        <v>6381.9534466936329</v>
      </c>
      <c r="T147" s="94">
        <f ca="1">'Input - Revenue'!S137</f>
        <v>6458.6931250623456</v>
      </c>
      <c r="U147" s="94">
        <f ca="1">'Input - Revenue'!T137</f>
        <v>6559.9214658224446</v>
      </c>
      <c r="V147" s="94">
        <f ca="1">'Input - Revenue'!U137</f>
        <v>8364.9103384633454</v>
      </c>
      <c r="W147" s="94">
        <f ca="1">'Input - Revenue'!V137</f>
        <v>8562.4439120043608</v>
      </c>
      <c r="X147" s="94">
        <f ca="1">'Input - Revenue'!W137</f>
        <v>8803.8557741707518</v>
      </c>
      <c r="Y147" s="94">
        <f ca="1">'Input - Revenue'!X137</f>
        <v>9094.9584205959782</v>
      </c>
      <c r="Z147" s="94">
        <f ca="1">'Input - Revenue'!Y137</f>
        <v>9442.3762595441603</v>
      </c>
      <c r="AA147" s="94">
        <f ca="1">'Input - Revenue'!Z137</f>
        <v>10156.198146068427</v>
      </c>
      <c r="AB147" s="94">
        <f ca="1">'Input - Revenue'!AA137</f>
        <v>10654.206064224223</v>
      </c>
      <c r="AC147" s="94">
        <f ca="1">'Input - Revenue'!AB137</f>
        <v>11236.933871493951</v>
      </c>
      <c r="AD147" s="94">
        <f ca="1">'Input - Revenue'!AC137</f>
        <v>11915.881185626313</v>
      </c>
      <c r="AE147" s="94">
        <f ca="1">'Input - Revenue'!AD137</f>
        <v>12704.149064126916</v>
      </c>
      <c r="AF147" s="94">
        <f ca="1">'Input - Revenue'!AE137</f>
        <v>13616.662310315234</v>
      </c>
      <c r="AG147" s="94">
        <f ca="1">'Input - Revenue'!AF137</f>
        <v>14670.422650598222</v>
      </c>
      <c r="AH147" s="94">
        <f ca="1">'Input - Revenue'!AG137</f>
        <v>15884.797069695695</v>
      </c>
      <c r="AI147" s="94">
        <f ca="1">'Input - Revenue'!AH137</f>
        <v>17281.846185792827</v>
      </c>
      <c r="AJ147" s="94">
        <f ca="1">'Input - Revenue'!AI137</f>
        <v>18886.698225486645</v>
      </c>
      <c r="AK147" s="94">
        <f ca="1">'Input - Revenue'!AJ137</f>
        <v>20727.974930411303</v>
      </c>
      <c r="AL147" s="94">
        <f ca="1">'Input - Revenue'!AK137</f>
        <v>22838.276606641273</v>
      </c>
      <c r="AM147" s="94">
        <f ca="1">'Input - Revenue'!AL137</f>
        <v>26029.614244959805</v>
      </c>
      <c r="AN147" s="94">
        <f ca="1">'Input - Revenue'!AM137</f>
        <v>28878.493574851298</v>
      </c>
      <c r="AO147" s="94">
        <f ca="1">'Input - Revenue'!AN137</f>
        <v>32136.07265226723</v>
      </c>
      <c r="AP147" s="94">
        <f ca="1">'Input - Revenue'!AO137</f>
        <v>35858.886302619256</v>
      </c>
      <c r="AQ147" s="94">
        <f ca="1">'Input - Revenue'!AP137</f>
        <v>40111.324190382991</v>
      </c>
      <c r="AR147" s="94">
        <f ca="1">'Input - Revenue'!AQ137</f>
        <v>44966.721543486667</v>
      </c>
      <c r="AS147" s="94">
        <f ca="1">'Input - Revenue'!AR137</f>
        <v>50508.601342902009</v>
      </c>
      <c r="AT147" s="94">
        <f ca="1">'Input - Revenue'!AS137</f>
        <v>56832.089010250034</v>
      </c>
      <c r="AU147" s="94">
        <f ca="1">'Input - Revenue'!AT137</f>
        <v>64045.52354683006</v>
      </c>
      <c r="AV147" s="94">
        <f ca="1">'Input - Revenue'!AU137</f>
        <v>72272.292403617059</v>
      </c>
      <c r="AW147" s="94">
        <f ca="1">'Input - Revenue'!AV137</f>
        <v>81652.921149757647</v>
      </c>
      <c r="AX147" s="94">
        <f ca="1">'Input - Revenue'!AW137</f>
        <v>92347.453321059671</v>
      </c>
      <c r="AY147" s="94">
        <f ca="1">'Input - Revenue'!AX137</f>
        <v>107787.11878676194</v>
      </c>
      <c r="AZ147" s="94">
        <f ca="1">'Input - Revenue'!AY137</f>
        <v>122113.18486192904</v>
      </c>
      <c r="BA147" s="94">
        <f ca="1">'Input - Revenue'!AZ137</f>
        <v>138439.81825033028</v>
      </c>
      <c r="BB147" s="94">
        <f ca="1">'Input - Revenue'!BA137</f>
        <v>157044.66526487231</v>
      </c>
      <c r="BC147" s="94">
        <f ca="1">'Input - Revenue'!BB137</f>
        <v>178243.93343543215</v>
      </c>
      <c r="BD147" s="94">
        <f ca="1">'Input - Revenue'!BC137</f>
        <v>202397.74651928147</v>
      </c>
      <c r="BE147" s="94">
        <f ca="1">'Input - Revenue'!BD137</f>
        <v>229916.2431552838</v>
      </c>
      <c r="BF147" s="94">
        <f ca="1">'Input - Revenue'!BE137</f>
        <v>261266.52242804054</v>
      </c>
      <c r="BG147" s="94">
        <f ca="1">'Input - Revenue'!BF137</f>
        <v>296980.55394784134</v>
      </c>
      <c r="BH147" s="94">
        <f ca="1">'Input - Revenue'!BG137</f>
        <v>337664.18638312496</v>
      </c>
      <c r="BI147" s="94">
        <f ca="1">'Input - Revenue'!BH137</f>
        <v>384007.4069806512</v>
      </c>
      <c r="BJ147" s="94">
        <f ca="1">'Input - Revenue'!BI137</f>
        <v>436796.02578959835</v>
      </c>
      <c r="BK147" s="94"/>
    </row>
    <row r="148" spans="1:63" outlineLevel="1">
      <c r="A148" s="48">
        <f>'Input - Revenue'!A138</f>
        <v>0</v>
      </c>
      <c r="B148" s="48"/>
      <c r="C148" s="94">
        <f>'Input - Revenue'!B138</f>
        <v>0</v>
      </c>
      <c r="D148" s="94">
        <f>'Input - Revenue'!C138</f>
        <v>0</v>
      </c>
      <c r="E148" s="94">
        <f>'Input - Revenue'!D138</f>
        <v>0</v>
      </c>
      <c r="F148" s="94">
        <f>'Input - Revenue'!E138</f>
        <v>0</v>
      </c>
      <c r="G148" s="94">
        <f>'Input - Revenue'!F138</f>
        <v>0</v>
      </c>
      <c r="H148" s="94">
        <f>'Input - Revenue'!G138</f>
        <v>0</v>
      </c>
      <c r="I148" s="94">
        <f>'Input - Revenue'!H138</f>
        <v>0</v>
      </c>
      <c r="J148" s="94">
        <f>'Input - Revenue'!I138</f>
        <v>0</v>
      </c>
      <c r="K148" s="94">
        <f>'Input - Revenue'!J138</f>
        <v>0</v>
      </c>
      <c r="L148" s="94">
        <f>'Input - Revenue'!K138</f>
        <v>0</v>
      </c>
      <c r="M148" s="94">
        <f>'Input - Revenue'!L138</f>
        <v>0</v>
      </c>
      <c r="N148" s="94">
        <f>'Input - Revenue'!M138</f>
        <v>0</v>
      </c>
      <c r="O148" s="94">
        <f>'Input - Revenue'!N138</f>
        <v>0</v>
      </c>
      <c r="P148" s="94">
        <f>'Input - Revenue'!O138</f>
        <v>0</v>
      </c>
      <c r="Q148" s="94">
        <f>'Input - Revenue'!P138</f>
        <v>0</v>
      </c>
      <c r="R148" s="94">
        <f>'Input - Revenue'!Q138</f>
        <v>0</v>
      </c>
      <c r="S148" s="94">
        <f>'Input - Revenue'!R138</f>
        <v>0</v>
      </c>
      <c r="T148" s="94">
        <f>'Input - Revenue'!S138</f>
        <v>0</v>
      </c>
      <c r="U148" s="94">
        <f>'Input - Revenue'!T138</f>
        <v>0</v>
      </c>
      <c r="V148" s="94">
        <f>'Input - Revenue'!U138</f>
        <v>0</v>
      </c>
      <c r="W148" s="94">
        <f>'Input - Revenue'!V138</f>
        <v>0</v>
      </c>
      <c r="X148" s="94">
        <f>'Input - Revenue'!W138</f>
        <v>0</v>
      </c>
      <c r="Y148" s="94">
        <f>'Input - Revenue'!X138</f>
        <v>0</v>
      </c>
      <c r="Z148" s="94">
        <f>'Input - Revenue'!Y138</f>
        <v>0</v>
      </c>
      <c r="AA148" s="94">
        <f>'Input - Revenue'!Z138</f>
        <v>0</v>
      </c>
      <c r="AB148" s="94">
        <f>'Input - Revenue'!AA138</f>
        <v>0</v>
      </c>
      <c r="AC148" s="94">
        <f>'Input - Revenue'!AB138</f>
        <v>0</v>
      </c>
      <c r="AD148" s="94">
        <f>'Input - Revenue'!AC138</f>
        <v>0</v>
      </c>
      <c r="AE148" s="94">
        <f>'Input - Revenue'!AD138</f>
        <v>0</v>
      </c>
      <c r="AF148" s="94">
        <f>'Input - Revenue'!AE138</f>
        <v>0</v>
      </c>
      <c r="AG148" s="94">
        <f>'Input - Revenue'!AF138</f>
        <v>0</v>
      </c>
      <c r="AH148" s="94">
        <f>'Input - Revenue'!AG138</f>
        <v>0</v>
      </c>
      <c r="AI148" s="94">
        <f>'Input - Revenue'!AH138</f>
        <v>0</v>
      </c>
      <c r="AJ148" s="94">
        <f>'Input - Revenue'!AI138</f>
        <v>0</v>
      </c>
      <c r="AK148" s="94">
        <f>'Input - Revenue'!AJ138</f>
        <v>0</v>
      </c>
      <c r="AL148" s="94">
        <f>'Input - Revenue'!AK138</f>
        <v>0</v>
      </c>
      <c r="AM148" s="94">
        <f>'Input - Revenue'!AL138</f>
        <v>0</v>
      </c>
      <c r="AN148" s="94">
        <f>'Input - Revenue'!AM138</f>
        <v>0</v>
      </c>
      <c r="AO148" s="94">
        <f>'Input - Revenue'!AN138</f>
        <v>0</v>
      </c>
      <c r="AP148" s="94">
        <f>'Input - Revenue'!AO138</f>
        <v>0</v>
      </c>
      <c r="AQ148" s="94">
        <f>'Input - Revenue'!AP138</f>
        <v>0</v>
      </c>
      <c r="AR148" s="94">
        <f>'Input - Revenue'!AQ138</f>
        <v>0</v>
      </c>
      <c r="AS148" s="94">
        <f>'Input - Revenue'!AR138</f>
        <v>0</v>
      </c>
      <c r="AT148" s="94">
        <f>'Input - Revenue'!AS138</f>
        <v>0</v>
      </c>
      <c r="AU148" s="94">
        <f>'Input - Revenue'!AT138</f>
        <v>0</v>
      </c>
      <c r="AV148" s="94">
        <f>'Input - Revenue'!AU138</f>
        <v>0</v>
      </c>
      <c r="AW148" s="94">
        <f>'Input - Revenue'!AV138</f>
        <v>0</v>
      </c>
      <c r="AX148" s="94">
        <f>'Input - Revenue'!AW138</f>
        <v>0</v>
      </c>
      <c r="AY148" s="94">
        <f>'Input - Revenue'!AX138</f>
        <v>0</v>
      </c>
      <c r="AZ148" s="94">
        <f>'Input - Revenue'!AY138</f>
        <v>0</v>
      </c>
      <c r="BA148" s="94">
        <f>'Input - Revenue'!AZ138</f>
        <v>0</v>
      </c>
      <c r="BB148" s="94">
        <f>'Input - Revenue'!BA138</f>
        <v>0</v>
      </c>
      <c r="BC148" s="94">
        <f>'Input - Revenue'!BB138</f>
        <v>0</v>
      </c>
      <c r="BD148" s="94">
        <f>'Input - Revenue'!BC138</f>
        <v>0</v>
      </c>
      <c r="BE148" s="94">
        <f>'Input - Revenue'!BD138</f>
        <v>0</v>
      </c>
      <c r="BF148" s="94">
        <f>'Input - Revenue'!BE138</f>
        <v>0</v>
      </c>
      <c r="BG148" s="94">
        <f>'Input - Revenue'!BF138</f>
        <v>0</v>
      </c>
      <c r="BH148" s="94">
        <f>'Input - Revenue'!BG138</f>
        <v>0</v>
      </c>
      <c r="BI148" s="94">
        <f>'Input - Revenue'!BH138</f>
        <v>0</v>
      </c>
      <c r="BJ148" s="94">
        <f>'Input - Revenue'!BI138</f>
        <v>0</v>
      </c>
      <c r="BK148" s="94"/>
    </row>
    <row r="149" spans="1:63" outlineLevel="1">
      <c r="A149" s="48">
        <v>0</v>
      </c>
      <c r="B149" s="48"/>
      <c r="C149" s="94">
        <v>0</v>
      </c>
      <c r="D149" s="94">
        <v>0</v>
      </c>
      <c r="E149" s="94">
        <v>0</v>
      </c>
      <c r="F149" s="94">
        <v>0</v>
      </c>
      <c r="G149" s="94">
        <v>0</v>
      </c>
      <c r="H149" s="94">
        <v>0</v>
      </c>
      <c r="I149" s="94">
        <v>0</v>
      </c>
      <c r="J149" s="94">
        <v>0</v>
      </c>
      <c r="K149" s="94">
        <v>0</v>
      </c>
      <c r="L149" s="94">
        <v>0</v>
      </c>
      <c r="M149" s="94">
        <v>0</v>
      </c>
      <c r="N149" s="94">
        <v>0</v>
      </c>
      <c r="O149" s="94">
        <v>0</v>
      </c>
      <c r="P149" s="94">
        <v>0</v>
      </c>
      <c r="Q149" s="94">
        <v>0</v>
      </c>
      <c r="R149" s="94">
        <v>0</v>
      </c>
      <c r="S149" s="94">
        <v>0</v>
      </c>
      <c r="T149" s="94">
        <v>0</v>
      </c>
      <c r="U149" s="94">
        <v>0</v>
      </c>
      <c r="V149" s="94">
        <v>0</v>
      </c>
      <c r="W149" s="94">
        <v>0</v>
      </c>
      <c r="X149" s="94">
        <v>0</v>
      </c>
      <c r="Y149" s="94">
        <v>0</v>
      </c>
      <c r="Z149" s="94">
        <v>0</v>
      </c>
      <c r="AA149" s="94">
        <v>0</v>
      </c>
      <c r="AB149" s="94">
        <v>0</v>
      </c>
      <c r="AC149" s="94">
        <v>0</v>
      </c>
      <c r="AD149" s="94">
        <v>0</v>
      </c>
      <c r="AE149" s="94">
        <v>0</v>
      </c>
      <c r="AF149" s="94">
        <v>0</v>
      </c>
      <c r="AG149" s="94">
        <v>0</v>
      </c>
      <c r="AH149" s="94">
        <v>0</v>
      </c>
      <c r="AI149" s="94">
        <v>0</v>
      </c>
      <c r="AJ149" s="94">
        <v>0</v>
      </c>
      <c r="AK149" s="94">
        <v>0</v>
      </c>
      <c r="AL149" s="94">
        <v>0</v>
      </c>
      <c r="AM149" s="94">
        <v>0</v>
      </c>
      <c r="AN149" s="94">
        <v>0</v>
      </c>
      <c r="AO149" s="94">
        <v>0</v>
      </c>
      <c r="AP149" s="94">
        <v>0</v>
      </c>
      <c r="AQ149" s="94">
        <v>0</v>
      </c>
      <c r="AR149" s="94">
        <v>0</v>
      </c>
      <c r="AS149" s="94">
        <v>0</v>
      </c>
      <c r="AT149" s="94">
        <v>0</v>
      </c>
      <c r="AU149" s="94">
        <v>0</v>
      </c>
      <c r="AV149" s="94">
        <v>0</v>
      </c>
      <c r="AW149" s="94">
        <v>0</v>
      </c>
      <c r="AX149" s="94">
        <v>0</v>
      </c>
      <c r="AY149" s="94">
        <v>0</v>
      </c>
      <c r="AZ149" s="94">
        <v>0</v>
      </c>
      <c r="BA149" s="94">
        <v>0</v>
      </c>
      <c r="BB149" s="94">
        <v>0</v>
      </c>
      <c r="BC149" s="94">
        <v>0</v>
      </c>
      <c r="BD149" s="94">
        <v>0</v>
      </c>
      <c r="BE149" s="94">
        <v>0</v>
      </c>
      <c r="BF149" s="94">
        <v>0</v>
      </c>
      <c r="BG149" s="94">
        <v>0</v>
      </c>
      <c r="BH149" s="94">
        <v>0</v>
      </c>
      <c r="BI149" s="94">
        <v>0</v>
      </c>
      <c r="BJ149" s="94">
        <v>0</v>
      </c>
      <c r="BK149" s="94"/>
    </row>
    <row r="150" spans="1:63" outlineLevel="1">
      <c r="A150" s="48">
        <v>0</v>
      </c>
      <c r="B150" s="48"/>
      <c r="C150" s="94">
        <v>0</v>
      </c>
      <c r="D150" s="94">
        <v>0</v>
      </c>
      <c r="E150" s="94">
        <v>0</v>
      </c>
      <c r="F150" s="94">
        <v>0</v>
      </c>
      <c r="G150" s="94">
        <v>0</v>
      </c>
      <c r="H150" s="94">
        <v>0</v>
      </c>
      <c r="I150" s="94">
        <v>0</v>
      </c>
      <c r="J150" s="94">
        <v>0</v>
      </c>
      <c r="K150" s="94">
        <v>0</v>
      </c>
      <c r="L150" s="94">
        <v>0</v>
      </c>
      <c r="M150" s="94">
        <v>0</v>
      </c>
      <c r="N150" s="94">
        <v>0</v>
      </c>
      <c r="O150" s="94">
        <v>0</v>
      </c>
      <c r="P150" s="94">
        <v>0</v>
      </c>
      <c r="Q150" s="94">
        <v>0</v>
      </c>
      <c r="R150" s="94">
        <v>0</v>
      </c>
      <c r="S150" s="94">
        <v>0</v>
      </c>
      <c r="T150" s="94">
        <v>0</v>
      </c>
      <c r="U150" s="94">
        <v>0</v>
      </c>
      <c r="V150" s="94">
        <v>0</v>
      </c>
      <c r="W150" s="94">
        <v>0</v>
      </c>
      <c r="X150" s="94">
        <v>0</v>
      </c>
      <c r="Y150" s="94">
        <v>0</v>
      </c>
      <c r="Z150" s="94">
        <v>0</v>
      </c>
      <c r="AA150" s="94">
        <v>0</v>
      </c>
      <c r="AB150" s="94">
        <v>0</v>
      </c>
      <c r="AC150" s="94">
        <v>0</v>
      </c>
      <c r="AD150" s="94">
        <v>0</v>
      </c>
      <c r="AE150" s="94">
        <v>0</v>
      </c>
      <c r="AF150" s="94">
        <v>0</v>
      </c>
      <c r="AG150" s="94">
        <v>0</v>
      </c>
      <c r="AH150" s="94">
        <v>0</v>
      </c>
      <c r="AI150" s="94">
        <v>0</v>
      </c>
      <c r="AJ150" s="94">
        <v>0</v>
      </c>
      <c r="AK150" s="94">
        <v>0</v>
      </c>
      <c r="AL150" s="94">
        <v>0</v>
      </c>
      <c r="AM150" s="94">
        <v>0</v>
      </c>
      <c r="AN150" s="94">
        <v>0</v>
      </c>
      <c r="AO150" s="94">
        <v>0</v>
      </c>
      <c r="AP150" s="94">
        <v>0</v>
      </c>
      <c r="AQ150" s="94">
        <v>0</v>
      </c>
      <c r="AR150" s="94">
        <v>0</v>
      </c>
      <c r="AS150" s="94">
        <v>0</v>
      </c>
      <c r="AT150" s="94">
        <v>0</v>
      </c>
      <c r="AU150" s="94">
        <v>0</v>
      </c>
      <c r="AV150" s="94">
        <v>0</v>
      </c>
      <c r="AW150" s="94">
        <v>0</v>
      </c>
      <c r="AX150" s="94">
        <v>0</v>
      </c>
      <c r="AY150" s="94">
        <v>0</v>
      </c>
      <c r="AZ150" s="94">
        <v>0</v>
      </c>
      <c r="BA150" s="94">
        <v>0</v>
      </c>
      <c r="BB150" s="94">
        <v>0</v>
      </c>
      <c r="BC150" s="94">
        <v>0</v>
      </c>
      <c r="BD150" s="94">
        <v>0</v>
      </c>
      <c r="BE150" s="94">
        <v>0</v>
      </c>
      <c r="BF150" s="94">
        <v>0</v>
      </c>
      <c r="BG150" s="94">
        <v>0</v>
      </c>
      <c r="BH150" s="94">
        <v>0</v>
      </c>
      <c r="BI150" s="94">
        <v>0</v>
      </c>
      <c r="BJ150" s="94">
        <v>0</v>
      </c>
      <c r="BK150" s="94"/>
    </row>
    <row r="151" spans="1:63" outlineLevel="1">
      <c r="A151" s="117" t="s">
        <v>175</v>
      </c>
      <c r="B151" s="117"/>
      <c r="C151" s="160">
        <f t="shared" ref="C151:BJ151" ca="1" si="95">SUM(C147:C150)</f>
        <v>0</v>
      </c>
      <c r="D151" s="160">
        <f t="shared" ca="1" si="95"/>
        <v>0</v>
      </c>
      <c r="E151" s="160">
        <f t="shared" ca="1" si="95"/>
        <v>0</v>
      </c>
      <c r="F151" s="160">
        <f t="shared" ca="1" si="95"/>
        <v>27</v>
      </c>
      <c r="G151" s="160">
        <f t="shared" ca="1" si="95"/>
        <v>471.30236145833339</v>
      </c>
      <c r="H151" s="160">
        <f t="shared" ca="1" si="95"/>
        <v>1064.9642227660897</v>
      </c>
      <c r="I151" s="160">
        <f t="shared" ca="1" si="95"/>
        <v>1501.8829715311253</v>
      </c>
      <c r="J151" s="160">
        <f t="shared" ca="1" si="95"/>
        <v>2731.1447438149935</v>
      </c>
      <c r="K151" s="160">
        <f t="shared" ca="1" si="95"/>
        <v>3131.3545455697586</v>
      </c>
      <c r="L151" s="160">
        <f t="shared" ca="1" si="95"/>
        <v>3533.8324665548571</v>
      </c>
      <c r="M151" s="160">
        <f t="shared" ca="1" si="95"/>
        <v>3939.3801509434161</v>
      </c>
      <c r="N151" s="160">
        <f t="shared" ca="1" si="95"/>
        <v>4348.8986827172021</v>
      </c>
      <c r="O151" s="160">
        <f t="shared" ca="1" si="95"/>
        <v>6269.2866685483586</v>
      </c>
      <c r="P151" s="160">
        <f t="shared" ca="1" si="95"/>
        <v>6272.5951871566776</v>
      </c>
      <c r="Q151" s="160">
        <f t="shared" ca="1" si="95"/>
        <v>6291.1864296111962</v>
      </c>
      <c r="R151" s="160">
        <f t="shared" ca="1" si="95"/>
        <v>6326.9285666705218</v>
      </c>
      <c r="S151" s="160">
        <f t="shared" ca="1" si="95"/>
        <v>6381.9534466936329</v>
      </c>
      <c r="T151" s="160">
        <f t="shared" ca="1" si="95"/>
        <v>6458.6931250623456</v>
      </c>
      <c r="U151" s="160">
        <f t="shared" ca="1" si="95"/>
        <v>6559.9214658224446</v>
      </c>
      <c r="V151" s="160">
        <f t="shared" ca="1" si="95"/>
        <v>8364.9103384633454</v>
      </c>
      <c r="W151" s="160">
        <f t="shared" ca="1" si="95"/>
        <v>8562.4439120043608</v>
      </c>
      <c r="X151" s="160">
        <f t="shared" ca="1" si="95"/>
        <v>8803.8557741707518</v>
      </c>
      <c r="Y151" s="160">
        <f t="shared" ca="1" si="95"/>
        <v>9094.9584205959782</v>
      </c>
      <c r="Z151" s="160">
        <f t="shared" ca="1" si="95"/>
        <v>9442.3762595441603</v>
      </c>
      <c r="AA151" s="160">
        <f t="shared" ca="1" si="95"/>
        <v>10156.198146068427</v>
      </c>
      <c r="AB151" s="160">
        <f t="shared" ca="1" si="95"/>
        <v>10654.206064224223</v>
      </c>
      <c r="AC151" s="160">
        <f t="shared" ca="1" si="95"/>
        <v>11236.933871493951</v>
      </c>
      <c r="AD151" s="160">
        <f t="shared" ca="1" si="95"/>
        <v>11915.881185626313</v>
      </c>
      <c r="AE151" s="160">
        <f t="shared" ca="1" si="95"/>
        <v>12704.149064126916</v>
      </c>
      <c r="AF151" s="160">
        <f t="shared" ca="1" si="95"/>
        <v>13616.662310315234</v>
      </c>
      <c r="AG151" s="160">
        <f t="shared" ca="1" si="95"/>
        <v>14670.422650598222</v>
      </c>
      <c r="AH151" s="160">
        <f t="shared" ca="1" si="95"/>
        <v>15884.797069695695</v>
      </c>
      <c r="AI151" s="160">
        <f t="shared" ca="1" si="95"/>
        <v>17281.846185792827</v>
      </c>
      <c r="AJ151" s="160">
        <f t="shared" ca="1" si="95"/>
        <v>18886.698225486645</v>
      </c>
      <c r="AK151" s="160">
        <f t="shared" ca="1" si="95"/>
        <v>20727.974930411303</v>
      </c>
      <c r="AL151" s="160">
        <f t="shared" ca="1" si="95"/>
        <v>22838.276606641273</v>
      </c>
      <c r="AM151" s="160">
        <f t="shared" ca="1" si="95"/>
        <v>26029.614244959805</v>
      </c>
      <c r="AN151" s="160">
        <f t="shared" ca="1" si="95"/>
        <v>28878.493574851298</v>
      </c>
      <c r="AO151" s="160">
        <f t="shared" ca="1" si="95"/>
        <v>32136.07265226723</v>
      </c>
      <c r="AP151" s="160">
        <f t="shared" ca="1" si="95"/>
        <v>35858.886302619256</v>
      </c>
      <c r="AQ151" s="160">
        <f t="shared" ca="1" si="95"/>
        <v>40111.324190382991</v>
      </c>
      <c r="AR151" s="160">
        <f t="shared" ca="1" si="95"/>
        <v>44966.721543486667</v>
      </c>
      <c r="AS151" s="160">
        <f t="shared" ca="1" si="95"/>
        <v>50508.601342902009</v>
      </c>
      <c r="AT151" s="160">
        <f t="shared" ca="1" si="95"/>
        <v>56832.089010250034</v>
      </c>
      <c r="AU151" s="160">
        <f t="shared" ca="1" si="95"/>
        <v>64045.52354683006</v>
      </c>
      <c r="AV151" s="160">
        <f t="shared" ca="1" si="95"/>
        <v>72272.292403617059</v>
      </c>
      <c r="AW151" s="160">
        <f t="shared" ca="1" si="95"/>
        <v>81652.921149757647</v>
      </c>
      <c r="AX151" s="160">
        <f t="shared" ca="1" si="95"/>
        <v>92347.453321059671</v>
      </c>
      <c r="AY151" s="160">
        <f t="shared" ca="1" si="95"/>
        <v>107787.11878676194</v>
      </c>
      <c r="AZ151" s="160">
        <f t="shared" ca="1" si="95"/>
        <v>122113.18486192904</v>
      </c>
      <c r="BA151" s="160">
        <f t="shared" ca="1" si="95"/>
        <v>138439.81825033028</v>
      </c>
      <c r="BB151" s="160">
        <f t="shared" ca="1" si="95"/>
        <v>157044.66526487231</v>
      </c>
      <c r="BC151" s="160">
        <f t="shared" ca="1" si="95"/>
        <v>178243.93343543215</v>
      </c>
      <c r="BD151" s="160">
        <f t="shared" ca="1" si="95"/>
        <v>202397.74651928147</v>
      </c>
      <c r="BE151" s="160">
        <f t="shared" ca="1" si="95"/>
        <v>229916.2431552838</v>
      </c>
      <c r="BF151" s="160">
        <f t="shared" ca="1" si="95"/>
        <v>261266.52242804054</v>
      </c>
      <c r="BG151" s="160">
        <f t="shared" ca="1" si="95"/>
        <v>296980.55394784134</v>
      </c>
      <c r="BH151" s="160">
        <f t="shared" ca="1" si="95"/>
        <v>337664.18638312496</v>
      </c>
      <c r="BI151" s="160">
        <f t="shared" ca="1" si="95"/>
        <v>384007.4069806512</v>
      </c>
      <c r="BJ151" s="160">
        <f t="shared" ca="1" si="95"/>
        <v>436796.02578959835</v>
      </c>
      <c r="BK151" s="179"/>
    </row>
    <row r="152" spans="1:63" outlineLevel="1">
      <c r="A152" s="117"/>
      <c r="B152" s="117"/>
      <c r="C152" s="161"/>
      <c r="D152" s="161"/>
      <c r="E152" s="161"/>
      <c r="F152" s="161"/>
      <c r="G152" s="161"/>
      <c r="H152" s="161"/>
      <c r="I152" s="161"/>
      <c r="J152" s="161"/>
      <c r="K152" s="161"/>
      <c r="L152" s="161"/>
      <c r="M152" s="161"/>
      <c r="N152" s="161"/>
      <c r="O152" s="161"/>
      <c r="P152" s="161"/>
      <c r="Q152" s="161"/>
      <c r="R152" s="161"/>
      <c r="S152" s="161"/>
      <c r="T152" s="161"/>
      <c r="U152" s="161"/>
      <c r="V152" s="161"/>
      <c r="W152" s="161"/>
      <c r="X152" s="161"/>
      <c r="Y152" s="161"/>
      <c r="Z152" s="161"/>
      <c r="AA152" s="161"/>
      <c r="AB152" s="161"/>
      <c r="AC152" s="161"/>
      <c r="AD152" s="161"/>
      <c r="AE152" s="161"/>
      <c r="AF152" s="161"/>
      <c r="AG152" s="161"/>
      <c r="AH152" s="161"/>
      <c r="AI152" s="161"/>
      <c r="AJ152" s="161"/>
      <c r="AK152" s="161"/>
      <c r="AL152" s="161"/>
      <c r="AM152" s="161"/>
      <c r="AN152" s="161"/>
      <c r="AO152" s="161"/>
      <c r="AP152" s="161"/>
      <c r="AQ152" s="161"/>
      <c r="AR152" s="161"/>
      <c r="AS152" s="161"/>
      <c r="AT152" s="161"/>
      <c r="AU152" s="161"/>
      <c r="AV152" s="161"/>
      <c r="AW152" s="161"/>
      <c r="AX152" s="161"/>
      <c r="AY152" s="161"/>
      <c r="AZ152" s="161"/>
      <c r="BA152" s="161"/>
      <c r="BB152" s="161"/>
      <c r="BC152" s="161"/>
      <c r="BD152" s="161"/>
      <c r="BE152" s="161"/>
      <c r="BF152" s="161"/>
      <c r="BG152" s="161"/>
      <c r="BH152" s="161"/>
      <c r="BI152" s="161"/>
      <c r="BJ152" s="161"/>
      <c r="BK152" s="161"/>
    </row>
    <row r="153" spans="1:63" outlineLevel="1">
      <c r="A153" s="2" t="s">
        <v>205</v>
      </c>
      <c r="B153" s="2"/>
      <c r="C153" s="94">
        <f t="shared" ref="C153:BJ153" ca="1" si="96">C144-C151</f>
        <v>0</v>
      </c>
      <c r="D153" s="94">
        <f t="shared" ca="1" si="96"/>
        <v>0</v>
      </c>
      <c r="E153" s="94">
        <f t="shared" ca="1" si="96"/>
        <v>0</v>
      </c>
      <c r="F153" s="94">
        <f t="shared" ca="1" si="96"/>
        <v>-27</v>
      </c>
      <c r="G153" s="94">
        <f t="shared" ca="1" si="96"/>
        <v>3179.0976385416666</v>
      </c>
      <c r="H153" s="94">
        <f t="shared" ca="1" si="96"/>
        <v>9471.8099654663329</v>
      </c>
      <c r="I153" s="94">
        <f t="shared" ca="1" si="96"/>
        <v>13658.583455310705</v>
      </c>
      <c r="J153" s="94">
        <f t="shared" ca="1" si="96"/>
        <v>28681.960447103476</v>
      </c>
      <c r="K153" s="94">
        <f t="shared" ca="1" si="96"/>
        <v>32796.361688914141</v>
      </c>
      <c r="L153" s="94">
        <f t="shared" ca="1" si="96"/>
        <v>36897.345563037248</v>
      </c>
      <c r="M153" s="94">
        <f t="shared" ca="1" si="96"/>
        <v>40993.151343881284</v>
      </c>
      <c r="N153" s="94">
        <f t="shared" ca="1" si="96"/>
        <v>45092.901392159343</v>
      </c>
      <c r="O153" s="94">
        <f t="shared" ca="1" si="96"/>
        <v>65795.056963100447</v>
      </c>
      <c r="P153" s="94">
        <f t="shared" ca="1" si="96"/>
        <v>65520.187035499825</v>
      </c>
      <c r="Q153" s="94">
        <f t="shared" ca="1" si="96"/>
        <v>65403.141041504881</v>
      </c>
      <c r="R153" s="94">
        <f t="shared" ca="1" si="96"/>
        <v>65460.872331400416</v>
      </c>
      <c r="S153" s="94">
        <f t="shared" ca="1" si="96"/>
        <v>65712.689115504298</v>
      </c>
      <c r="T153" s="94">
        <f t="shared" ca="1" si="96"/>
        <v>66180.567371148951</v>
      </c>
      <c r="U153" s="94">
        <f t="shared" ca="1" si="96"/>
        <v>66889.505606947845</v>
      </c>
      <c r="V153" s="94">
        <f t="shared" ca="1" si="96"/>
        <v>86968.519789326732</v>
      </c>
      <c r="W153" s="94">
        <f t="shared" ca="1" si="96"/>
        <v>88579.829621182638</v>
      </c>
      <c r="X153" s="94">
        <f t="shared" ca="1" si="96"/>
        <v>90621.476671617522</v>
      </c>
      <c r="Y153" s="94">
        <f t="shared" ca="1" si="96"/>
        <v>93146.429377209992</v>
      </c>
      <c r="Z153" s="94">
        <f t="shared" ca="1" si="96"/>
        <v>96214.835780136433</v>
      </c>
      <c r="AA153" s="94">
        <f t="shared" ca="1" si="96"/>
        <v>103553.05761328408</v>
      </c>
      <c r="AB153" s="94">
        <f t="shared" ca="1" si="96"/>
        <v>108077.66119449546</v>
      </c>
      <c r="AC153" s="94">
        <f t="shared" ca="1" si="96"/>
        <v>113407.39399787146</v>
      </c>
      <c r="AD153" s="94">
        <f t="shared" ca="1" si="96"/>
        <v>119645.65732952897</v>
      </c>
      <c r="AE153" s="94">
        <f t="shared" ca="1" si="96"/>
        <v>126909.76793989664</v>
      </c>
      <c r="AF153" s="94">
        <f t="shared" ca="1" si="96"/>
        <v>135332.81622860485</v>
      </c>
      <c r="AG153" s="94">
        <f t="shared" ca="1" si="96"/>
        <v>145065.77283039899</v>
      </c>
      <c r="AH153" s="94">
        <f t="shared" ca="1" si="96"/>
        <v>156279.87676890622</v>
      </c>
      <c r="AI153" s="94">
        <f t="shared" ca="1" si="96"/>
        <v>169169.34279837992</v>
      </c>
      <c r="AJ153" s="94">
        <f t="shared" ca="1" si="96"/>
        <v>183954.43057892431</v>
      </c>
      <c r="AK153" s="94">
        <f t="shared" ca="1" si="96"/>
        <v>200884.92402721505</v>
      </c>
      <c r="AL153" s="94">
        <f t="shared" ca="1" si="96"/>
        <v>220244.07564198849</v>
      </c>
      <c r="AM153" s="94">
        <f t="shared" ca="1" si="96"/>
        <v>251228.58729793862</v>
      </c>
      <c r="AN153" s="94">
        <f t="shared" ca="1" si="96"/>
        <v>277369.09906680009</v>
      </c>
      <c r="AO153" s="94">
        <f t="shared" ca="1" si="96"/>
        <v>307165.30981551122</v>
      </c>
      <c r="AP153" s="94">
        <f t="shared" ca="1" si="96"/>
        <v>341102.56079004321</v>
      </c>
      <c r="AQ153" s="94">
        <f t="shared" ca="1" si="96"/>
        <v>379731.14183988527</v>
      </c>
      <c r="AR153" s="94">
        <f t="shared" ca="1" si="96"/>
        <v>423674.96977262071</v>
      </c>
      <c r="AS153" s="94">
        <f t="shared" ca="1" si="96"/>
        <v>473641.4262826679</v>
      </c>
      <c r="AT153" s="94">
        <f t="shared" ca="1" si="96"/>
        <v>530432.5103521283</v>
      </c>
      <c r="AU153" s="94">
        <f t="shared" ca="1" si="96"/>
        <v>594957.48070835671</v>
      </c>
      <c r="AV153" s="94">
        <f t="shared" ca="1" si="96"/>
        <v>668247.18737156293</v>
      </c>
      <c r="AW153" s="94">
        <f t="shared" ca="1" si="96"/>
        <v>751470.3179051422</v>
      </c>
      <c r="AX153" s="94">
        <f t="shared" ca="1" si="96"/>
        <v>845951.81410939747</v>
      </c>
      <c r="AY153" s="94">
        <f t="shared" ca="1" si="96"/>
        <v>988438.08034700458</v>
      </c>
      <c r="AZ153" s="94">
        <f t="shared" ca="1" si="96"/>
        <v>1114644.2946093916</v>
      </c>
      <c r="BA153" s="94">
        <f t="shared" ca="1" si="96"/>
        <v>1257851.8747285232</v>
      </c>
      <c r="BB153" s="94">
        <f t="shared" ca="1" si="96"/>
        <v>1420330.6190323865</v>
      </c>
      <c r="BC153" s="94">
        <f t="shared" ca="1" si="96"/>
        <v>1604653.7190278478</v>
      </c>
      <c r="BD153" s="94">
        <f t="shared" ca="1" si="96"/>
        <v>1813738.2945236685</v>
      </c>
      <c r="BE153" s="94">
        <f t="shared" ca="1" si="96"/>
        <v>2050891.3434252399</v>
      </c>
      <c r="BF153" s="94">
        <f t="shared" ca="1" si="96"/>
        <v>2319861.8293129532</v>
      </c>
      <c r="BG153" s="94">
        <f t="shared" ca="1" si="96"/>
        <v>2624899.7264611241</v>
      </c>
      <c r="BH153" s="94">
        <f t="shared" ca="1" si="96"/>
        <v>2970822.9513860443</v>
      </c>
      <c r="BI153" s="94">
        <f t="shared" ca="1" si="96"/>
        <v>3363093.2340495968</v>
      </c>
      <c r="BJ153" s="94">
        <f t="shared" ca="1" si="96"/>
        <v>3807902.1224380401</v>
      </c>
      <c r="BK153" s="94"/>
    </row>
    <row r="154" spans="1:63" outlineLevel="1">
      <c r="A154" s="2" t="s">
        <v>206</v>
      </c>
      <c r="B154" s="2"/>
      <c r="C154" s="94"/>
      <c r="D154" s="94"/>
      <c r="E154" s="94"/>
      <c r="F154" s="94"/>
      <c r="G154" s="94"/>
      <c r="H154" s="94"/>
      <c r="I154" s="94"/>
      <c r="J154" s="94"/>
      <c r="K154" s="94"/>
      <c r="L154" s="94"/>
      <c r="M154" s="94"/>
      <c r="N154" s="94"/>
      <c r="O154" s="94"/>
      <c r="P154" s="94"/>
      <c r="Q154" s="94"/>
      <c r="R154" s="94"/>
      <c r="S154" s="94"/>
      <c r="T154" s="94"/>
      <c r="U154" s="94"/>
      <c r="V154" s="94"/>
      <c r="W154" s="94"/>
      <c r="X154" s="94"/>
      <c r="Y154" s="94"/>
      <c r="Z154" s="94"/>
      <c r="AA154" s="94"/>
      <c r="AB154" s="94"/>
      <c r="AC154" s="94"/>
      <c r="AD154" s="94"/>
      <c r="AE154" s="94"/>
      <c r="AF154" s="94"/>
      <c r="AG154" s="94"/>
      <c r="AH154" s="94"/>
      <c r="AI154" s="94"/>
      <c r="AJ154" s="94"/>
      <c r="AK154" s="94"/>
      <c r="AL154" s="94"/>
      <c r="AM154" s="94"/>
      <c r="AN154" s="94"/>
      <c r="AO154" s="94"/>
      <c r="AP154" s="94"/>
      <c r="AQ154" s="94"/>
      <c r="AR154" s="94"/>
      <c r="AS154" s="94"/>
      <c r="AT154" s="94"/>
      <c r="AU154" s="94"/>
      <c r="AV154" s="94"/>
      <c r="AW154" s="94"/>
      <c r="AX154" s="94"/>
      <c r="AY154" s="94"/>
      <c r="AZ154" s="94"/>
      <c r="BA154" s="94"/>
      <c r="BB154" s="94"/>
      <c r="BC154" s="94"/>
      <c r="BD154" s="94"/>
      <c r="BE154" s="94"/>
      <c r="BF154" s="94"/>
      <c r="BG154" s="94"/>
      <c r="BH154" s="94"/>
      <c r="BI154" s="94"/>
      <c r="BJ154" s="94"/>
      <c r="BK154" s="94"/>
    </row>
    <row r="155" spans="1:63" outlineLevel="1">
      <c r="A155" s="2"/>
      <c r="B155" s="2"/>
      <c r="C155" s="94"/>
      <c r="D155" s="94"/>
      <c r="E155" s="94"/>
      <c r="F155" s="94"/>
      <c r="G155" s="94"/>
      <c r="H155" s="94"/>
      <c r="I155" s="94"/>
      <c r="J155" s="94"/>
      <c r="K155" s="94"/>
      <c r="L155" s="94"/>
      <c r="M155" s="94"/>
      <c r="N155" s="94"/>
      <c r="O155" s="94"/>
      <c r="P155" s="94"/>
      <c r="Q155" s="94"/>
      <c r="R155" s="94"/>
      <c r="S155" s="94"/>
      <c r="T155" s="94"/>
      <c r="U155" s="94"/>
      <c r="V155" s="94"/>
      <c r="W155" s="94"/>
      <c r="X155" s="94"/>
      <c r="Y155" s="94"/>
      <c r="Z155" s="94"/>
      <c r="AA155" s="94"/>
      <c r="AB155" s="94"/>
      <c r="AC155" s="94"/>
      <c r="AD155" s="94"/>
      <c r="AE155" s="94"/>
      <c r="AF155" s="94"/>
      <c r="AG155" s="94"/>
      <c r="AH155" s="94"/>
      <c r="AI155" s="94"/>
      <c r="AJ155" s="94"/>
      <c r="AK155" s="94"/>
      <c r="AL155" s="94"/>
      <c r="AM155" s="94"/>
      <c r="AN155" s="94"/>
      <c r="AO155" s="94"/>
      <c r="AP155" s="94"/>
      <c r="AQ155" s="94"/>
      <c r="AR155" s="94"/>
      <c r="AS155" s="94"/>
      <c r="AT155" s="94"/>
      <c r="AU155" s="94"/>
      <c r="AV155" s="94"/>
      <c r="AW155" s="94"/>
      <c r="AX155" s="94"/>
      <c r="AY155" s="94"/>
      <c r="AZ155" s="94"/>
      <c r="BA155" s="94"/>
      <c r="BB155" s="94"/>
      <c r="BC155" s="94"/>
      <c r="BD155" s="94"/>
      <c r="BE155" s="94"/>
      <c r="BF155" s="94"/>
      <c r="BG155" s="94"/>
      <c r="BH155" s="94"/>
      <c r="BI155" s="94"/>
      <c r="BJ155" s="94"/>
      <c r="BK155" s="94"/>
    </row>
    <row r="156" spans="1:63" outlineLevel="1">
      <c r="A156" s="17" t="s">
        <v>116</v>
      </c>
      <c r="B156" s="17"/>
    </row>
    <row r="157" spans="1:63" outlineLevel="1">
      <c r="A157" s="152" t="str">
        <f t="shared" ref="A157:A179" si="97">A88</f>
        <v>Sales and Marketing</v>
      </c>
      <c r="C157" s="94">
        <f t="shared" ref="C157:BJ157" ca="1" si="98">B88</f>
        <v>4000</v>
      </c>
      <c r="D157" s="94">
        <f t="shared" ca="1" si="98"/>
        <v>69000</v>
      </c>
      <c r="E157" s="94">
        <f t="shared" ca="1" si="98"/>
        <v>69000</v>
      </c>
      <c r="F157" s="94">
        <f t="shared" ca="1" si="98"/>
        <v>69000</v>
      </c>
      <c r="G157" s="94">
        <f t="shared" ca="1" si="98"/>
        <v>69657.072</v>
      </c>
      <c r="H157" s="94">
        <f t="shared" ca="1" si="98"/>
        <v>70896.619353881833</v>
      </c>
      <c r="I157" s="94">
        <f t="shared" ca="1" si="98"/>
        <v>71728.883956831531</v>
      </c>
      <c r="J157" s="94">
        <f t="shared" ca="1" si="98"/>
        <v>51654.358934365322</v>
      </c>
      <c r="K157" s="94">
        <f t="shared" ca="1" si="98"/>
        <v>52466.9889222071</v>
      </c>
      <c r="L157" s="94">
        <f t="shared" ca="1" si="98"/>
        <v>53277.612045326576</v>
      </c>
      <c r="M157" s="94">
        <f t="shared" ca="1" si="98"/>
        <v>54087.855669068449</v>
      </c>
      <c r="N157" s="94">
        <f t="shared" ca="1" si="98"/>
        <v>54899.524013477778</v>
      </c>
      <c r="O157" s="94">
        <f t="shared" ca="1" si="98"/>
        <v>15935.72930930769</v>
      </c>
      <c r="P157" s="94">
        <f t="shared" ca="1" si="98"/>
        <v>15885.381824080516</v>
      </c>
      <c r="Q157" s="94">
        <f t="shared" ca="1" si="98"/>
        <v>15867.128313144922</v>
      </c>
      <c r="R157" s="94">
        <f t="shared" ca="1" si="98"/>
        <v>15884.458286502353</v>
      </c>
      <c r="S157" s="94">
        <f t="shared" ca="1" si="98"/>
        <v>15941.346731031497</v>
      </c>
      <c r="T157" s="94">
        <f t="shared" ca="1" si="98"/>
        <v>16042.318895997574</v>
      </c>
      <c r="U157" s="94">
        <f t="shared" ca="1" si="98"/>
        <v>16192.523779291614</v>
      </c>
      <c r="V157" s="94">
        <f t="shared" ca="1" si="98"/>
        <v>20249.817945692281</v>
      </c>
      <c r="W157" s="94">
        <f t="shared" ca="1" si="98"/>
        <v>20585.177513052873</v>
      </c>
      <c r="X157" s="94">
        <f t="shared" ca="1" si="98"/>
        <v>21008.456635449147</v>
      </c>
      <c r="Y157" s="94">
        <f t="shared" ca="1" si="98"/>
        <v>21530.553297713228</v>
      </c>
      <c r="Z157" s="94">
        <f t="shared" ca="1" si="98"/>
        <v>22163.847112156785</v>
      </c>
      <c r="AA157" s="94">
        <f t="shared" ca="1" si="98"/>
        <v>24366.396898317478</v>
      </c>
      <c r="AB157" s="94">
        <f t="shared" ca="1" si="98"/>
        <v>25325.524835459633</v>
      </c>
      <c r="AC157" s="94">
        <f t="shared" ca="1" si="98"/>
        <v>26454.580138589761</v>
      </c>
      <c r="AD157" s="94">
        <f t="shared" ca="1" si="98"/>
        <v>27775.504517931087</v>
      </c>
      <c r="AE157" s="94">
        <f t="shared" ca="1" si="98"/>
        <v>29313.202818922349</v>
      </c>
      <c r="AF157" s="94">
        <f t="shared" ca="1" si="98"/>
        <v>31095.940320749261</v>
      </c>
      <c r="AG157" s="94">
        <f t="shared" ca="1" si="98"/>
        <v>33155.793361442193</v>
      </c>
      <c r="AH157" s="94">
        <f t="shared" ca="1" si="98"/>
        <v>35529.160445567104</v>
      </c>
      <c r="AI157" s="94">
        <f t="shared" ca="1" si="98"/>
        <v>38257.341950795599</v>
      </c>
      <c r="AJ157" s="94">
        <f t="shared" ca="1" si="98"/>
        <v>41387.19763874793</v>
      </c>
      <c r="AK157" s="94">
        <f t="shared" ca="1" si="98"/>
        <v>44971.892410746244</v>
      </c>
      <c r="AL157" s="94">
        <f t="shared" ca="1" si="98"/>
        <v>49071.742150102844</v>
      </c>
      <c r="AM157" s="94">
        <f t="shared" ca="1" si="98"/>
        <v>57265.971603526021</v>
      </c>
      <c r="AN157" s="94">
        <f t="shared" ca="1" si="98"/>
        <v>62967.919869616089</v>
      </c>
      <c r="AO157" s="94">
        <f t="shared" ca="1" si="98"/>
        <v>69469.298216776282</v>
      </c>
      <c r="AP157" s="94">
        <f t="shared" ca="1" si="98"/>
        <v>76876.688715500291</v>
      </c>
      <c r="AQ157" s="94">
        <f t="shared" ca="1" si="98"/>
        <v>85310.993208014275</v>
      </c>
      <c r="AR157" s="94">
        <f t="shared" ca="1" si="98"/>
        <v>94909.354796819709</v>
      </c>
      <c r="AS157" s="94">
        <f t="shared" ca="1" si="98"/>
        <v>105827.33720269712</v>
      </c>
      <c r="AT157" s="94">
        <f t="shared" ca="1" si="98"/>
        <v>118241.39659614167</v>
      </c>
      <c r="AU157" s="94">
        <f t="shared" ca="1" si="98"/>
        <v>132351.68514953635</v>
      </c>
      <c r="AV157" s="94">
        <f t="shared" ca="1" si="98"/>
        <v>148385.23082373277</v>
      </c>
      <c r="AW157" s="94">
        <f t="shared" ca="1" si="98"/>
        <v>166599.54387569387</v>
      </c>
      <c r="AX157" s="94">
        <f t="shared" ca="1" si="98"/>
        <v>187286.70734826665</v>
      </c>
      <c r="AY157" s="94">
        <f t="shared" ca="1" si="98"/>
        <v>224899.7735114306</v>
      </c>
      <c r="AZ157" s="94">
        <f t="shared" ca="1" si="98"/>
        <v>253370.43104110582</v>
      </c>
      <c r="BA157" s="94">
        <f t="shared" ca="1" si="98"/>
        <v>285690.72034495272</v>
      </c>
      <c r="BB157" s="94">
        <f t="shared" ca="1" si="98"/>
        <v>322376.73227250756</v>
      </c>
      <c r="BC157" s="94">
        <f t="shared" ca="1" si="98"/>
        <v>364013.83475663321</v>
      </c>
      <c r="BD157" s="94">
        <f t="shared" ca="1" si="98"/>
        <v>411265.96976842522</v>
      </c>
      <c r="BE157" s="94">
        <f t="shared" ca="1" si="98"/>
        <v>464886.1978950192</v>
      </c>
      <c r="BF157" s="94">
        <f t="shared" ca="1" si="98"/>
        <v>525728.65795754816</v>
      </c>
      <c r="BG157" s="94">
        <f t="shared" ca="1" si="98"/>
        <v>594762.13155080099</v>
      </c>
      <c r="BH157" s="94">
        <f t="shared" ca="1" si="98"/>
        <v>673085.42786455911</v>
      </c>
      <c r="BI157" s="94">
        <f t="shared" ca="1" si="98"/>
        <v>761944.83304351463</v>
      </c>
      <c r="BJ157" s="94">
        <f t="shared" ca="1" si="98"/>
        <v>862753.9011167608</v>
      </c>
      <c r="BK157" s="94"/>
    </row>
    <row r="158" spans="1:63" outlineLevel="1">
      <c r="A158" s="152" t="str">
        <f t="shared" si="97"/>
        <v>General and Administrative</v>
      </c>
      <c r="C158" s="94">
        <f t="shared" ref="C158:BJ158" ca="1" si="99">B89</f>
        <v>9500</v>
      </c>
      <c r="D158" s="94">
        <f t="shared" ca="1" si="99"/>
        <v>14000</v>
      </c>
      <c r="E158" s="94">
        <f t="shared" ca="1" si="99"/>
        <v>48000</v>
      </c>
      <c r="F158" s="94">
        <f t="shared" ca="1" si="99"/>
        <v>48000</v>
      </c>
      <c r="G158" s="94">
        <f t="shared" ca="1" si="99"/>
        <v>48292.031999999999</v>
      </c>
      <c r="H158" s="94">
        <f t="shared" ca="1" si="99"/>
        <v>48842.941935058596</v>
      </c>
      <c r="I158" s="94">
        <f t="shared" ca="1" si="99"/>
        <v>49212.837314147342</v>
      </c>
      <c r="J158" s="94">
        <f t="shared" ca="1" si="99"/>
        <v>50513.048415273479</v>
      </c>
      <c r="K158" s="94">
        <f t="shared" ca="1" si="99"/>
        <v>50874.217298758711</v>
      </c>
      <c r="L158" s="94">
        <f t="shared" ca="1" si="99"/>
        <v>51234.494242367364</v>
      </c>
      <c r="M158" s="94">
        <f t="shared" ca="1" si="99"/>
        <v>51594.602519585977</v>
      </c>
      <c r="N158" s="94">
        <f t="shared" ca="1" si="99"/>
        <v>51955.344005990126</v>
      </c>
      <c r="O158" s="94">
        <f t="shared" ca="1" si="99"/>
        <v>55378.101915247862</v>
      </c>
      <c r="P158" s="94">
        <f t="shared" ca="1" si="99"/>
        <v>55355.725255146899</v>
      </c>
      <c r="Q158" s="94">
        <f t="shared" ca="1" si="99"/>
        <v>55347.612583619964</v>
      </c>
      <c r="R158" s="94">
        <f t="shared" ca="1" si="99"/>
        <v>55355.314794001046</v>
      </c>
      <c r="S158" s="94">
        <f t="shared" ca="1" si="99"/>
        <v>55380.598547125112</v>
      </c>
      <c r="T158" s="94">
        <f t="shared" ca="1" si="99"/>
        <v>55425.475064887811</v>
      </c>
      <c r="U158" s="94">
        <f t="shared" ca="1" si="99"/>
        <v>55492.232790796275</v>
      </c>
      <c r="V158" s="94">
        <f t="shared" ca="1" si="99"/>
        <v>57295.474642529902</v>
      </c>
      <c r="W158" s="94">
        <f t="shared" ca="1" si="99"/>
        <v>57444.523339134612</v>
      </c>
      <c r="X158" s="94">
        <f t="shared" ca="1" si="99"/>
        <v>57632.647393532956</v>
      </c>
      <c r="Y158" s="94">
        <f t="shared" ca="1" si="99"/>
        <v>57864.690354539212</v>
      </c>
      <c r="Z158" s="94">
        <f t="shared" ca="1" si="99"/>
        <v>58146.154272069682</v>
      </c>
      <c r="AA158" s="94">
        <f t="shared" ca="1" si="99"/>
        <v>60573.931954807776</v>
      </c>
      <c r="AB158" s="94">
        <f t="shared" ca="1" si="99"/>
        <v>61000.211037982066</v>
      </c>
      <c r="AC158" s="94">
        <f t="shared" ca="1" si="99"/>
        <v>61502.013394928785</v>
      </c>
      <c r="AD158" s="94">
        <f t="shared" ca="1" si="99"/>
        <v>62089.090896858266</v>
      </c>
      <c r="AE158" s="94">
        <f t="shared" ca="1" si="99"/>
        <v>62772.512363965492</v>
      </c>
      <c r="AF158" s="94">
        <f t="shared" ca="1" si="99"/>
        <v>63564.840142555229</v>
      </c>
      <c r="AG158" s="94">
        <f t="shared" ca="1" si="99"/>
        <v>64480.330382863205</v>
      </c>
      <c r="AH158" s="94">
        <f t="shared" ca="1" si="99"/>
        <v>65535.160198029829</v>
      </c>
      <c r="AI158" s="94">
        <f t="shared" ca="1" si="99"/>
        <v>66747.685311464709</v>
      </c>
      <c r="AJ158" s="94">
        <f t="shared" ca="1" si="99"/>
        <v>68138.732283887977</v>
      </c>
      <c r="AK158" s="94">
        <f t="shared" ca="1" si="99"/>
        <v>69731.929960331676</v>
      </c>
      <c r="AL158" s="94">
        <f t="shared" ca="1" si="99"/>
        <v>71554.085400045704</v>
      </c>
      <c r="AM158" s="94">
        <f t="shared" ca="1" si="99"/>
        <v>77781.024823789339</v>
      </c>
      <c r="AN158" s="94">
        <f t="shared" ca="1" si="99"/>
        <v>80315.224053162703</v>
      </c>
      <c r="AO158" s="94">
        <f t="shared" ca="1" si="99"/>
        <v>83204.725540789455</v>
      </c>
      <c r="AP158" s="94">
        <f t="shared" ca="1" si="99"/>
        <v>86496.899095777902</v>
      </c>
      <c r="AQ158" s="94">
        <f t="shared" ca="1" si="99"/>
        <v>90245.478870228559</v>
      </c>
      <c r="AR158" s="94">
        <f t="shared" ca="1" si="99"/>
        <v>94511.41735414209</v>
      </c>
      <c r="AS158" s="94">
        <f t="shared" ca="1" si="99"/>
        <v>100456.58097897649</v>
      </c>
      <c r="AT158" s="94">
        <f t="shared" ca="1" si="99"/>
        <v>105973.94070939629</v>
      </c>
      <c r="AU158" s="94">
        <f t="shared" ca="1" si="99"/>
        <v>112245.18006646061</v>
      </c>
      <c r="AV158" s="94">
        <f t="shared" ca="1" si="99"/>
        <v>119371.20036610345</v>
      </c>
      <c r="AW158" s="94">
        <f t="shared" ca="1" si="99"/>
        <v>128559.17761141949</v>
      </c>
      <c r="AX158" s="94">
        <f t="shared" ca="1" si="99"/>
        <v>137753.47248811851</v>
      </c>
      <c r="AY158" s="94">
        <f t="shared" ca="1" si="99"/>
        <v>157231.34766952469</v>
      </c>
      <c r="AZ158" s="94">
        <f t="shared" ca="1" si="99"/>
        <v>169884.97323826925</v>
      </c>
      <c r="BA158" s="94">
        <f t="shared" ca="1" si="99"/>
        <v>185375.05507220121</v>
      </c>
      <c r="BB158" s="94">
        <f t="shared" ca="1" si="99"/>
        <v>202805.45807222556</v>
      </c>
      <c r="BC158" s="94">
        <f t="shared" ca="1" si="99"/>
        <v>222436.3457640592</v>
      </c>
      <c r="BD158" s="94">
        <f t="shared" ca="1" si="99"/>
        <v>244562.80346818897</v>
      </c>
      <c r="BE158" s="94">
        <f t="shared" ca="1" si="99"/>
        <v>269519.52477889741</v>
      </c>
      <c r="BF158" s="94">
        <f t="shared" ca="1" si="99"/>
        <v>297686.12695002143</v>
      </c>
      <c r="BG158" s="94">
        <f t="shared" ca="1" si="99"/>
        <v>329493.17957924498</v>
      </c>
      <c r="BH158" s="94">
        <f t="shared" ca="1" si="99"/>
        <v>366554.55111647077</v>
      </c>
      <c r="BI158" s="94">
        <f t="shared" ca="1" si="99"/>
        <v>407173.12889489543</v>
      </c>
      <c r="BJ158" s="94">
        <f t="shared" ca="1" si="99"/>
        <v>454228.1767696715</v>
      </c>
      <c r="BK158" s="94"/>
    </row>
    <row r="159" spans="1:63" outlineLevel="1">
      <c r="A159" s="152" t="str">
        <f t="shared" si="97"/>
        <v>Development &amp; Maintenance</v>
      </c>
      <c r="C159" s="94">
        <f t="shared" ref="C159:BJ159" ca="1" si="100">B90</f>
        <v>50500</v>
      </c>
      <c r="D159" s="94">
        <f t="shared" ca="1" si="100"/>
        <v>50500</v>
      </c>
      <c r="E159" s="94">
        <f t="shared" ca="1" si="100"/>
        <v>50500</v>
      </c>
      <c r="F159" s="94">
        <f t="shared" ca="1" si="100"/>
        <v>1000</v>
      </c>
      <c r="G159" s="94">
        <f t="shared" ca="1" si="100"/>
        <v>1000</v>
      </c>
      <c r="H159" s="94">
        <f t="shared" ca="1" si="100"/>
        <v>1000</v>
      </c>
      <c r="I159" s="94">
        <f t="shared" ca="1" si="100"/>
        <v>1000</v>
      </c>
      <c r="J159" s="94">
        <f t="shared" ca="1" si="100"/>
        <v>1000</v>
      </c>
      <c r="K159" s="94">
        <f t="shared" ca="1" si="100"/>
        <v>1000</v>
      </c>
      <c r="L159" s="94">
        <f t="shared" ca="1" si="100"/>
        <v>1000</v>
      </c>
      <c r="M159" s="94">
        <f t="shared" ca="1" si="100"/>
        <v>1000</v>
      </c>
      <c r="N159" s="94">
        <f t="shared" ca="1" si="100"/>
        <v>1000</v>
      </c>
      <c r="O159" s="94">
        <f t="shared" ca="1" si="100"/>
        <v>1030</v>
      </c>
      <c r="P159" s="94">
        <f t="shared" ca="1" si="100"/>
        <v>1030</v>
      </c>
      <c r="Q159" s="94">
        <f t="shared" ca="1" si="100"/>
        <v>1030</v>
      </c>
      <c r="R159" s="94">
        <f t="shared" ca="1" si="100"/>
        <v>1030</v>
      </c>
      <c r="S159" s="94">
        <f t="shared" ca="1" si="100"/>
        <v>1030</v>
      </c>
      <c r="T159" s="94">
        <f t="shared" ca="1" si="100"/>
        <v>1030</v>
      </c>
      <c r="U159" s="94">
        <f t="shared" ca="1" si="100"/>
        <v>1030</v>
      </c>
      <c r="V159" s="94">
        <f t="shared" ca="1" si="100"/>
        <v>1030</v>
      </c>
      <c r="W159" s="94">
        <f t="shared" ca="1" si="100"/>
        <v>1030</v>
      </c>
      <c r="X159" s="94">
        <f t="shared" ca="1" si="100"/>
        <v>1030</v>
      </c>
      <c r="Y159" s="94">
        <f t="shared" ca="1" si="100"/>
        <v>1030</v>
      </c>
      <c r="Z159" s="94">
        <f t="shared" ca="1" si="100"/>
        <v>1030</v>
      </c>
      <c r="AA159" s="94">
        <f t="shared" ca="1" si="100"/>
        <v>1060.9000000000001</v>
      </c>
      <c r="AB159" s="94">
        <f t="shared" ca="1" si="100"/>
        <v>1060.9000000000001</v>
      </c>
      <c r="AC159" s="94">
        <f t="shared" ca="1" si="100"/>
        <v>1060.9000000000001</v>
      </c>
      <c r="AD159" s="94">
        <f t="shared" ca="1" si="100"/>
        <v>1060.9000000000001</v>
      </c>
      <c r="AE159" s="94">
        <f t="shared" ca="1" si="100"/>
        <v>1060.9000000000001</v>
      </c>
      <c r="AF159" s="94">
        <f t="shared" ca="1" si="100"/>
        <v>1060.9000000000001</v>
      </c>
      <c r="AG159" s="94">
        <f t="shared" ca="1" si="100"/>
        <v>1060.9000000000001</v>
      </c>
      <c r="AH159" s="94">
        <f t="shared" ca="1" si="100"/>
        <v>1060.9000000000001</v>
      </c>
      <c r="AI159" s="94">
        <f t="shared" ca="1" si="100"/>
        <v>1060.9000000000001</v>
      </c>
      <c r="AJ159" s="94">
        <f t="shared" ca="1" si="100"/>
        <v>1060.9000000000001</v>
      </c>
      <c r="AK159" s="94">
        <f t="shared" ca="1" si="100"/>
        <v>1060.9000000000001</v>
      </c>
      <c r="AL159" s="94">
        <f t="shared" ca="1" si="100"/>
        <v>1060.9000000000001</v>
      </c>
      <c r="AM159" s="94">
        <f t="shared" ca="1" si="100"/>
        <v>1092.7270000000001</v>
      </c>
      <c r="AN159" s="94">
        <f t="shared" ca="1" si="100"/>
        <v>1092.7270000000001</v>
      </c>
      <c r="AO159" s="94">
        <f t="shared" ca="1" si="100"/>
        <v>1092.7270000000001</v>
      </c>
      <c r="AP159" s="94">
        <f t="shared" ca="1" si="100"/>
        <v>1092.7270000000001</v>
      </c>
      <c r="AQ159" s="94">
        <f t="shared" ca="1" si="100"/>
        <v>1092.7270000000001</v>
      </c>
      <c r="AR159" s="94">
        <f t="shared" ca="1" si="100"/>
        <v>1092.7270000000001</v>
      </c>
      <c r="AS159" s="94">
        <f t="shared" ca="1" si="100"/>
        <v>1092.7270000000001</v>
      </c>
      <c r="AT159" s="94">
        <f t="shared" ca="1" si="100"/>
        <v>1092.7270000000001</v>
      </c>
      <c r="AU159" s="94">
        <f t="shared" ca="1" si="100"/>
        <v>1092.7270000000001</v>
      </c>
      <c r="AV159" s="94">
        <f t="shared" ca="1" si="100"/>
        <v>1092.7270000000001</v>
      </c>
      <c r="AW159" s="94">
        <f t="shared" ca="1" si="100"/>
        <v>1092.7270000000001</v>
      </c>
      <c r="AX159" s="94">
        <f t="shared" ca="1" si="100"/>
        <v>1092.7270000000001</v>
      </c>
      <c r="AY159" s="94">
        <f t="shared" ca="1" si="100"/>
        <v>1125.50881</v>
      </c>
      <c r="AZ159" s="94">
        <f t="shared" ca="1" si="100"/>
        <v>1125.50881</v>
      </c>
      <c r="BA159" s="94">
        <f t="shared" ca="1" si="100"/>
        <v>1125.50881</v>
      </c>
      <c r="BB159" s="94">
        <f t="shared" ca="1" si="100"/>
        <v>1125.50881</v>
      </c>
      <c r="BC159" s="94">
        <f t="shared" ca="1" si="100"/>
        <v>1125.50881</v>
      </c>
      <c r="BD159" s="94">
        <f t="shared" ca="1" si="100"/>
        <v>1125.50881</v>
      </c>
      <c r="BE159" s="94">
        <f t="shared" ca="1" si="100"/>
        <v>1125.50881</v>
      </c>
      <c r="BF159" s="94">
        <f t="shared" ca="1" si="100"/>
        <v>1125.50881</v>
      </c>
      <c r="BG159" s="94">
        <f t="shared" ca="1" si="100"/>
        <v>1125.50881</v>
      </c>
      <c r="BH159" s="94">
        <f t="shared" ca="1" si="100"/>
        <v>1125.50881</v>
      </c>
      <c r="BI159" s="94">
        <f t="shared" ca="1" si="100"/>
        <v>1125.50881</v>
      </c>
      <c r="BJ159" s="94">
        <f t="shared" ca="1" si="100"/>
        <v>1125.50881</v>
      </c>
      <c r="BK159" s="94"/>
    </row>
    <row r="160" spans="1:63" outlineLevel="1">
      <c r="A160" s="152">
        <f t="shared" si="97"/>
        <v>0</v>
      </c>
      <c r="C160" s="94">
        <f t="shared" ref="C160:BJ160" ca="1" si="101">B91</f>
        <v>0</v>
      </c>
      <c r="D160" s="94">
        <f t="shared" ca="1" si="101"/>
        <v>0</v>
      </c>
      <c r="E160" s="94">
        <f t="shared" ca="1" si="101"/>
        <v>0</v>
      </c>
      <c r="F160" s="94">
        <f t="shared" ca="1" si="101"/>
        <v>0</v>
      </c>
      <c r="G160" s="94">
        <f t="shared" ca="1" si="101"/>
        <v>0</v>
      </c>
      <c r="H160" s="94">
        <f t="shared" ca="1" si="101"/>
        <v>0</v>
      </c>
      <c r="I160" s="94">
        <f t="shared" ca="1" si="101"/>
        <v>0</v>
      </c>
      <c r="J160" s="94">
        <f t="shared" ca="1" si="101"/>
        <v>0</v>
      </c>
      <c r="K160" s="94">
        <f t="shared" ca="1" si="101"/>
        <v>0</v>
      </c>
      <c r="L160" s="94">
        <f t="shared" ca="1" si="101"/>
        <v>0</v>
      </c>
      <c r="M160" s="94">
        <f t="shared" ca="1" si="101"/>
        <v>0</v>
      </c>
      <c r="N160" s="94">
        <f t="shared" ca="1" si="101"/>
        <v>0</v>
      </c>
      <c r="O160" s="94">
        <f t="shared" ca="1" si="101"/>
        <v>0</v>
      </c>
      <c r="P160" s="94">
        <f t="shared" ca="1" si="101"/>
        <v>0</v>
      </c>
      <c r="Q160" s="94">
        <f t="shared" ca="1" si="101"/>
        <v>0</v>
      </c>
      <c r="R160" s="94">
        <f t="shared" ca="1" si="101"/>
        <v>0</v>
      </c>
      <c r="S160" s="94">
        <f t="shared" ca="1" si="101"/>
        <v>0</v>
      </c>
      <c r="T160" s="94">
        <f t="shared" ca="1" si="101"/>
        <v>0</v>
      </c>
      <c r="U160" s="94">
        <f t="shared" ca="1" si="101"/>
        <v>0</v>
      </c>
      <c r="V160" s="94">
        <f t="shared" ca="1" si="101"/>
        <v>0</v>
      </c>
      <c r="W160" s="94">
        <f t="shared" ca="1" si="101"/>
        <v>0</v>
      </c>
      <c r="X160" s="94">
        <f t="shared" ca="1" si="101"/>
        <v>0</v>
      </c>
      <c r="Y160" s="94">
        <f t="shared" ca="1" si="101"/>
        <v>0</v>
      </c>
      <c r="Z160" s="94">
        <f t="shared" ca="1" si="101"/>
        <v>0</v>
      </c>
      <c r="AA160" s="94">
        <f t="shared" ca="1" si="101"/>
        <v>0</v>
      </c>
      <c r="AB160" s="94">
        <f t="shared" ca="1" si="101"/>
        <v>0</v>
      </c>
      <c r="AC160" s="94">
        <f t="shared" ca="1" si="101"/>
        <v>0</v>
      </c>
      <c r="AD160" s="94">
        <f t="shared" ca="1" si="101"/>
        <v>0</v>
      </c>
      <c r="AE160" s="94">
        <f t="shared" ca="1" si="101"/>
        <v>0</v>
      </c>
      <c r="AF160" s="94">
        <f t="shared" ca="1" si="101"/>
        <v>0</v>
      </c>
      <c r="AG160" s="94">
        <f t="shared" ca="1" si="101"/>
        <v>0</v>
      </c>
      <c r="AH160" s="94">
        <f t="shared" ca="1" si="101"/>
        <v>0</v>
      </c>
      <c r="AI160" s="94">
        <f t="shared" ca="1" si="101"/>
        <v>0</v>
      </c>
      <c r="AJ160" s="94">
        <f t="shared" ca="1" si="101"/>
        <v>0</v>
      </c>
      <c r="AK160" s="94">
        <f t="shared" ca="1" si="101"/>
        <v>0</v>
      </c>
      <c r="AL160" s="94">
        <f t="shared" ca="1" si="101"/>
        <v>0</v>
      </c>
      <c r="AM160" s="94">
        <f t="shared" ca="1" si="101"/>
        <v>0</v>
      </c>
      <c r="AN160" s="94">
        <f t="shared" ca="1" si="101"/>
        <v>0</v>
      </c>
      <c r="AO160" s="94">
        <f t="shared" ca="1" si="101"/>
        <v>0</v>
      </c>
      <c r="AP160" s="94">
        <f t="shared" ca="1" si="101"/>
        <v>0</v>
      </c>
      <c r="AQ160" s="94">
        <f t="shared" ca="1" si="101"/>
        <v>0</v>
      </c>
      <c r="AR160" s="94">
        <f t="shared" ca="1" si="101"/>
        <v>0</v>
      </c>
      <c r="AS160" s="94">
        <f t="shared" ca="1" si="101"/>
        <v>0</v>
      </c>
      <c r="AT160" s="94">
        <f t="shared" ca="1" si="101"/>
        <v>0</v>
      </c>
      <c r="AU160" s="94">
        <f t="shared" ca="1" si="101"/>
        <v>0</v>
      </c>
      <c r="AV160" s="94">
        <f t="shared" ca="1" si="101"/>
        <v>0</v>
      </c>
      <c r="AW160" s="94">
        <f t="shared" ca="1" si="101"/>
        <v>0</v>
      </c>
      <c r="AX160" s="94">
        <f t="shared" ca="1" si="101"/>
        <v>0</v>
      </c>
      <c r="AY160" s="94">
        <f t="shared" ca="1" si="101"/>
        <v>0</v>
      </c>
      <c r="AZ160" s="94">
        <f t="shared" ca="1" si="101"/>
        <v>0</v>
      </c>
      <c r="BA160" s="94">
        <f t="shared" ca="1" si="101"/>
        <v>0</v>
      </c>
      <c r="BB160" s="94">
        <f t="shared" ca="1" si="101"/>
        <v>0</v>
      </c>
      <c r="BC160" s="94">
        <f t="shared" ca="1" si="101"/>
        <v>0</v>
      </c>
      <c r="BD160" s="94">
        <f t="shared" ca="1" si="101"/>
        <v>0</v>
      </c>
      <c r="BE160" s="94">
        <f t="shared" ca="1" si="101"/>
        <v>0</v>
      </c>
      <c r="BF160" s="94">
        <f t="shared" ca="1" si="101"/>
        <v>0</v>
      </c>
      <c r="BG160" s="94">
        <f t="shared" ca="1" si="101"/>
        <v>0</v>
      </c>
      <c r="BH160" s="94">
        <f t="shared" ca="1" si="101"/>
        <v>0</v>
      </c>
      <c r="BI160" s="94">
        <f t="shared" ca="1" si="101"/>
        <v>0</v>
      </c>
      <c r="BJ160" s="94">
        <f t="shared" ca="1" si="101"/>
        <v>0</v>
      </c>
      <c r="BK160" s="94"/>
    </row>
    <row r="161" spans="1:63" outlineLevel="1">
      <c r="A161" s="152">
        <f t="shared" si="97"/>
        <v>0</v>
      </c>
      <c r="C161" s="94">
        <f t="shared" ref="C161:BJ161" ca="1" si="102">B92</f>
        <v>0</v>
      </c>
      <c r="D161" s="94">
        <f t="shared" ca="1" si="102"/>
        <v>0</v>
      </c>
      <c r="E161" s="94">
        <f t="shared" ca="1" si="102"/>
        <v>0</v>
      </c>
      <c r="F161" s="94">
        <f t="shared" ca="1" si="102"/>
        <v>0</v>
      </c>
      <c r="G161" s="94">
        <f t="shared" ca="1" si="102"/>
        <v>0</v>
      </c>
      <c r="H161" s="94">
        <f t="shared" ca="1" si="102"/>
        <v>0</v>
      </c>
      <c r="I161" s="94">
        <f t="shared" ca="1" si="102"/>
        <v>0</v>
      </c>
      <c r="J161" s="94">
        <f t="shared" ca="1" si="102"/>
        <v>0</v>
      </c>
      <c r="K161" s="94">
        <f t="shared" ca="1" si="102"/>
        <v>0</v>
      </c>
      <c r="L161" s="94">
        <f t="shared" ca="1" si="102"/>
        <v>0</v>
      </c>
      <c r="M161" s="94">
        <f t="shared" ca="1" si="102"/>
        <v>0</v>
      </c>
      <c r="N161" s="94">
        <f t="shared" ca="1" si="102"/>
        <v>0</v>
      </c>
      <c r="O161" s="94">
        <f t="shared" ca="1" si="102"/>
        <v>0</v>
      </c>
      <c r="P161" s="94">
        <f t="shared" ca="1" si="102"/>
        <v>0</v>
      </c>
      <c r="Q161" s="94">
        <f t="shared" ca="1" si="102"/>
        <v>0</v>
      </c>
      <c r="R161" s="94">
        <f t="shared" ca="1" si="102"/>
        <v>0</v>
      </c>
      <c r="S161" s="94">
        <f t="shared" ca="1" si="102"/>
        <v>0</v>
      </c>
      <c r="T161" s="94">
        <f t="shared" ca="1" si="102"/>
        <v>0</v>
      </c>
      <c r="U161" s="94">
        <f t="shared" ca="1" si="102"/>
        <v>0</v>
      </c>
      <c r="V161" s="94">
        <f t="shared" ca="1" si="102"/>
        <v>0</v>
      </c>
      <c r="W161" s="94">
        <f t="shared" ca="1" si="102"/>
        <v>0</v>
      </c>
      <c r="X161" s="94">
        <f t="shared" ca="1" si="102"/>
        <v>0</v>
      </c>
      <c r="Y161" s="94">
        <f t="shared" ca="1" si="102"/>
        <v>0</v>
      </c>
      <c r="Z161" s="94">
        <f t="shared" ca="1" si="102"/>
        <v>0</v>
      </c>
      <c r="AA161" s="94">
        <f t="shared" ca="1" si="102"/>
        <v>0</v>
      </c>
      <c r="AB161" s="94">
        <f t="shared" ca="1" si="102"/>
        <v>0</v>
      </c>
      <c r="AC161" s="94">
        <f t="shared" ca="1" si="102"/>
        <v>0</v>
      </c>
      <c r="AD161" s="94">
        <f t="shared" ca="1" si="102"/>
        <v>0</v>
      </c>
      <c r="AE161" s="94">
        <f t="shared" ca="1" si="102"/>
        <v>0</v>
      </c>
      <c r="AF161" s="94">
        <f t="shared" ca="1" si="102"/>
        <v>0</v>
      </c>
      <c r="AG161" s="94">
        <f t="shared" ca="1" si="102"/>
        <v>0</v>
      </c>
      <c r="AH161" s="94">
        <f t="shared" ca="1" si="102"/>
        <v>0</v>
      </c>
      <c r="AI161" s="94">
        <f t="shared" ca="1" si="102"/>
        <v>0</v>
      </c>
      <c r="AJ161" s="94">
        <f t="shared" ca="1" si="102"/>
        <v>0</v>
      </c>
      <c r="AK161" s="94">
        <f t="shared" ca="1" si="102"/>
        <v>0</v>
      </c>
      <c r="AL161" s="94">
        <f t="shared" ca="1" si="102"/>
        <v>0</v>
      </c>
      <c r="AM161" s="94">
        <f t="shared" ca="1" si="102"/>
        <v>0</v>
      </c>
      <c r="AN161" s="94">
        <f t="shared" ca="1" si="102"/>
        <v>0</v>
      </c>
      <c r="AO161" s="94">
        <f t="shared" ca="1" si="102"/>
        <v>0</v>
      </c>
      <c r="AP161" s="94">
        <f t="shared" ca="1" si="102"/>
        <v>0</v>
      </c>
      <c r="AQ161" s="94">
        <f t="shared" ca="1" si="102"/>
        <v>0</v>
      </c>
      <c r="AR161" s="94">
        <f t="shared" ca="1" si="102"/>
        <v>0</v>
      </c>
      <c r="AS161" s="94">
        <f t="shared" ca="1" si="102"/>
        <v>0</v>
      </c>
      <c r="AT161" s="94">
        <f t="shared" ca="1" si="102"/>
        <v>0</v>
      </c>
      <c r="AU161" s="94">
        <f t="shared" ca="1" si="102"/>
        <v>0</v>
      </c>
      <c r="AV161" s="94">
        <f t="shared" ca="1" si="102"/>
        <v>0</v>
      </c>
      <c r="AW161" s="94">
        <f t="shared" ca="1" si="102"/>
        <v>0</v>
      </c>
      <c r="AX161" s="94">
        <f t="shared" ca="1" si="102"/>
        <v>0</v>
      </c>
      <c r="AY161" s="94">
        <f t="shared" ca="1" si="102"/>
        <v>0</v>
      </c>
      <c r="AZ161" s="94">
        <f t="shared" ca="1" si="102"/>
        <v>0</v>
      </c>
      <c r="BA161" s="94">
        <f t="shared" ca="1" si="102"/>
        <v>0</v>
      </c>
      <c r="BB161" s="94">
        <f t="shared" ca="1" si="102"/>
        <v>0</v>
      </c>
      <c r="BC161" s="94">
        <f t="shared" ca="1" si="102"/>
        <v>0</v>
      </c>
      <c r="BD161" s="94">
        <f t="shared" ca="1" si="102"/>
        <v>0</v>
      </c>
      <c r="BE161" s="94">
        <f t="shared" ca="1" si="102"/>
        <v>0</v>
      </c>
      <c r="BF161" s="94">
        <f t="shared" ca="1" si="102"/>
        <v>0</v>
      </c>
      <c r="BG161" s="94">
        <f t="shared" ca="1" si="102"/>
        <v>0</v>
      </c>
      <c r="BH161" s="94">
        <f t="shared" ca="1" si="102"/>
        <v>0</v>
      </c>
      <c r="BI161" s="94">
        <f t="shared" ca="1" si="102"/>
        <v>0</v>
      </c>
      <c r="BJ161" s="94">
        <f t="shared" ca="1" si="102"/>
        <v>0</v>
      </c>
      <c r="BK161" s="94"/>
    </row>
    <row r="162" spans="1:63" outlineLevel="1">
      <c r="A162" s="152">
        <f t="shared" si="97"/>
        <v>0</v>
      </c>
      <c r="C162" s="94">
        <f t="shared" ref="C162:BJ162" ca="1" si="103">B93</f>
        <v>0</v>
      </c>
      <c r="D162" s="94">
        <f t="shared" ca="1" si="103"/>
        <v>0</v>
      </c>
      <c r="E162" s="94">
        <f t="shared" ca="1" si="103"/>
        <v>0</v>
      </c>
      <c r="F162" s="94">
        <f t="shared" ca="1" si="103"/>
        <v>0</v>
      </c>
      <c r="G162" s="94">
        <f t="shared" ca="1" si="103"/>
        <v>0</v>
      </c>
      <c r="H162" s="94">
        <f t="shared" ca="1" si="103"/>
        <v>0</v>
      </c>
      <c r="I162" s="94">
        <f t="shared" ca="1" si="103"/>
        <v>0</v>
      </c>
      <c r="J162" s="94">
        <f t="shared" ca="1" si="103"/>
        <v>0</v>
      </c>
      <c r="K162" s="94">
        <f t="shared" ca="1" si="103"/>
        <v>0</v>
      </c>
      <c r="L162" s="94">
        <f t="shared" ca="1" si="103"/>
        <v>0</v>
      </c>
      <c r="M162" s="94">
        <f t="shared" ca="1" si="103"/>
        <v>0</v>
      </c>
      <c r="N162" s="94">
        <f t="shared" ca="1" si="103"/>
        <v>0</v>
      </c>
      <c r="O162" s="94">
        <f t="shared" ca="1" si="103"/>
        <v>0</v>
      </c>
      <c r="P162" s="94">
        <f t="shared" ca="1" si="103"/>
        <v>0</v>
      </c>
      <c r="Q162" s="94">
        <f t="shared" ca="1" si="103"/>
        <v>0</v>
      </c>
      <c r="R162" s="94">
        <f t="shared" ca="1" si="103"/>
        <v>0</v>
      </c>
      <c r="S162" s="94">
        <f t="shared" ca="1" si="103"/>
        <v>0</v>
      </c>
      <c r="T162" s="94">
        <f t="shared" ca="1" si="103"/>
        <v>0</v>
      </c>
      <c r="U162" s="94">
        <f t="shared" ca="1" si="103"/>
        <v>0</v>
      </c>
      <c r="V162" s="94">
        <f t="shared" ca="1" si="103"/>
        <v>0</v>
      </c>
      <c r="W162" s="94">
        <f t="shared" ca="1" si="103"/>
        <v>0</v>
      </c>
      <c r="X162" s="94">
        <f t="shared" ca="1" si="103"/>
        <v>0</v>
      </c>
      <c r="Y162" s="94">
        <f t="shared" ca="1" si="103"/>
        <v>0</v>
      </c>
      <c r="Z162" s="94">
        <f t="shared" ca="1" si="103"/>
        <v>0</v>
      </c>
      <c r="AA162" s="94">
        <f t="shared" ca="1" si="103"/>
        <v>0</v>
      </c>
      <c r="AB162" s="94">
        <f t="shared" ca="1" si="103"/>
        <v>0</v>
      </c>
      <c r="AC162" s="94">
        <f t="shared" ca="1" si="103"/>
        <v>0</v>
      </c>
      <c r="AD162" s="94">
        <f t="shared" ca="1" si="103"/>
        <v>0</v>
      </c>
      <c r="AE162" s="94">
        <f t="shared" ca="1" si="103"/>
        <v>0</v>
      </c>
      <c r="AF162" s="94">
        <f t="shared" ca="1" si="103"/>
        <v>0</v>
      </c>
      <c r="AG162" s="94">
        <f t="shared" ca="1" si="103"/>
        <v>0</v>
      </c>
      <c r="AH162" s="94">
        <f t="shared" ca="1" si="103"/>
        <v>0</v>
      </c>
      <c r="AI162" s="94">
        <f t="shared" ca="1" si="103"/>
        <v>0</v>
      </c>
      <c r="AJ162" s="94">
        <f t="shared" ca="1" si="103"/>
        <v>0</v>
      </c>
      <c r="AK162" s="94">
        <f t="shared" ca="1" si="103"/>
        <v>0</v>
      </c>
      <c r="AL162" s="94">
        <f t="shared" ca="1" si="103"/>
        <v>0</v>
      </c>
      <c r="AM162" s="94">
        <f t="shared" ca="1" si="103"/>
        <v>0</v>
      </c>
      <c r="AN162" s="94">
        <f t="shared" ca="1" si="103"/>
        <v>0</v>
      </c>
      <c r="AO162" s="94">
        <f t="shared" ca="1" si="103"/>
        <v>0</v>
      </c>
      <c r="AP162" s="94">
        <f t="shared" ca="1" si="103"/>
        <v>0</v>
      </c>
      <c r="AQ162" s="94">
        <f t="shared" ca="1" si="103"/>
        <v>0</v>
      </c>
      <c r="AR162" s="94">
        <f t="shared" ca="1" si="103"/>
        <v>0</v>
      </c>
      <c r="AS162" s="94">
        <f t="shared" ca="1" si="103"/>
        <v>0</v>
      </c>
      <c r="AT162" s="94">
        <f t="shared" ca="1" si="103"/>
        <v>0</v>
      </c>
      <c r="AU162" s="94">
        <f t="shared" ca="1" si="103"/>
        <v>0</v>
      </c>
      <c r="AV162" s="94">
        <f t="shared" ca="1" si="103"/>
        <v>0</v>
      </c>
      <c r="AW162" s="94">
        <f t="shared" ca="1" si="103"/>
        <v>0</v>
      </c>
      <c r="AX162" s="94">
        <f t="shared" ca="1" si="103"/>
        <v>0</v>
      </c>
      <c r="AY162" s="94">
        <f t="shared" ca="1" si="103"/>
        <v>0</v>
      </c>
      <c r="AZ162" s="94">
        <f t="shared" ca="1" si="103"/>
        <v>0</v>
      </c>
      <c r="BA162" s="94">
        <f t="shared" ca="1" si="103"/>
        <v>0</v>
      </c>
      <c r="BB162" s="94">
        <f t="shared" ca="1" si="103"/>
        <v>0</v>
      </c>
      <c r="BC162" s="94">
        <f t="shared" ca="1" si="103"/>
        <v>0</v>
      </c>
      <c r="BD162" s="94">
        <f t="shared" ca="1" si="103"/>
        <v>0</v>
      </c>
      <c r="BE162" s="94">
        <f t="shared" ca="1" si="103"/>
        <v>0</v>
      </c>
      <c r="BF162" s="94">
        <f t="shared" ca="1" si="103"/>
        <v>0</v>
      </c>
      <c r="BG162" s="94">
        <f t="shared" ca="1" si="103"/>
        <v>0</v>
      </c>
      <c r="BH162" s="94">
        <f t="shared" ca="1" si="103"/>
        <v>0</v>
      </c>
      <c r="BI162" s="94">
        <f t="shared" ca="1" si="103"/>
        <v>0</v>
      </c>
      <c r="BJ162" s="94">
        <f t="shared" ca="1" si="103"/>
        <v>0</v>
      </c>
      <c r="BK162" s="94"/>
    </row>
    <row r="163" spans="1:63" outlineLevel="1">
      <c r="A163" s="152">
        <f t="shared" si="97"/>
        <v>0</v>
      </c>
      <c r="C163" s="94">
        <f t="shared" ref="C163:BJ163" ca="1" si="104">B94</f>
        <v>0</v>
      </c>
      <c r="D163" s="94">
        <f t="shared" ca="1" si="104"/>
        <v>0</v>
      </c>
      <c r="E163" s="94">
        <f t="shared" ca="1" si="104"/>
        <v>0</v>
      </c>
      <c r="F163" s="94">
        <f t="shared" ca="1" si="104"/>
        <v>0</v>
      </c>
      <c r="G163" s="94">
        <f t="shared" ca="1" si="104"/>
        <v>0</v>
      </c>
      <c r="H163" s="94">
        <f t="shared" ca="1" si="104"/>
        <v>0</v>
      </c>
      <c r="I163" s="94">
        <f t="shared" ca="1" si="104"/>
        <v>0</v>
      </c>
      <c r="J163" s="94">
        <f t="shared" ca="1" si="104"/>
        <v>0</v>
      </c>
      <c r="K163" s="94">
        <f t="shared" ca="1" si="104"/>
        <v>0</v>
      </c>
      <c r="L163" s="94">
        <f t="shared" ca="1" si="104"/>
        <v>0</v>
      </c>
      <c r="M163" s="94">
        <f t="shared" ca="1" si="104"/>
        <v>0</v>
      </c>
      <c r="N163" s="94">
        <f t="shared" ca="1" si="104"/>
        <v>0</v>
      </c>
      <c r="O163" s="94">
        <f t="shared" ca="1" si="104"/>
        <v>0</v>
      </c>
      <c r="P163" s="94">
        <f t="shared" ca="1" si="104"/>
        <v>0</v>
      </c>
      <c r="Q163" s="94">
        <f t="shared" ca="1" si="104"/>
        <v>0</v>
      </c>
      <c r="R163" s="94">
        <f t="shared" ca="1" si="104"/>
        <v>0</v>
      </c>
      <c r="S163" s="94">
        <f t="shared" ca="1" si="104"/>
        <v>0</v>
      </c>
      <c r="T163" s="94">
        <f t="shared" ca="1" si="104"/>
        <v>0</v>
      </c>
      <c r="U163" s="94">
        <f t="shared" ca="1" si="104"/>
        <v>0</v>
      </c>
      <c r="V163" s="94">
        <f t="shared" ca="1" si="104"/>
        <v>0</v>
      </c>
      <c r="W163" s="94">
        <f t="shared" ca="1" si="104"/>
        <v>0</v>
      </c>
      <c r="X163" s="94">
        <f t="shared" ca="1" si="104"/>
        <v>0</v>
      </c>
      <c r="Y163" s="94">
        <f t="shared" ca="1" si="104"/>
        <v>0</v>
      </c>
      <c r="Z163" s="94">
        <f t="shared" ca="1" si="104"/>
        <v>0</v>
      </c>
      <c r="AA163" s="94">
        <f t="shared" ca="1" si="104"/>
        <v>0</v>
      </c>
      <c r="AB163" s="94">
        <f t="shared" ca="1" si="104"/>
        <v>0</v>
      </c>
      <c r="AC163" s="94">
        <f t="shared" ca="1" si="104"/>
        <v>0</v>
      </c>
      <c r="AD163" s="94">
        <f t="shared" ca="1" si="104"/>
        <v>0</v>
      </c>
      <c r="AE163" s="94">
        <f t="shared" ca="1" si="104"/>
        <v>0</v>
      </c>
      <c r="AF163" s="94">
        <f t="shared" ca="1" si="104"/>
        <v>0</v>
      </c>
      <c r="AG163" s="94">
        <f t="shared" ca="1" si="104"/>
        <v>0</v>
      </c>
      <c r="AH163" s="94">
        <f t="shared" ca="1" si="104"/>
        <v>0</v>
      </c>
      <c r="AI163" s="94">
        <f t="shared" ca="1" si="104"/>
        <v>0</v>
      </c>
      <c r="AJ163" s="94">
        <f t="shared" ca="1" si="104"/>
        <v>0</v>
      </c>
      <c r="AK163" s="94">
        <f t="shared" ca="1" si="104"/>
        <v>0</v>
      </c>
      <c r="AL163" s="94">
        <f t="shared" ca="1" si="104"/>
        <v>0</v>
      </c>
      <c r="AM163" s="94">
        <f t="shared" ca="1" si="104"/>
        <v>0</v>
      </c>
      <c r="AN163" s="94">
        <f t="shared" ca="1" si="104"/>
        <v>0</v>
      </c>
      <c r="AO163" s="94">
        <f t="shared" ca="1" si="104"/>
        <v>0</v>
      </c>
      <c r="AP163" s="94">
        <f t="shared" ca="1" si="104"/>
        <v>0</v>
      </c>
      <c r="AQ163" s="94">
        <f t="shared" ca="1" si="104"/>
        <v>0</v>
      </c>
      <c r="AR163" s="94">
        <f t="shared" ca="1" si="104"/>
        <v>0</v>
      </c>
      <c r="AS163" s="94">
        <f t="shared" ca="1" si="104"/>
        <v>0</v>
      </c>
      <c r="AT163" s="94">
        <f t="shared" ca="1" si="104"/>
        <v>0</v>
      </c>
      <c r="AU163" s="94">
        <f t="shared" ca="1" si="104"/>
        <v>0</v>
      </c>
      <c r="AV163" s="94">
        <f t="shared" ca="1" si="104"/>
        <v>0</v>
      </c>
      <c r="AW163" s="94">
        <f t="shared" ca="1" si="104"/>
        <v>0</v>
      </c>
      <c r="AX163" s="94">
        <f t="shared" ca="1" si="104"/>
        <v>0</v>
      </c>
      <c r="AY163" s="94">
        <f t="shared" ca="1" si="104"/>
        <v>0</v>
      </c>
      <c r="AZ163" s="94">
        <f t="shared" ca="1" si="104"/>
        <v>0</v>
      </c>
      <c r="BA163" s="94">
        <f t="shared" ca="1" si="104"/>
        <v>0</v>
      </c>
      <c r="BB163" s="94">
        <f t="shared" ca="1" si="104"/>
        <v>0</v>
      </c>
      <c r="BC163" s="94">
        <f t="shared" ca="1" si="104"/>
        <v>0</v>
      </c>
      <c r="BD163" s="94">
        <f t="shared" ca="1" si="104"/>
        <v>0</v>
      </c>
      <c r="BE163" s="94">
        <f t="shared" ca="1" si="104"/>
        <v>0</v>
      </c>
      <c r="BF163" s="94">
        <f t="shared" ca="1" si="104"/>
        <v>0</v>
      </c>
      <c r="BG163" s="94">
        <f t="shared" ca="1" si="104"/>
        <v>0</v>
      </c>
      <c r="BH163" s="94">
        <f t="shared" ca="1" si="104"/>
        <v>0</v>
      </c>
      <c r="BI163" s="94">
        <f t="shared" ca="1" si="104"/>
        <v>0</v>
      </c>
      <c r="BJ163" s="94">
        <f t="shared" ca="1" si="104"/>
        <v>0</v>
      </c>
      <c r="BK163" s="94"/>
    </row>
    <row r="164" spans="1:63" outlineLevel="1">
      <c r="A164" s="152">
        <f t="shared" si="97"/>
        <v>0</v>
      </c>
      <c r="C164" s="94">
        <f t="shared" ref="C164:BJ164" ca="1" si="105">B95</f>
        <v>0</v>
      </c>
      <c r="D164" s="94">
        <f t="shared" ca="1" si="105"/>
        <v>0</v>
      </c>
      <c r="E164" s="94">
        <f t="shared" ca="1" si="105"/>
        <v>0</v>
      </c>
      <c r="F164" s="94">
        <f t="shared" ca="1" si="105"/>
        <v>0</v>
      </c>
      <c r="G164" s="94">
        <f t="shared" ca="1" si="105"/>
        <v>0</v>
      </c>
      <c r="H164" s="94">
        <f t="shared" ca="1" si="105"/>
        <v>0</v>
      </c>
      <c r="I164" s="94">
        <f t="shared" ca="1" si="105"/>
        <v>0</v>
      </c>
      <c r="J164" s="94">
        <f t="shared" ca="1" si="105"/>
        <v>0</v>
      </c>
      <c r="K164" s="94">
        <f t="shared" ca="1" si="105"/>
        <v>0</v>
      </c>
      <c r="L164" s="94">
        <f t="shared" ca="1" si="105"/>
        <v>0</v>
      </c>
      <c r="M164" s="94">
        <f t="shared" ca="1" si="105"/>
        <v>0</v>
      </c>
      <c r="N164" s="94">
        <f t="shared" ca="1" si="105"/>
        <v>0</v>
      </c>
      <c r="O164" s="94">
        <f t="shared" ca="1" si="105"/>
        <v>0</v>
      </c>
      <c r="P164" s="94">
        <f t="shared" ca="1" si="105"/>
        <v>0</v>
      </c>
      <c r="Q164" s="94">
        <f t="shared" ca="1" si="105"/>
        <v>0</v>
      </c>
      <c r="R164" s="94">
        <f t="shared" ca="1" si="105"/>
        <v>0</v>
      </c>
      <c r="S164" s="94">
        <f t="shared" ca="1" si="105"/>
        <v>0</v>
      </c>
      <c r="T164" s="94">
        <f t="shared" ca="1" si="105"/>
        <v>0</v>
      </c>
      <c r="U164" s="94">
        <f t="shared" ca="1" si="105"/>
        <v>0</v>
      </c>
      <c r="V164" s="94">
        <f t="shared" ca="1" si="105"/>
        <v>0</v>
      </c>
      <c r="W164" s="94">
        <f t="shared" ca="1" si="105"/>
        <v>0</v>
      </c>
      <c r="X164" s="94">
        <f t="shared" ca="1" si="105"/>
        <v>0</v>
      </c>
      <c r="Y164" s="94">
        <f t="shared" ca="1" si="105"/>
        <v>0</v>
      </c>
      <c r="Z164" s="94">
        <f t="shared" ca="1" si="105"/>
        <v>0</v>
      </c>
      <c r="AA164" s="94">
        <f t="shared" ca="1" si="105"/>
        <v>0</v>
      </c>
      <c r="AB164" s="94">
        <f t="shared" ca="1" si="105"/>
        <v>0</v>
      </c>
      <c r="AC164" s="94">
        <f t="shared" ca="1" si="105"/>
        <v>0</v>
      </c>
      <c r="AD164" s="94">
        <f t="shared" ca="1" si="105"/>
        <v>0</v>
      </c>
      <c r="AE164" s="94">
        <f t="shared" ca="1" si="105"/>
        <v>0</v>
      </c>
      <c r="AF164" s="94">
        <f t="shared" ca="1" si="105"/>
        <v>0</v>
      </c>
      <c r="AG164" s="94">
        <f t="shared" ca="1" si="105"/>
        <v>0</v>
      </c>
      <c r="AH164" s="94">
        <f t="shared" ca="1" si="105"/>
        <v>0</v>
      </c>
      <c r="AI164" s="94">
        <f t="shared" ca="1" si="105"/>
        <v>0</v>
      </c>
      <c r="AJ164" s="94">
        <f t="shared" ca="1" si="105"/>
        <v>0</v>
      </c>
      <c r="AK164" s="94">
        <f t="shared" ca="1" si="105"/>
        <v>0</v>
      </c>
      <c r="AL164" s="94">
        <f t="shared" ca="1" si="105"/>
        <v>0</v>
      </c>
      <c r="AM164" s="94">
        <f t="shared" ca="1" si="105"/>
        <v>0</v>
      </c>
      <c r="AN164" s="94">
        <f t="shared" ca="1" si="105"/>
        <v>0</v>
      </c>
      <c r="AO164" s="94">
        <f t="shared" ca="1" si="105"/>
        <v>0</v>
      </c>
      <c r="AP164" s="94">
        <f t="shared" ca="1" si="105"/>
        <v>0</v>
      </c>
      <c r="AQ164" s="94">
        <f t="shared" ca="1" si="105"/>
        <v>0</v>
      </c>
      <c r="AR164" s="94">
        <f t="shared" ca="1" si="105"/>
        <v>0</v>
      </c>
      <c r="AS164" s="94">
        <f t="shared" ca="1" si="105"/>
        <v>0</v>
      </c>
      <c r="AT164" s="94">
        <f t="shared" ca="1" si="105"/>
        <v>0</v>
      </c>
      <c r="AU164" s="94">
        <f t="shared" ca="1" si="105"/>
        <v>0</v>
      </c>
      <c r="AV164" s="94">
        <f t="shared" ca="1" si="105"/>
        <v>0</v>
      </c>
      <c r="AW164" s="94">
        <f t="shared" ca="1" si="105"/>
        <v>0</v>
      </c>
      <c r="AX164" s="94">
        <f t="shared" ca="1" si="105"/>
        <v>0</v>
      </c>
      <c r="AY164" s="94">
        <f t="shared" ca="1" si="105"/>
        <v>0</v>
      </c>
      <c r="AZ164" s="94">
        <f t="shared" ca="1" si="105"/>
        <v>0</v>
      </c>
      <c r="BA164" s="94">
        <f t="shared" ca="1" si="105"/>
        <v>0</v>
      </c>
      <c r="BB164" s="94">
        <f t="shared" ca="1" si="105"/>
        <v>0</v>
      </c>
      <c r="BC164" s="94">
        <f t="shared" ca="1" si="105"/>
        <v>0</v>
      </c>
      <c r="BD164" s="94">
        <f t="shared" ca="1" si="105"/>
        <v>0</v>
      </c>
      <c r="BE164" s="94">
        <f t="shared" ca="1" si="105"/>
        <v>0</v>
      </c>
      <c r="BF164" s="94">
        <f t="shared" ca="1" si="105"/>
        <v>0</v>
      </c>
      <c r="BG164" s="94">
        <f t="shared" ca="1" si="105"/>
        <v>0</v>
      </c>
      <c r="BH164" s="94">
        <f t="shared" ca="1" si="105"/>
        <v>0</v>
      </c>
      <c r="BI164" s="94">
        <f t="shared" ca="1" si="105"/>
        <v>0</v>
      </c>
      <c r="BJ164" s="94">
        <f t="shared" ca="1" si="105"/>
        <v>0</v>
      </c>
      <c r="BK164" s="94"/>
    </row>
    <row r="165" spans="1:63" outlineLevel="1">
      <c r="A165" s="152">
        <f t="shared" si="97"/>
        <v>0</v>
      </c>
      <c r="C165" s="94">
        <f t="shared" ref="C165:BJ165" ca="1" si="106">B96</f>
        <v>0</v>
      </c>
      <c r="D165" s="94">
        <f t="shared" ca="1" si="106"/>
        <v>0</v>
      </c>
      <c r="E165" s="94">
        <f t="shared" ca="1" si="106"/>
        <v>0</v>
      </c>
      <c r="F165" s="94">
        <f t="shared" ca="1" si="106"/>
        <v>0</v>
      </c>
      <c r="G165" s="94">
        <f t="shared" ca="1" si="106"/>
        <v>0</v>
      </c>
      <c r="H165" s="94">
        <f t="shared" ca="1" si="106"/>
        <v>0</v>
      </c>
      <c r="I165" s="94">
        <f t="shared" ca="1" si="106"/>
        <v>0</v>
      </c>
      <c r="J165" s="94">
        <f t="shared" ca="1" si="106"/>
        <v>0</v>
      </c>
      <c r="K165" s="94">
        <f t="shared" ca="1" si="106"/>
        <v>0</v>
      </c>
      <c r="L165" s="94">
        <f t="shared" ca="1" si="106"/>
        <v>0</v>
      </c>
      <c r="M165" s="94">
        <f t="shared" ca="1" si="106"/>
        <v>0</v>
      </c>
      <c r="N165" s="94">
        <f t="shared" ca="1" si="106"/>
        <v>0</v>
      </c>
      <c r="O165" s="94">
        <f t="shared" ca="1" si="106"/>
        <v>0</v>
      </c>
      <c r="P165" s="94">
        <f t="shared" ca="1" si="106"/>
        <v>0</v>
      </c>
      <c r="Q165" s="94">
        <f t="shared" ca="1" si="106"/>
        <v>0</v>
      </c>
      <c r="R165" s="94">
        <f t="shared" ca="1" si="106"/>
        <v>0</v>
      </c>
      <c r="S165" s="94">
        <f t="shared" ca="1" si="106"/>
        <v>0</v>
      </c>
      <c r="T165" s="94">
        <f t="shared" ca="1" si="106"/>
        <v>0</v>
      </c>
      <c r="U165" s="94">
        <f t="shared" ca="1" si="106"/>
        <v>0</v>
      </c>
      <c r="V165" s="94">
        <f t="shared" ca="1" si="106"/>
        <v>0</v>
      </c>
      <c r="W165" s="94">
        <f t="shared" ca="1" si="106"/>
        <v>0</v>
      </c>
      <c r="X165" s="94">
        <f t="shared" ca="1" si="106"/>
        <v>0</v>
      </c>
      <c r="Y165" s="94">
        <f t="shared" ca="1" si="106"/>
        <v>0</v>
      </c>
      <c r="Z165" s="94">
        <f t="shared" ca="1" si="106"/>
        <v>0</v>
      </c>
      <c r="AA165" s="94">
        <f t="shared" ca="1" si="106"/>
        <v>0</v>
      </c>
      <c r="AB165" s="94">
        <f t="shared" ca="1" si="106"/>
        <v>0</v>
      </c>
      <c r="AC165" s="94">
        <f t="shared" ca="1" si="106"/>
        <v>0</v>
      </c>
      <c r="AD165" s="94">
        <f t="shared" ca="1" si="106"/>
        <v>0</v>
      </c>
      <c r="AE165" s="94">
        <f t="shared" ca="1" si="106"/>
        <v>0</v>
      </c>
      <c r="AF165" s="94">
        <f t="shared" ca="1" si="106"/>
        <v>0</v>
      </c>
      <c r="AG165" s="94">
        <f t="shared" ca="1" si="106"/>
        <v>0</v>
      </c>
      <c r="AH165" s="94">
        <f t="shared" ca="1" si="106"/>
        <v>0</v>
      </c>
      <c r="AI165" s="94">
        <f t="shared" ca="1" si="106"/>
        <v>0</v>
      </c>
      <c r="AJ165" s="94">
        <f t="shared" ca="1" si="106"/>
        <v>0</v>
      </c>
      <c r="AK165" s="94">
        <f t="shared" ca="1" si="106"/>
        <v>0</v>
      </c>
      <c r="AL165" s="94">
        <f t="shared" ca="1" si="106"/>
        <v>0</v>
      </c>
      <c r="AM165" s="94">
        <f t="shared" ca="1" si="106"/>
        <v>0</v>
      </c>
      <c r="AN165" s="94">
        <f t="shared" ca="1" si="106"/>
        <v>0</v>
      </c>
      <c r="AO165" s="94">
        <f t="shared" ca="1" si="106"/>
        <v>0</v>
      </c>
      <c r="AP165" s="94">
        <f t="shared" ca="1" si="106"/>
        <v>0</v>
      </c>
      <c r="AQ165" s="94">
        <f t="shared" ca="1" si="106"/>
        <v>0</v>
      </c>
      <c r="AR165" s="94">
        <f t="shared" ca="1" si="106"/>
        <v>0</v>
      </c>
      <c r="AS165" s="94">
        <f t="shared" ca="1" si="106"/>
        <v>0</v>
      </c>
      <c r="AT165" s="94">
        <f t="shared" ca="1" si="106"/>
        <v>0</v>
      </c>
      <c r="AU165" s="94">
        <f t="shared" ca="1" si="106"/>
        <v>0</v>
      </c>
      <c r="AV165" s="94">
        <f t="shared" ca="1" si="106"/>
        <v>0</v>
      </c>
      <c r="AW165" s="94">
        <f t="shared" ca="1" si="106"/>
        <v>0</v>
      </c>
      <c r="AX165" s="94">
        <f t="shared" ca="1" si="106"/>
        <v>0</v>
      </c>
      <c r="AY165" s="94">
        <f t="shared" ca="1" si="106"/>
        <v>0</v>
      </c>
      <c r="AZ165" s="94">
        <f t="shared" ca="1" si="106"/>
        <v>0</v>
      </c>
      <c r="BA165" s="94">
        <f t="shared" ca="1" si="106"/>
        <v>0</v>
      </c>
      <c r="BB165" s="94">
        <f t="shared" ca="1" si="106"/>
        <v>0</v>
      </c>
      <c r="BC165" s="94">
        <f t="shared" ca="1" si="106"/>
        <v>0</v>
      </c>
      <c r="BD165" s="94">
        <f t="shared" ca="1" si="106"/>
        <v>0</v>
      </c>
      <c r="BE165" s="94">
        <f t="shared" ca="1" si="106"/>
        <v>0</v>
      </c>
      <c r="BF165" s="94">
        <f t="shared" ca="1" si="106"/>
        <v>0</v>
      </c>
      <c r="BG165" s="94">
        <f t="shared" ca="1" si="106"/>
        <v>0</v>
      </c>
      <c r="BH165" s="94">
        <f t="shared" ca="1" si="106"/>
        <v>0</v>
      </c>
      <c r="BI165" s="94">
        <f t="shared" ca="1" si="106"/>
        <v>0</v>
      </c>
      <c r="BJ165" s="94">
        <f t="shared" ca="1" si="106"/>
        <v>0</v>
      </c>
      <c r="BK165" s="94"/>
    </row>
    <row r="166" spans="1:63" outlineLevel="1">
      <c r="A166" s="152">
        <f t="shared" si="97"/>
        <v>0</v>
      </c>
      <c r="C166" s="94">
        <f t="shared" ref="C166:BJ166" ca="1" si="107">B97</f>
        <v>0</v>
      </c>
      <c r="D166" s="94">
        <f t="shared" ca="1" si="107"/>
        <v>0</v>
      </c>
      <c r="E166" s="94">
        <f t="shared" ca="1" si="107"/>
        <v>0</v>
      </c>
      <c r="F166" s="94">
        <f t="shared" ca="1" si="107"/>
        <v>0</v>
      </c>
      <c r="G166" s="94">
        <f t="shared" ca="1" si="107"/>
        <v>0</v>
      </c>
      <c r="H166" s="94">
        <f t="shared" ca="1" si="107"/>
        <v>0</v>
      </c>
      <c r="I166" s="94">
        <f t="shared" ca="1" si="107"/>
        <v>0</v>
      </c>
      <c r="J166" s="94">
        <f t="shared" ca="1" si="107"/>
        <v>0</v>
      </c>
      <c r="K166" s="94">
        <f t="shared" ca="1" si="107"/>
        <v>0</v>
      </c>
      <c r="L166" s="94">
        <f t="shared" ca="1" si="107"/>
        <v>0</v>
      </c>
      <c r="M166" s="94">
        <f t="shared" ca="1" si="107"/>
        <v>0</v>
      </c>
      <c r="N166" s="94">
        <f t="shared" ca="1" si="107"/>
        <v>0</v>
      </c>
      <c r="O166" s="94">
        <f t="shared" ca="1" si="107"/>
        <v>0</v>
      </c>
      <c r="P166" s="94">
        <f t="shared" ca="1" si="107"/>
        <v>0</v>
      </c>
      <c r="Q166" s="94">
        <f t="shared" ca="1" si="107"/>
        <v>0</v>
      </c>
      <c r="R166" s="94">
        <f t="shared" ca="1" si="107"/>
        <v>0</v>
      </c>
      <c r="S166" s="94">
        <f t="shared" ca="1" si="107"/>
        <v>0</v>
      </c>
      <c r="T166" s="94">
        <f t="shared" ca="1" si="107"/>
        <v>0</v>
      </c>
      <c r="U166" s="94">
        <f t="shared" ca="1" si="107"/>
        <v>0</v>
      </c>
      <c r="V166" s="94">
        <f t="shared" ca="1" si="107"/>
        <v>0</v>
      </c>
      <c r="W166" s="94">
        <f t="shared" ca="1" si="107"/>
        <v>0</v>
      </c>
      <c r="X166" s="94">
        <f t="shared" ca="1" si="107"/>
        <v>0</v>
      </c>
      <c r="Y166" s="94">
        <f t="shared" ca="1" si="107"/>
        <v>0</v>
      </c>
      <c r="Z166" s="94">
        <f t="shared" ca="1" si="107"/>
        <v>0</v>
      </c>
      <c r="AA166" s="94">
        <f t="shared" ca="1" si="107"/>
        <v>0</v>
      </c>
      <c r="AB166" s="94">
        <f t="shared" ca="1" si="107"/>
        <v>0</v>
      </c>
      <c r="AC166" s="94">
        <f t="shared" ca="1" si="107"/>
        <v>0</v>
      </c>
      <c r="AD166" s="94">
        <f t="shared" ca="1" si="107"/>
        <v>0</v>
      </c>
      <c r="AE166" s="94">
        <f t="shared" ca="1" si="107"/>
        <v>0</v>
      </c>
      <c r="AF166" s="94">
        <f t="shared" ca="1" si="107"/>
        <v>0</v>
      </c>
      <c r="AG166" s="94">
        <f t="shared" ca="1" si="107"/>
        <v>0</v>
      </c>
      <c r="AH166" s="94">
        <f t="shared" ca="1" si="107"/>
        <v>0</v>
      </c>
      <c r="AI166" s="94">
        <f t="shared" ca="1" si="107"/>
        <v>0</v>
      </c>
      <c r="AJ166" s="94">
        <f t="shared" ca="1" si="107"/>
        <v>0</v>
      </c>
      <c r="AK166" s="94">
        <f t="shared" ca="1" si="107"/>
        <v>0</v>
      </c>
      <c r="AL166" s="94">
        <f t="shared" ca="1" si="107"/>
        <v>0</v>
      </c>
      <c r="AM166" s="94">
        <f t="shared" ca="1" si="107"/>
        <v>0</v>
      </c>
      <c r="AN166" s="94">
        <f t="shared" ca="1" si="107"/>
        <v>0</v>
      </c>
      <c r="AO166" s="94">
        <f t="shared" ca="1" si="107"/>
        <v>0</v>
      </c>
      <c r="AP166" s="94">
        <f t="shared" ca="1" si="107"/>
        <v>0</v>
      </c>
      <c r="AQ166" s="94">
        <f t="shared" ca="1" si="107"/>
        <v>0</v>
      </c>
      <c r="AR166" s="94">
        <f t="shared" ca="1" si="107"/>
        <v>0</v>
      </c>
      <c r="AS166" s="94">
        <f t="shared" ca="1" si="107"/>
        <v>0</v>
      </c>
      <c r="AT166" s="94">
        <f t="shared" ca="1" si="107"/>
        <v>0</v>
      </c>
      <c r="AU166" s="94">
        <f t="shared" ca="1" si="107"/>
        <v>0</v>
      </c>
      <c r="AV166" s="94">
        <f t="shared" ca="1" si="107"/>
        <v>0</v>
      </c>
      <c r="AW166" s="94">
        <f t="shared" ca="1" si="107"/>
        <v>0</v>
      </c>
      <c r="AX166" s="94">
        <f t="shared" ca="1" si="107"/>
        <v>0</v>
      </c>
      <c r="AY166" s="94">
        <f t="shared" ca="1" si="107"/>
        <v>0</v>
      </c>
      <c r="AZ166" s="94">
        <f t="shared" ca="1" si="107"/>
        <v>0</v>
      </c>
      <c r="BA166" s="94">
        <f t="shared" ca="1" si="107"/>
        <v>0</v>
      </c>
      <c r="BB166" s="94">
        <f t="shared" ca="1" si="107"/>
        <v>0</v>
      </c>
      <c r="BC166" s="94">
        <f t="shared" ca="1" si="107"/>
        <v>0</v>
      </c>
      <c r="BD166" s="94">
        <f t="shared" ca="1" si="107"/>
        <v>0</v>
      </c>
      <c r="BE166" s="94">
        <f t="shared" ca="1" si="107"/>
        <v>0</v>
      </c>
      <c r="BF166" s="94">
        <f t="shared" ca="1" si="107"/>
        <v>0</v>
      </c>
      <c r="BG166" s="94">
        <f t="shared" ca="1" si="107"/>
        <v>0</v>
      </c>
      <c r="BH166" s="94">
        <f t="shared" ca="1" si="107"/>
        <v>0</v>
      </c>
      <c r="BI166" s="94">
        <f t="shared" ca="1" si="107"/>
        <v>0</v>
      </c>
      <c r="BJ166" s="94">
        <f t="shared" ca="1" si="107"/>
        <v>0</v>
      </c>
      <c r="BK166" s="94"/>
    </row>
    <row r="167" spans="1:63" outlineLevel="1">
      <c r="A167" s="152">
        <f t="shared" si="97"/>
        <v>0</v>
      </c>
      <c r="C167" s="94">
        <f t="shared" ref="C167:BJ167" si="108">B98</f>
        <v>0</v>
      </c>
      <c r="D167" s="94">
        <f t="shared" si="108"/>
        <v>0</v>
      </c>
      <c r="E167" s="94">
        <f t="shared" si="108"/>
        <v>0</v>
      </c>
      <c r="F167" s="94">
        <f t="shared" si="108"/>
        <v>0</v>
      </c>
      <c r="G167" s="94">
        <f t="shared" si="108"/>
        <v>0</v>
      </c>
      <c r="H167" s="94">
        <f t="shared" si="108"/>
        <v>0</v>
      </c>
      <c r="I167" s="94">
        <f t="shared" si="108"/>
        <v>0</v>
      </c>
      <c r="J167" s="94">
        <f t="shared" si="108"/>
        <v>0</v>
      </c>
      <c r="K167" s="94">
        <f t="shared" si="108"/>
        <v>0</v>
      </c>
      <c r="L167" s="94">
        <f t="shared" si="108"/>
        <v>0</v>
      </c>
      <c r="M167" s="94">
        <f t="shared" si="108"/>
        <v>0</v>
      </c>
      <c r="N167" s="94">
        <f t="shared" si="108"/>
        <v>0</v>
      </c>
      <c r="O167" s="94">
        <f t="shared" si="108"/>
        <v>0</v>
      </c>
      <c r="P167" s="94">
        <f t="shared" si="108"/>
        <v>0</v>
      </c>
      <c r="Q167" s="94">
        <f t="shared" si="108"/>
        <v>0</v>
      </c>
      <c r="R167" s="94">
        <f t="shared" si="108"/>
        <v>0</v>
      </c>
      <c r="S167" s="94">
        <f t="shared" si="108"/>
        <v>0</v>
      </c>
      <c r="T167" s="94">
        <f t="shared" si="108"/>
        <v>0</v>
      </c>
      <c r="U167" s="94">
        <f t="shared" si="108"/>
        <v>0</v>
      </c>
      <c r="V167" s="94">
        <f t="shared" si="108"/>
        <v>0</v>
      </c>
      <c r="W167" s="94">
        <f t="shared" si="108"/>
        <v>0</v>
      </c>
      <c r="X167" s="94">
        <f t="shared" si="108"/>
        <v>0</v>
      </c>
      <c r="Y167" s="94">
        <f t="shared" si="108"/>
        <v>0</v>
      </c>
      <c r="Z167" s="94">
        <f t="shared" si="108"/>
        <v>0</v>
      </c>
      <c r="AA167" s="94">
        <f t="shared" si="108"/>
        <v>0</v>
      </c>
      <c r="AB167" s="94">
        <f t="shared" si="108"/>
        <v>0</v>
      </c>
      <c r="AC167" s="94">
        <f t="shared" si="108"/>
        <v>0</v>
      </c>
      <c r="AD167" s="94">
        <f t="shared" si="108"/>
        <v>0</v>
      </c>
      <c r="AE167" s="94">
        <f t="shared" si="108"/>
        <v>0</v>
      </c>
      <c r="AF167" s="94">
        <f t="shared" si="108"/>
        <v>0</v>
      </c>
      <c r="AG167" s="94">
        <f t="shared" si="108"/>
        <v>0</v>
      </c>
      <c r="AH167" s="94">
        <f t="shared" si="108"/>
        <v>0</v>
      </c>
      <c r="AI167" s="94">
        <f t="shared" si="108"/>
        <v>0</v>
      </c>
      <c r="AJ167" s="94">
        <f t="shared" si="108"/>
        <v>0</v>
      </c>
      <c r="AK167" s="94">
        <f t="shared" si="108"/>
        <v>0</v>
      </c>
      <c r="AL167" s="94">
        <f t="shared" si="108"/>
        <v>0</v>
      </c>
      <c r="AM167" s="94">
        <f t="shared" si="108"/>
        <v>0</v>
      </c>
      <c r="AN167" s="94">
        <f t="shared" si="108"/>
        <v>0</v>
      </c>
      <c r="AO167" s="94">
        <f t="shared" si="108"/>
        <v>0</v>
      </c>
      <c r="AP167" s="94">
        <f t="shared" si="108"/>
        <v>0</v>
      </c>
      <c r="AQ167" s="94">
        <f t="shared" si="108"/>
        <v>0</v>
      </c>
      <c r="AR167" s="94">
        <f t="shared" si="108"/>
        <v>0</v>
      </c>
      <c r="AS167" s="94">
        <f t="shared" si="108"/>
        <v>0</v>
      </c>
      <c r="AT167" s="94">
        <f t="shared" si="108"/>
        <v>0</v>
      </c>
      <c r="AU167" s="94">
        <f t="shared" si="108"/>
        <v>0</v>
      </c>
      <c r="AV167" s="94">
        <f t="shared" si="108"/>
        <v>0</v>
      </c>
      <c r="AW167" s="94">
        <f t="shared" si="108"/>
        <v>0</v>
      </c>
      <c r="AX167" s="94">
        <f t="shared" si="108"/>
        <v>0</v>
      </c>
      <c r="AY167" s="94">
        <f t="shared" si="108"/>
        <v>0</v>
      </c>
      <c r="AZ167" s="94">
        <f t="shared" si="108"/>
        <v>0</v>
      </c>
      <c r="BA167" s="94">
        <f t="shared" si="108"/>
        <v>0</v>
      </c>
      <c r="BB167" s="94">
        <f t="shared" si="108"/>
        <v>0</v>
      </c>
      <c r="BC167" s="94">
        <f t="shared" si="108"/>
        <v>0</v>
      </c>
      <c r="BD167" s="94">
        <f t="shared" si="108"/>
        <v>0</v>
      </c>
      <c r="BE167" s="94">
        <f t="shared" si="108"/>
        <v>0</v>
      </c>
      <c r="BF167" s="94">
        <f t="shared" si="108"/>
        <v>0</v>
      </c>
      <c r="BG167" s="94">
        <f t="shared" si="108"/>
        <v>0</v>
      </c>
      <c r="BH167" s="94">
        <f t="shared" si="108"/>
        <v>0</v>
      </c>
      <c r="BI167" s="94">
        <f t="shared" si="108"/>
        <v>0</v>
      </c>
      <c r="BJ167" s="94">
        <f t="shared" si="108"/>
        <v>0</v>
      </c>
      <c r="BK167" s="94"/>
    </row>
    <row r="168" spans="1:63" outlineLevel="1">
      <c r="A168" s="152">
        <f t="shared" si="97"/>
        <v>0</v>
      </c>
      <c r="C168" s="94">
        <f t="shared" ref="C168:BJ168" si="109">B99</f>
        <v>0</v>
      </c>
      <c r="D168" s="94">
        <f t="shared" si="109"/>
        <v>0</v>
      </c>
      <c r="E168" s="94">
        <f t="shared" si="109"/>
        <v>0</v>
      </c>
      <c r="F168" s="94">
        <f t="shared" si="109"/>
        <v>0</v>
      </c>
      <c r="G168" s="94">
        <f t="shared" si="109"/>
        <v>0</v>
      </c>
      <c r="H168" s="94">
        <f t="shared" si="109"/>
        <v>0</v>
      </c>
      <c r="I168" s="94">
        <f t="shared" si="109"/>
        <v>0</v>
      </c>
      <c r="J168" s="94">
        <f t="shared" si="109"/>
        <v>0</v>
      </c>
      <c r="K168" s="94">
        <f t="shared" si="109"/>
        <v>0</v>
      </c>
      <c r="L168" s="94">
        <f t="shared" si="109"/>
        <v>0</v>
      </c>
      <c r="M168" s="94">
        <f t="shared" si="109"/>
        <v>0</v>
      </c>
      <c r="N168" s="94">
        <f t="shared" si="109"/>
        <v>0</v>
      </c>
      <c r="O168" s="94">
        <f t="shared" si="109"/>
        <v>0</v>
      </c>
      <c r="P168" s="94">
        <f t="shared" si="109"/>
        <v>0</v>
      </c>
      <c r="Q168" s="94">
        <f t="shared" si="109"/>
        <v>0</v>
      </c>
      <c r="R168" s="94">
        <f t="shared" si="109"/>
        <v>0</v>
      </c>
      <c r="S168" s="94">
        <f t="shared" si="109"/>
        <v>0</v>
      </c>
      <c r="T168" s="94">
        <f t="shared" si="109"/>
        <v>0</v>
      </c>
      <c r="U168" s="94">
        <f t="shared" si="109"/>
        <v>0</v>
      </c>
      <c r="V168" s="94">
        <f t="shared" si="109"/>
        <v>0</v>
      </c>
      <c r="W168" s="94">
        <f t="shared" si="109"/>
        <v>0</v>
      </c>
      <c r="X168" s="94">
        <f t="shared" si="109"/>
        <v>0</v>
      </c>
      <c r="Y168" s="94">
        <f t="shared" si="109"/>
        <v>0</v>
      </c>
      <c r="Z168" s="94">
        <f t="shared" si="109"/>
        <v>0</v>
      </c>
      <c r="AA168" s="94">
        <f t="shared" si="109"/>
        <v>0</v>
      </c>
      <c r="AB168" s="94">
        <f t="shared" si="109"/>
        <v>0</v>
      </c>
      <c r="AC168" s="94">
        <f t="shared" si="109"/>
        <v>0</v>
      </c>
      <c r="AD168" s="94">
        <f t="shared" si="109"/>
        <v>0</v>
      </c>
      <c r="AE168" s="94">
        <f t="shared" si="109"/>
        <v>0</v>
      </c>
      <c r="AF168" s="94">
        <f t="shared" si="109"/>
        <v>0</v>
      </c>
      <c r="AG168" s="94">
        <f t="shared" si="109"/>
        <v>0</v>
      </c>
      <c r="AH168" s="94">
        <f t="shared" si="109"/>
        <v>0</v>
      </c>
      <c r="AI168" s="94">
        <f t="shared" si="109"/>
        <v>0</v>
      </c>
      <c r="AJ168" s="94">
        <f t="shared" si="109"/>
        <v>0</v>
      </c>
      <c r="AK168" s="94">
        <f t="shared" si="109"/>
        <v>0</v>
      </c>
      <c r="AL168" s="94">
        <f t="shared" si="109"/>
        <v>0</v>
      </c>
      <c r="AM168" s="94">
        <f t="shared" si="109"/>
        <v>0</v>
      </c>
      <c r="AN168" s="94">
        <f t="shared" si="109"/>
        <v>0</v>
      </c>
      <c r="AO168" s="94">
        <f t="shared" si="109"/>
        <v>0</v>
      </c>
      <c r="AP168" s="94">
        <f t="shared" si="109"/>
        <v>0</v>
      </c>
      <c r="AQ168" s="94">
        <f t="shared" si="109"/>
        <v>0</v>
      </c>
      <c r="AR168" s="94">
        <f t="shared" si="109"/>
        <v>0</v>
      </c>
      <c r="AS168" s="94">
        <f t="shared" si="109"/>
        <v>0</v>
      </c>
      <c r="AT168" s="94">
        <f t="shared" si="109"/>
        <v>0</v>
      </c>
      <c r="AU168" s="94">
        <f t="shared" si="109"/>
        <v>0</v>
      </c>
      <c r="AV168" s="94">
        <f t="shared" si="109"/>
        <v>0</v>
      </c>
      <c r="AW168" s="94">
        <f t="shared" si="109"/>
        <v>0</v>
      </c>
      <c r="AX168" s="94">
        <f t="shared" si="109"/>
        <v>0</v>
      </c>
      <c r="AY168" s="94">
        <f t="shared" si="109"/>
        <v>0</v>
      </c>
      <c r="AZ168" s="94">
        <f t="shared" si="109"/>
        <v>0</v>
      </c>
      <c r="BA168" s="94">
        <f t="shared" si="109"/>
        <v>0</v>
      </c>
      <c r="BB168" s="94">
        <f t="shared" si="109"/>
        <v>0</v>
      </c>
      <c r="BC168" s="94">
        <f t="shared" si="109"/>
        <v>0</v>
      </c>
      <c r="BD168" s="94">
        <f t="shared" si="109"/>
        <v>0</v>
      </c>
      <c r="BE168" s="94">
        <f t="shared" si="109"/>
        <v>0</v>
      </c>
      <c r="BF168" s="94">
        <f t="shared" si="109"/>
        <v>0</v>
      </c>
      <c r="BG168" s="94">
        <f t="shared" si="109"/>
        <v>0</v>
      </c>
      <c r="BH168" s="94">
        <f t="shared" si="109"/>
        <v>0</v>
      </c>
      <c r="BI168" s="94">
        <f t="shared" si="109"/>
        <v>0</v>
      </c>
      <c r="BJ168" s="94">
        <f t="shared" si="109"/>
        <v>0</v>
      </c>
      <c r="BK168" s="94"/>
    </row>
    <row r="169" spans="1:63" outlineLevel="1">
      <c r="A169" s="152">
        <f t="shared" si="97"/>
        <v>0</v>
      </c>
      <c r="C169" s="94">
        <f t="shared" ref="C169:BJ169" si="110">B100</f>
        <v>0</v>
      </c>
      <c r="D169" s="94">
        <f t="shared" si="110"/>
        <v>0</v>
      </c>
      <c r="E169" s="94">
        <f t="shared" si="110"/>
        <v>0</v>
      </c>
      <c r="F169" s="94">
        <f t="shared" si="110"/>
        <v>0</v>
      </c>
      <c r="G169" s="94">
        <f t="shared" si="110"/>
        <v>0</v>
      </c>
      <c r="H169" s="94">
        <f t="shared" si="110"/>
        <v>0</v>
      </c>
      <c r="I169" s="94">
        <f t="shared" si="110"/>
        <v>0</v>
      </c>
      <c r="J169" s="94">
        <f t="shared" si="110"/>
        <v>0</v>
      </c>
      <c r="K169" s="94">
        <f t="shared" si="110"/>
        <v>0</v>
      </c>
      <c r="L169" s="94">
        <f t="shared" si="110"/>
        <v>0</v>
      </c>
      <c r="M169" s="94">
        <f t="shared" si="110"/>
        <v>0</v>
      </c>
      <c r="N169" s="94">
        <f t="shared" si="110"/>
        <v>0</v>
      </c>
      <c r="O169" s="94">
        <f t="shared" si="110"/>
        <v>0</v>
      </c>
      <c r="P169" s="94">
        <f t="shared" si="110"/>
        <v>0</v>
      </c>
      <c r="Q169" s="94">
        <f t="shared" si="110"/>
        <v>0</v>
      </c>
      <c r="R169" s="94">
        <f t="shared" si="110"/>
        <v>0</v>
      </c>
      <c r="S169" s="94">
        <f t="shared" si="110"/>
        <v>0</v>
      </c>
      <c r="T169" s="94">
        <f t="shared" si="110"/>
        <v>0</v>
      </c>
      <c r="U169" s="94">
        <f t="shared" si="110"/>
        <v>0</v>
      </c>
      <c r="V169" s="94">
        <f t="shared" si="110"/>
        <v>0</v>
      </c>
      <c r="W169" s="94">
        <f t="shared" si="110"/>
        <v>0</v>
      </c>
      <c r="X169" s="94">
        <f t="shared" si="110"/>
        <v>0</v>
      </c>
      <c r="Y169" s="94">
        <f t="shared" si="110"/>
        <v>0</v>
      </c>
      <c r="Z169" s="94">
        <f t="shared" si="110"/>
        <v>0</v>
      </c>
      <c r="AA169" s="94">
        <f t="shared" si="110"/>
        <v>0</v>
      </c>
      <c r="AB169" s="94">
        <f t="shared" si="110"/>
        <v>0</v>
      </c>
      <c r="AC169" s="94">
        <f t="shared" si="110"/>
        <v>0</v>
      </c>
      <c r="AD169" s="94">
        <f t="shared" si="110"/>
        <v>0</v>
      </c>
      <c r="AE169" s="94">
        <f t="shared" si="110"/>
        <v>0</v>
      </c>
      <c r="AF169" s="94">
        <f t="shared" si="110"/>
        <v>0</v>
      </c>
      <c r="AG169" s="94">
        <f t="shared" si="110"/>
        <v>0</v>
      </c>
      <c r="AH169" s="94">
        <f t="shared" si="110"/>
        <v>0</v>
      </c>
      <c r="AI169" s="94">
        <f t="shared" si="110"/>
        <v>0</v>
      </c>
      <c r="AJ169" s="94">
        <f t="shared" si="110"/>
        <v>0</v>
      </c>
      <c r="AK169" s="94">
        <f t="shared" si="110"/>
        <v>0</v>
      </c>
      <c r="AL169" s="94">
        <f t="shared" si="110"/>
        <v>0</v>
      </c>
      <c r="AM169" s="94">
        <f t="shared" si="110"/>
        <v>0</v>
      </c>
      <c r="AN169" s="94">
        <f t="shared" si="110"/>
        <v>0</v>
      </c>
      <c r="AO169" s="94">
        <f t="shared" si="110"/>
        <v>0</v>
      </c>
      <c r="AP169" s="94">
        <f t="shared" si="110"/>
        <v>0</v>
      </c>
      <c r="AQ169" s="94">
        <f t="shared" si="110"/>
        <v>0</v>
      </c>
      <c r="AR169" s="94">
        <f t="shared" si="110"/>
        <v>0</v>
      </c>
      <c r="AS169" s="94">
        <f t="shared" si="110"/>
        <v>0</v>
      </c>
      <c r="AT169" s="94">
        <f t="shared" si="110"/>
        <v>0</v>
      </c>
      <c r="AU169" s="94">
        <f t="shared" si="110"/>
        <v>0</v>
      </c>
      <c r="AV169" s="94">
        <f t="shared" si="110"/>
        <v>0</v>
      </c>
      <c r="AW169" s="94">
        <f t="shared" si="110"/>
        <v>0</v>
      </c>
      <c r="AX169" s="94">
        <f t="shared" si="110"/>
        <v>0</v>
      </c>
      <c r="AY169" s="94">
        <f t="shared" si="110"/>
        <v>0</v>
      </c>
      <c r="AZ169" s="94">
        <f t="shared" si="110"/>
        <v>0</v>
      </c>
      <c r="BA169" s="94">
        <f t="shared" si="110"/>
        <v>0</v>
      </c>
      <c r="BB169" s="94">
        <f t="shared" si="110"/>
        <v>0</v>
      </c>
      <c r="BC169" s="94">
        <f t="shared" si="110"/>
        <v>0</v>
      </c>
      <c r="BD169" s="94">
        <f t="shared" si="110"/>
        <v>0</v>
      </c>
      <c r="BE169" s="94">
        <f t="shared" si="110"/>
        <v>0</v>
      </c>
      <c r="BF169" s="94">
        <f t="shared" si="110"/>
        <v>0</v>
      </c>
      <c r="BG169" s="94">
        <f t="shared" si="110"/>
        <v>0</v>
      </c>
      <c r="BH169" s="94">
        <f t="shared" si="110"/>
        <v>0</v>
      </c>
      <c r="BI169" s="94">
        <f t="shared" si="110"/>
        <v>0</v>
      </c>
      <c r="BJ169" s="94">
        <f t="shared" si="110"/>
        <v>0</v>
      </c>
      <c r="BK169" s="94"/>
    </row>
    <row r="170" spans="1:63" outlineLevel="1">
      <c r="A170" s="152">
        <f t="shared" si="97"/>
        <v>0</v>
      </c>
      <c r="C170" s="94">
        <f t="shared" ref="C170:BJ170" si="111">B101</f>
        <v>0</v>
      </c>
      <c r="D170" s="94">
        <f t="shared" si="111"/>
        <v>0</v>
      </c>
      <c r="E170" s="94">
        <f t="shared" si="111"/>
        <v>0</v>
      </c>
      <c r="F170" s="94">
        <f t="shared" si="111"/>
        <v>0</v>
      </c>
      <c r="G170" s="94">
        <f t="shared" si="111"/>
        <v>0</v>
      </c>
      <c r="H170" s="94">
        <f t="shared" si="111"/>
        <v>0</v>
      </c>
      <c r="I170" s="94">
        <f t="shared" si="111"/>
        <v>0</v>
      </c>
      <c r="J170" s="94">
        <f t="shared" si="111"/>
        <v>0</v>
      </c>
      <c r="K170" s="94">
        <f t="shared" si="111"/>
        <v>0</v>
      </c>
      <c r="L170" s="94">
        <f t="shared" si="111"/>
        <v>0</v>
      </c>
      <c r="M170" s="94">
        <f t="shared" si="111"/>
        <v>0</v>
      </c>
      <c r="N170" s="94">
        <f t="shared" si="111"/>
        <v>0</v>
      </c>
      <c r="O170" s="94">
        <f t="shared" si="111"/>
        <v>0</v>
      </c>
      <c r="P170" s="94">
        <f t="shared" si="111"/>
        <v>0</v>
      </c>
      <c r="Q170" s="94">
        <f t="shared" si="111"/>
        <v>0</v>
      </c>
      <c r="R170" s="94">
        <f t="shared" si="111"/>
        <v>0</v>
      </c>
      <c r="S170" s="94">
        <f t="shared" si="111"/>
        <v>0</v>
      </c>
      <c r="T170" s="94">
        <f t="shared" si="111"/>
        <v>0</v>
      </c>
      <c r="U170" s="94">
        <f t="shared" si="111"/>
        <v>0</v>
      </c>
      <c r="V170" s="94">
        <f t="shared" si="111"/>
        <v>0</v>
      </c>
      <c r="W170" s="94">
        <f t="shared" si="111"/>
        <v>0</v>
      </c>
      <c r="X170" s="94">
        <f t="shared" si="111"/>
        <v>0</v>
      </c>
      <c r="Y170" s="94">
        <f t="shared" si="111"/>
        <v>0</v>
      </c>
      <c r="Z170" s="94">
        <f t="shared" si="111"/>
        <v>0</v>
      </c>
      <c r="AA170" s="94">
        <f t="shared" si="111"/>
        <v>0</v>
      </c>
      <c r="AB170" s="94">
        <f t="shared" si="111"/>
        <v>0</v>
      </c>
      <c r="AC170" s="94">
        <f t="shared" si="111"/>
        <v>0</v>
      </c>
      <c r="AD170" s="94">
        <f t="shared" si="111"/>
        <v>0</v>
      </c>
      <c r="AE170" s="94">
        <f t="shared" si="111"/>
        <v>0</v>
      </c>
      <c r="AF170" s="94">
        <f t="shared" si="111"/>
        <v>0</v>
      </c>
      <c r="AG170" s="94">
        <f t="shared" si="111"/>
        <v>0</v>
      </c>
      <c r="AH170" s="94">
        <f t="shared" si="111"/>
        <v>0</v>
      </c>
      <c r="AI170" s="94">
        <f t="shared" si="111"/>
        <v>0</v>
      </c>
      <c r="AJ170" s="94">
        <f t="shared" si="111"/>
        <v>0</v>
      </c>
      <c r="AK170" s="94">
        <f t="shared" si="111"/>
        <v>0</v>
      </c>
      <c r="AL170" s="94">
        <f t="shared" si="111"/>
        <v>0</v>
      </c>
      <c r="AM170" s="94">
        <f t="shared" si="111"/>
        <v>0</v>
      </c>
      <c r="AN170" s="94">
        <f t="shared" si="111"/>
        <v>0</v>
      </c>
      <c r="AO170" s="94">
        <f t="shared" si="111"/>
        <v>0</v>
      </c>
      <c r="AP170" s="94">
        <f t="shared" si="111"/>
        <v>0</v>
      </c>
      <c r="AQ170" s="94">
        <f t="shared" si="111"/>
        <v>0</v>
      </c>
      <c r="AR170" s="94">
        <f t="shared" si="111"/>
        <v>0</v>
      </c>
      <c r="AS170" s="94">
        <f t="shared" si="111"/>
        <v>0</v>
      </c>
      <c r="AT170" s="94">
        <f t="shared" si="111"/>
        <v>0</v>
      </c>
      <c r="AU170" s="94">
        <f t="shared" si="111"/>
        <v>0</v>
      </c>
      <c r="AV170" s="94">
        <f t="shared" si="111"/>
        <v>0</v>
      </c>
      <c r="AW170" s="94">
        <f t="shared" si="111"/>
        <v>0</v>
      </c>
      <c r="AX170" s="94">
        <f t="shared" si="111"/>
        <v>0</v>
      </c>
      <c r="AY170" s="94">
        <f t="shared" si="111"/>
        <v>0</v>
      </c>
      <c r="AZ170" s="94">
        <f t="shared" si="111"/>
        <v>0</v>
      </c>
      <c r="BA170" s="94">
        <f t="shared" si="111"/>
        <v>0</v>
      </c>
      <c r="BB170" s="94">
        <f t="shared" si="111"/>
        <v>0</v>
      </c>
      <c r="BC170" s="94">
        <f t="shared" si="111"/>
        <v>0</v>
      </c>
      <c r="BD170" s="94">
        <f t="shared" si="111"/>
        <v>0</v>
      </c>
      <c r="BE170" s="94">
        <f t="shared" si="111"/>
        <v>0</v>
      </c>
      <c r="BF170" s="94">
        <f t="shared" si="111"/>
        <v>0</v>
      </c>
      <c r="BG170" s="94">
        <f t="shared" si="111"/>
        <v>0</v>
      </c>
      <c r="BH170" s="94">
        <f t="shared" si="111"/>
        <v>0</v>
      </c>
      <c r="BI170" s="94">
        <f t="shared" si="111"/>
        <v>0</v>
      </c>
      <c r="BJ170" s="94">
        <f t="shared" si="111"/>
        <v>0</v>
      </c>
      <c r="BK170" s="94"/>
    </row>
    <row r="171" spans="1:63" outlineLevel="1">
      <c r="A171" s="152">
        <f t="shared" si="97"/>
        <v>0</v>
      </c>
      <c r="C171" s="94">
        <f t="shared" ref="C171:BJ171" si="112">B102</f>
        <v>0</v>
      </c>
      <c r="D171" s="94">
        <f t="shared" si="112"/>
        <v>0</v>
      </c>
      <c r="E171" s="94">
        <f t="shared" si="112"/>
        <v>0</v>
      </c>
      <c r="F171" s="94">
        <f t="shared" si="112"/>
        <v>0</v>
      </c>
      <c r="G171" s="94">
        <f t="shared" si="112"/>
        <v>0</v>
      </c>
      <c r="H171" s="94">
        <f t="shared" si="112"/>
        <v>0</v>
      </c>
      <c r="I171" s="94">
        <f t="shared" si="112"/>
        <v>0</v>
      </c>
      <c r="J171" s="94">
        <f t="shared" si="112"/>
        <v>0</v>
      </c>
      <c r="K171" s="94">
        <f t="shared" si="112"/>
        <v>0</v>
      </c>
      <c r="L171" s="94">
        <f t="shared" si="112"/>
        <v>0</v>
      </c>
      <c r="M171" s="94">
        <f t="shared" si="112"/>
        <v>0</v>
      </c>
      <c r="N171" s="94">
        <f t="shared" si="112"/>
        <v>0</v>
      </c>
      <c r="O171" s="94">
        <f t="shared" si="112"/>
        <v>0</v>
      </c>
      <c r="P171" s="94">
        <f t="shared" si="112"/>
        <v>0</v>
      </c>
      <c r="Q171" s="94">
        <f t="shared" si="112"/>
        <v>0</v>
      </c>
      <c r="R171" s="94">
        <f t="shared" si="112"/>
        <v>0</v>
      </c>
      <c r="S171" s="94">
        <f t="shared" si="112"/>
        <v>0</v>
      </c>
      <c r="T171" s="94">
        <f t="shared" si="112"/>
        <v>0</v>
      </c>
      <c r="U171" s="94">
        <f t="shared" si="112"/>
        <v>0</v>
      </c>
      <c r="V171" s="94">
        <f t="shared" si="112"/>
        <v>0</v>
      </c>
      <c r="W171" s="94">
        <f t="shared" si="112"/>
        <v>0</v>
      </c>
      <c r="X171" s="94">
        <f t="shared" si="112"/>
        <v>0</v>
      </c>
      <c r="Y171" s="94">
        <f t="shared" si="112"/>
        <v>0</v>
      </c>
      <c r="Z171" s="94">
        <f t="shared" si="112"/>
        <v>0</v>
      </c>
      <c r="AA171" s="94">
        <f t="shared" si="112"/>
        <v>0</v>
      </c>
      <c r="AB171" s="94">
        <f t="shared" si="112"/>
        <v>0</v>
      </c>
      <c r="AC171" s="94">
        <f t="shared" si="112"/>
        <v>0</v>
      </c>
      <c r="AD171" s="94">
        <f t="shared" si="112"/>
        <v>0</v>
      </c>
      <c r="AE171" s="94">
        <f t="shared" si="112"/>
        <v>0</v>
      </c>
      <c r="AF171" s="94">
        <f t="shared" si="112"/>
        <v>0</v>
      </c>
      <c r="AG171" s="94">
        <f t="shared" si="112"/>
        <v>0</v>
      </c>
      <c r="AH171" s="94">
        <f t="shared" si="112"/>
        <v>0</v>
      </c>
      <c r="AI171" s="94">
        <f t="shared" si="112"/>
        <v>0</v>
      </c>
      <c r="AJ171" s="94">
        <f t="shared" si="112"/>
        <v>0</v>
      </c>
      <c r="AK171" s="94">
        <f t="shared" si="112"/>
        <v>0</v>
      </c>
      <c r="AL171" s="94">
        <f t="shared" si="112"/>
        <v>0</v>
      </c>
      <c r="AM171" s="94">
        <f t="shared" si="112"/>
        <v>0</v>
      </c>
      <c r="AN171" s="94">
        <f t="shared" si="112"/>
        <v>0</v>
      </c>
      <c r="AO171" s="94">
        <f t="shared" si="112"/>
        <v>0</v>
      </c>
      <c r="AP171" s="94">
        <f t="shared" si="112"/>
        <v>0</v>
      </c>
      <c r="AQ171" s="94">
        <f t="shared" si="112"/>
        <v>0</v>
      </c>
      <c r="AR171" s="94">
        <f t="shared" si="112"/>
        <v>0</v>
      </c>
      <c r="AS171" s="94">
        <f t="shared" si="112"/>
        <v>0</v>
      </c>
      <c r="AT171" s="94">
        <f t="shared" si="112"/>
        <v>0</v>
      </c>
      <c r="AU171" s="94">
        <f t="shared" si="112"/>
        <v>0</v>
      </c>
      <c r="AV171" s="94">
        <f t="shared" si="112"/>
        <v>0</v>
      </c>
      <c r="AW171" s="94">
        <f t="shared" si="112"/>
        <v>0</v>
      </c>
      <c r="AX171" s="94">
        <f t="shared" si="112"/>
        <v>0</v>
      </c>
      <c r="AY171" s="94">
        <f t="shared" si="112"/>
        <v>0</v>
      </c>
      <c r="AZ171" s="94">
        <f t="shared" si="112"/>
        <v>0</v>
      </c>
      <c r="BA171" s="94">
        <f t="shared" si="112"/>
        <v>0</v>
      </c>
      <c r="BB171" s="94">
        <f t="shared" si="112"/>
        <v>0</v>
      </c>
      <c r="BC171" s="94">
        <f t="shared" si="112"/>
        <v>0</v>
      </c>
      <c r="BD171" s="94">
        <f t="shared" si="112"/>
        <v>0</v>
      </c>
      <c r="BE171" s="94">
        <f t="shared" si="112"/>
        <v>0</v>
      </c>
      <c r="BF171" s="94">
        <f t="shared" si="112"/>
        <v>0</v>
      </c>
      <c r="BG171" s="94">
        <f t="shared" si="112"/>
        <v>0</v>
      </c>
      <c r="BH171" s="94">
        <f t="shared" si="112"/>
        <v>0</v>
      </c>
      <c r="BI171" s="94">
        <f t="shared" si="112"/>
        <v>0</v>
      </c>
      <c r="BJ171" s="94">
        <f t="shared" si="112"/>
        <v>0</v>
      </c>
      <c r="BK171" s="94"/>
    </row>
    <row r="172" spans="1:63" outlineLevel="1">
      <c r="A172" s="152">
        <f t="shared" si="97"/>
        <v>0</v>
      </c>
      <c r="C172" s="94">
        <f t="shared" ref="C172:BJ172" si="113">B103</f>
        <v>0</v>
      </c>
      <c r="D172" s="94">
        <f t="shared" si="113"/>
        <v>0</v>
      </c>
      <c r="E172" s="94">
        <f t="shared" si="113"/>
        <v>0</v>
      </c>
      <c r="F172" s="94">
        <f t="shared" si="113"/>
        <v>0</v>
      </c>
      <c r="G172" s="94">
        <f t="shared" si="113"/>
        <v>0</v>
      </c>
      <c r="H172" s="94">
        <f t="shared" si="113"/>
        <v>0</v>
      </c>
      <c r="I172" s="94">
        <f t="shared" si="113"/>
        <v>0</v>
      </c>
      <c r="J172" s="94">
        <f t="shared" si="113"/>
        <v>0</v>
      </c>
      <c r="K172" s="94">
        <f t="shared" si="113"/>
        <v>0</v>
      </c>
      <c r="L172" s="94">
        <f t="shared" si="113"/>
        <v>0</v>
      </c>
      <c r="M172" s="94">
        <f t="shared" si="113"/>
        <v>0</v>
      </c>
      <c r="N172" s="94">
        <f t="shared" si="113"/>
        <v>0</v>
      </c>
      <c r="O172" s="94">
        <f t="shared" si="113"/>
        <v>0</v>
      </c>
      <c r="P172" s="94">
        <f t="shared" si="113"/>
        <v>0</v>
      </c>
      <c r="Q172" s="94">
        <f t="shared" si="113"/>
        <v>0</v>
      </c>
      <c r="R172" s="94">
        <f t="shared" si="113"/>
        <v>0</v>
      </c>
      <c r="S172" s="94">
        <f t="shared" si="113"/>
        <v>0</v>
      </c>
      <c r="T172" s="94">
        <f t="shared" si="113"/>
        <v>0</v>
      </c>
      <c r="U172" s="94">
        <f t="shared" si="113"/>
        <v>0</v>
      </c>
      <c r="V172" s="94">
        <f t="shared" si="113"/>
        <v>0</v>
      </c>
      <c r="W172" s="94">
        <f t="shared" si="113"/>
        <v>0</v>
      </c>
      <c r="X172" s="94">
        <f t="shared" si="113"/>
        <v>0</v>
      </c>
      <c r="Y172" s="94">
        <f t="shared" si="113"/>
        <v>0</v>
      </c>
      <c r="Z172" s="94">
        <f t="shared" si="113"/>
        <v>0</v>
      </c>
      <c r="AA172" s="94">
        <f t="shared" si="113"/>
        <v>0</v>
      </c>
      <c r="AB172" s="94">
        <f t="shared" si="113"/>
        <v>0</v>
      </c>
      <c r="AC172" s="94">
        <f t="shared" si="113"/>
        <v>0</v>
      </c>
      <c r="AD172" s="94">
        <f t="shared" si="113"/>
        <v>0</v>
      </c>
      <c r="AE172" s="94">
        <f t="shared" si="113"/>
        <v>0</v>
      </c>
      <c r="AF172" s="94">
        <f t="shared" si="113"/>
        <v>0</v>
      </c>
      <c r="AG172" s="94">
        <f t="shared" si="113"/>
        <v>0</v>
      </c>
      <c r="AH172" s="94">
        <f t="shared" si="113"/>
        <v>0</v>
      </c>
      <c r="AI172" s="94">
        <f t="shared" si="113"/>
        <v>0</v>
      </c>
      <c r="AJ172" s="94">
        <f t="shared" si="113"/>
        <v>0</v>
      </c>
      <c r="AK172" s="94">
        <f t="shared" si="113"/>
        <v>0</v>
      </c>
      <c r="AL172" s="94">
        <f t="shared" si="113"/>
        <v>0</v>
      </c>
      <c r="AM172" s="94">
        <f t="shared" si="113"/>
        <v>0</v>
      </c>
      <c r="AN172" s="94">
        <f t="shared" si="113"/>
        <v>0</v>
      </c>
      <c r="AO172" s="94">
        <f t="shared" si="113"/>
        <v>0</v>
      </c>
      <c r="AP172" s="94">
        <f t="shared" si="113"/>
        <v>0</v>
      </c>
      <c r="AQ172" s="94">
        <f t="shared" si="113"/>
        <v>0</v>
      </c>
      <c r="AR172" s="94">
        <f t="shared" si="113"/>
        <v>0</v>
      </c>
      <c r="AS172" s="94">
        <f t="shared" si="113"/>
        <v>0</v>
      </c>
      <c r="AT172" s="94">
        <f t="shared" si="113"/>
        <v>0</v>
      </c>
      <c r="AU172" s="94">
        <f t="shared" si="113"/>
        <v>0</v>
      </c>
      <c r="AV172" s="94">
        <f t="shared" si="113"/>
        <v>0</v>
      </c>
      <c r="AW172" s="94">
        <f t="shared" si="113"/>
        <v>0</v>
      </c>
      <c r="AX172" s="94">
        <f t="shared" si="113"/>
        <v>0</v>
      </c>
      <c r="AY172" s="94">
        <f t="shared" si="113"/>
        <v>0</v>
      </c>
      <c r="AZ172" s="94">
        <f t="shared" si="113"/>
        <v>0</v>
      </c>
      <c r="BA172" s="94">
        <f t="shared" si="113"/>
        <v>0</v>
      </c>
      <c r="BB172" s="94">
        <f t="shared" si="113"/>
        <v>0</v>
      </c>
      <c r="BC172" s="94">
        <f t="shared" si="113"/>
        <v>0</v>
      </c>
      <c r="BD172" s="94">
        <f t="shared" si="113"/>
        <v>0</v>
      </c>
      <c r="BE172" s="94">
        <f t="shared" si="113"/>
        <v>0</v>
      </c>
      <c r="BF172" s="94">
        <f t="shared" si="113"/>
        <v>0</v>
      </c>
      <c r="BG172" s="94">
        <f t="shared" si="113"/>
        <v>0</v>
      </c>
      <c r="BH172" s="94">
        <f t="shared" si="113"/>
        <v>0</v>
      </c>
      <c r="BI172" s="94">
        <f t="shared" si="113"/>
        <v>0</v>
      </c>
      <c r="BJ172" s="94">
        <f t="shared" si="113"/>
        <v>0</v>
      </c>
      <c r="BK172" s="94"/>
    </row>
    <row r="173" spans="1:63" outlineLevel="1">
      <c r="A173" s="152" t="str">
        <f t="shared" si="97"/>
        <v>General and Administrative Salaries</v>
      </c>
      <c r="C173" s="94">
        <f t="shared" ref="C173:BJ173" ca="1" si="114">B104</f>
        <v>0</v>
      </c>
      <c r="D173" s="94">
        <f t="shared" ca="1" si="114"/>
        <v>43266.666666666672</v>
      </c>
      <c r="E173" s="94">
        <f t="shared" ca="1" si="114"/>
        <v>185850</v>
      </c>
      <c r="F173" s="94">
        <f t="shared" ca="1" si="114"/>
        <v>185850</v>
      </c>
      <c r="G173" s="94">
        <f t="shared" ca="1" si="114"/>
        <v>185850</v>
      </c>
      <c r="H173" s="94">
        <f t="shared" ca="1" si="114"/>
        <v>185850</v>
      </c>
      <c r="I173" s="94">
        <f t="shared" ca="1" si="114"/>
        <v>185850</v>
      </c>
      <c r="J173" s="94">
        <f t="shared" ca="1" si="114"/>
        <v>185850</v>
      </c>
      <c r="K173" s="94">
        <f t="shared" ca="1" si="114"/>
        <v>185850</v>
      </c>
      <c r="L173" s="94">
        <f t="shared" ca="1" si="114"/>
        <v>185850</v>
      </c>
      <c r="M173" s="94">
        <f t="shared" ca="1" si="114"/>
        <v>185850</v>
      </c>
      <c r="N173" s="94">
        <f t="shared" ca="1" si="114"/>
        <v>185850</v>
      </c>
      <c r="O173" s="94">
        <f t="shared" ca="1" si="114"/>
        <v>185850</v>
      </c>
      <c r="P173" s="94">
        <f t="shared" ca="1" si="114"/>
        <v>188013.33333333334</v>
      </c>
      <c r="Q173" s="94">
        <f t="shared" ca="1" si="114"/>
        <v>195142.5</v>
      </c>
      <c r="R173" s="94">
        <f t="shared" ca="1" si="114"/>
        <v>195142.5</v>
      </c>
      <c r="S173" s="94">
        <f t="shared" ca="1" si="114"/>
        <v>195142.5</v>
      </c>
      <c r="T173" s="94">
        <f t="shared" ca="1" si="114"/>
        <v>195142.5</v>
      </c>
      <c r="U173" s="94">
        <f t="shared" ca="1" si="114"/>
        <v>195142.5</v>
      </c>
      <c r="V173" s="94">
        <f t="shared" ca="1" si="114"/>
        <v>195142.5</v>
      </c>
      <c r="W173" s="94">
        <f t="shared" ca="1" si="114"/>
        <v>195142.5</v>
      </c>
      <c r="X173" s="94">
        <f t="shared" ca="1" si="114"/>
        <v>195142.5</v>
      </c>
      <c r="Y173" s="94">
        <f t="shared" ca="1" si="114"/>
        <v>195142.5</v>
      </c>
      <c r="Z173" s="94">
        <f t="shared" ca="1" si="114"/>
        <v>195142.5</v>
      </c>
      <c r="AA173" s="94">
        <f t="shared" ca="1" si="114"/>
        <v>195142.5</v>
      </c>
      <c r="AB173" s="94">
        <f t="shared" ca="1" si="114"/>
        <v>197414</v>
      </c>
      <c r="AC173" s="94">
        <f t="shared" ca="1" si="114"/>
        <v>204899.625</v>
      </c>
      <c r="AD173" s="94">
        <f t="shared" ca="1" si="114"/>
        <v>204899.625</v>
      </c>
      <c r="AE173" s="94">
        <f t="shared" ca="1" si="114"/>
        <v>204899.625</v>
      </c>
      <c r="AF173" s="94">
        <f t="shared" ca="1" si="114"/>
        <v>204899.625</v>
      </c>
      <c r="AG173" s="94">
        <f t="shared" ca="1" si="114"/>
        <v>204899.625</v>
      </c>
      <c r="AH173" s="94">
        <f t="shared" ca="1" si="114"/>
        <v>204899.625</v>
      </c>
      <c r="AI173" s="94">
        <f t="shared" ca="1" si="114"/>
        <v>204899.625</v>
      </c>
      <c r="AJ173" s="94">
        <f t="shared" ca="1" si="114"/>
        <v>204899.625</v>
      </c>
      <c r="AK173" s="94">
        <f t="shared" ca="1" si="114"/>
        <v>204899.625</v>
      </c>
      <c r="AL173" s="94">
        <f t="shared" ca="1" si="114"/>
        <v>204899.625</v>
      </c>
      <c r="AM173" s="94">
        <f t="shared" ca="1" si="114"/>
        <v>208314.61874999999</v>
      </c>
      <c r="AN173" s="94">
        <f t="shared" ca="1" si="114"/>
        <v>210699.69375000001</v>
      </c>
      <c r="AO173" s="94">
        <f t="shared" ca="1" si="114"/>
        <v>218559.60000000003</v>
      </c>
      <c r="AP173" s="94">
        <f t="shared" ca="1" si="114"/>
        <v>218559.60000000003</v>
      </c>
      <c r="AQ173" s="94">
        <f t="shared" ca="1" si="114"/>
        <v>218559.60000000003</v>
      </c>
      <c r="AR173" s="94">
        <f t="shared" ca="1" si="114"/>
        <v>218559.60000000003</v>
      </c>
      <c r="AS173" s="94">
        <f t="shared" ca="1" si="114"/>
        <v>221974.59375000003</v>
      </c>
      <c r="AT173" s="94">
        <f t="shared" ca="1" si="114"/>
        <v>221974.59375000003</v>
      </c>
      <c r="AU173" s="94">
        <f t="shared" ca="1" si="114"/>
        <v>221974.59375000003</v>
      </c>
      <c r="AV173" s="94">
        <f t="shared" ca="1" si="114"/>
        <v>221974.59375000003</v>
      </c>
      <c r="AW173" s="94">
        <f t="shared" ca="1" si="114"/>
        <v>225389.58750000005</v>
      </c>
      <c r="AX173" s="94">
        <f t="shared" ca="1" si="114"/>
        <v>225389.58750000005</v>
      </c>
      <c r="AY173" s="94">
        <f t="shared" ca="1" si="114"/>
        <v>229487.58000000005</v>
      </c>
      <c r="AZ173" s="94">
        <f t="shared" ca="1" si="114"/>
        <v>231991.90875000003</v>
      </c>
      <c r="BA173" s="94">
        <f t="shared" ca="1" si="114"/>
        <v>243830.55374999999</v>
      </c>
      <c r="BB173" s="94">
        <f t="shared" ca="1" si="114"/>
        <v>247416.29718749999</v>
      </c>
      <c r="BC173" s="94">
        <f t="shared" ca="1" si="114"/>
        <v>251002.04062499999</v>
      </c>
      <c r="BD173" s="94">
        <f t="shared" ca="1" si="114"/>
        <v>254587.7840625</v>
      </c>
      <c r="BE173" s="94">
        <f t="shared" ca="1" si="114"/>
        <v>258173.5275</v>
      </c>
      <c r="BF173" s="94">
        <f t="shared" ca="1" si="114"/>
        <v>261759.2709375</v>
      </c>
      <c r="BG173" s="94">
        <f t="shared" ca="1" si="114"/>
        <v>265345.01437499997</v>
      </c>
      <c r="BH173" s="94">
        <f t="shared" ca="1" si="114"/>
        <v>272516.50124999997</v>
      </c>
      <c r="BI173" s="94">
        <f t="shared" ca="1" si="114"/>
        <v>276102.2446875</v>
      </c>
      <c r="BJ173" s="94">
        <f t="shared" ca="1" si="114"/>
        <v>283273.7315625</v>
      </c>
      <c r="BK173" s="94"/>
    </row>
    <row r="174" spans="1:63" outlineLevel="1">
      <c r="A174" s="152" t="str">
        <f t="shared" si="97"/>
        <v>Sales and Marketing Salaries</v>
      </c>
      <c r="C174" s="94">
        <f t="shared" ref="C174:BJ174" ca="1" si="115">B105</f>
        <v>25566.666666666664</v>
      </c>
      <c r="D174" s="94">
        <f t="shared" ca="1" si="115"/>
        <v>38841.666666666664</v>
      </c>
      <c r="E174" s="94">
        <f t="shared" ca="1" si="115"/>
        <v>179458.33333333331</v>
      </c>
      <c r="F174" s="94">
        <f t="shared" ca="1" si="115"/>
        <v>179458.33333333331</v>
      </c>
      <c r="G174" s="94">
        <f t="shared" ca="1" si="115"/>
        <v>179458.33333333331</v>
      </c>
      <c r="H174" s="94">
        <f t="shared" ca="1" si="115"/>
        <v>179458.33333333331</v>
      </c>
      <c r="I174" s="94">
        <f t="shared" ca="1" si="115"/>
        <v>179458.33333333331</v>
      </c>
      <c r="J174" s="94">
        <f t="shared" ca="1" si="115"/>
        <v>179458.33333333331</v>
      </c>
      <c r="K174" s="94">
        <f t="shared" ca="1" si="115"/>
        <v>179458.33333333331</v>
      </c>
      <c r="L174" s="94">
        <f t="shared" ca="1" si="115"/>
        <v>179458.33333333331</v>
      </c>
      <c r="M174" s="94">
        <f t="shared" ca="1" si="115"/>
        <v>179458.33333333331</v>
      </c>
      <c r="N174" s="94">
        <f t="shared" ca="1" si="115"/>
        <v>179458.33333333331</v>
      </c>
      <c r="O174" s="94">
        <f t="shared" ca="1" si="115"/>
        <v>180736.66666666669</v>
      </c>
      <c r="P174" s="94">
        <f t="shared" ca="1" si="115"/>
        <v>181400.41666666669</v>
      </c>
      <c r="Q174" s="94">
        <f t="shared" ca="1" si="115"/>
        <v>188431.25</v>
      </c>
      <c r="R174" s="94">
        <f t="shared" ca="1" si="115"/>
        <v>188431.25</v>
      </c>
      <c r="S174" s="94">
        <f t="shared" ca="1" si="115"/>
        <v>188431.25</v>
      </c>
      <c r="T174" s="94">
        <f t="shared" ca="1" si="115"/>
        <v>188431.25</v>
      </c>
      <c r="U174" s="94">
        <f t="shared" ca="1" si="115"/>
        <v>188431.25</v>
      </c>
      <c r="V174" s="94">
        <f t="shared" ca="1" si="115"/>
        <v>188431.25</v>
      </c>
      <c r="W174" s="94">
        <f t="shared" ca="1" si="115"/>
        <v>188431.25</v>
      </c>
      <c r="X174" s="94">
        <f t="shared" ca="1" si="115"/>
        <v>188431.25</v>
      </c>
      <c r="Y174" s="94">
        <f t="shared" ca="1" si="115"/>
        <v>188431.25</v>
      </c>
      <c r="Z174" s="94">
        <f t="shared" ca="1" si="115"/>
        <v>188431.25</v>
      </c>
      <c r="AA174" s="94">
        <f t="shared" ca="1" si="115"/>
        <v>189773.5</v>
      </c>
      <c r="AB174" s="94">
        <f t="shared" ca="1" si="115"/>
        <v>190470.4375</v>
      </c>
      <c r="AC174" s="94">
        <f t="shared" ca="1" si="115"/>
        <v>197852.8125</v>
      </c>
      <c r="AD174" s="94">
        <f t="shared" ca="1" si="115"/>
        <v>197852.8125</v>
      </c>
      <c r="AE174" s="94">
        <f t="shared" ca="1" si="115"/>
        <v>197852.8125</v>
      </c>
      <c r="AF174" s="94">
        <f t="shared" ca="1" si="115"/>
        <v>197852.8125</v>
      </c>
      <c r="AG174" s="94">
        <f t="shared" ca="1" si="115"/>
        <v>197852.8125</v>
      </c>
      <c r="AH174" s="94">
        <f t="shared" ca="1" si="115"/>
        <v>197852.8125</v>
      </c>
      <c r="AI174" s="94">
        <f t="shared" ca="1" si="115"/>
        <v>197852.8125</v>
      </c>
      <c r="AJ174" s="94">
        <f t="shared" ca="1" si="115"/>
        <v>197852.8125</v>
      </c>
      <c r="AK174" s="94">
        <f t="shared" ca="1" si="115"/>
        <v>197852.8125</v>
      </c>
      <c r="AL174" s="94">
        <f t="shared" ca="1" si="115"/>
        <v>197852.8125</v>
      </c>
      <c r="AM174" s="94">
        <f t="shared" ca="1" si="115"/>
        <v>202514.55000000002</v>
      </c>
      <c r="AN174" s="94">
        <f t="shared" ca="1" si="115"/>
        <v>203246.33437500001</v>
      </c>
      <c r="AO174" s="94">
        <f t="shared" ca="1" si="115"/>
        <v>211160.44687499999</v>
      </c>
      <c r="AP174" s="94">
        <f t="shared" ca="1" si="115"/>
        <v>211160.44687499999</v>
      </c>
      <c r="AQ174" s="94">
        <f t="shared" ca="1" si="115"/>
        <v>211160.44687499999</v>
      </c>
      <c r="AR174" s="94">
        <f t="shared" ca="1" si="115"/>
        <v>211160.44687499999</v>
      </c>
      <c r="AS174" s="94">
        <f t="shared" ca="1" si="115"/>
        <v>214575.44062499999</v>
      </c>
      <c r="AT174" s="94">
        <f t="shared" ca="1" si="115"/>
        <v>214575.44062499999</v>
      </c>
      <c r="AU174" s="94">
        <f t="shared" ca="1" si="115"/>
        <v>214575.44062499999</v>
      </c>
      <c r="AV174" s="94">
        <f t="shared" ca="1" si="115"/>
        <v>214575.44062499999</v>
      </c>
      <c r="AW174" s="94">
        <f t="shared" ca="1" si="115"/>
        <v>217990.43437500001</v>
      </c>
      <c r="AX174" s="94">
        <f t="shared" ca="1" si="115"/>
        <v>217990.43437500001</v>
      </c>
      <c r="AY174" s="94">
        <f t="shared" ca="1" si="115"/>
        <v>222885.25875000001</v>
      </c>
      <c r="AZ174" s="94">
        <f t="shared" ca="1" si="115"/>
        <v>223653.63234375001</v>
      </c>
      <c r="BA174" s="94">
        <f t="shared" ca="1" si="115"/>
        <v>236061.44296875005</v>
      </c>
      <c r="BB174" s="94">
        <f t="shared" ca="1" si="115"/>
        <v>239647.18640625005</v>
      </c>
      <c r="BC174" s="94">
        <f t="shared" ca="1" si="115"/>
        <v>243232.92984375005</v>
      </c>
      <c r="BD174" s="94">
        <f t="shared" ca="1" si="115"/>
        <v>246818.67328125006</v>
      </c>
      <c r="BE174" s="94">
        <f t="shared" ca="1" si="115"/>
        <v>250404.41671875006</v>
      </c>
      <c r="BF174" s="94">
        <f t="shared" ca="1" si="115"/>
        <v>253990.16015625006</v>
      </c>
      <c r="BG174" s="94">
        <f t="shared" ca="1" si="115"/>
        <v>257575.90359375006</v>
      </c>
      <c r="BH174" s="94">
        <f t="shared" ca="1" si="115"/>
        <v>264747.39046875003</v>
      </c>
      <c r="BI174" s="94">
        <f t="shared" ca="1" si="115"/>
        <v>268333.13390625006</v>
      </c>
      <c r="BJ174" s="94">
        <f t="shared" ca="1" si="115"/>
        <v>275504.62078125007</v>
      </c>
      <c r="BK174" s="94"/>
    </row>
    <row r="175" spans="1:63" outlineLevel="1">
      <c r="A175" s="152">
        <f t="shared" si="97"/>
        <v>0</v>
      </c>
      <c r="C175" s="94">
        <f t="shared" ref="C175:BJ175" ca="1" si="116">B106</f>
        <v>0</v>
      </c>
      <c r="D175" s="94">
        <f t="shared" ca="1" si="116"/>
        <v>0</v>
      </c>
      <c r="E175" s="94">
        <f t="shared" ca="1" si="116"/>
        <v>0</v>
      </c>
      <c r="F175" s="94">
        <f t="shared" ca="1" si="116"/>
        <v>0</v>
      </c>
      <c r="G175" s="94">
        <f t="shared" ca="1" si="116"/>
        <v>0</v>
      </c>
      <c r="H175" s="94">
        <f t="shared" ca="1" si="116"/>
        <v>0</v>
      </c>
      <c r="I175" s="94">
        <f t="shared" ca="1" si="116"/>
        <v>0</v>
      </c>
      <c r="J175" s="94">
        <f t="shared" ca="1" si="116"/>
        <v>0</v>
      </c>
      <c r="K175" s="94">
        <f t="shared" ca="1" si="116"/>
        <v>0</v>
      </c>
      <c r="L175" s="94">
        <f t="shared" ca="1" si="116"/>
        <v>0</v>
      </c>
      <c r="M175" s="94">
        <f t="shared" ca="1" si="116"/>
        <v>0</v>
      </c>
      <c r="N175" s="94">
        <f t="shared" ca="1" si="116"/>
        <v>0</v>
      </c>
      <c r="O175" s="94">
        <f t="shared" ca="1" si="116"/>
        <v>0</v>
      </c>
      <c r="P175" s="94">
        <f t="shared" ca="1" si="116"/>
        <v>0</v>
      </c>
      <c r="Q175" s="94">
        <f t="shared" ca="1" si="116"/>
        <v>0</v>
      </c>
      <c r="R175" s="94">
        <f t="shared" ca="1" si="116"/>
        <v>0</v>
      </c>
      <c r="S175" s="94">
        <f t="shared" ca="1" si="116"/>
        <v>0</v>
      </c>
      <c r="T175" s="94">
        <f t="shared" ca="1" si="116"/>
        <v>0</v>
      </c>
      <c r="U175" s="94">
        <f t="shared" ca="1" si="116"/>
        <v>0</v>
      </c>
      <c r="V175" s="94">
        <f t="shared" ca="1" si="116"/>
        <v>0</v>
      </c>
      <c r="W175" s="94">
        <f t="shared" ca="1" si="116"/>
        <v>0</v>
      </c>
      <c r="X175" s="94">
        <f t="shared" ca="1" si="116"/>
        <v>0</v>
      </c>
      <c r="Y175" s="94">
        <f t="shared" ca="1" si="116"/>
        <v>0</v>
      </c>
      <c r="Z175" s="94">
        <f t="shared" ca="1" si="116"/>
        <v>0</v>
      </c>
      <c r="AA175" s="94">
        <f t="shared" ca="1" si="116"/>
        <v>0</v>
      </c>
      <c r="AB175" s="94">
        <f t="shared" ca="1" si="116"/>
        <v>0</v>
      </c>
      <c r="AC175" s="94">
        <f t="shared" ca="1" si="116"/>
        <v>0</v>
      </c>
      <c r="AD175" s="94">
        <f t="shared" ca="1" si="116"/>
        <v>0</v>
      </c>
      <c r="AE175" s="94">
        <f t="shared" ca="1" si="116"/>
        <v>0</v>
      </c>
      <c r="AF175" s="94">
        <f t="shared" ca="1" si="116"/>
        <v>0</v>
      </c>
      <c r="AG175" s="94">
        <f t="shared" ca="1" si="116"/>
        <v>0</v>
      </c>
      <c r="AH175" s="94">
        <f t="shared" ca="1" si="116"/>
        <v>0</v>
      </c>
      <c r="AI175" s="94">
        <f t="shared" ca="1" si="116"/>
        <v>0</v>
      </c>
      <c r="AJ175" s="94">
        <f t="shared" ca="1" si="116"/>
        <v>0</v>
      </c>
      <c r="AK175" s="94">
        <f t="shared" ca="1" si="116"/>
        <v>0</v>
      </c>
      <c r="AL175" s="94">
        <f t="shared" ca="1" si="116"/>
        <v>0</v>
      </c>
      <c r="AM175" s="94">
        <f t="shared" ca="1" si="116"/>
        <v>0</v>
      </c>
      <c r="AN175" s="94">
        <f t="shared" ca="1" si="116"/>
        <v>0</v>
      </c>
      <c r="AO175" s="94">
        <f t="shared" ca="1" si="116"/>
        <v>0</v>
      </c>
      <c r="AP175" s="94">
        <f t="shared" ca="1" si="116"/>
        <v>0</v>
      </c>
      <c r="AQ175" s="94">
        <f t="shared" ca="1" si="116"/>
        <v>0</v>
      </c>
      <c r="AR175" s="94">
        <f t="shared" ca="1" si="116"/>
        <v>0</v>
      </c>
      <c r="AS175" s="94">
        <f t="shared" ca="1" si="116"/>
        <v>0</v>
      </c>
      <c r="AT175" s="94">
        <f t="shared" ca="1" si="116"/>
        <v>0</v>
      </c>
      <c r="AU175" s="94">
        <f t="shared" ca="1" si="116"/>
        <v>0</v>
      </c>
      <c r="AV175" s="94">
        <f t="shared" ca="1" si="116"/>
        <v>0</v>
      </c>
      <c r="AW175" s="94">
        <f t="shared" ca="1" si="116"/>
        <v>0</v>
      </c>
      <c r="AX175" s="94">
        <f t="shared" ca="1" si="116"/>
        <v>0</v>
      </c>
      <c r="AY175" s="94">
        <f t="shared" ca="1" si="116"/>
        <v>0</v>
      </c>
      <c r="AZ175" s="94">
        <f t="shared" ca="1" si="116"/>
        <v>0</v>
      </c>
      <c r="BA175" s="94">
        <f t="shared" ca="1" si="116"/>
        <v>0</v>
      </c>
      <c r="BB175" s="94">
        <f t="shared" ca="1" si="116"/>
        <v>0</v>
      </c>
      <c r="BC175" s="94">
        <f t="shared" ca="1" si="116"/>
        <v>0</v>
      </c>
      <c r="BD175" s="94">
        <f t="shared" ca="1" si="116"/>
        <v>0</v>
      </c>
      <c r="BE175" s="94">
        <f t="shared" ca="1" si="116"/>
        <v>0</v>
      </c>
      <c r="BF175" s="94">
        <f t="shared" ca="1" si="116"/>
        <v>0</v>
      </c>
      <c r="BG175" s="94">
        <f t="shared" ca="1" si="116"/>
        <v>0</v>
      </c>
      <c r="BH175" s="94">
        <f t="shared" ca="1" si="116"/>
        <v>0</v>
      </c>
      <c r="BI175" s="94">
        <f t="shared" ca="1" si="116"/>
        <v>0</v>
      </c>
      <c r="BJ175" s="94">
        <f t="shared" ca="1" si="116"/>
        <v>0</v>
      </c>
      <c r="BK175" s="94"/>
    </row>
    <row r="176" spans="1:63" outlineLevel="1">
      <c r="A176" s="152">
        <f t="shared" si="97"/>
        <v>0</v>
      </c>
      <c r="C176" s="94">
        <f t="shared" ref="C176:BJ176" ca="1" si="117">B107</f>
        <v>0</v>
      </c>
      <c r="D176" s="94">
        <f t="shared" ca="1" si="117"/>
        <v>0</v>
      </c>
      <c r="E176" s="94">
        <f t="shared" ca="1" si="117"/>
        <v>0</v>
      </c>
      <c r="F176" s="94">
        <f t="shared" ca="1" si="117"/>
        <v>0</v>
      </c>
      <c r="G176" s="94">
        <f t="shared" ca="1" si="117"/>
        <v>0</v>
      </c>
      <c r="H176" s="94">
        <f t="shared" ca="1" si="117"/>
        <v>0</v>
      </c>
      <c r="I176" s="94">
        <f t="shared" ca="1" si="117"/>
        <v>0</v>
      </c>
      <c r="J176" s="94">
        <f t="shared" ca="1" si="117"/>
        <v>0</v>
      </c>
      <c r="K176" s="94">
        <f t="shared" ca="1" si="117"/>
        <v>0</v>
      </c>
      <c r="L176" s="94">
        <f t="shared" ca="1" si="117"/>
        <v>0</v>
      </c>
      <c r="M176" s="94">
        <f t="shared" ca="1" si="117"/>
        <v>0</v>
      </c>
      <c r="N176" s="94">
        <f t="shared" ca="1" si="117"/>
        <v>0</v>
      </c>
      <c r="O176" s="94">
        <f t="shared" ca="1" si="117"/>
        <v>0</v>
      </c>
      <c r="P176" s="94">
        <f t="shared" ca="1" si="117"/>
        <v>0</v>
      </c>
      <c r="Q176" s="94">
        <f t="shared" ca="1" si="117"/>
        <v>0</v>
      </c>
      <c r="R176" s="94">
        <f t="shared" ca="1" si="117"/>
        <v>0</v>
      </c>
      <c r="S176" s="94">
        <f t="shared" ca="1" si="117"/>
        <v>0</v>
      </c>
      <c r="T176" s="94">
        <f t="shared" ca="1" si="117"/>
        <v>0</v>
      </c>
      <c r="U176" s="94">
        <f t="shared" ca="1" si="117"/>
        <v>0</v>
      </c>
      <c r="V176" s="94">
        <f t="shared" ca="1" si="117"/>
        <v>0</v>
      </c>
      <c r="W176" s="94">
        <f t="shared" ca="1" si="117"/>
        <v>0</v>
      </c>
      <c r="X176" s="94">
        <f t="shared" ca="1" si="117"/>
        <v>0</v>
      </c>
      <c r="Y176" s="94">
        <f t="shared" ca="1" si="117"/>
        <v>0</v>
      </c>
      <c r="Z176" s="94">
        <f t="shared" ca="1" si="117"/>
        <v>0</v>
      </c>
      <c r="AA176" s="94">
        <f t="shared" ca="1" si="117"/>
        <v>0</v>
      </c>
      <c r="AB176" s="94">
        <f t="shared" ca="1" si="117"/>
        <v>0</v>
      </c>
      <c r="AC176" s="94">
        <f t="shared" ca="1" si="117"/>
        <v>0</v>
      </c>
      <c r="AD176" s="94">
        <f t="shared" ca="1" si="117"/>
        <v>0</v>
      </c>
      <c r="AE176" s="94">
        <f t="shared" ca="1" si="117"/>
        <v>0</v>
      </c>
      <c r="AF176" s="94">
        <f t="shared" ca="1" si="117"/>
        <v>0</v>
      </c>
      <c r="AG176" s="94">
        <f t="shared" ca="1" si="117"/>
        <v>0</v>
      </c>
      <c r="AH176" s="94">
        <f t="shared" ca="1" si="117"/>
        <v>0</v>
      </c>
      <c r="AI176" s="94">
        <f t="shared" ca="1" si="117"/>
        <v>0</v>
      </c>
      <c r="AJ176" s="94">
        <f t="shared" ca="1" si="117"/>
        <v>0</v>
      </c>
      <c r="AK176" s="94">
        <f t="shared" ca="1" si="117"/>
        <v>0</v>
      </c>
      <c r="AL176" s="94">
        <f t="shared" ca="1" si="117"/>
        <v>0</v>
      </c>
      <c r="AM176" s="94">
        <f t="shared" ca="1" si="117"/>
        <v>0</v>
      </c>
      <c r="AN176" s="94">
        <f t="shared" ca="1" si="117"/>
        <v>0</v>
      </c>
      <c r="AO176" s="94">
        <f t="shared" ca="1" si="117"/>
        <v>0</v>
      </c>
      <c r="AP176" s="94">
        <f t="shared" ca="1" si="117"/>
        <v>0</v>
      </c>
      <c r="AQ176" s="94">
        <f t="shared" ca="1" si="117"/>
        <v>0</v>
      </c>
      <c r="AR176" s="94">
        <f t="shared" ca="1" si="117"/>
        <v>0</v>
      </c>
      <c r="AS176" s="94">
        <f t="shared" ca="1" si="117"/>
        <v>0</v>
      </c>
      <c r="AT176" s="94">
        <f t="shared" ca="1" si="117"/>
        <v>0</v>
      </c>
      <c r="AU176" s="94">
        <f t="shared" ca="1" si="117"/>
        <v>0</v>
      </c>
      <c r="AV176" s="94">
        <f t="shared" ca="1" si="117"/>
        <v>0</v>
      </c>
      <c r="AW176" s="94">
        <f t="shared" ca="1" si="117"/>
        <v>0</v>
      </c>
      <c r="AX176" s="94">
        <f t="shared" ca="1" si="117"/>
        <v>0</v>
      </c>
      <c r="AY176" s="94">
        <f t="shared" ca="1" si="117"/>
        <v>0</v>
      </c>
      <c r="AZ176" s="94">
        <f t="shared" ca="1" si="117"/>
        <v>0</v>
      </c>
      <c r="BA176" s="94">
        <f t="shared" ca="1" si="117"/>
        <v>0</v>
      </c>
      <c r="BB176" s="94">
        <f t="shared" ca="1" si="117"/>
        <v>0</v>
      </c>
      <c r="BC176" s="94">
        <f t="shared" ca="1" si="117"/>
        <v>0</v>
      </c>
      <c r="BD176" s="94">
        <f t="shared" ca="1" si="117"/>
        <v>0</v>
      </c>
      <c r="BE176" s="94">
        <f t="shared" ca="1" si="117"/>
        <v>0</v>
      </c>
      <c r="BF176" s="94">
        <f t="shared" ca="1" si="117"/>
        <v>0</v>
      </c>
      <c r="BG176" s="94">
        <f t="shared" ca="1" si="117"/>
        <v>0</v>
      </c>
      <c r="BH176" s="94">
        <f t="shared" ca="1" si="117"/>
        <v>0</v>
      </c>
      <c r="BI176" s="94">
        <f t="shared" ca="1" si="117"/>
        <v>0</v>
      </c>
      <c r="BJ176" s="94">
        <f t="shared" ca="1" si="117"/>
        <v>0</v>
      </c>
      <c r="BK176" s="94"/>
    </row>
    <row r="177" spans="1:63" outlineLevel="1">
      <c r="A177" s="152">
        <f t="shared" si="97"/>
        <v>0</v>
      </c>
      <c r="C177" s="94">
        <f t="shared" ref="C177:BJ177" ca="1" si="118">B108</f>
        <v>0</v>
      </c>
      <c r="D177" s="94">
        <f t="shared" ca="1" si="118"/>
        <v>0</v>
      </c>
      <c r="E177" s="94">
        <f t="shared" ca="1" si="118"/>
        <v>0</v>
      </c>
      <c r="F177" s="94">
        <f t="shared" ca="1" si="118"/>
        <v>0</v>
      </c>
      <c r="G177" s="94">
        <f t="shared" ca="1" si="118"/>
        <v>0</v>
      </c>
      <c r="H177" s="94">
        <f t="shared" ca="1" si="118"/>
        <v>0</v>
      </c>
      <c r="I177" s="94">
        <f t="shared" ca="1" si="118"/>
        <v>0</v>
      </c>
      <c r="J177" s="94">
        <f t="shared" ca="1" si="118"/>
        <v>0</v>
      </c>
      <c r="K177" s="94">
        <f t="shared" ca="1" si="118"/>
        <v>0</v>
      </c>
      <c r="L177" s="94">
        <f t="shared" ca="1" si="118"/>
        <v>0</v>
      </c>
      <c r="M177" s="94">
        <f t="shared" ca="1" si="118"/>
        <v>0</v>
      </c>
      <c r="N177" s="94">
        <f t="shared" ca="1" si="118"/>
        <v>0</v>
      </c>
      <c r="O177" s="94">
        <f t="shared" ca="1" si="118"/>
        <v>0</v>
      </c>
      <c r="P177" s="94">
        <f t="shared" ca="1" si="118"/>
        <v>0</v>
      </c>
      <c r="Q177" s="94">
        <f t="shared" ca="1" si="118"/>
        <v>0</v>
      </c>
      <c r="R177" s="94">
        <f t="shared" ca="1" si="118"/>
        <v>0</v>
      </c>
      <c r="S177" s="94">
        <f t="shared" ca="1" si="118"/>
        <v>0</v>
      </c>
      <c r="T177" s="94">
        <f t="shared" ca="1" si="118"/>
        <v>0</v>
      </c>
      <c r="U177" s="94">
        <f t="shared" ca="1" si="118"/>
        <v>0</v>
      </c>
      <c r="V177" s="94">
        <f t="shared" ca="1" si="118"/>
        <v>0</v>
      </c>
      <c r="W177" s="94">
        <f t="shared" ca="1" si="118"/>
        <v>0</v>
      </c>
      <c r="X177" s="94">
        <f t="shared" ca="1" si="118"/>
        <v>0</v>
      </c>
      <c r="Y177" s="94">
        <f t="shared" ca="1" si="118"/>
        <v>0</v>
      </c>
      <c r="Z177" s="94">
        <f t="shared" ca="1" si="118"/>
        <v>0</v>
      </c>
      <c r="AA177" s="94">
        <f t="shared" ca="1" si="118"/>
        <v>0</v>
      </c>
      <c r="AB177" s="94">
        <f t="shared" ca="1" si="118"/>
        <v>0</v>
      </c>
      <c r="AC177" s="94">
        <f t="shared" ca="1" si="118"/>
        <v>0</v>
      </c>
      <c r="AD177" s="94">
        <f t="shared" ca="1" si="118"/>
        <v>0</v>
      </c>
      <c r="AE177" s="94">
        <f t="shared" ca="1" si="118"/>
        <v>0</v>
      </c>
      <c r="AF177" s="94">
        <f t="shared" ca="1" si="118"/>
        <v>0</v>
      </c>
      <c r="AG177" s="94">
        <f t="shared" ca="1" si="118"/>
        <v>0</v>
      </c>
      <c r="AH177" s="94">
        <f t="shared" ca="1" si="118"/>
        <v>0</v>
      </c>
      <c r="AI177" s="94">
        <f t="shared" ca="1" si="118"/>
        <v>0</v>
      </c>
      <c r="AJ177" s="94">
        <f t="shared" ca="1" si="118"/>
        <v>0</v>
      </c>
      <c r="AK177" s="94">
        <f t="shared" ca="1" si="118"/>
        <v>0</v>
      </c>
      <c r="AL177" s="94">
        <f t="shared" ca="1" si="118"/>
        <v>0</v>
      </c>
      <c r="AM177" s="94">
        <f t="shared" ca="1" si="118"/>
        <v>0</v>
      </c>
      <c r="AN177" s="94">
        <f t="shared" ca="1" si="118"/>
        <v>0</v>
      </c>
      <c r="AO177" s="94">
        <f t="shared" ca="1" si="118"/>
        <v>0</v>
      </c>
      <c r="AP177" s="94">
        <f t="shared" ca="1" si="118"/>
        <v>0</v>
      </c>
      <c r="AQ177" s="94">
        <f t="shared" ca="1" si="118"/>
        <v>0</v>
      </c>
      <c r="AR177" s="94">
        <f t="shared" ca="1" si="118"/>
        <v>0</v>
      </c>
      <c r="AS177" s="94">
        <f t="shared" ca="1" si="118"/>
        <v>0</v>
      </c>
      <c r="AT177" s="94">
        <f t="shared" ca="1" si="118"/>
        <v>0</v>
      </c>
      <c r="AU177" s="94">
        <f t="shared" ca="1" si="118"/>
        <v>0</v>
      </c>
      <c r="AV177" s="94">
        <f t="shared" ca="1" si="118"/>
        <v>0</v>
      </c>
      <c r="AW177" s="94">
        <f t="shared" ca="1" si="118"/>
        <v>0</v>
      </c>
      <c r="AX177" s="94">
        <f t="shared" ca="1" si="118"/>
        <v>0</v>
      </c>
      <c r="AY177" s="94">
        <f t="shared" ca="1" si="118"/>
        <v>0</v>
      </c>
      <c r="AZ177" s="94">
        <f t="shared" ca="1" si="118"/>
        <v>0</v>
      </c>
      <c r="BA177" s="94">
        <f t="shared" ca="1" si="118"/>
        <v>0</v>
      </c>
      <c r="BB177" s="94">
        <f t="shared" ca="1" si="118"/>
        <v>0</v>
      </c>
      <c r="BC177" s="94">
        <f t="shared" ca="1" si="118"/>
        <v>0</v>
      </c>
      <c r="BD177" s="94">
        <f t="shared" ca="1" si="118"/>
        <v>0</v>
      </c>
      <c r="BE177" s="94">
        <f t="shared" ca="1" si="118"/>
        <v>0</v>
      </c>
      <c r="BF177" s="94">
        <f t="shared" ca="1" si="118"/>
        <v>0</v>
      </c>
      <c r="BG177" s="94">
        <f t="shared" ca="1" si="118"/>
        <v>0</v>
      </c>
      <c r="BH177" s="94">
        <f t="shared" ca="1" si="118"/>
        <v>0</v>
      </c>
      <c r="BI177" s="94">
        <f t="shared" ca="1" si="118"/>
        <v>0</v>
      </c>
      <c r="BJ177" s="94">
        <f t="shared" ca="1" si="118"/>
        <v>0</v>
      </c>
      <c r="BK177" s="94"/>
    </row>
    <row r="178" spans="1:63" outlineLevel="1">
      <c r="A178" s="152" t="str">
        <f t="shared" si="97"/>
        <v>Loan Interest Expense</v>
      </c>
      <c r="C178" s="94">
        <f t="shared" ref="C178:BJ178" si="119">B109</f>
        <v>0</v>
      </c>
      <c r="D178" s="94">
        <f t="shared" si="119"/>
        <v>0</v>
      </c>
      <c r="E178" s="94">
        <f t="shared" si="119"/>
        <v>0</v>
      </c>
      <c r="F178" s="94">
        <f t="shared" si="119"/>
        <v>0</v>
      </c>
      <c r="G178" s="94">
        <f t="shared" si="119"/>
        <v>0</v>
      </c>
      <c r="H178" s="94">
        <f t="shared" si="119"/>
        <v>0</v>
      </c>
      <c r="I178" s="94">
        <f t="shared" si="119"/>
        <v>0</v>
      </c>
      <c r="J178" s="94">
        <f t="shared" si="119"/>
        <v>0</v>
      </c>
      <c r="K178" s="94">
        <f t="shared" si="119"/>
        <v>0</v>
      </c>
      <c r="L178" s="94">
        <f t="shared" si="119"/>
        <v>0</v>
      </c>
      <c r="M178" s="94">
        <f t="shared" si="119"/>
        <v>0</v>
      </c>
      <c r="N178" s="94">
        <f t="shared" si="119"/>
        <v>0</v>
      </c>
      <c r="O178" s="94">
        <f t="shared" si="119"/>
        <v>0</v>
      </c>
      <c r="P178" s="94">
        <f t="shared" si="119"/>
        <v>0</v>
      </c>
      <c r="Q178" s="94">
        <f t="shared" si="119"/>
        <v>0</v>
      </c>
      <c r="R178" s="94">
        <f t="shared" si="119"/>
        <v>0</v>
      </c>
      <c r="S178" s="94">
        <f t="shared" si="119"/>
        <v>0</v>
      </c>
      <c r="T178" s="94">
        <f t="shared" si="119"/>
        <v>0</v>
      </c>
      <c r="U178" s="94">
        <f t="shared" si="119"/>
        <v>0</v>
      </c>
      <c r="V178" s="94">
        <f t="shared" si="119"/>
        <v>0</v>
      </c>
      <c r="W178" s="94">
        <f t="shared" si="119"/>
        <v>0</v>
      </c>
      <c r="X178" s="94">
        <f t="shared" si="119"/>
        <v>0</v>
      </c>
      <c r="Y178" s="94">
        <f t="shared" si="119"/>
        <v>0</v>
      </c>
      <c r="Z178" s="94">
        <f t="shared" si="119"/>
        <v>0</v>
      </c>
      <c r="AA178" s="94">
        <f t="shared" si="119"/>
        <v>0</v>
      </c>
      <c r="AB178" s="94">
        <f t="shared" si="119"/>
        <v>0</v>
      </c>
      <c r="AC178" s="94">
        <f t="shared" si="119"/>
        <v>0</v>
      </c>
      <c r="AD178" s="94">
        <f t="shared" si="119"/>
        <v>0</v>
      </c>
      <c r="AE178" s="94">
        <f t="shared" si="119"/>
        <v>0</v>
      </c>
      <c r="AF178" s="94">
        <f t="shared" si="119"/>
        <v>0</v>
      </c>
      <c r="AG178" s="94">
        <f t="shared" si="119"/>
        <v>0</v>
      </c>
      <c r="AH178" s="94">
        <f t="shared" si="119"/>
        <v>0</v>
      </c>
      <c r="AI178" s="94">
        <f t="shared" si="119"/>
        <v>0</v>
      </c>
      <c r="AJ178" s="94">
        <f t="shared" si="119"/>
        <v>0</v>
      </c>
      <c r="AK178" s="94">
        <f t="shared" si="119"/>
        <v>0</v>
      </c>
      <c r="AL178" s="94">
        <f t="shared" si="119"/>
        <v>0</v>
      </c>
      <c r="AM178" s="94">
        <f t="shared" si="119"/>
        <v>0</v>
      </c>
      <c r="AN178" s="94">
        <f t="shared" si="119"/>
        <v>0</v>
      </c>
      <c r="AO178" s="94">
        <f t="shared" si="119"/>
        <v>0</v>
      </c>
      <c r="AP178" s="94">
        <f t="shared" si="119"/>
        <v>0</v>
      </c>
      <c r="AQ178" s="94">
        <f t="shared" si="119"/>
        <v>0</v>
      </c>
      <c r="AR178" s="94">
        <f t="shared" si="119"/>
        <v>0</v>
      </c>
      <c r="AS178" s="94">
        <f t="shared" si="119"/>
        <v>0</v>
      </c>
      <c r="AT178" s="94">
        <f t="shared" si="119"/>
        <v>0</v>
      </c>
      <c r="AU178" s="94">
        <f t="shared" si="119"/>
        <v>0</v>
      </c>
      <c r="AV178" s="94">
        <f t="shared" si="119"/>
        <v>0</v>
      </c>
      <c r="AW178" s="94">
        <f t="shared" si="119"/>
        <v>0</v>
      </c>
      <c r="AX178" s="94">
        <f t="shared" si="119"/>
        <v>0</v>
      </c>
      <c r="AY178" s="94">
        <f t="shared" si="119"/>
        <v>0</v>
      </c>
      <c r="AZ178" s="94">
        <f t="shared" si="119"/>
        <v>0</v>
      </c>
      <c r="BA178" s="94">
        <f t="shared" si="119"/>
        <v>0</v>
      </c>
      <c r="BB178" s="94">
        <f t="shared" si="119"/>
        <v>0</v>
      </c>
      <c r="BC178" s="94">
        <f t="shared" si="119"/>
        <v>0</v>
      </c>
      <c r="BD178" s="94">
        <f t="shared" si="119"/>
        <v>0</v>
      </c>
      <c r="BE178" s="94">
        <f t="shared" si="119"/>
        <v>0</v>
      </c>
      <c r="BF178" s="94">
        <f t="shared" si="119"/>
        <v>0</v>
      </c>
      <c r="BG178" s="94">
        <f t="shared" si="119"/>
        <v>0</v>
      </c>
      <c r="BH178" s="94">
        <f t="shared" si="119"/>
        <v>0</v>
      </c>
      <c r="BI178" s="94">
        <f t="shared" si="119"/>
        <v>0</v>
      </c>
      <c r="BJ178" s="94">
        <f t="shared" si="119"/>
        <v>0</v>
      </c>
      <c r="BK178" s="94"/>
    </row>
    <row r="179" spans="1:63" outlineLevel="1">
      <c r="A179" s="152" t="str">
        <f t="shared" si="97"/>
        <v>Depreciation and Amortization</v>
      </c>
      <c r="C179" s="94">
        <f t="shared" ref="C179:BJ179" si="120">B110</f>
        <v>200</v>
      </c>
      <c r="D179" s="94">
        <f t="shared" si="120"/>
        <v>200</v>
      </c>
      <c r="E179" s="94">
        <f t="shared" si="120"/>
        <v>200</v>
      </c>
      <c r="F179" s="94">
        <f t="shared" si="120"/>
        <v>200</v>
      </c>
      <c r="G179" s="94">
        <f t="shared" si="120"/>
        <v>200</v>
      </c>
      <c r="H179" s="94">
        <f t="shared" si="120"/>
        <v>450</v>
      </c>
      <c r="I179" s="94">
        <f t="shared" si="120"/>
        <v>450</v>
      </c>
      <c r="J179" s="94">
        <f t="shared" si="120"/>
        <v>450</v>
      </c>
      <c r="K179" s="94">
        <f t="shared" si="120"/>
        <v>450</v>
      </c>
      <c r="L179" s="94">
        <f t="shared" si="120"/>
        <v>450</v>
      </c>
      <c r="M179" s="94">
        <f t="shared" si="120"/>
        <v>450</v>
      </c>
      <c r="N179" s="94">
        <f t="shared" si="120"/>
        <v>450</v>
      </c>
      <c r="O179" s="94">
        <f t="shared" si="120"/>
        <v>450</v>
      </c>
      <c r="P179" s="94">
        <f t="shared" si="120"/>
        <v>450</v>
      </c>
      <c r="Q179" s="94">
        <f t="shared" si="120"/>
        <v>450</v>
      </c>
      <c r="R179" s="94">
        <f t="shared" si="120"/>
        <v>450</v>
      </c>
      <c r="S179" s="94">
        <f t="shared" si="120"/>
        <v>450</v>
      </c>
      <c r="T179" s="94">
        <f t="shared" si="120"/>
        <v>450</v>
      </c>
      <c r="U179" s="94">
        <f t="shared" si="120"/>
        <v>450</v>
      </c>
      <c r="V179" s="94">
        <f t="shared" si="120"/>
        <v>450</v>
      </c>
      <c r="W179" s="94">
        <f t="shared" si="120"/>
        <v>450</v>
      </c>
      <c r="X179" s="94">
        <f t="shared" si="120"/>
        <v>450</v>
      </c>
      <c r="Y179" s="94">
        <f t="shared" si="120"/>
        <v>450</v>
      </c>
      <c r="Z179" s="94">
        <f t="shared" si="120"/>
        <v>450</v>
      </c>
      <c r="AA179" s="94">
        <f t="shared" si="120"/>
        <v>450</v>
      </c>
      <c r="AB179" s="94">
        <f t="shared" si="120"/>
        <v>450</v>
      </c>
      <c r="AC179" s="94">
        <f t="shared" si="120"/>
        <v>450</v>
      </c>
      <c r="AD179" s="94">
        <f t="shared" si="120"/>
        <v>450</v>
      </c>
      <c r="AE179" s="94">
        <f t="shared" si="120"/>
        <v>450</v>
      </c>
      <c r="AF179" s="94">
        <f t="shared" si="120"/>
        <v>450</v>
      </c>
      <c r="AG179" s="94">
        <f t="shared" si="120"/>
        <v>450</v>
      </c>
      <c r="AH179" s="94">
        <f t="shared" si="120"/>
        <v>450</v>
      </c>
      <c r="AI179" s="94">
        <f t="shared" si="120"/>
        <v>450</v>
      </c>
      <c r="AJ179" s="94">
        <f t="shared" si="120"/>
        <v>450</v>
      </c>
      <c r="AK179" s="94">
        <f t="shared" si="120"/>
        <v>450</v>
      </c>
      <c r="AL179" s="94">
        <f t="shared" si="120"/>
        <v>450</v>
      </c>
      <c r="AM179" s="94">
        <f t="shared" si="120"/>
        <v>450</v>
      </c>
      <c r="AN179" s="94">
        <f t="shared" si="120"/>
        <v>450</v>
      </c>
      <c r="AO179" s="94">
        <f t="shared" si="120"/>
        <v>450</v>
      </c>
      <c r="AP179" s="94">
        <f t="shared" si="120"/>
        <v>450</v>
      </c>
      <c r="AQ179" s="94">
        <f t="shared" si="120"/>
        <v>450</v>
      </c>
      <c r="AR179" s="94">
        <f t="shared" si="120"/>
        <v>450</v>
      </c>
      <c r="AS179" s="94">
        <f t="shared" si="120"/>
        <v>450</v>
      </c>
      <c r="AT179" s="94">
        <f t="shared" si="120"/>
        <v>450</v>
      </c>
      <c r="AU179" s="94">
        <f t="shared" si="120"/>
        <v>450</v>
      </c>
      <c r="AV179" s="94">
        <f t="shared" si="120"/>
        <v>450</v>
      </c>
      <c r="AW179" s="94">
        <f t="shared" si="120"/>
        <v>450</v>
      </c>
      <c r="AX179" s="94">
        <f t="shared" si="120"/>
        <v>450</v>
      </c>
      <c r="AY179" s="94">
        <f t="shared" si="120"/>
        <v>450</v>
      </c>
      <c r="AZ179" s="94">
        <f t="shared" si="120"/>
        <v>450</v>
      </c>
      <c r="BA179" s="94">
        <f t="shared" si="120"/>
        <v>450</v>
      </c>
      <c r="BB179" s="94">
        <f t="shared" si="120"/>
        <v>450</v>
      </c>
      <c r="BC179" s="94">
        <f t="shared" si="120"/>
        <v>450</v>
      </c>
      <c r="BD179" s="94">
        <f t="shared" si="120"/>
        <v>450</v>
      </c>
      <c r="BE179" s="94">
        <f t="shared" si="120"/>
        <v>450</v>
      </c>
      <c r="BF179" s="94">
        <f t="shared" si="120"/>
        <v>450</v>
      </c>
      <c r="BG179" s="94">
        <f t="shared" si="120"/>
        <v>450</v>
      </c>
      <c r="BH179" s="94">
        <f t="shared" si="120"/>
        <v>450</v>
      </c>
      <c r="BI179" s="94">
        <f t="shared" si="120"/>
        <v>450</v>
      </c>
      <c r="BJ179" s="94">
        <f t="shared" si="120"/>
        <v>450</v>
      </c>
      <c r="BK179" s="94"/>
    </row>
    <row r="180" spans="1:63" outlineLevel="1">
      <c r="A180" s="17" t="s">
        <v>207</v>
      </c>
      <c r="B180" s="17"/>
      <c r="C180" s="160">
        <f t="shared" ref="C180:BJ180" ca="1" si="121">SUM(C157:C179)</f>
        <v>89766.666666666657</v>
      </c>
      <c r="D180" s="160">
        <f t="shared" ca="1" si="121"/>
        <v>215808.33333333334</v>
      </c>
      <c r="E180" s="160">
        <f t="shared" ca="1" si="121"/>
        <v>533008.33333333326</v>
      </c>
      <c r="F180" s="160">
        <f t="shared" ca="1" si="121"/>
        <v>483508.33333333331</v>
      </c>
      <c r="G180" s="160">
        <f t="shared" ca="1" si="121"/>
        <v>484457.43733333331</v>
      </c>
      <c r="H180" s="160">
        <f t="shared" ca="1" si="121"/>
        <v>486497.89462227374</v>
      </c>
      <c r="I180" s="160">
        <f t="shared" ca="1" si="121"/>
        <v>487700.05460431217</v>
      </c>
      <c r="J180" s="160">
        <f t="shared" ca="1" si="121"/>
        <v>468925.74068297213</v>
      </c>
      <c r="K180" s="160">
        <f t="shared" ca="1" si="121"/>
        <v>470099.53955429915</v>
      </c>
      <c r="L180" s="160">
        <f t="shared" ca="1" si="121"/>
        <v>471270.43962102727</v>
      </c>
      <c r="M180" s="160">
        <f t="shared" ca="1" si="121"/>
        <v>472440.7915219877</v>
      </c>
      <c r="N180" s="160">
        <f t="shared" ca="1" si="121"/>
        <v>473613.20135280123</v>
      </c>
      <c r="O180" s="160">
        <f t="shared" ca="1" si="121"/>
        <v>439380.49789122224</v>
      </c>
      <c r="P180" s="160">
        <f t="shared" ca="1" si="121"/>
        <v>442134.85707922745</v>
      </c>
      <c r="Q180" s="160">
        <f t="shared" ca="1" si="121"/>
        <v>456268.49089676491</v>
      </c>
      <c r="R180" s="160">
        <f t="shared" ca="1" si="121"/>
        <v>456293.52308050339</v>
      </c>
      <c r="S180" s="160">
        <f t="shared" ca="1" si="121"/>
        <v>456375.69527815661</v>
      </c>
      <c r="T180" s="160">
        <f t="shared" ca="1" si="121"/>
        <v>456521.54396088538</v>
      </c>
      <c r="U180" s="160">
        <f t="shared" ca="1" si="121"/>
        <v>456738.50657008786</v>
      </c>
      <c r="V180" s="160">
        <f t="shared" ca="1" si="121"/>
        <v>462599.04258822219</v>
      </c>
      <c r="W180" s="160">
        <f t="shared" ca="1" si="121"/>
        <v>463083.45085218747</v>
      </c>
      <c r="X180" s="160">
        <f t="shared" ca="1" si="121"/>
        <v>463694.85402898211</v>
      </c>
      <c r="Y180" s="160">
        <f t="shared" ca="1" si="121"/>
        <v>464448.99365225242</v>
      </c>
      <c r="Z180" s="160">
        <f t="shared" ca="1" si="121"/>
        <v>465363.75138422649</v>
      </c>
      <c r="AA180" s="160">
        <f t="shared" ca="1" si="121"/>
        <v>471367.22885312524</v>
      </c>
      <c r="AB180" s="160">
        <f t="shared" ca="1" si="121"/>
        <v>475721.0733734417</v>
      </c>
      <c r="AC180" s="160">
        <f t="shared" ca="1" si="121"/>
        <v>492219.93103351851</v>
      </c>
      <c r="AD180" s="160">
        <f t="shared" ca="1" si="121"/>
        <v>494127.93291478936</v>
      </c>
      <c r="AE180" s="160">
        <f t="shared" ca="1" si="121"/>
        <v>496349.05268288782</v>
      </c>
      <c r="AF180" s="160">
        <f t="shared" ca="1" si="121"/>
        <v>498924.11796330451</v>
      </c>
      <c r="AG180" s="160">
        <f t="shared" ca="1" si="121"/>
        <v>501899.46124430536</v>
      </c>
      <c r="AH180" s="160">
        <f t="shared" ca="1" si="121"/>
        <v>505327.65814359696</v>
      </c>
      <c r="AI180" s="160">
        <f t="shared" ca="1" si="121"/>
        <v>509268.36476226029</v>
      </c>
      <c r="AJ180" s="160">
        <f t="shared" ca="1" si="121"/>
        <v>513789.26742263592</v>
      </c>
      <c r="AK180" s="160">
        <f t="shared" ca="1" si="121"/>
        <v>518967.15987107792</v>
      </c>
      <c r="AL180" s="160">
        <f t="shared" ca="1" si="121"/>
        <v>524889.1650501485</v>
      </c>
      <c r="AM180" s="160">
        <f t="shared" ca="1" si="121"/>
        <v>547418.89217731543</v>
      </c>
      <c r="AN180" s="160">
        <f t="shared" ca="1" si="121"/>
        <v>558771.8990477788</v>
      </c>
      <c r="AO180" s="160">
        <f t="shared" ca="1" si="121"/>
        <v>583936.79763256584</v>
      </c>
      <c r="AP180" s="160">
        <f t="shared" ca="1" si="121"/>
        <v>594636.36168627825</v>
      </c>
      <c r="AQ180" s="160">
        <f t="shared" ca="1" si="121"/>
        <v>606819.24595324288</v>
      </c>
      <c r="AR180" s="160">
        <f t="shared" ca="1" si="121"/>
        <v>620683.54602596187</v>
      </c>
      <c r="AS180" s="160">
        <f t="shared" ca="1" si="121"/>
        <v>644376.67955667363</v>
      </c>
      <c r="AT180" s="160">
        <f t="shared" ca="1" si="121"/>
        <v>662308.09868053789</v>
      </c>
      <c r="AU180" s="160">
        <f t="shared" ca="1" si="121"/>
        <v>682689.62659099698</v>
      </c>
      <c r="AV180" s="160">
        <f t="shared" ca="1" si="121"/>
        <v>705849.19256483624</v>
      </c>
      <c r="AW180" s="160">
        <f t="shared" ca="1" si="121"/>
        <v>740081.47036211356</v>
      </c>
      <c r="AX180" s="160">
        <f t="shared" ca="1" si="121"/>
        <v>769962.92871138523</v>
      </c>
      <c r="AY180" s="160">
        <f t="shared" ca="1" si="121"/>
        <v>836079.46874095546</v>
      </c>
      <c r="AZ180" s="160">
        <f t="shared" ca="1" si="121"/>
        <v>880476.45418312517</v>
      </c>
      <c r="BA180" s="160">
        <f t="shared" ca="1" si="121"/>
        <v>952533.28094590397</v>
      </c>
      <c r="BB180" s="160">
        <f t="shared" ca="1" si="121"/>
        <v>1013821.1827484833</v>
      </c>
      <c r="BC180" s="160">
        <f t="shared" ca="1" si="121"/>
        <v>1082260.6597994424</v>
      </c>
      <c r="BD180" s="160">
        <f t="shared" ca="1" si="121"/>
        <v>1158810.7393903644</v>
      </c>
      <c r="BE180" s="160">
        <f t="shared" ca="1" si="121"/>
        <v>1244559.1757026666</v>
      </c>
      <c r="BF180" s="160">
        <f t="shared" ca="1" si="121"/>
        <v>1340739.7248113197</v>
      </c>
      <c r="BG180" s="160">
        <f t="shared" ca="1" si="121"/>
        <v>1448751.7379087959</v>
      </c>
      <c r="BH180" s="160">
        <f t="shared" ca="1" si="121"/>
        <v>1578479.3795097801</v>
      </c>
      <c r="BI180" s="160">
        <f t="shared" ca="1" si="121"/>
        <v>1715128.8493421602</v>
      </c>
      <c r="BJ180" s="160">
        <f t="shared" ca="1" si="121"/>
        <v>1877335.9390401824</v>
      </c>
      <c r="BK180" s="161"/>
    </row>
    <row r="181" spans="1:63" outlineLevel="1"/>
    <row r="182" spans="1:63" outlineLevel="1">
      <c r="A182" s="17" t="s">
        <v>208</v>
      </c>
      <c r="B182" s="17"/>
      <c r="C182" s="160">
        <f t="shared" ref="C182:BJ182" ca="1" si="122">C144-C151-C180</f>
        <v>-89766.666666666657</v>
      </c>
      <c r="D182" s="160">
        <f t="shared" ca="1" si="122"/>
        <v>-215808.33333333334</v>
      </c>
      <c r="E182" s="160">
        <f t="shared" ca="1" si="122"/>
        <v>-533008.33333333326</v>
      </c>
      <c r="F182" s="160">
        <f t="shared" ca="1" si="122"/>
        <v>-483535.33333333331</v>
      </c>
      <c r="G182" s="160">
        <f t="shared" ca="1" si="122"/>
        <v>-481278.33969479165</v>
      </c>
      <c r="H182" s="160">
        <f t="shared" ca="1" si="122"/>
        <v>-477026.08465680742</v>
      </c>
      <c r="I182" s="160">
        <f t="shared" ca="1" si="122"/>
        <v>-474041.47114900145</v>
      </c>
      <c r="J182" s="160">
        <f t="shared" ca="1" si="122"/>
        <v>-440243.78023586865</v>
      </c>
      <c r="K182" s="160">
        <f t="shared" ca="1" si="122"/>
        <v>-437303.17786538502</v>
      </c>
      <c r="L182" s="160">
        <f t="shared" ca="1" si="122"/>
        <v>-434373.09405799001</v>
      </c>
      <c r="M182" s="160">
        <f t="shared" ca="1" si="122"/>
        <v>-431447.64017810643</v>
      </c>
      <c r="N182" s="160">
        <f t="shared" ca="1" si="122"/>
        <v>-428520.29996064189</v>
      </c>
      <c r="O182" s="160">
        <f t="shared" ca="1" si="122"/>
        <v>-373585.4409281218</v>
      </c>
      <c r="P182" s="160">
        <f t="shared" ca="1" si="122"/>
        <v>-376614.67004372762</v>
      </c>
      <c r="Q182" s="160">
        <f t="shared" ca="1" si="122"/>
        <v>-390865.34985526005</v>
      </c>
      <c r="R182" s="160">
        <f t="shared" ca="1" si="122"/>
        <v>-390832.65074910299</v>
      </c>
      <c r="S182" s="160">
        <f t="shared" ca="1" si="122"/>
        <v>-390663.00616265228</v>
      </c>
      <c r="T182" s="160">
        <f t="shared" ca="1" si="122"/>
        <v>-390340.97658973641</v>
      </c>
      <c r="U182" s="160">
        <f t="shared" ca="1" si="122"/>
        <v>-389849.00096314005</v>
      </c>
      <c r="V182" s="160">
        <f t="shared" ca="1" si="122"/>
        <v>-375630.52279889549</v>
      </c>
      <c r="W182" s="160">
        <f t="shared" ca="1" si="122"/>
        <v>-374503.62123100483</v>
      </c>
      <c r="X182" s="160">
        <f t="shared" ca="1" si="122"/>
        <v>-373073.37735736457</v>
      </c>
      <c r="Y182" s="160">
        <f t="shared" ca="1" si="122"/>
        <v>-371302.56427504244</v>
      </c>
      <c r="Z182" s="160">
        <f t="shared" ca="1" si="122"/>
        <v>-369148.91560409009</v>
      </c>
      <c r="AA182" s="160">
        <f t="shared" ca="1" si="122"/>
        <v>-367814.17123984115</v>
      </c>
      <c r="AB182" s="160">
        <f t="shared" ca="1" si="122"/>
        <v>-367643.41217894625</v>
      </c>
      <c r="AC182" s="160">
        <f t="shared" ca="1" si="122"/>
        <v>-378812.53703564708</v>
      </c>
      <c r="AD182" s="160">
        <f t="shared" ca="1" si="122"/>
        <v>-374482.27558526036</v>
      </c>
      <c r="AE182" s="160">
        <f t="shared" ca="1" si="122"/>
        <v>-369439.28474299121</v>
      </c>
      <c r="AF182" s="160">
        <f t="shared" ca="1" si="122"/>
        <v>-363591.30173469963</v>
      </c>
      <c r="AG182" s="160">
        <f t="shared" ca="1" si="122"/>
        <v>-356833.68841390638</v>
      </c>
      <c r="AH182" s="160">
        <f t="shared" ca="1" si="122"/>
        <v>-349047.7813746907</v>
      </c>
      <c r="AI182" s="160">
        <f t="shared" ca="1" si="122"/>
        <v>-340099.0219638804</v>
      </c>
      <c r="AJ182" s="160">
        <f t="shared" ca="1" si="122"/>
        <v>-329834.83684371162</v>
      </c>
      <c r="AK182" s="160">
        <f t="shared" ca="1" si="122"/>
        <v>-318082.23584386287</v>
      </c>
      <c r="AL182" s="160">
        <f t="shared" ca="1" si="122"/>
        <v>-304645.08940816001</v>
      </c>
      <c r="AM182" s="160">
        <f t="shared" ca="1" si="122"/>
        <v>-296190.30487937678</v>
      </c>
      <c r="AN182" s="160">
        <f t="shared" ca="1" si="122"/>
        <v>-281402.79998097871</v>
      </c>
      <c r="AO182" s="160">
        <f t="shared" ca="1" si="122"/>
        <v>-276771.48781705461</v>
      </c>
      <c r="AP182" s="160">
        <f t="shared" ca="1" si="122"/>
        <v>-253533.80089623504</v>
      </c>
      <c r="AQ182" s="160">
        <f t="shared" ca="1" si="122"/>
        <v>-227088.10411335761</v>
      </c>
      <c r="AR182" s="160">
        <f t="shared" ca="1" si="122"/>
        <v>-197008.57625334116</v>
      </c>
      <c r="AS182" s="160">
        <f t="shared" ca="1" si="122"/>
        <v>-170735.25327400572</v>
      </c>
      <c r="AT182" s="160">
        <f t="shared" ca="1" si="122"/>
        <v>-131875.58832840959</v>
      </c>
      <c r="AU182" s="160">
        <f t="shared" ca="1" si="122"/>
        <v>-87732.145882640267</v>
      </c>
      <c r="AV182" s="160">
        <f t="shared" ca="1" si="122"/>
        <v>-37602.005193273304</v>
      </c>
      <c r="AW182" s="160">
        <f t="shared" ca="1" si="122"/>
        <v>11388.847543028649</v>
      </c>
      <c r="AX182" s="160">
        <f t="shared" ca="1" si="122"/>
        <v>75988.885398012237</v>
      </c>
      <c r="AY182" s="160">
        <f t="shared" ca="1" si="122"/>
        <v>152358.61160604912</v>
      </c>
      <c r="AZ182" s="160">
        <f t="shared" ca="1" si="122"/>
        <v>234167.84042626643</v>
      </c>
      <c r="BA182" s="160">
        <f t="shared" ca="1" si="122"/>
        <v>305318.59378261922</v>
      </c>
      <c r="BB182" s="160">
        <f t="shared" ca="1" si="122"/>
        <v>406509.4362839032</v>
      </c>
      <c r="BC182" s="160">
        <f t="shared" ca="1" si="122"/>
        <v>522393.05922840536</v>
      </c>
      <c r="BD182" s="160">
        <f t="shared" ca="1" si="122"/>
        <v>654927.55513330409</v>
      </c>
      <c r="BE182" s="160">
        <f t="shared" ca="1" si="122"/>
        <v>806332.16772257327</v>
      </c>
      <c r="BF182" s="160">
        <f t="shared" ca="1" si="122"/>
        <v>979122.10450163344</v>
      </c>
      <c r="BG182" s="160">
        <f t="shared" ca="1" si="122"/>
        <v>1176147.9885523282</v>
      </c>
      <c r="BH182" s="160">
        <f t="shared" ca="1" si="122"/>
        <v>1392343.5718762642</v>
      </c>
      <c r="BI182" s="160">
        <f t="shared" ca="1" si="122"/>
        <v>1647964.3847074367</v>
      </c>
      <c r="BJ182" s="160">
        <f t="shared" ca="1" si="122"/>
        <v>1930566.1833978577</v>
      </c>
      <c r="BK182" s="161"/>
    </row>
    <row r="183" spans="1:63" outlineLevel="1">
      <c r="A183" s="2" t="s">
        <v>197</v>
      </c>
      <c r="B183" s="2"/>
      <c r="C183" s="94">
        <f t="array" aca="1" ref="C183" ca="1">INDEX($B$231:$F$231,1,C137)/12</f>
        <v>0</v>
      </c>
      <c r="D183" s="94">
        <f t="array" aca="1" ref="D183" ca="1">INDEX($B$231:$F$231,1,D137)/12</f>
        <v>0</v>
      </c>
      <c r="E183" s="94">
        <f t="array" aca="1" ref="E183" ca="1">INDEX($B$231:$F$231,1,E137)/12</f>
        <v>0</v>
      </c>
      <c r="F183" s="94">
        <f t="array" aca="1" ref="F183" ca="1">INDEX($B$231:$F$231,1,F137)/12</f>
        <v>0</v>
      </c>
      <c r="G183" s="94">
        <f t="array" aca="1" ref="G183" ca="1">INDEX($B$231:$F$231,1,G137)/12</f>
        <v>0</v>
      </c>
      <c r="H183" s="94">
        <f t="array" aca="1" ref="H183" ca="1">INDEX($B$231:$F$231,1,H137)/12</f>
        <v>0</v>
      </c>
      <c r="I183" s="94">
        <f t="array" aca="1" ref="I183" ca="1">INDEX($B$231:$F$231,1,I137)/12</f>
        <v>0</v>
      </c>
      <c r="J183" s="94">
        <f t="array" aca="1" ref="J183" ca="1">INDEX($B$231:$F$231,1,J137)/12</f>
        <v>0</v>
      </c>
      <c r="K183" s="94">
        <f t="array" aca="1" ref="K183" ca="1">INDEX($B$231:$F$231,1,K137)/12</f>
        <v>0</v>
      </c>
      <c r="L183" s="94">
        <f t="array" aca="1" ref="L183" ca="1">INDEX($B$231:$F$231,1,L137)/12</f>
        <v>0</v>
      </c>
      <c r="M183" s="94">
        <f t="array" aca="1" ref="M183" ca="1">INDEX($B$231:$F$231,1,M137)/12</f>
        <v>0</v>
      </c>
      <c r="N183" s="94">
        <f t="array" aca="1" ref="N183" ca="1">INDEX($B$231:$F$231,1,N137)/12</f>
        <v>0</v>
      </c>
      <c r="O183" s="94">
        <f t="array" aca="1" ref="O183" ca="1">INDEX($B$231:$F$231,1,O137)/12</f>
        <v>0</v>
      </c>
      <c r="P183" s="94">
        <f t="array" aca="1" ref="P183" ca="1">INDEX($B$231:$F$231,1,P137)/12</f>
        <v>0</v>
      </c>
      <c r="Q183" s="94">
        <f t="array" aca="1" ref="Q183" ca="1">INDEX($B$231:$F$231,1,Q137)/12</f>
        <v>0</v>
      </c>
      <c r="R183" s="94">
        <f t="array" aca="1" ref="R183" ca="1">INDEX($B$231:$F$231,1,R137)/12</f>
        <v>0</v>
      </c>
      <c r="S183" s="94">
        <f t="array" aca="1" ref="S183" ca="1">INDEX($B$231:$F$231,1,S137)/12</f>
        <v>0</v>
      </c>
      <c r="T183" s="94">
        <f t="array" aca="1" ref="T183" ca="1">INDEX($B$231:$F$231,1,T137)/12</f>
        <v>0</v>
      </c>
      <c r="U183" s="94">
        <f t="array" aca="1" ref="U183" ca="1">INDEX($B$231:$F$231,1,U137)/12</f>
        <v>0</v>
      </c>
      <c r="V183" s="94">
        <f t="array" aca="1" ref="V183" ca="1">INDEX($B$231:$F$231,1,V137)/12</f>
        <v>0</v>
      </c>
      <c r="W183" s="94">
        <f t="array" aca="1" ref="W183" ca="1">INDEX($B$231:$F$231,1,W137)/12</f>
        <v>0</v>
      </c>
      <c r="X183" s="94">
        <f t="array" aca="1" ref="X183" ca="1">INDEX($B$231:$F$231,1,X137)/12</f>
        <v>0</v>
      </c>
      <c r="Y183" s="94">
        <f t="array" aca="1" ref="Y183" ca="1">INDEX($B$231:$F$231,1,Y137)/12</f>
        <v>0</v>
      </c>
      <c r="Z183" s="94">
        <f t="array" aca="1" ref="Z183" ca="1">INDEX($B$231:$F$231,1,Z137)/12</f>
        <v>0</v>
      </c>
      <c r="AA183" s="94">
        <f t="array" aca="1" ref="AA183" ca="1">INDEX($B$231:$F$231,1,AA137)/12</f>
        <v>0</v>
      </c>
      <c r="AB183" s="94">
        <f t="array" aca="1" ref="AB183" ca="1">INDEX($B$231:$F$231,1,AB137)/12</f>
        <v>0</v>
      </c>
      <c r="AC183" s="94">
        <f t="array" aca="1" ref="AC183" ca="1">INDEX($B$231:$F$231,1,AC137)/12</f>
        <v>0</v>
      </c>
      <c r="AD183" s="94">
        <f t="array" aca="1" ref="AD183" ca="1">INDEX($B$231:$F$231,1,AD137)/12</f>
        <v>0</v>
      </c>
      <c r="AE183" s="94">
        <f t="array" aca="1" ref="AE183" ca="1">INDEX($B$231:$F$231,1,AE137)/12</f>
        <v>0</v>
      </c>
      <c r="AF183" s="94">
        <f t="array" aca="1" ref="AF183" ca="1">INDEX($B$231:$F$231,1,AF137)/12</f>
        <v>0</v>
      </c>
      <c r="AG183" s="94">
        <f t="array" aca="1" ref="AG183" ca="1">INDEX($B$231:$F$231,1,AG137)/12</f>
        <v>0</v>
      </c>
      <c r="AH183" s="94">
        <f t="array" aca="1" ref="AH183" ca="1">INDEX($B$231:$F$231,1,AH137)/12</f>
        <v>0</v>
      </c>
      <c r="AI183" s="94">
        <f t="array" aca="1" ref="AI183" ca="1">INDEX($B$231:$F$231,1,AI137)/12</f>
        <v>0</v>
      </c>
      <c r="AJ183" s="94">
        <f t="array" aca="1" ref="AJ183" ca="1">INDEX($B$231:$F$231,1,AJ137)/12</f>
        <v>0</v>
      </c>
      <c r="AK183" s="94">
        <f t="array" aca="1" ref="AK183" ca="1">INDEX($B$231:$F$231,1,AK137)/12</f>
        <v>0</v>
      </c>
      <c r="AL183" s="94">
        <f t="array" aca="1" ref="AL183" ca="1">INDEX($B$231:$F$231,1,AL137)/12</f>
        <v>0</v>
      </c>
      <c r="AM183" s="94">
        <f t="array" aca="1" ref="AM183" ca="1">INDEX($B$231:$F$231,1,AM137)/12</f>
        <v>0</v>
      </c>
      <c r="AN183" s="94">
        <f t="array" aca="1" ref="AN183" ca="1">INDEX($B$231:$F$231,1,AN137)/12</f>
        <v>0</v>
      </c>
      <c r="AO183" s="94">
        <f t="array" aca="1" ref="AO183" ca="1">INDEX($B$231:$F$231,1,AO137)/12</f>
        <v>0</v>
      </c>
      <c r="AP183" s="94">
        <f t="array" aca="1" ref="AP183" ca="1">INDEX($B$231:$F$231,1,AP137)/12</f>
        <v>0</v>
      </c>
      <c r="AQ183" s="94">
        <f t="array" aca="1" ref="AQ183" ca="1">INDEX($B$231:$F$231,1,AQ137)/12</f>
        <v>0</v>
      </c>
      <c r="AR183" s="94">
        <f t="array" aca="1" ref="AR183" ca="1">INDEX($B$231:$F$231,1,AR137)/12</f>
        <v>0</v>
      </c>
      <c r="AS183" s="94">
        <f t="array" aca="1" ref="AS183" ca="1">INDEX($B$231:$F$231,1,AS137)/12</f>
        <v>0</v>
      </c>
      <c r="AT183" s="94">
        <f t="array" aca="1" ref="AT183" ca="1">INDEX($B$231:$F$231,1,AT137)/12</f>
        <v>0</v>
      </c>
      <c r="AU183" s="94">
        <f t="array" aca="1" ref="AU183" ca="1">INDEX($B$231:$F$231,1,AU137)/12</f>
        <v>0</v>
      </c>
      <c r="AV183" s="94">
        <f t="array" aca="1" ref="AV183" ca="1">INDEX($B$231:$F$231,1,AV137)/12</f>
        <v>0</v>
      </c>
      <c r="AW183" s="94">
        <f t="array" aca="1" ref="AW183" ca="1">INDEX($B$231:$F$231,1,AW137)/12</f>
        <v>0</v>
      </c>
      <c r="AX183" s="94">
        <f t="array" aca="1" ref="AX183" ca="1">INDEX($B$231:$F$231,1,AX137)/12</f>
        <v>0</v>
      </c>
      <c r="AY183" s="94">
        <f t="array" aca="1" ref="AY183" ca="1">INDEX($B$231:$F$231,1,AY137)/12</f>
        <v>170135.85828697728</v>
      </c>
      <c r="AZ183" s="94">
        <f t="array" aca="1" ref="AZ183" ca="1">INDEX($B$231:$F$231,1,AZ137)/12</f>
        <v>170135.85828697728</v>
      </c>
      <c r="BA183" s="94">
        <f t="array" aca="1" ref="BA183" ca="1">INDEX($B$231:$F$231,1,BA137)/12</f>
        <v>170135.85828697728</v>
      </c>
      <c r="BB183" s="94">
        <f t="array" aca="1" ref="BB183" ca="1">INDEX($B$231:$F$231,1,BB137)/12</f>
        <v>170135.85828697728</v>
      </c>
      <c r="BC183" s="94">
        <f t="array" aca="1" ref="BC183" ca="1">INDEX($B$231:$F$231,1,BC137)/12</f>
        <v>170135.85828697728</v>
      </c>
      <c r="BD183" s="94">
        <f t="array" aca="1" ref="BD183" ca="1">INDEX($B$231:$F$231,1,BD137)/12</f>
        <v>170135.85828697728</v>
      </c>
      <c r="BE183" s="94">
        <f t="array" aca="1" ref="BE183" ca="1">INDEX($B$231:$F$231,1,BE137)/12</f>
        <v>170135.85828697728</v>
      </c>
      <c r="BF183" s="94">
        <f t="array" aca="1" ref="BF183" ca="1">INDEX($B$231:$F$231,1,BF137)/12</f>
        <v>170135.85828697728</v>
      </c>
      <c r="BG183" s="94">
        <f t="array" aca="1" ref="BG183" ca="1">INDEX($B$231:$F$231,1,BG137)/12</f>
        <v>170135.85828697728</v>
      </c>
      <c r="BH183" s="94">
        <f t="array" aca="1" ref="BH183" ca="1">INDEX($B$231:$F$231,1,BH137)/12</f>
        <v>170135.85828697728</v>
      </c>
      <c r="BI183" s="94">
        <f t="array" aca="1" ref="BI183" ca="1">INDEX($B$231:$F$231,1,BI137)/12</f>
        <v>170135.85828697728</v>
      </c>
      <c r="BJ183" s="94">
        <f t="array" aca="1" ref="BJ183" ca="1">INDEX($B$231:$F$231,1,BJ137)/12</f>
        <v>170135.85828697728</v>
      </c>
    </row>
    <row r="184" spans="1:63" outlineLevel="1">
      <c r="A184" s="17" t="s">
        <v>209</v>
      </c>
      <c r="B184" s="17"/>
      <c r="C184" s="179">
        <f t="shared" ref="C184:BJ184" ca="1" si="123">C182-C183</f>
        <v>-89766.666666666657</v>
      </c>
      <c r="D184" s="179">
        <f t="shared" ca="1" si="123"/>
        <v>-215808.33333333334</v>
      </c>
      <c r="E184" s="179">
        <f t="shared" ca="1" si="123"/>
        <v>-533008.33333333326</v>
      </c>
      <c r="F184" s="179">
        <f t="shared" ca="1" si="123"/>
        <v>-483535.33333333331</v>
      </c>
      <c r="G184" s="179">
        <f t="shared" ca="1" si="123"/>
        <v>-481278.33969479165</v>
      </c>
      <c r="H184" s="179">
        <f t="shared" ca="1" si="123"/>
        <v>-477026.08465680742</v>
      </c>
      <c r="I184" s="179">
        <f t="shared" ca="1" si="123"/>
        <v>-474041.47114900145</v>
      </c>
      <c r="J184" s="179">
        <f t="shared" ca="1" si="123"/>
        <v>-440243.78023586865</v>
      </c>
      <c r="K184" s="179">
        <f t="shared" ca="1" si="123"/>
        <v>-437303.17786538502</v>
      </c>
      <c r="L184" s="179">
        <f t="shared" ca="1" si="123"/>
        <v>-434373.09405799001</v>
      </c>
      <c r="M184" s="179">
        <f t="shared" ca="1" si="123"/>
        <v>-431447.64017810643</v>
      </c>
      <c r="N184" s="179">
        <f t="shared" ca="1" si="123"/>
        <v>-428520.29996064189</v>
      </c>
      <c r="O184" s="179">
        <f t="shared" ca="1" si="123"/>
        <v>-373585.4409281218</v>
      </c>
      <c r="P184" s="179">
        <f t="shared" ca="1" si="123"/>
        <v>-376614.67004372762</v>
      </c>
      <c r="Q184" s="179">
        <f t="shared" ca="1" si="123"/>
        <v>-390865.34985526005</v>
      </c>
      <c r="R184" s="179">
        <f t="shared" ca="1" si="123"/>
        <v>-390832.65074910299</v>
      </c>
      <c r="S184" s="179">
        <f t="shared" ca="1" si="123"/>
        <v>-390663.00616265228</v>
      </c>
      <c r="T184" s="179">
        <f t="shared" ca="1" si="123"/>
        <v>-390340.97658973641</v>
      </c>
      <c r="U184" s="179">
        <f t="shared" ca="1" si="123"/>
        <v>-389849.00096314005</v>
      </c>
      <c r="V184" s="179">
        <f t="shared" ca="1" si="123"/>
        <v>-375630.52279889549</v>
      </c>
      <c r="W184" s="179">
        <f t="shared" ca="1" si="123"/>
        <v>-374503.62123100483</v>
      </c>
      <c r="X184" s="179">
        <f t="shared" ca="1" si="123"/>
        <v>-373073.37735736457</v>
      </c>
      <c r="Y184" s="179">
        <f t="shared" ca="1" si="123"/>
        <v>-371302.56427504244</v>
      </c>
      <c r="Z184" s="179">
        <f t="shared" ca="1" si="123"/>
        <v>-369148.91560409009</v>
      </c>
      <c r="AA184" s="179">
        <f t="shared" ca="1" si="123"/>
        <v>-367814.17123984115</v>
      </c>
      <c r="AB184" s="179">
        <f t="shared" ca="1" si="123"/>
        <v>-367643.41217894625</v>
      </c>
      <c r="AC184" s="179">
        <f t="shared" ca="1" si="123"/>
        <v>-378812.53703564708</v>
      </c>
      <c r="AD184" s="179">
        <f t="shared" ca="1" si="123"/>
        <v>-374482.27558526036</v>
      </c>
      <c r="AE184" s="179">
        <f t="shared" ca="1" si="123"/>
        <v>-369439.28474299121</v>
      </c>
      <c r="AF184" s="179">
        <f t="shared" ca="1" si="123"/>
        <v>-363591.30173469963</v>
      </c>
      <c r="AG184" s="179">
        <f t="shared" ca="1" si="123"/>
        <v>-356833.68841390638</v>
      </c>
      <c r="AH184" s="179">
        <f t="shared" ca="1" si="123"/>
        <v>-349047.7813746907</v>
      </c>
      <c r="AI184" s="179">
        <f t="shared" ca="1" si="123"/>
        <v>-340099.0219638804</v>
      </c>
      <c r="AJ184" s="179">
        <f t="shared" ca="1" si="123"/>
        <v>-329834.83684371162</v>
      </c>
      <c r="AK184" s="179">
        <f t="shared" ca="1" si="123"/>
        <v>-318082.23584386287</v>
      </c>
      <c r="AL184" s="179">
        <f t="shared" ca="1" si="123"/>
        <v>-304645.08940816001</v>
      </c>
      <c r="AM184" s="179">
        <f t="shared" ca="1" si="123"/>
        <v>-296190.30487937678</v>
      </c>
      <c r="AN184" s="179">
        <f t="shared" ca="1" si="123"/>
        <v>-281402.79998097871</v>
      </c>
      <c r="AO184" s="179">
        <f t="shared" ca="1" si="123"/>
        <v>-276771.48781705461</v>
      </c>
      <c r="AP184" s="179">
        <f t="shared" ca="1" si="123"/>
        <v>-253533.80089623504</v>
      </c>
      <c r="AQ184" s="179">
        <f t="shared" ca="1" si="123"/>
        <v>-227088.10411335761</v>
      </c>
      <c r="AR184" s="179">
        <f t="shared" ca="1" si="123"/>
        <v>-197008.57625334116</v>
      </c>
      <c r="AS184" s="179">
        <f t="shared" ca="1" si="123"/>
        <v>-170735.25327400572</v>
      </c>
      <c r="AT184" s="179">
        <f t="shared" ca="1" si="123"/>
        <v>-131875.58832840959</v>
      </c>
      <c r="AU184" s="179">
        <f t="shared" ca="1" si="123"/>
        <v>-87732.145882640267</v>
      </c>
      <c r="AV184" s="179">
        <f t="shared" ca="1" si="123"/>
        <v>-37602.005193273304</v>
      </c>
      <c r="AW184" s="179">
        <f t="shared" ca="1" si="123"/>
        <v>11388.847543028649</v>
      </c>
      <c r="AX184" s="179">
        <f t="shared" ca="1" si="123"/>
        <v>75988.885398012237</v>
      </c>
      <c r="AY184" s="179">
        <f t="shared" ca="1" si="123"/>
        <v>-17777.246680928161</v>
      </c>
      <c r="AZ184" s="179">
        <f t="shared" ca="1" si="123"/>
        <v>64031.982139289146</v>
      </c>
      <c r="BA184" s="179">
        <f t="shared" ca="1" si="123"/>
        <v>135182.73549564194</v>
      </c>
      <c r="BB184" s="179">
        <f t="shared" ca="1" si="123"/>
        <v>236373.57799692592</v>
      </c>
      <c r="BC184" s="179">
        <f t="shared" ca="1" si="123"/>
        <v>352257.20094142808</v>
      </c>
      <c r="BD184" s="179">
        <f t="shared" ca="1" si="123"/>
        <v>484791.69684632681</v>
      </c>
      <c r="BE184" s="179">
        <f t="shared" ca="1" si="123"/>
        <v>636196.30943559599</v>
      </c>
      <c r="BF184" s="179">
        <f t="shared" ca="1" si="123"/>
        <v>808986.24621465616</v>
      </c>
      <c r="BG184" s="179">
        <f t="shared" ca="1" si="123"/>
        <v>1006012.1302653509</v>
      </c>
      <c r="BH184" s="179">
        <f t="shared" ca="1" si="123"/>
        <v>1222207.7135892869</v>
      </c>
      <c r="BI184" s="179">
        <f t="shared" ca="1" si="123"/>
        <v>1477828.5264204594</v>
      </c>
      <c r="BJ184" s="179">
        <f t="shared" ca="1" si="123"/>
        <v>1760430.3251108804</v>
      </c>
      <c r="BK184" s="17"/>
    </row>
    <row r="185" spans="1:63" outlineLevel="1"/>
    <row r="186" spans="1:63" outlineLevel="1"/>
    <row r="187" spans="1:63" outlineLevel="1">
      <c r="A187" s="92" t="s">
        <v>210</v>
      </c>
      <c r="B187" s="92">
        <v>1</v>
      </c>
      <c r="C187" s="92">
        <v>2</v>
      </c>
      <c r="D187" s="92">
        <v>3</v>
      </c>
      <c r="E187" s="92">
        <v>4</v>
      </c>
      <c r="F187" s="92">
        <v>5</v>
      </c>
    </row>
    <row r="188" spans="1:63" outlineLevel="2">
      <c r="A188" s="178" t="s">
        <v>173</v>
      </c>
    </row>
    <row r="189" spans="1:63" outlineLevel="2">
      <c r="A189" s="48" t="str">
        <f t="shared" ref="A189:A192" si="124">A140</f>
        <v>Subscription Revenue</v>
      </c>
      <c r="B189" s="94">
        <f t="shared" ref="B189:F189" ca="1" si="125">SUMIF($C$137:$BJ$137,B$187,$C140:$BJ140)</f>
        <v>115779.89534880787</v>
      </c>
      <c r="C189" s="94">
        <f t="shared" ca="1" si="125"/>
        <v>689567.10158609156</v>
      </c>
      <c r="D189" s="94">
        <f t="shared" ca="1" si="125"/>
        <v>1424438.9480948364</v>
      </c>
      <c r="E189" s="94">
        <f t="shared" ca="1" si="125"/>
        <v>4715042.8063507248</v>
      </c>
      <c r="F189" s="94">
        <f t="shared" ca="1" si="125"/>
        <v>20790655.919834077</v>
      </c>
    </row>
    <row r="190" spans="1:63" outlineLevel="2">
      <c r="A190" s="48" t="str">
        <f t="shared" si="124"/>
        <v>Ad Revenue</v>
      </c>
      <c r="B190" s="94">
        <f t="shared" ref="B190:F190" ca="1" si="126">SUMIF($C$137:$BJ$137,B$187,$C141:$BJ141)</f>
        <v>39196.433274397445</v>
      </c>
      <c r="C190" s="94">
        <f t="shared" ca="1" si="126"/>
        <v>83082.195507787386</v>
      </c>
      <c r="D190" s="94">
        <f t="shared" ca="1" si="126"/>
        <v>136476.01030416123</v>
      </c>
      <c r="E190" s="94">
        <f t="shared" ca="1" si="126"/>
        <v>436853.01691954501</v>
      </c>
      <c r="F190" s="94">
        <f t="shared" ca="1" si="126"/>
        <v>1804422.1436651654</v>
      </c>
    </row>
    <row r="191" spans="1:63" outlineLevel="2">
      <c r="A191" s="48" t="str">
        <f t="shared" si="124"/>
        <v>In-App Purchases Revenue</v>
      </c>
      <c r="B191" s="94">
        <f t="shared" ref="B191:F191" si="127">SUMIF($C$137:$BJ$137,B$187,$C142:$BJ142)</f>
        <v>76517.64301656466</v>
      </c>
      <c r="C191" s="94">
        <f t="shared" si="127"/>
        <v>232672.92320504491</v>
      </c>
      <c r="D191" s="94">
        <f t="shared" si="127"/>
        <v>402183.8648609778</v>
      </c>
      <c r="E191" s="94">
        <f t="shared" si="127"/>
        <v>1318716.5753247682</v>
      </c>
      <c r="F191" s="94">
        <f t="shared" si="127"/>
        <v>5594707.4316457212</v>
      </c>
    </row>
    <row r="192" spans="1:63" outlineLevel="2">
      <c r="A192" s="48">
        <f t="shared" ca="1" si="124"/>
        <v>0</v>
      </c>
      <c r="B192" s="94">
        <f t="shared" ref="B192:F192" ca="1" si="128">SUMIF($C$137:$BJ$137,B$187,$C143:$BJ143)</f>
        <v>0</v>
      </c>
      <c r="C192" s="94">
        <f t="shared" ca="1" si="128"/>
        <v>0</v>
      </c>
      <c r="D192" s="94">
        <f t="shared" ca="1" si="128"/>
        <v>0</v>
      </c>
      <c r="E192" s="94">
        <f t="shared" ca="1" si="128"/>
        <v>0</v>
      </c>
      <c r="F192" s="94">
        <f t="shared" ca="1" si="128"/>
        <v>0</v>
      </c>
    </row>
    <row r="193" spans="1:16" outlineLevel="2">
      <c r="A193" s="117" t="s">
        <v>114</v>
      </c>
      <c r="B193" s="179">
        <f t="shared" ref="B193:F193" ca="1" si="129">SUM(B189:B192)</f>
        <v>231493.97163976997</v>
      </c>
      <c r="C193" s="179">
        <f t="shared" ca="1" si="129"/>
        <v>1005322.2202989239</v>
      </c>
      <c r="D193" s="179">
        <f t="shared" ca="1" si="129"/>
        <v>1963098.8232599755</v>
      </c>
      <c r="E193" s="179">
        <f t="shared" ca="1" si="129"/>
        <v>6470612.3985950379</v>
      </c>
      <c r="F193" s="179">
        <f t="shared" ca="1" si="129"/>
        <v>28189785.495144963</v>
      </c>
    </row>
    <row r="194" spans="1:16" outlineLevel="2">
      <c r="A194" s="117"/>
      <c r="B194" s="161"/>
      <c r="C194" s="161"/>
      <c r="D194" s="161"/>
      <c r="E194" s="161"/>
      <c r="F194" s="161"/>
    </row>
    <row r="195" spans="1:16" outlineLevel="2">
      <c r="A195" s="117" t="s">
        <v>174</v>
      </c>
      <c r="G195" s="94"/>
    </row>
    <row r="196" spans="1:16" outlineLevel="2">
      <c r="A196" s="48" t="str">
        <f t="shared" ref="A196:A199" si="130">A147</f>
        <v>Direct Expenses</v>
      </c>
      <c r="B196" s="94">
        <f t="shared" ref="B196:F196" ca="1" si="131">SUMIF($C$137:$BJ$137,B$187,$C147:$BJ147)</f>
        <v>20749.760145355776</v>
      </c>
      <c r="C196" s="94">
        <f t="shared" ca="1" si="131"/>
        <v>88829.109594343783</v>
      </c>
      <c r="D196" s="94">
        <f t="shared" ca="1" si="131"/>
        <v>180574.04631048103</v>
      </c>
      <c r="E196" s="94">
        <f t="shared" ca="1" si="131"/>
        <v>625639.99328298378</v>
      </c>
      <c r="F196" s="94">
        <f t="shared" ca="1" si="131"/>
        <v>2852657.4058031472</v>
      </c>
      <c r="G196" s="376"/>
    </row>
    <row r="197" spans="1:16" outlineLevel="2">
      <c r="A197" s="48">
        <f t="shared" si="130"/>
        <v>0</v>
      </c>
      <c r="B197" s="94">
        <f t="shared" ref="B197:F197" si="132">SUMIF($C$137:$BJ$137,B$187,$C148:$BJ148)</f>
        <v>0</v>
      </c>
      <c r="C197" s="94">
        <f t="shared" si="132"/>
        <v>0</v>
      </c>
      <c r="D197" s="94">
        <f t="shared" si="132"/>
        <v>0</v>
      </c>
      <c r="E197" s="94">
        <f t="shared" si="132"/>
        <v>0</v>
      </c>
      <c r="F197" s="94">
        <f t="shared" si="132"/>
        <v>0</v>
      </c>
      <c r="G197" s="376"/>
    </row>
    <row r="198" spans="1:16" outlineLevel="2">
      <c r="A198" s="48">
        <f t="shared" si="130"/>
        <v>0</v>
      </c>
      <c r="B198" s="94">
        <f t="shared" ref="B198:F198" si="133">SUMIF($C$137:$BJ$137,B$187,$C149:$BJ149)</f>
        <v>0</v>
      </c>
      <c r="C198" s="94">
        <f t="shared" si="133"/>
        <v>0</v>
      </c>
      <c r="D198" s="94">
        <f t="shared" si="133"/>
        <v>0</v>
      </c>
      <c r="E198" s="94">
        <f t="shared" si="133"/>
        <v>0</v>
      </c>
      <c r="F198" s="94">
        <f t="shared" si="133"/>
        <v>0</v>
      </c>
      <c r="G198" s="376"/>
    </row>
    <row r="199" spans="1:16" outlineLevel="2">
      <c r="A199" s="48">
        <f t="shared" si="130"/>
        <v>0</v>
      </c>
      <c r="B199" s="94">
        <f t="shared" ref="B199:F199" si="134">SUMIF($C$137:$BJ$137,B$187,$C150:$BJ150)</f>
        <v>0</v>
      </c>
      <c r="C199" s="94">
        <f t="shared" si="134"/>
        <v>0</v>
      </c>
      <c r="D199" s="94">
        <f t="shared" si="134"/>
        <v>0</v>
      </c>
      <c r="E199" s="94">
        <f t="shared" si="134"/>
        <v>0</v>
      </c>
      <c r="F199" s="94">
        <f t="shared" si="134"/>
        <v>0</v>
      </c>
      <c r="G199" s="376"/>
    </row>
    <row r="200" spans="1:16" outlineLevel="2">
      <c r="A200" s="117" t="s">
        <v>175</v>
      </c>
      <c r="B200" s="179">
        <f t="shared" ref="B200:F200" ca="1" si="135">SUM(B196:B199)</f>
        <v>20749.760145355776</v>
      </c>
      <c r="C200" s="179">
        <f t="shared" ca="1" si="135"/>
        <v>88829.109594343783</v>
      </c>
      <c r="D200" s="179">
        <f t="shared" ca="1" si="135"/>
        <v>180574.04631048103</v>
      </c>
      <c r="E200" s="179">
        <f t="shared" ca="1" si="135"/>
        <v>625639.99328298378</v>
      </c>
      <c r="F200" s="179">
        <f t="shared" ca="1" si="135"/>
        <v>2852657.4058031472</v>
      </c>
      <c r="G200" s="376"/>
      <c r="K200" s="2"/>
      <c r="L200" s="94"/>
      <c r="M200" s="94"/>
      <c r="N200" s="94"/>
      <c r="O200" s="94"/>
      <c r="P200" s="94"/>
    </row>
    <row r="201" spans="1:16" outlineLevel="2">
      <c r="A201" s="117"/>
      <c r="B201" s="161"/>
      <c r="C201" s="161"/>
      <c r="D201" s="161"/>
      <c r="E201" s="161"/>
      <c r="F201" s="161"/>
      <c r="G201" s="376"/>
    </row>
    <row r="202" spans="1:16" outlineLevel="2">
      <c r="A202" s="2" t="s">
        <v>205</v>
      </c>
      <c r="B202" s="94">
        <f t="shared" ref="B202:F202" ca="1" si="136">B193-B200</f>
        <v>210744.21149441419</v>
      </c>
      <c r="C202" s="94">
        <f t="shared" ca="1" si="136"/>
        <v>916493.11070458009</v>
      </c>
      <c r="D202" s="94">
        <f t="shared" ca="1" si="136"/>
        <v>1782524.7769494946</v>
      </c>
      <c r="E202" s="94">
        <f t="shared" ca="1" si="136"/>
        <v>5844972.4053120539</v>
      </c>
      <c r="F202" s="94">
        <f t="shared" ca="1" si="136"/>
        <v>25337128.089341816</v>
      </c>
      <c r="G202" s="376"/>
    </row>
    <row r="203" spans="1:16" outlineLevel="2">
      <c r="A203" s="2"/>
      <c r="B203" s="94"/>
      <c r="C203" s="94"/>
      <c r="D203" s="94"/>
      <c r="E203" s="94"/>
      <c r="F203" s="94"/>
      <c r="G203" s="376"/>
    </row>
    <row r="204" spans="1:16" outlineLevel="2">
      <c r="A204" s="17" t="s">
        <v>116</v>
      </c>
      <c r="G204" s="376"/>
    </row>
    <row r="205" spans="1:16" outlineLevel="2">
      <c r="A205" s="48" t="str">
        <f t="shared" ref="A205:A227" si="137">A157</f>
        <v>Sales and Marketing</v>
      </c>
      <c r="B205" s="94">
        <f t="shared" ref="B205:F205" ca="1" si="138">SUMIF($C$137:$BJ$137,B$187,$C157:$BJ157)</f>
        <v>689668.91489515861</v>
      </c>
      <c r="C205" s="94">
        <f t="shared" ca="1" si="138"/>
        <v>217286.7396434205</v>
      </c>
      <c r="D205" s="94">
        <f t="shared" ca="1" si="138"/>
        <v>406704.27748737152</v>
      </c>
      <c r="E205" s="94">
        <f t="shared" ca="1" si="138"/>
        <v>1305492.127406321</v>
      </c>
      <c r="F205" s="94">
        <f t="shared" ca="1" si="138"/>
        <v>5744778.6111232573</v>
      </c>
      <c r="G205" s="376"/>
    </row>
    <row r="206" spans="1:16" outlineLevel="2">
      <c r="A206" s="48" t="str">
        <f t="shared" si="137"/>
        <v>General and Administrative</v>
      </c>
      <c r="B206" s="94">
        <f t="shared" ref="B206:F206" ca="1" si="139">SUMIF($C$137:$BJ$137,B$187,$C158:$BJ158)</f>
        <v>522019.51773118164</v>
      </c>
      <c r="C206" s="94">
        <f t="shared" ca="1" si="139"/>
        <v>676118.55095263128</v>
      </c>
      <c r="D206" s="94">
        <f t="shared" ca="1" si="139"/>
        <v>777690.5233277207</v>
      </c>
      <c r="E206" s="94">
        <f t="shared" ca="1" si="139"/>
        <v>1216914.3219583649</v>
      </c>
      <c r="F206" s="94">
        <f t="shared" ca="1" si="139"/>
        <v>3306950.67137367</v>
      </c>
      <c r="G206" s="376"/>
    </row>
    <row r="207" spans="1:16" outlineLevel="2">
      <c r="A207" s="48" t="str">
        <f t="shared" si="137"/>
        <v>Development &amp; Maintenance</v>
      </c>
      <c r="B207" s="94">
        <f t="shared" ref="B207:F207" ca="1" si="140">SUMIF($C$137:$BJ$137,B$187,$C159:$BJ159)</f>
        <v>160500</v>
      </c>
      <c r="C207" s="94">
        <f t="shared" ca="1" si="140"/>
        <v>12360</v>
      </c>
      <c r="D207" s="94">
        <f t="shared" ca="1" si="140"/>
        <v>12730.799999999997</v>
      </c>
      <c r="E207" s="94">
        <f t="shared" ca="1" si="140"/>
        <v>13112.724000000004</v>
      </c>
      <c r="F207" s="94">
        <f t="shared" ca="1" si="140"/>
        <v>13506.105719999998</v>
      </c>
      <c r="G207" s="376"/>
    </row>
    <row r="208" spans="1:16" outlineLevel="2">
      <c r="A208" s="48">
        <f t="shared" si="137"/>
        <v>0</v>
      </c>
      <c r="B208" s="94">
        <f t="shared" ref="B208:F208" ca="1" si="141">SUMIF($C$137:$BJ$137,B$187,$C160:$BJ160)</f>
        <v>0</v>
      </c>
      <c r="C208" s="94">
        <f t="shared" ca="1" si="141"/>
        <v>0</v>
      </c>
      <c r="D208" s="94">
        <f t="shared" ca="1" si="141"/>
        <v>0</v>
      </c>
      <c r="E208" s="94">
        <f t="shared" ca="1" si="141"/>
        <v>0</v>
      </c>
      <c r="F208" s="94">
        <f t="shared" ca="1" si="141"/>
        <v>0</v>
      </c>
      <c r="G208" s="376"/>
    </row>
    <row r="209" spans="1:7" outlineLevel="2">
      <c r="A209" s="48">
        <f t="shared" si="137"/>
        <v>0</v>
      </c>
      <c r="B209" s="94">
        <f t="shared" ref="B209:F209" ca="1" si="142">SUMIF($C$137:$BJ$137,B$187,$C161:$BJ161)</f>
        <v>0</v>
      </c>
      <c r="C209" s="94">
        <f t="shared" ca="1" si="142"/>
        <v>0</v>
      </c>
      <c r="D209" s="94">
        <f t="shared" ca="1" si="142"/>
        <v>0</v>
      </c>
      <c r="E209" s="94">
        <f t="shared" ca="1" si="142"/>
        <v>0</v>
      </c>
      <c r="F209" s="94">
        <f t="shared" ca="1" si="142"/>
        <v>0</v>
      </c>
      <c r="G209" s="376"/>
    </row>
    <row r="210" spans="1:7" outlineLevel="2">
      <c r="A210" s="48">
        <f t="shared" si="137"/>
        <v>0</v>
      </c>
      <c r="B210" s="94">
        <f t="shared" ref="B210:F210" ca="1" si="143">SUMIF($C$137:$BJ$137,B$187,$C162:$BJ162)</f>
        <v>0</v>
      </c>
      <c r="C210" s="94">
        <f t="shared" ca="1" si="143"/>
        <v>0</v>
      </c>
      <c r="D210" s="94">
        <f t="shared" ca="1" si="143"/>
        <v>0</v>
      </c>
      <c r="E210" s="94">
        <f t="shared" ca="1" si="143"/>
        <v>0</v>
      </c>
      <c r="F210" s="94">
        <f t="shared" ca="1" si="143"/>
        <v>0</v>
      </c>
      <c r="G210" s="376"/>
    </row>
    <row r="211" spans="1:7" outlineLevel="2">
      <c r="A211" s="48">
        <f t="shared" si="137"/>
        <v>0</v>
      </c>
      <c r="B211" s="94">
        <f t="shared" ref="B211:F211" ca="1" si="144">SUMIF($C$137:$BJ$137,B$187,$C163:$BJ163)</f>
        <v>0</v>
      </c>
      <c r="C211" s="94">
        <f t="shared" ca="1" si="144"/>
        <v>0</v>
      </c>
      <c r="D211" s="94">
        <f t="shared" ca="1" si="144"/>
        <v>0</v>
      </c>
      <c r="E211" s="94">
        <f t="shared" ca="1" si="144"/>
        <v>0</v>
      </c>
      <c r="F211" s="94">
        <f t="shared" ca="1" si="144"/>
        <v>0</v>
      </c>
      <c r="G211" s="376"/>
    </row>
    <row r="212" spans="1:7" outlineLevel="2">
      <c r="A212" s="48">
        <f t="shared" si="137"/>
        <v>0</v>
      </c>
      <c r="B212" s="94">
        <f t="shared" ref="B212:F212" ca="1" si="145">SUMIF($C$137:$BJ$137,B$187,$C164:$BJ164)</f>
        <v>0</v>
      </c>
      <c r="C212" s="94">
        <f t="shared" ca="1" si="145"/>
        <v>0</v>
      </c>
      <c r="D212" s="94">
        <f t="shared" ca="1" si="145"/>
        <v>0</v>
      </c>
      <c r="E212" s="94">
        <f t="shared" ca="1" si="145"/>
        <v>0</v>
      </c>
      <c r="F212" s="94">
        <f t="shared" ca="1" si="145"/>
        <v>0</v>
      </c>
      <c r="G212" s="376"/>
    </row>
    <row r="213" spans="1:7" outlineLevel="2">
      <c r="A213" s="48">
        <f t="shared" si="137"/>
        <v>0</v>
      </c>
      <c r="B213" s="94">
        <f t="shared" ref="B213:F213" ca="1" si="146">SUMIF($C$137:$BJ$137,B$187,$C165:$BJ165)</f>
        <v>0</v>
      </c>
      <c r="C213" s="94">
        <f t="shared" ca="1" si="146"/>
        <v>0</v>
      </c>
      <c r="D213" s="94">
        <f t="shared" ca="1" si="146"/>
        <v>0</v>
      </c>
      <c r="E213" s="94">
        <f t="shared" ca="1" si="146"/>
        <v>0</v>
      </c>
      <c r="F213" s="94">
        <f t="shared" ca="1" si="146"/>
        <v>0</v>
      </c>
      <c r="G213" s="376"/>
    </row>
    <row r="214" spans="1:7" outlineLevel="2">
      <c r="A214" s="48">
        <f t="shared" si="137"/>
        <v>0</v>
      </c>
      <c r="B214" s="94">
        <f t="shared" ref="B214:F214" ca="1" si="147">SUMIF($C$137:$BJ$137,B$187,$C166:$BJ166)</f>
        <v>0</v>
      </c>
      <c r="C214" s="94">
        <f t="shared" ca="1" si="147"/>
        <v>0</v>
      </c>
      <c r="D214" s="94">
        <f t="shared" ca="1" si="147"/>
        <v>0</v>
      </c>
      <c r="E214" s="94">
        <f t="shared" ca="1" si="147"/>
        <v>0</v>
      </c>
      <c r="F214" s="94">
        <f t="shared" ca="1" si="147"/>
        <v>0</v>
      </c>
      <c r="G214" s="376"/>
    </row>
    <row r="215" spans="1:7" outlineLevel="2">
      <c r="A215" s="48">
        <f t="shared" si="137"/>
        <v>0</v>
      </c>
      <c r="B215" s="94">
        <f t="shared" ref="B215:F215" si="148">SUMIF($C$137:$BJ$137,B$187,$C167:$BJ167)</f>
        <v>0</v>
      </c>
      <c r="C215" s="94">
        <f t="shared" si="148"/>
        <v>0</v>
      </c>
      <c r="D215" s="94">
        <f t="shared" si="148"/>
        <v>0</v>
      </c>
      <c r="E215" s="94">
        <f t="shared" si="148"/>
        <v>0</v>
      </c>
      <c r="F215" s="94">
        <f t="shared" si="148"/>
        <v>0</v>
      </c>
      <c r="G215" s="376"/>
    </row>
    <row r="216" spans="1:7" outlineLevel="2">
      <c r="A216" s="48">
        <f t="shared" si="137"/>
        <v>0</v>
      </c>
      <c r="B216" s="94">
        <f t="shared" ref="B216:F216" si="149">SUMIF($C$137:$BJ$137,B$187,$C168:$BJ168)</f>
        <v>0</v>
      </c>
      <c r="C216" s="94">
        <f t="shared" si="149"/>
        <v>0</v>
      </c>
      <c r="D216" s="94">
        <f t="shared" si="149"/>
        <v>0</v>
      </c>
      <c r="E216" s="94">
        <f t="shared" si="149"/>
        <v>0</v>
      </c>
      <c r="F216" s="94">
        <f t="shared" si="149"/>
        <v>0</v>
      </c>
      <c r="G216" s="376"/>
    </row>
    <row r="217" spans="1:7" outlineLevel="2">
      <c r="A217" s="48">
        <f t="shared" si="137"/>
        <v>0</v>
      </c>
      <c r="B217" s="94">
        <f t="shared" ref="B217:F217" si="150">SUMIF($C$137:$BJ$137,B$187,$C169:$BJ169)</f>
        <v>0</v>
      </c>
      <c r="C217" s="94">
        <f t="shared" si="150"/>
        <v>0</v>
      </c>
      <c r="D217" s="94">
        <f t="shared" si="150"/>
        <v>0</v>
      </c>
      <c r="E217" s="94">
        <f t="shared" si="150"/>
        <v>0</v>
      </c>
      <c r="F217" s="94">
        <f t="shared" si="150"/>
        <v>0</v>
      </c>
      <c r="G217" s="376"/>
    </row>
    <row r="218" spans="1:7" outlineLevel="2">
      <c r="A218" s="48">
        <f t="shared" si="137"/>
        <v>0</v>
      </c>
      <c r="B218" s="94">
        <f t="shared" ref="B218:F218" si="151">SUMIF($C$137:$BJ$137,B$187,$C170:$BJ170)</f>
        <v>0</v>
      </c>
      <c r="C218" s="94">
        <f t="shared" si="151"/>
        <v>0</v>
      </c>
      <c r="D218" s="94">
        <f t="shared" si="151"/>
        <v>0</v>
      </c>
      <c r="E218" s="94">
        <f t="shared" si="151"/>
        <v>0</v>
      </c>
      <c r="F218" s="94">
        <f t="shared" si="151"/>
        <v>0</v>
      </c>
      <c r="G218" s="376"/>
    </row>
    <row r="219" spans="1:7" outlineLevel="2">
      <c r="A219" s="48">
        <f t="shared" si="137"/>
        <v>0</v>
      </c>
      <c r="B219" s="94">
        <f t="shared" ref="B219:F219" si="152">SUMIF($C$137:$BJ$137,B$187,$C171:$BJ171)</f>
        <v>0</v>
      </c>
      <c r="C219" s="94">
        <f t="shared" si="152"/>
        <v>0</v>
      </c>
      <c r="D219" s="94">
        <f t="shared" si="152"/>
        <v>0</v>
      </c>
      <c r="E219" s="94">
        <f t="shared" si="152"/>
        <v>0</v>
      </c>
      <c r="F219" s="94">
        <f t="shared" si="152"/>
        <v>0</v>
      </c>
      <c r="G219" s="376"/>
    </row>
    <row r="220" spans="1:7" outlineLevel="2">
      <c r="A220" s="48">
        <f t="shared" si="137"/>
        <v>0</v>
      </c>
      <c r="B220" s="94">
        <f t="shared" ref="B220:F220" si="153">SUMIF($C$137:$BJ$137,B$187,$C172:$BJ172)</f>
        <v>0</v>
      </c>
      <c r="C220" s="94">
        <f t="shared" si="153"/>
        <v>0</v>
      </c>
      <c r="D220" s="94">
        <f t="shared" si="153"/>
        <v>0</v>
      </c>
      <c r="E220" s="94">
        <f t="shared" si="153"/>
        <v>0</v>
      </c>
      <c r="F220" s="94">
        <f t="shared" si="153"/>
        <v>0</v>
      </c>
      <c r="G220" s="376"/>
    </row>
    <row r="221" spans="1:7" outlineLevel="2">
      <c r="A221" s="48" t="str">
        <f t="shared" si="137"/>
        <v>General and Administrative Salaries</v>
      </c>
      <c r="B221" s="94">
        <f t="shared" ref="B221:F221" ca="1" si="154">SUMIF($C$137:$BJ$137,B$187,$C173:$BJ173)</f>
        <v>1901766.6666666667</v>
      </c>
      <c r="C221" s="94">
        <f t="shared" ca="1" si="154"/>
        <v>2325288.3333333335</v>
      </c>
      <c r="D221" s="94">
        <f t="shared" ca="1" si="154"/>
        <v>2441552.75</v>
      </c>
      <c r="E221" s="94">
        <f t="shared" ca="1" si="154"/>
        <v>2631930.2625000002</v>
      </c>
      <c r="F221" s="94">
        <f t="shared" ca="1" si="154"/>
        <v>3075486.4546874999</v>
      </c>
      <c r="G221" s="376"/>
    </row>
    <row r="222" spans="1:7" outlineLevel="2">
      <c r="A222" s="48" t="str">
        <f t="shared" si="137"/>
        <v>Sales and Marketing Salaries</v>
      </c>
      <c r="B222" s="94">
        <f t="shared" ref="B222:F222" ca="1" si="155">SUMIF($C$137:$BJ$137,B$187,$C174:$BJ174)</f>
        <v>1858991.666666666</v>
      </c>
      <c r="C222" s="94">
        <f t="shared" ca="1" si="155"/>
        <v>2246449.5833333335</v>
      </c>
      <c r="D222" s="94">
        <f t="shared" ca="1" si="155"/>
        <v>2358772.0625</v>
      </c>
      <c r="E222" s="94">
        <f t="shared" ca="1" si="155"/>
        <v>2544685.3031250006</v>
      </c>
      <c r="F222" s="94">
        <f t="shared" ca="1" si="155"/>
        <v>2982854.7492187507</v>
      </c>
      <c r="G222" s="376"/>
    </row>
    <row r="223" spans="1:7" outlineLevel="2">
      <c r="A223" s="48">
        <f t="shared" si="137"/>
        <v>0</v>
      </c>
      <c r="B223" s="94">
        <f t="shared" ref="B223:F223" ca="1" si="156">SUMIF($C$137:$BJ$137,B$187,$C175:$BJ175)</f>
        <v>0</v>
      </c>
      <c r="C223" s="94">
        <f t="shared" ca="1" si="156"/>
        <v>0</v>
      </c>
      <c r="D223" s="94">
        <f t="shared" ca="1" si="156"/>
        <v>0</v>
      </c>
      <c r="E223" s="94">
        <f t="shared" ca="1" si="156"/>
        <v>0</v>
      </c>
      <c r="F223" s="94">
        <f t="shared" ca="1" si="156"/>
        <v>0</v>
      </c>
      <c r="G223" s="376"/>
    </row>
    <row r="224" spans="1:7" outlineLevel="2">
      <c r="A224" s="48">
        <f t="shared" si="137"/>
        <v>0</v>
      </c>
      <c r="B224" s="94">
        <f t="shared" ref="B224:F224" ca="1" si="157">SUMIF($C$137:$BJ$137,B$187,$C176:$BJ176)</f>
        <v>0</v>
      </c>
      <c r="C224" s="94">
        <f t="shared" ca="1" si="157"/>
        <v>0</v>
      </c>
      <c r="D224" s="94">
        <f t="shared" ca="1" si="157"/>
        <v>0</v>
      </c>
      <c r="E224" s="94">
        <f t="shared" ca="1" si="157"/>
        <v>0</v>
      </c>
      <c r="F224" s="94">
        <f t="shared" ca="1" si="157"/>
        <v>0</v>
      </c>
      <c r="G224" s="376"/>
    </row>
    <row r="225" spans="1:63" outlineLevel="2">
      <c r="A225" s="48">
        <f t="shared" si="137"/>
        <v>0</v>
      </c>
      <c r="B225" s="94">
        <f t="shared" ref="B225:F225" ca="1" si="158">SUMIF($C$137:$BJ$137,B$187,$C177:$BJ177)</f>
        <v>0</v>
      </c>
      <c r="C225" s="94">
        <f t="shared" ca="1" si="158"/>
        <v>0</v>
      </c>
      <c r="D225" s="94">
        <f t="shared" ca="1" si="158"/>
        <v>0</v>
      </c>
      <c r="E225" s="94">
        <f t="shared" ca="1" si="158"/>
        <v>0</v>
      </c>
      <c r="F225" s="94">
        <f t="shared" ca="1" si="158"/>
        <v>0</v>
      </c>
      <c r="G225" s="376"/>
    </row>
    <row r="226" spans="1:63" outlineLevel="2">
      <c r="A226" s="48" t="str">
        <f t="shared" si="137"/>
        <v>Loan Interest Expense</v>
      </c>
      <c r="B226" s="94">
        <f t="shared" ref="B226:F226" si="159">SUMIF($C$137:$BJ$137,B$187,$C178:$BJ178)</f>
        <v>0</v>
      </c>
      <c r="C226" s="94">
        <f t="shared" si="159"/>
        <v>0</v>
      </c>
      <c r="D226" s="94">
        <f t="shared" si="159"/>
        <v>0</v>
      </c>
      <c r="E226" s="94">
        <f t="shared" si="159"/>
        <v>0</v>
      </c>
      <c r="F226" s="94">
        <f t="shared" si="159"/>
        <v>0</v>
      </c>
      <c r="G226" s="376"/>
    </row>
    <row r="227" spans="1:63" outlineLevel="2">
      <c r="A227" s="48" t="str">
        <f t="shared" si="137"/>
        <v>Depreciation and Amortization</v>
      </c>
      <c r="B227" s="94">
        <f t="shared" ref="B227:F227" si="160">SUMIF($C$137:$BJ$137,B$187,$C179:$BJ179)</f>
        <v>4150</v>
      </c>
      <c r="C227" s="94">
        <f t="shared" si="160"/>
        <v>5400</v>
      </c>
      <c r="D227" s="94">
        <f t="shared" si="160"/>
        <v>5400</v>
      </c>
      <c r="E227" s="94">
        <f t="shared" si="160"/>
        <v>5400</v>
      </c>
      <c r="F227" s="94">
        <f t="shared" si="160"/>
        <v>5400</v>
      </c>
      <c r="G227" s="376"/>
    </row>
    <row r="228" spans="1:63" outlineLevel="2">
      <c r="A228" s="17" t="s">
        <v>207</v>
      </c>
      <c r="B228" s="160">
        <f t="shared" ref="B228:F228" ca="1" si="161">SUM(B205:B227)</f>
        <v>5137096.7659596726</v>
      </c>
      <c r="C228" s="160">
        <f t="shared" ca="1" si="161"/>
        <v>5482903.2072627191</v>
      </c>
      <c r="D228" s="160">
        <f t="shared" ca="1" si="161"/>
        <v>6002850.4133150922</v>
      </c>
      <c r="E228" s="160">
        <f t="shared" ca="1" si="161"/>
        <v>7717534.7389896866</v>
      </c>
      <c r="F228" s="160">
        <f t="shared" ca="1" si="161"/>
        <v>15128976.592123179</v>
      </c>
      <c r="G228" s="94"/>
    </row>
    <row r="229" spans="1:63" outlineLevel="2">
      <c r="G229" s="94"/>
    </row>
    <row r="230" spans="1:63" outlineLevel="2">
      <c r="A230" s="2" t="s">
        <v>208</v>
      </c>
      <c r="B230" s="94">
        <f t="shared" ref="B230:F230" ca="1" si="162">B202-B228</f>
        <v>-4926352.5544652585</v>
      </c>
      <c r="C230" s="94">
        <f t="shared" ca="1" si="162"/>
        <v>-4566410.0965581387</v>
      </c>
      <c r="D230" s="94">
        <f t="shared" ca="1" si="162"/>
        <v>-4220325.6363655981</v>
      </c>
      <c r="E230" s="94">
        <f t="shared" ca="1" si="162"/>
        <v>-1872562.3336776327</v>
      </c>
      <c r="F230" s="94">
        <f t="shared" ca="1" si="162"/>
        <v>10208151.497218637</v>
      </c>
    </row>
    <row r="231" spans="1:63" outlineLevel="2">
      <c r="A231" s="2" t="s">
        <v>197</v>
      </c>
      <c r="B231" s="94">
        <f t="array" aca="1" ref="B231" ca="1">MAX(INDEX('Input - Other Expenses'!$J$44:$N$44,1,Calc!B187)*B230,0)</f>
        <v>0</v>
      </c>
      <c r="C231" s="94">
        <f t="array" aca="1" ref="C231" ca="1">MAX(INDEX('Input - Other Expenses'!$J$44:$N$44,1,Calc!C187)*C230,0)</f>
        <v>0</v>
      </c>
      <c r="D231" s="94">
        <f t="array" aca="1" ref="D231" ca="1">MAX(INDEX('Input - Other Expenses'!$J$44:$N$44,1,Calc!D187)*D230,0)</f>
        <v>0</v>
      </c>
      <c r="E231" s="94">
        <f t="array" aca="1" ref="E231" ca="1">MAX(INDEX('Input - Other Expenses'!$J$44:$N$44,1,Calc!E187)*E230,0)</f>
        <v>0</v>
      </c>
      <c r="F231" s="94">
        <f t="array" aca="1" ref="F231" ca="1">MAX(INDEX('Input - Other Expenses'!$J$44:$N$44,1,Calc!F187)*F230,0)</f>
        <v>2041630.2994437274</v>
      </c>
      <c r="G231" s="376"/>
    </row>
    <row r="232" spans="1:63" outlineLevel="2">
      <c r="A232" s="2" t="s">
        <v>209</v>
      </c>
      <c r="B232" s="179">
        <f t="shared" ref="B232:F232" ca="1" si="163">B230-B231</f>
        <v>-4926352.5544652585</v>
      </c>
      <c r="C232" s="179">
        <f t="shared" ca="1" si="163"/>
        <v>-4566410.0965581387</v>
      </c>
      <c r="D232" s="179">
        <f t="shared" ca="1" si="163"/>
        <v>-4220325.6363655981</v>
      </c>
      <c r="E232" s="179">
        <f t="shared" ca="1" si="163"/>
        <v>-1872562.3336776327</v>
      </c>
      <c r="F232" s="179">
        <f t="shared" ca="1" si="163"/>
        <v>8166521.1977749094</v>
      </c>
    </row>
    <row r="235" spans="1:63" ht="18.5">
      <c r="A235" s="156" t="s">
        <v>211</v>
      </c>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c r="AA235" s="170"/>
      <c r="AB235" s="170"/>
      <c r="AC235" s="170"/>
      <c r="AD235" s="170"/>
      <c r="AE235" s="170"/>
      <c r="AF235" s="170"/>
      <c r="AG235" s="170"/>
      <c r="AH235" s="170"/>
      <c r="AI235" s="170"/>
      <c r="AJ235" s="170"/>
      <c r="AK235" s="170"/>
      <c r="AL235" s="170"/>
      <c r="AM235" s="170"/>
      <c r="AN235" s="170"/>
      <c r="AO235" s="170"/>
      <c r="AP235" s="170"/>
      <c r="AQ235" s="170"/>
      <c r="AR235" s="170"/>
      <c r="AS235" s="170"/>
      <c r="AT235" s="170"/>
      <c r="AU235" s="170"/>
      <c r="AV235" s="170"/>
      <c r="AW235" s="170"/>
      <c r="AX235" s="170"/>
      <c r="AY235" s="170"/>
      <c r="AZ235" s="170"/>
      <c r="BA235" s="170"/>
      <c r="BB235" s="170"/>
      <c r="BC235" s="170"/>
      <c r="BD235" s="170"/>
      <c r="BE235" s="170"/>
      <c r="BF235" s="170"/>
      <c r="BG235" s="170"/>
      <c r="BH235" s="170"/>
      <c r="BI235" s="170"/>
      <c r="BJ235" s="157"/>
      <c r="BK235" s="157"/>
    </row>
    <row r="236" spans="1:63">
      <c r="A236" s="75" t="s">
        <v>204</v>
      </c>
      <c r="B236" s="75">
        <v>1</v>
      </c>
      <c r="C236" s="175">
        <v>1</v>
      </c>
      <c r="D236" s="175">
        <f t="shared" ref="D236:N236" si="164">C236</f>
        <v>1</v>
      </c>
      <c r="E236" s="175">
        <f t="shared" si="164"/>
        <v>1</v>
      </c>
      <c r="F236" s="175">
        <f t="shared" si="164"/>
        <v>1</v>
      </c>
      <c r="G236" s="175">
        <f t="shared" si="164"/>
        <v>1</v>
      </c>
      <c r="H236" s="175">
        <f t="shared" si="164"/>
        <v>1</v>
      </c>
      <c r="I236" s="175">
        <f t="shared" si="164"/>
        <v>1</v>
      </c>
      <c r="J236" s="175">
        <f t="shared" si="164"/>
        <v>1</v>
      </c>
      <c r="K236" s="175">
        <f t="shared" si="164"/>
        <v>1</v>
      </c>
      <c r="L236" s="175">
        <f t="shared" si="164"/>
        <v>1</v>
      </c>
      <c r="M236" s="175">
        <f t="shared" si="164"/>
        <v>1</v>
      </c>
      <c r="N236" s="175">
        <f t="shared" si="164"/>
        <v>1</v>
      </c>
      <c r="O236" s="175">
        <f t="shared" ref="O236:BJ236" si="165">C236+1</f>
        <v>2</v>
      </c>
      <c r="P236" s="175">
        <f t="shared" si="165"/>
        <v>2</v>
      </c>
      <c r="Q236" s="175">
        <f t="shared" si="165"/>
        <v>2</v>
      </c>
      <c r="R236" s="175">
        <f t="shared" si="165"/>
        <v>2</v>
      </c>
      <c r="S236" s="175">
        <f t="shared" si="165"/>
        <v>2</v>
      </c>
      <c r="T236" s="175">
        <f t="shared" si="165"/>
        <v>2</v>
      </c>
      <c r="U236" s="175">
        <f t="shared" si="165"/>
        <v>2</v>
      </c>
      <c r="V236" s="175">
        <f t="shared" si="165"/>
        <v>2</v>
      </c>
      <c r="W236" s="175">
        <f t="shared" si="165"/>
        <v>2</v>
      </c>
      <c r="X236" s="175">
        <f t="shared" si="165"/>
        <v>2</v>
      </c>
      <c r="Y236" s="175">
        <f t="shared" si="165"/>
        <v>2</v>
      </c>
      <c r="Z236" s="175">
        <f t="shared" si="165"/>
        <v>2</v>
      </c>
      <c r="AA236" s="175">
        <f t="shared" si="165"/>
        <v>3</v>
      </c>
      <c r="AB236" s="175">
        <f t="shared" si="165"/>
        <v>3</v>
      </c>
      <c r="AC236" s="175">
        <f t="shared" si="165"/>
        <v>3</v>
      </c>
      <c r="AD236" s="175">
        <f t="shared" si="165"/>
        <v>3</v>
      </c>
      <c r="AE236" s="175">
        <f t="shared" si="165"/>
        <v>3</v>
      </c>
      <c r="AF236" s="175">
        <f t="shared" si="165"/>
        <v>3</v>
      </c>
      <c r="AG236" s="175">
        <f t="shared" si="165"/>
        <v>3</v>
      </c>
      <c r="AH236" s="175">
        <f t="shared" si="165"/>
        <v>3</v>
      </c>
      <c r="AI236" s="175">
        <f t="shared" si="165"/>
        <v>3</v>
      </c>
      <c r="AJ236" s="175">
        <f t="shared" si="165"/>
        <v>3</v>
      </c>
      <c r="AK236" s="175">
        <f t="shared" si="165"/>
        <v>3</v>
      </c>
      <c r="AL236" s="175">
        <f t="shared" si="165"/>
        <v>3</v>
      </c>
      <c r="AM236" s="175">
        <f t="shared" si="165"/>
        <v>4</v>
      </c>
      <c r="AN236" s="175">
        <f t="shared" si="165"/>
        <v>4</v>
      </c>
      <c r="AO236" s="175">
        <f t="shared" si="165"/>
        <v>4</v>
      </c>
      <c r="AP236" s="175">
        <f t="shared" si="165"/>
        <v>4</v>
      </c>
      <c r="AQ236" s="175">
        <f t="shared" si="165"/>
        <v>4</v>
      </c>
      <c r="AR236" s="175">
        <f t="shared" si="165"/>
        <v>4</v>
      </c>
      <c r="AS236" s="175">
        <f t="shared" si="165"/>
        <v>4</v>
      </c>
      <c r="AT236" s="175">
        <f t="shared" si="165"/>
        <v>4</v>
      </c>
      <c r="AU236" s="175">
        <f t="shared" si="165"/>
        <v>4</v>
      </c>
      <c r="AV236" s="175">
        <f t="shared" si="165"/>
        <v>4</v>
      </c>
      <c r="AW236" s="175">
        <f t="shared" si="165"/>
        <v>4</v>
      </c>
      <c r="AX236" s="175">
        <f t="shared" si="165"/>
        <v>4</v>
      </c>
      <c r="AY236" s="175">
        <f t="shared" si="165"/>
        <v>5</v>
      </c>
      <c r="AZ236" s="175">
        <f t="shared" si="165"/>
        <v>5</v>
      </c>
      <c r="BA236" s="175">
        <f t="shared" si="165"/>
        <v>5</v>
      </c>
      <c r="BB236" s="175">
        <f t="shared" si="165"/>
        <v>5</v>
      </c>
      <c r="BC236" s="175">
        <f t="shared" si="165"/>
        <v>5</v>
      </c>
      <c r="BD236" s="175">
        <f t="shared" si="165"/>
        <v>5</v>
      </c>
      <c r="BE236" s="175">
        <f t="shared" si="165"/>
        <v>5</v>
      </c>
      <c r="BF236" s="175">
        <f t="shared" si="165"/>
        <v>5</v>
      </c>
      <c r="BG236" s="175">
        <f t="shared" si="165"/>
        <v>5</v>
      </c>
      <c r="BH236" s="175">
        <f t="shared" si="165"/>
        <v>5</v>
      </c>
      <c r="BI236" s="175">
        <f t="shared" si="165"/>
        <v>5</v>
      </c>
      <c r="BJ236" s="175">
        <f t="shared" si="165"/>
        <v>5</v>
      </c>
      <c r="BK236" s="175"/>
    </row>
    <row r="237" spans="1:63">
      <c r="A237" s="75" t="s">
        <v>40</v>
      </c>
      <c r="B237" s="75">
        <v>0</v>
      </c>
      <c r="C237" s="175">
        <v>1</v>
      </c>
      <c r="D237" s="175">
        <f t="shared" ref="D237:BJ237" si="166">C237+1</f>
        <v>2</v>
      </c>
      <c r="E237" s="175">
        <f t="shared" si="166"/>
        <v>3</v>
      </c>
      <c r="F237" s="175">
        <f t="shared" si="166"/>
        <v>4</v>
      </c>
      <c r="G237" s="175">
        <f t="shared" si="166"/>
        <v>5</v>
      </c>
      <c r="H237" s="175">
        <f t="shared" si="166"/>
        <v>6</v>
      </c>
      <c r="I237" s="175">
        <f t="shared" si="166"/>
        <v>7</v>
      </c>
      <c r="J237" s="175">
        <f t="shared" si="166"/>
        <v>8</v>
      </c>
      <c r="K237" s="175">
        <f t="shared" si="166"/>
        <v>9</v>
      </c>
      <c r="L237" s="175">
        <f t="shared" si="166"/>
        <v>10</v>
      </c>
      <c r="M237" s="175">
        <f t="shared" si="166"/>
        <v>11</v>
      </c>
      <c r="N237" s="175">
        <f t="shared" si="166"/>
        <v>12</v>
      </c>
      <c r="O237" s="175">
        <f t="shared" si="166"/>
        <v>13</v>
      </c>
      <c r="P237" s="175">
        <f t="shared" si="166"/>
        <v>14</v>
      </c>
      <c r="Q237" s="175">
        <f t="shared" si="166"/>
        <v>15</v>
      </c>
      <c r="R237" s="175">
        <f t="shared" si="166"/>
        <v>16</v>
      </c>
      <c r="S237" s="175">
        <f t="shared" si="166"/>
        <v>17</v>
      </c>
      <c r="T237" s="175">
        <f t="shared" si="166"/>
        <v>18</v>
      </c>
      <c r="U237" s="175">
        <f t="shared" si="166"/>
        <v>19</v>
      </c>
      <c r="V237" s="175">
        <f t="shared" si="166"/>
        <v>20</v>
      </c>
      <c r="W237" s="175">
        <f t="shared" si="166"/>
        <v>21</v>
      </c>
      <c r="X237" s="175">
        <f t="shared" si="166"/>
        <v>22</v>
      </c>
      <c r="Y237" s="175">
        <f t="shared" si="166"/>
        <v>23</v>
      </c>
      <c r="Z237" s="175">
        <f t="shared" si="166"/>
        <v>24</v>
      </c>
      <c r="AA237" s="175">
        <f t="shared" si="166"/>
        <v>25</v>
      </c>
      <c r="AB237" s="175">
        <f t="shared" si="166"/>
        <v>26</v>
      </c>
      <c r="AC237" s="175">
        <f t="shared" si="166"/>
        <v>27</v>
      </c>
      <c r="AD237" s="175">
        <f t="shared" si="166"/>
        <v>28</v>
      </c>
      <c r="AE237" s="175">
        <f t="shared" si="166"/>
        <v>29</v>
      </c>
      <c r="AF237" s="175">
        <f t="shared" si="166"/>
        <v>30</v>
      </c>
      <c r="AG237" s="175">
        <f t="shared" si="166"/>
        <v>31</v>
      </c>
      <c r="AH237" s="175">
        <f t="shared" si="166"/>
        <v>32</v>
      </c>
      <c r="AI237" s="175">
        <f t="shared" si="166"/>
        <v>33</v>
      </c>
      <c r="AJ237" s="175">
        <f t="shared" si="166"/>
        <v>34</v>
      </c>
      <c r="AK237" s="175">
        <f t="shared" si="166"/>
        <v>35</v>
      </c>
      <c r="AL237" s="175">
        <f t="shared" si="166"/>
        <v>36</v>
      </c>
      <c r="AM237" s="175">
        <f t="shared" si="166"/>
        <v>37</v>
      </c>
      <c r="AN237" s="175">
        <f t="shared" si="166"/>
        <v>38</v>
      </c>
      <c r="AO237" s="175">
        <f t="shared" si="166"/>
        <v>39</v>
      </c>
      <c r="AP237" s="175">
        <f t="shared" si="166"/>
        <v>40</v>
      </c>
      <c r="AQ237" s="175">
        <f t="shared" si="166"/>
        <v>41</v>
      </c>
      <c r="AR237" s="175">
        <f t="shared" si="166"/>
        <v>42</v>
      </c>
      <c r="AS237" s="175">
        <f t="shared" si="166"/>
        <v>43</v>
      </c>
      <c r="AT237" s="175">
        <f t="shared" si="166"/>
        <v>44</v>
      </c>
      <c r="AU237" s="175">
        <f t="shared" si="166"/>
        <v>45</v>
      </c>
      <c r="AV237" s="175">
        <f t="shared" si="166"/>
        <v>46</v>
      </c>
      <c r="AW237" s="175">
        <f t="shared" si="166"/>
        <v>47</v>
      </c>
      <c r="AX237" s="175">
        <f t="shared" si="166"/>
        <v>48</v>
      </c>
      <c r="AY237" s="175">
        <f t="shared" si="166"/>
        <v>49</v>
      </c>
      <c r="AZ237" s="175">
        <f t="shared" si="166"/>
        <v>50</v>
      </c>
      <c r="BA237" s="175">
        <f t="shared" si="166"/>
        <v>51</v>
      </c>
      <c r="BB237" s="175">
        <f t="shared" si="166"/>
        <v>52</v>
      </c>
      <c r="BC237" s="175">
        <f t="shared" si="166"/>
        <v>53</v>
      </c>
      <c r="BD237" s="175">
        <f t="shared" si="166"/>
        <v>54</v>
      </c>
      <c r="BE237" s="175">
        <f t="shared" si="166"/>
        <v>55</v>
      </c>
      <c r="BF237" s="175">
        <f t="shared" si="166"/>
        <v>56</v>
      </c>
      <c r="BG237" s="175">
        <f t="shared" si="166"/>
        <v>57</v>
      </c>
      <c r="BH237" s="175">
        <f t="shared" si="166"/>
        <v>58</v>
      </c>
      <c r="BI237" s="175">
        <f t="shared" si="166"/>
        <v>59</v>
      </c>
      <c r="BJ237" s="175">
        <f t="shared" si="166"/>
        <v>60</v>
      </c>
      <c r="BK237" s="175"/>
    </row>
    <row r="238" spans="1:63">
      <c r="A238" s="2" t="s">
        <v>196</v>
      </c>
    </row>
    <row r="239" spans="1:63">
      <c r="A239" s="2"/>
    </row>
    <row r="240" spans="1:63">
      <c r="A240" s="92" t="s">
        <v>212</v>
      </c>
    </row>
    <row r="241" spans="1:63">
      <c r="A241" s="152" t="str">
        <f>'Input - Assumptions'!C13</f>
        <v>% of operating expenses paid in month incurred</v>
      </c>
      <c r="B241" s="164">
        <f>'Input - Assumptions'!D13</f>
        <v>0.6</v>
      </c>
    </row>
    <row r="242" spans="1:63">
      <c r="A242" s="152" t="str">
        <f>'Input - Assumptions'!C14</f>
        <v>% of operating expenses paid on 1 month delay</v>
      </c>
      <c r="B242" s="164">
        <f>'Input - Assumptions'!D14</f>
        <v>0.4</v>
      </c>
    </row>
    <row r="243" spans="1:63">
      <c r="B243" s="21"/>
    </row>
    <row r="244" spans="1:63">
      <c r="A244" s="404" t="s">
        <v>384</v>
      </c>
      <c r="B244" s="405">
        <f>'Input - Assumptions'!D10</f>
        <v>5000</v>
      </c>
    </row>
    <row r="245" spans="1:63">
      <c r="B245" s="21"/>
    </row>
    <row r="246" spans="1:63">
      <c r="A246" s="17" t="s">
        <v>213</v>
      </c>
      <c r="B246" s="21"/>
    </row>
    <row r="247" spans="1:63">
      <c r="A247" s="181" t="s">
        <v>214</v>
      </c>
      <c r="B247" s="94">
        <v>0</v>
      </c>
      <c r="C247" s="25">
        <f t="shared" ref="C247:AH247" ca="1" si="167">B49</f>
        <v>0</v>
      </c>
      <c r="D247" s="25">
        <f t="shared" ca="1" si="167"/>
        <v>0</v>
      </c>
      <c r="E247" s="25">
        <f t="shared" ca="1" si="167"/>
        <v>0</v>
      </c>
      <c r="F247" s="25">
        <f t="shared" ca="1" si="167"/>
        <v>0</v>
      </c>
      <c r="G247" s="25">
        <f t="shared" ca="1" si="167"/>
        <v>33696</v>
      </c>
      <c r="H247" s="25">
        <f t="shared" ca="1" si="167"/>
        <v>36573.002005940762</v>
      </c>
      <c r="I247" s="25">
        <f t="shared" ca="1" si="167"/>
        <v>37259.053061814397</v>
      </c>
      <c r="J247" s="25">
        <f t="shared" ca="1" si="167"/>
        <v>49644.48010467273</v>
      </c>
      <c r="K247" s="25">
        <f t="shared" ca="1" si="167"/>
        <v>39951.610467567327</v>
      </c>
      <c r="L247" s="25">
        <f t="shared" ca="1" si="167"/>
        <v>42164.341524840056</v>
      </c>
      <c r="M247" s="25">
        <f t="shared" ca="1" si="167"/>
        <v>44416.828327225419</v>
      </c>
      <c r="N247" s="25">
        <f t="shared" ca="1" si="167"/>
        <v>55143.579952811342</v>
      </c>
      <c r="O247" s="25">
        <f t="shared" ca="1" si="167"/>
        <v>190561.89918380004</v>
      </c>
      <c r="P247" s="25">
        <f t="shared" ca="1" si="167"/>
        <v>23738.791095802862</v>
      </c>
      <c r="Q247" s="25">
        <f t="shared" ca="1" si="167"/>
        <v>57125.303802621042</v>
      </c>
      <c r="R247" s="25">
        <f t="shared" ca="1" si="167"/>
        <v>71858.658429170668</v>
      </c>
      <c r="S247" s="25">
        <f t="shared" ca="1" si="167"/>
        <v>72632.848401602561</v>
      </c>
      <c r="T247" s="25">
        <f t="shared" ca="1" si="167"/>
        <v>73698.037980520137</v>
      </c>
      <c r="U247" s="25">
        <f t="shared" ca="1" si="167"/>
        <v>75089.353164973552</v>
      </c>
      <c r="V247" s="25">
        <f t="shared" ca="1" si="167"/>
        <v>143998.18782905038</v>
      </c>
      <c r="W247" s="25">
        <f t="shared" ca="1" si="167"/>
        <v>72565.921074645958</v>
      </c>
      <c r="X247" s="25">
        <f t="shared" ca="1" si="167"/>
        <v>103680.48306772833</v>
      </c>
      <c r="Y247" s="25">
        <f t="shared" ca="1" si="167"/>
        <v>107515.71389164426</v>
      </c>
      <c r="Z247" s="25">
        <f t="shared" ca="1" si="167"/>
        <v>112078.31973540875</v>
      </c>
      <c r="AA247" s="25">
        <f t="shared" ca="1" si="167"/>
        <v>132136.54995504618</v>
      </c>
      <c r="AB247" s="25">
        <f t="shared" ca="1" si="167"/>
        <v>128359.52617529006</v>
      </c>
      <c r="AC247" s="25">
        <f t="shared" ca="1" si="167"/>
        <v>135997.44651337498</v>
      </c>
      <c r="AD247" s="25">
        <f t="shared" ca="1" si="167"/>
        <v>144862.97355462678</v>
      </c>
      <c r="AE247" s="25">
        <f t="shared" ca="1" si="167"/>
        <v>155116.66500903131</v>
      </c>
      <c r="AF247" s="25">
        <f t="shared" ca="1" si="167"/>
        <v>166940.72265854714</v>
      </c>
      <c r="AG247" s="25">
        <f t="shared" ca="1" si="167"/>
        <v>180541.89605447615</v>
      </c>
      <c r="AH247" s="25">
        <f t="shared" ca="1" si="167"/>
        <v>196154.77604068961</v>
      </c>
      <c r="AI247" s="25">
        <f t="shared" ref="AI247:BJ247" ca="1" si="168">AH49</f>
        <v>214045.53042907905</v>
      </c>
      <c r="AJ247" s="25">
        <f t="shared" ca="1" si="168"/>
        <v>234516.14117722373</v>
      </c>
      <c r="AK247" s="25">
        <f t="shared" ca="1" si="168"/>
        <v>257909.21038455458</v>
      </c>
      <c r="AL247" s="25">
        <f t="shared" ca="1" si="168"/>
        <v>284613.41145883745</v>
      </c>
      <c r="AM247" s="25">
        <f t="shared" ca="1" si="168"/>
        <v>350826.76648930786</v>
      </c>
      <c r="AN247" s="25">
        <f t="shared" ca="1" si="168"/>
        <v>363139.12801534974</v>
      </c>
      <c r="AO247" s="25">
        <f t="shared" ca="1" si="168"/>
        <v>404190.34941928752</v>
      </c>
      <c r="AP247" s="25">
        <f t="shared" ca="1" si="168"/>
        <v>450915.29673277581</v>
      </c>
      <c r="AQ247" s="25">
        <f t="shared" ca="1" si="168"/>
        <v>504072.2631605519</v>
      </c>
      <c r="AR247" s="25">
        <f t="shared" ca="1" si="168"/>
        <v>564521.41209710483</v>
      </c>
      <c r="AS247" s="25">
        <f t="shared" ca="1" si="168"/>
        <v>633238.45081362827</v>
      </c>
      <c r="AT247" s="25">
        <f t="shared" ca="1" si="168"/>
        <v>711330.1396751299</v>
      </c>
      <c r="AU247" s="25">
        <f t="shared" ca="1" si="168"/>
        <v>800051.88327029662</v>
      </c>
      <c r="AV247" s="25">
        <f t="shared" ca="1" si="168"/>
        <v>900827.68290722405</v>
      </c>
      <c r="AW247" s="25">
        <f t="shared" ca="1" si="168"/>
        <v>1015272.7674372436</v>
      </c>
      <c r="AX247" s="25">
        <f t="shared" ca="1" si="168"/>
        <v>1145219.2619125769</v>
      </c>
      <c r="AY247" s="25">
        <f t="shared" ca="1" si="168"/>
        <v>1435372.5233131119</v>
      </c>
      <c r="AZ247" s="25">
        <f t="shared" ca="1" si="168"/>
        <v>1516977.7333485945</v>
      </c>
      <c r="BA247" s="25">
        <f t="shared" ca="1" si="168"/>
        <v>1714458.3451484214</v>
      </c>
      <c r="BB247" s="25">
        <f t="shared" ca="1" si="168"/>
        <v>1938582.1281646367</v>
      </c>
      <c r="BC247" s="25">
        <f t="shared" ca="1" si="168"/>
        <v>2192923.1849314403</v>
      </c>
      <c r="BD247" s="25">
        <f t="shared" ca="1" si="168"/>
        <v>2481535.480289802</v>
      </c>
      <c r="BE247" s="25">
        <f t="shared" ca="1" si="168"/>
        <v>2809017.2565775351</v>
      </c>
      <c r="BF247" s="25">
        <f t="shared" ca="1" si="168"/>
        <v>3180584.0955341039</v>
      </c>
      <c r="BG247" s="25">
        <f t="shared" ca="1" si="168"/>
        <v>3602151.7875496289</v>
      </c>
      <c r="BH247" s="25">
        <f t="shared" ca="1" si="168"/>
        <v>4080430.3246691842</v>
      </c>
      <c r="BI247" s="25">
        <f t="shared" ca="1" si="168"/>
        <v>4623030.5104534915</v>
      </c>
      <c r="BJ247" s="25">
        <f t="shared" ca="1" si="168"/>
        <v>5238584.8802016564</v>
      </c>
    </row>
    <row r="248" spans="1:63">
      <c r="A248" s="181"/>
    </row>
    <row r="249" spans="1:63">
      <c r="A249" s="181" t="str">
        <f>A65</f>
        <v>Cash paid for Direct Expenses</v>
      </c>
      <c r="B249" s="94">
        <f t="shared" ref="B249:AG249" si="169">-B65</f>
        <v>0</v>
      </c>
      <c r="C249" s="94">
        <f t="shared" ca="1" si="169"/>
        <v>0</v>
      </c>
      <c r="D249" s="94">
        <f t="shared" ca="1" si="169"/>
        <v>0</v>
      </c>
      <c r="E249" s="94">
        <f t="shared" ca="1" si="169"/>
        <v>0</v>
      </c>
      <c r="F249" s="94">
        <f t="shared" ca="1" si="169"/>
        <v>-16.2</v>
      </c>
      <c r="G249" s="94">
        <f t="shared" ca="1" si="169"/>
        <v>-293.58141687500006</v>
      </c>
      <c r="H249" s="94">
        <f t="shared" ca="1" si="169"/>
        <v>-827.49947824298727</v>
      </c>
      <c r="I249" s="94">
        <f t="shared" ca="1" si="169"/>
        <v>-1327.1154720251111</v>
      </c>
      <c r="J249" s="94">
        <f t="shared" ca="1" si="169"/>
        <v>-2239.4400349014463</v>
      </c>
      <c r="K249" s="94">
        <f t="shared" ca="1" si="169"/>
        <v>-2971.2706248678523</v>
      </c>
      <c r="L249" s="94">
        <f t="shared" ca="1" si="169"/>
        <v>-3372.8412981608176</v>
      </c>
      <c r="M249" s="94">
        <f t="shared" ca="1" si="169"/>
        <v>-3777.1610771879923</v>
      </c>
      <c r="N249" s="94">
        <f t="shared" ca="1" si="169"/>
        <v>-4185.0912700076879</v>
      </c>
      <c r="O249" s="94">
        <f t="shared" ca="1" si="169"/>
        <v>-5501.1314742158957</v>
      </c>
      <c r="P249" s="94">
        <f t="shared" ca="1" si="169"/>
        <v>-6271.27177971335</v>
      </c>
      <c r="Q249" s="94">
        <f t="shared" ca="1" si="169"/>
        <v>-6283.7499326293891</v>
      </c>
      <c r="R249" s="94">
        <f t="shared" ca="1" si="169"/>
        <v>-6312.6317118467923</v>
      </c>
      <c r="S249" s="94">
        <f t="shared" ca="1" si="169"/>
        <v>-6359.9434946843885</v>
      </c>
      <c r="T249" s="94">
        <f t="shared" ca="1" si="169"/>
        <v>-6427.9972537148606</v>
      </c>
      <c r="U249" s="94">
        <f t="shared" ca="1" si="169"/>
        <v>-6519.430129518405</v>
      </c>
      <c r="V249" s="94">
        <f t="shared" ca="1" si="169"/>
        <v>-7642.9147894069847</v>
      </c>
      <c r="W249" s="94">
        <f t="shared" ca="1" si="169"/>
        <v>-8483.4304825879553</v>
      </c>
      <c r="X249" s="94">
        <f t="shared" ca="1" si="169"/>
        <v>-8707.291029304195</v>
      </c>
      <c r="Y249" s="94">
        <f t="shared" ca="1" si="169"/>
        <v>-8978.5173620258865</v>
      </c>
      <c r="Z249" s="94">
        <f t="shared" ca="1" si="169"/>
        <v>-9303.4091239648878</v>
      </c>
      <c r="AA249" s="94">
        <f t="shared" ca="1" si="169"/>
        <v>-9870.6693914587213</v>
      </c>
      <c r="AB249" s="94">
        <f t="shared" ca="1" si="169"/>
        <v>-10455.002896961905</v>
      </c>
      <c r="AC249" s="94">
        <f t="shared" ca="1" si="169"/>
        <v>-11003.842748586059</v>
      </c>
      <c r="AD249" s="94">
        <f t="shared" ca="1" si="169"/>
        <v>-11644.302259973369</v>
      </c>
      <c r="AE249" s="94">
        <f t="shared" ca="1" si="169"/>
        <v>-12388.841912726675</v>
      </c>
      <c r="AF249" s="94">
        <f t="shared" ca="1" si="169"/>
        <v>-13251.657011839907</v>
      </c>
      <c r="AG249" s="94">
        <f t="shared" ca="1" si="169"/>
        <v>-14248.918514485027</v>
      </c>
      <c r="AH249" s="94">
        <f t="shared" ref="AH249:BJ249" ca="1" si="170">-AH65</f>
        <v>-15399.047302056704</v>
      </c>
      <c r="AI249" s="94">
        <f t="shared" ca="1" si="170"/>
        <v>-16723.026539353974</v>
      </c>
      <c r="AJ249" s="94">
        <f t="shared" ca="1" si="170"/>
        <v>-18244.757409609119</v>
      </c>
      <c r="AK249" s="94">
        <f t="shared" ca="1" si="170"/>
        <v>-19991.46424844144</v>
      </c>
      <c r="AL249" s="94">
        <f t="shared" ca="1" si="170"/>
        <v>-21994.155936149284</v>
      </c>
      <c r="AM249" s="94">
        <f t="shared" ca="1" si="170"/>
        <v>-24753.079189632394</v>
      </c>
      <c r="AN249" s="94">
        <f t="shared" ca="1" si="170"/>
        <v>-27738.941842894703</v>
      </c>
      <c r="AO249" s="94">
        <f t="shared" ca="1" si="170"/>
        <v>-30833.041021300858</v>
      </c>
      <c r="AP249" s="94">
        <f t="shared" ca="1" si="170"/>
        <v>-34369.760842478441</v>
      </c>
      <c r="AQ249" s="94">
        <f t="shared" ca="1" si="170"/>
        <v>-38410.349035277497</v>
      </c>
      <c r="AR249" s="94">
        <f t="shared" ca="1" si="170"/>
        <v>-43024.562602245198</v>
      </c>
      <c r="AS249" s="94">
        <f t="shared" ca="1" si="170"/>
        <v>-48291.849423135871</v>
      </c>
      <c r="AT249" s="94">
        <f t="shared" ca="1" si="170"/>
        <v>-54302.69394331082</v>
      </c>
      <c r="AU249" s="94">
        <f t="shared" ca="1" si="170"/>
        <v>-61160.14973219805</v>
      </c>
      <c r="AV249" s="94">
        <f t="shared" ca="1" si="170"/>
        <v>-68981.584860902251</v>
      </c>
      <c r="AW249" s="94">
        <f t="shared" ca="1" si="170"/>
        <v>-77900.669651301403</v>
      </c>
      <c r="AX249" s="94">
        <f t="shared" ca="1" si="170"/>
        <v>-88069.640452538864</v>
      </c>
      <c r="AY249" s="94">
        <f t="shared" ca="1" si="170"/>
        <v>-101611.25260048104</v>
      </c>
      <c r="AZ249" s="94">
        <f t="shared" ca="1" si="170"/>
        <v>-116382.7584318622</v>
      </c>
      <c r="BA249" s="94">
        <f t="shared" ca="1" si="170"/>
        <v>-131909.16489496978</v>
      </c>
      <c r="BB249" s="94">
        <f t="shared" ca="1" si="170"/>
        <v>-149602.7264590555</v>
      </c>
      <c r="BC249" s="94">
        <f t="shared" ca="1" si="170"/>
        <v>-169764.22616720822</v>
      </c>
      <c r="BD249" s="94">
        <f t="shared" ca="1" si="170"/>
        <v>-192736.22128574172</v>
      </c>
      <c r="BE249" s="94">
        <f t="shared" ca="1" si="170"/>
        <v>-218908.84450088287</v>
      </c>
      <c r="BF249" s="94">
        <f t="shared" ca="1" si="170"/>
        <v>-248726.41071893784</v>
      </c>
      <c r="BG249" s="94">
        <f t="shared" ca="1" si="170"/>
        <v>-282694.94133992103</v>
      </c>
      <c r="BH249" s="94">
        <f t="shared" ca="1" si="170"/>
        <v>-321390.7334090115</v>
      </c>
      <c r="BI249" s="94">
        <f t="shared" ca="1" si="170"/>
        <v>-365470.1187416407</v>
      </c>
      <c r="BJ249" s="94">
        <f t="shared" ca="1" si="170"/>
        <v>-415680.57826601947</v>
      </c>
      <c r="BK249" s="180" t="s">
        <v>112</v>
      </c>
    </row>
    <row r="250" spans="1:63">
      <c r="A250" s="181" t="str">
        <f>A74</f>
        <v>Cash paid for Direct Labor</v>
      </c>
      <c r="B250" s="94"/>
      <c r="C250" s="94">
        <f t="shared" ref="C250:AH250" si="171">-C74</f>
        <v>0</v>
      </c>
      <c r="D250" s="94">
        <f t="shared" si="171"/>
        <v>0</v>
      </c>
      <c r="E250" s="94">
        <f t="shared" si="171"/>
        <v>0</v>
      </c>
      <c r="F250" s="94">
        <f t="shared" si="171"/>
        <v>0</v>
      </c>
      <c r="G250" s="94">
        <f t="shared" si="171"/>
        <v>0</v>
      </c>
      <c r="H250" s="94">
        <f t="shared" si="171"/>
        <v>0</v>
      </c>
      <c r="I250" s="94">
        <f t="shared" si="171"/>
        <v>0</v>
      </c>
      <c r="J250" s="94">
        <f t="shared" si="171"/>
        <v>0</v>
      </c>
      <c r="K250" s="94">
        <f t="shared" si="171"/>
        <v>0</v>
      </c>
      <c r="L250" s="94">
        <f t="shared" si="171"/>
        <v>0</v>
      </c>
      <c r="M250" s="94">
        <f t="shared" si="171"/>
        <v>0</v>
      </c>
      <c r="N250" s="94">
        <f t="shared" si="171"/>
        <v>0</v>
      </c>
      <c r="O250" s="94">
        <f t="shared" si="171"/>
        <v>0</v>
      </c>
      <c r="P250" s="94">
        <f t="shared" si="171"/>
        <v>0</v>
      </c>
      <c r="Q250" s="94">
        <f t="shared" si="171"/>
        <v>0</v>
      </c>
      <c r="R250" s="94">
        <f t="shared" si="171"/>
        <v>0</v>
      </c>
      <c r="S250" s="94">
        <f t="shared" si="171"/>
        <v>0</v>
      </c>
      <c r="T250" s="94">
        <f t="shared" si="171"/>
        <v>0</v>
      </c>
      <c r="U250" s="94">
        <f t="shared" si="171"/>
        <v>0</v>
      </c>
      <c r="V250" s="94">
        <f t="shared" si="171"/>
        <v>0</v>
      </c>
      <c r="W250" s="94">
        <f t="shared" si="171"/>
        <v>0</v>
      </c>
      <c r="X250" s="94">
        <f t="shared" si="171"/>
        <v>0</v>
      </c>
      <c r="Y250" s="94">
        <f t="shared" si="171"/>
        <v>0</v>
      </c>
      <c r="Z250" s="94">
        <f t="shared" si="171"/>
        <v>0</v>
      </c>
      <c r="AA250" s="94">
        <f t="shared" si="171"/>
        <v>0</v>
      </c>
      <c r="AB250" s="94">
        <f t="shared" si="171"/>
        <v>0</v>
      </c>
      <c r="AC250" s="94">
        <f t="shared" si="171"/>
        <v>0</v>
      </c>
      <c r="AD250" s="94">
        <f t="shared" si="171"/>
        <v>0</v>
      </c>
      <c r="AE250" s="94">
        <f t="shared" si="171"/>
        <v>0</v>
      </c>
      <c r="AF250" s="94">
        <f t="shared" si="171"/>
        <v>0</v>
      </c>
      <c r="AG250" s="94">
        <f t="shared" si="171"/>
        <v>0</v>
      </c>
      <c r="AH250" s="94">
        <f t="shared" si="171"/>
        <v>0</v>
      </c>
      <c r="AI250" s="94">
        <f t="shared" ref="AI250:BJ250" si="172">-AI74</f>
        <v>0</v>
      </c>
      <c r="AJ250" s="94">
        <f t="shared" si="172"/>
        <v>0</v>
      </c>
      <c r="AK250" s="94">
        <f t="shared" si="172"/>
        <v>0</v>
      </c>
      <c r="AL250" s="94">
        <f t="shared" si="172"/>
        <v>0</v>
      </c>
      <c r="AM250" s="94">
        <f t="shared" si="172"/>
        <v>0</v>
      </c>
      <c r="AN250" s="94">
        <f t="shared" si="172"/>
        <v>0</v>
      </c>
      <c r="AO250" s="94">
        <f t="shared" si="172"/>
        <v>0</v>
      </c>
      <c r="AP250" s="94">
        <f t="shared" si="172"/>
        <v>0</v>
      </c>
      <c r="AQ250" s="94">
        <f t="shared" si="172"/>
        <v>0</v>
      </c>
      <c r="AR250" s="94">
        <f t="shared" si="172"/>
        <v>0</v>
      </c>
      <c r="AS250" s="94">
        <f t="shared" si="172"/>
        <v>0</v>
      </c>
      <c r="AT250" s="94">
        <f t="shared" si="172"/>
        <v>0</v>
      </c>
      <c r="AU250" s="94">
        <f t="shared" si="172"/>
        <v>0</v>
      </c>
      <c r="AV250" s="94">
        <f t="shared" si="172"/>
        <v>0</v>
      </c>
      <c r="AW250" s="94">
        <f t="shared" si="172"/>
        <v>0</v>
      </c>
      <c r="AX250" s="94">
        <f t="shared" si="172"/>
        <v>0</v>
      </c>
      <c r="AY250" s="94">
        <f t="shared" si="172"/>
        <v>0</v>
      </c>
      <c r="AZ250" s="94">
        <f t="shared" si="172"/>
        <v>0</v>
      </c>
      <c r="BA250" s="94">
        <f t="shared" si="172"/>
        <v>0</v>
      </c>
      <c r="BB250" s="94">
        <f t="shared" si="172"/>
        <v>0</v>
      </c>
      <c r="BC250" s="94">
        <f t="shared" si="172"/>
        <v>0</v>
      </c>
      <c r="BD250" s="94">
        <f t="shared" si="172"/>
        <v>0</v>
      </c>
      <c r="BE250" s="94">
        <f t="shared" si="172"/>
        <v>0</v>
      </c>
      <c r="BF250" s="94">
        <f t="shared" si="172"/>
        <v>0</v>
      </c>
      <c r="BG250" s="94">
        <f t="shared" si="172"/>
        <v>0</v>
      </c>
      <c r="BH250" s="94">
        <f t="shared" si="172"/>
        <v>0</v>
      </c>
      <c r="BI250" s="94">
        <f t="shared" si="172"/>
        <v>0</v>
      </c>
      <c r="BJ250" s="94">
        <f t="shared" si="172"/>
        <v>0</v>
      </c>
      <c r="BK250" s="180"/>
    </row>
    <row r="251" spans="1:63">
      <c r="A251" s="181" t="str">
        <f t="shared" ref="A251:A272" si="173">IF(A88&lt;&gt;0,CONCATENATE("Cash paid for ",A88),0)</f>
        <v>Cash paid for Sales and Marketing</v>
      </c>
      <c r="B251" s="94"/>
      <c r="C251" s="94">
        <f t="shared" ref="C251:C272" ca="1" si="174">-B88*$B$241</f>
        <v>-2400</v>
      </c>
      <c r="D251" s="94">
        <f t="shared" ref="D251:BJ251" ca="1" si="175">-B88*$B$242-C88*$B$241</f>
        <v>-43000</v>
      </c>
      <c r="E251" s="94">
        <f t="shared" ca="1" si="175"/>
        <v>-69000</v>
      </c>
      <c r="F251" s="94">
        <f t="shared" ca="1" si="175"/>
        <v>-69000</v>
      </c>
      <c r="G251" s="94">
        <f t="shared" ca="1" si="175"/>
        <v>-69394.243199999997</v>
      </c>
      <c r="H251" s="94">
        <f t="shared" ca="1" si="175"/>
        <v>-70400.800412329103</v>
      </c>
      <c r="I251" s="94">
        <f t="shared" ca="1" si="175"/>
        <v>-71395.97811565164</v>
      </c>
      <c r="J251" s="94">
        <f t="shared" ca="1" si="175"/>
        <v>-59684.168943351804</v>
      </c>
      <c r="K251" s="94">
        <f t="shared" ca="1" si="175"/>
        <v>-52141.93692707039</v>
      </c>
      <c r="L251" s="94">
        <f t="shared" ca="1" si="175"/>
        <v>-52953.362796078785</v>
      </c>
      <c r="M251" s="94">
        <f t="shared" ca="1" si="175"/>
        <v>-53763.758219571697</v>
      </c>
      <c r="N251" s="94">
        <f t="shared" ca="1" si="175"/>
        <v>-54574.856675714043</v>
      </c>
      <c r="O251" s="94">
        <f t="shared" ca="1" si="175"/>
        <v>-31521.24719097573</v>
      </c>
      <c r="P251" s="94">
        <f t="shared" ca="1" si="175"/>
        <v>-15905.520818171384</v>
      </c>
      <c r="Q251" s="94">
        <f t="shared" ca="1" si="175"/>
        <v>-15874.42971751916</v>
      </c>
      <c r="R251" s="94">
        <f t="shared" ca="1" si="175"/>
        <v>-15877.52629715938</v>
      </c>
      <c r="S251" s="94">
        <f t="shared" ca="1" si="175"/>
        <v>-15918.591353219839</v>
      </c>
      <c r="T251" s="94">
        <f t="shared" ca="1" si="175"/>
        <v>-16001.930030011144</v>
      </c>
      <c r="U251" s="94">
        <f t="shared" ca="1" si="175"/>
        <v>-16132.441825973998</v>
      </c>
      <c r="V251" s="94">
        <f t="shared" ca="1" si="175"/>
        <v>-18626.900279132016</v>
      </c>
      <c r="W251" s="94">
        <f t="shared" ca="1" si="175"/>
        <v>-20451.033686108636</v>
      </c>
      <c r="X251" s="94">
        <f t="shared" ca="1" si="175"/>
        <v>-20839.144986490639</v>
      </c>
      <c r="Y251" s="94">
        <f t="shared" ca="1" si="175"/>
        <v>-21321.714632807598</v>
      </c>
      <c r="Z251" s="94">
        <f t="shared" ca="1" si="175"/>
        <v>-21910.529586379362</v>
      </c>
      <c r="AA251" s="94">
        <f t="shared" ca="1" si="175"/>
        <v>-23485.376983853203</v>
      </c>
      <c r="AB251" s="94">
        <f t="shared" ca="1" si="175"/>
        <v>-24941.873660602771</v>
      </c>
      <c r="AC251" s="94">
        <f t="shared" ca="1" si="175"/>
        <v>-26002.958017337711</v>
      </c>
      <c r="AD251" s="94">
        <f t="shared" ca="1" si="175"/>
        <v>-27247.134766194558</v>
      </c>
      <c r="AE251" s="94">
        <f t="shared" ca="1" si="175"/>
        <v>-28698.123498525842</v>
      </c>
      <c r="AF251" s="94">
        <f t="shared" ca="1" si="175"/>
        <v>-30382.845320018496</v>
      </c>
      <c r="AG251" s="94">
        <f t="shared" ca="1" si="175"/>
        <v>-32331.852145165023</v>
      </c>
      <c r="AH251" s="94">
        <f t="shared" ca="1" si="175"/>
        <v>-34579.813611917139</v>
      </c>
      <c r="AI251" s="94">
        <f t="shared" ca="1" si="175"/>
        <v>-37166.069348704201</v>
      </c>
      <c r="AJ251" s="94">
        <f t="shared" ca="1" si="175"/>
        <v>-40135.255363566997</v>
      </c>
      <c r="AK251" s="94">
        <f t="shared" ca="1" si="175"/>
        <v>-43538.01450194692</v>
      </c>
      <c r="AL251" s="94">
        <f t="shared" ca="1" si="175"/>
        <v>-47431.802254360206</v>
      </c>
      <c r="AM251" s="94">
        <f t="shared" ca="1" si="175"/>
        <v>-53988.27982215675</v>
      </c>
      <c r="AN251" s="94">
        <f t="shared" ca="1" si="175"/>
        <v>-60687.140563180059</v>
      </c>
      <c r="AO251" s="94">
        <f t="shared" ca="1" si="175"/>
        <v>-66868.746877912199</v>
      </c>
      <c r="AP251" s="94">
        <f t="shared" ca="1" si="175"/>
        <v>-73913.732516010685</v>
      </c>
      <c r="AQ251" s="94">
        <f t="shared" ca="1" si="175"/>
        <v>-81937.271411008682</v>
      </c>
      <c r="AR251" s="94">
        <f t="shared" ca="1" si="175"/>
        <v>-91070.010161297541</v>
      </c>
      <c r="AS251" s="94">
        <f t="shared" ca="1" si="175"/>
        <v>-101460.14424034616</v>
      </c>
      <c r="AT251" s="94">
        <f t="shared" ca="1" si="175"/>
        <v>-113275.77283876385</v>
      </c>
      <c r="AU251" s="94">
        <f t="shared" ca="1" si="175"/>
        <v>-126707.56972817848</v>
      </c>
      <c r="AV251" s="94">
        <f t="shared" ca="1" si="175"/>
        <v>-141971.8125540542</v>
      </c>
      <c r="AW251" s="94">
        <f t="shared" ca="1" si="175"/>
        <v>-159313.81865490944</v>
      </c>
      <c r="AX251" s="94">
        <f t="shared" ca="1" si="175"/>
        <v>-179011.84195923753</v>
      </c>
      <c r="AY251" s="94">
        <f t="shared" ca="1" si="175"/>
        <v>-209854.54704616501</v>
      </c>
      <c r="AZ251" s="94">
        <f t="shared" ca="1" si="175"/>
        <v>-241982.16802923573</v>
      </c>
      <c r="BA251" s="94">
        <f t="shared" ca="1" si="175"/>
        <v>-272762.60462341399</v>
      </c>
      <c r="BB251" s="94">
        <f t="shared" ca="1" si="175"/>
        <v>-307702.32750148559</v>
      </c>
      <c r="BC251" s="94">
        <f t="shared" ca="1" si="175"/>
        <v>-347358.99376298295</v>
      </c>
      <c r="BD251" s="94">
        <f t="shared" ca="1" si="175"/>
        <v>-392365.11576370837</v>
      </c>
      <c r="BE251" s="94">
        <f t="shared" ca="1" si="175"/>
        <v>-443438.10664438159</v>
      </c>
      <c r="BF251" s="94">
        <f t="shared" ca="1" si="175"/>
        <v>-501391.67393253662</v>
      </c>
      <c r="BG251" s="94">
        <f t="shared" ca="1" si="175"/>
        <v>-567148.7421134999</v>
      </c>
      <c r="BH251" s="94">
        <f t="shared" ca="1" si="175"/>
        <v>-641756.10933905584</v>
      </c>
      <c r="BI251" s="94">
        <f t="shared" ca="1" si="175"/>
        <v>-726401.0709719325</v>
      </c>
      <c r="BJ251" s="94">
        <f t="shared" ca="1" si="175"/>
        <v>-822430.27388746233</v>
      </c>
      <c r="BK251" s="182" t="str">
        <f>'Input - Other Expenses'!B5</f>
        <v>Sales and Marketing</v>
      </c>
    </row>
    <row r="252" spans="1:63">
      <c r="A252" s="181" t="str">
        <f t="shared" si="173"/>
        <v>Cash paid for General and Administrative</v>
      </c>
      <c r="C252" s="94">
        <f t="shared" ca="1" si="174"/>
        <v>-5700</v>
      </c>
      <c r="D252" s="94">
        <f t="shared" ref="D252:BJ252" ca="1" si="176">-B89*$B$242-C89*$B$241</f>
        <v>-12200</v>
      </c>
      <c r="E252" s="94">
        <f t="shared" ca="1" si="176"/>
        <v>-34400</v>
      </c>
      <c r="F252" s="94">
        <f t="shared" ca="1" si="176"/>
        <v>-48000</v>
      </c>
      <c r="G252" s="94">
        <f t="shared" ca="1" si="176"/>
        <v>-48175.2192</v>
      </c>
      <c r="H252" s="94">
        <f t="shared" ca="1" si="176"/>
        <v>-48622.57796103516</v>
      </c>
      <c r="I252" s="94">
        <f t="shared" ca="1" si="176"/>
        <v>-49064.879162511847</v>
      </c>
      <c r="J252" s="94">
        <f t="shared" ca="1" si="176"/>
        <v>-49992.963974823026</v>
      </c>
      <c r="K252" s="94">
        <f t="shared" ca="1" si="176"/>
        <v>-50729.749745364621</v>
      </c>
      <c r="L252" s="94">
        <f t="shared" ca="1" si="176"/>
        <v>-51090.3834649239</v>
      </c>
      <c r="M252" s="94">
        <f t="shared" ca="1" si="176"/>
        <v>-51450.559208698527</v>
      </c>
      <c r="N252" s="94">
        <f t="shared" ca="1" si="176"/>
        <v>-51811.047411428466</v>
      </c>
      <c r="O252" s="94">
        <f t="shared" ca="1" si="176"/>
        <v>-54008.998751544772</v>
      </c>
      <c r="P252" s="94">
        <f t="shared" ca="1" si="176"/>
        <v>-55364.675919187284</v>
      </c>
      <c r="Q252" s="94">
        <f t="shared" ca="1" si="176"/>
        <v>-55350.857652230734</v>
      </c>
      <c r="R252" s="94">
        <f t="shared" ca="1" si="176"/>
        <v>-55352.233909848612</v>
      </c>
      <c r="S252" s="94">
        <f t="shared" ca="1" si="176"/>
        <v>-55370.485045875481</v>
      </c>
      <c r="T252" s="94">
        <f t="shared" ca="1" si="176"/>
        <v>-55407.524457782732</v>
      </c>
      <c r="U252" s="94">
        <f t="shared" ca="1" si="176"/>
        <v>-55465.52970043289</v>
      </c>
      <c r="V252" s="94">
        <f t="shared" ca="1" si="176"/>
        <v>-56574.177901836454</v>
      </c>
      <c r="W252" s="94">
        <f t="shared" ca="1" si="176"/>
        <v>-57384.903860492734</v>
      </c>
      <c r="X252" s="94">
        <f t="shared" ca="1" si="176"/>
        <v>-57557.39777177362</v>
      </c>
      <c r="Y252" s="94">
        <f t="shared" ca="1" si="176"/>
        <v>-57771.873170136707</v>
      </c>
      <c r="Z252" s="94">
        <f t="shared" ca="1" si="176"/>
        <v>-58033.568705057492</v>
      </c>
      <c r="AA252" s="94">
        <f t="shared" ca="1" si="176"/>
        <v>-59602.820881712541</v>
      </c>
      <c r="AB252" s="94">
        <f t="shared" ca="1" si="176"/>
        <v>-60829.699404712352</v>
      </c>
      <c r="AC252" s="94">
        <f t="shared" ca="1" si="176"/>
        <v>-61301.292452150097</v>
      </c>
      <c r="AD252" s="94">
        <f t="shared" ca="1" si="176"/>
        <v>-61854.259896086471</v>
      </c>
      <c r="AE252" s="94">
        <f t="shared" ca="1" si="176"/>
        <v>-62499.143777122605</v>
      </c>
      <c r="AF252" s="94">
        <f t="shared" ca="1" si="176"/>
        <v>-63247.909031119329</v>
      </c>
      <c r="AG252" s="94">
        <f t="shared" ca="1" si="176"/>
        <v>-64114.134286740009</v>
      </c>
      <c r="AH252" s="94">
        <f t="shared" ca="1" si="176"/>
        <v>-65113.228271963184</v>
      </c>
      <c r="AI252" s="94">
        <f t="shared" ca="1" si="176"/>
        <v>-66262.675266090751</v>
      </c>
      <c r="AJ252" s="94">
        <f t="shared" ca="1" si="176"/>
        <v>-67582.313494918664</v>
      </c>
      <c r="AK252" s="94">
        <f t="shared" ca="1" si="176"/>
        <v>-69094.650889754208</v>
      </c>
      <c r="AL252" s="94">
        <f t="shared" ca="1" si="176"/>
        <v>-70825.223224160087</v>
      </c>
      <c r="AM252" s="94">
        <f t="shared" ca="1" si="176"/>
        <v>-75290.249054291882</v>
      </c>
      <c r="AN252" s="94">
        <f t="shared" ca="1" si="176"/>
        <v>-79301.544361413355</v>
      </c>
      <c r="AO252" s="94">
        <f t="shared" ca="1" si="176"/>
        <v>-82048.924945738749</v>
      </c>
      <c r="AP252" s="94">
        <f t="shared" ca="1" si="176"/>
        <v>-85180.029673782527</v>
      </c>
      <c r="AQ252" s="94">
        <f t="shared" ca="1" si="176"/>
        <v>-88746.046960448293</v>
      </c>
      <c r="AR252" s="94">
        <f t="shared" ca="1" si="176"/>
        <v>-92805.04196057668</v>
      </c>
      <c r="AS252" s="94">
        <f t="shared" ca="1" si="176"/>
        <v>-98078.515529042721</v>
      </c>
      <c r="AT252" s="94">
        <f t="shared" ca="1" si="176"/>
        <v>-103766.99681722837</v>
      </c>
      <c r="AU252" s="94">
        <f t="shared" ca="1" si="176"/>
        <v>-109736.68432363488</v>
      </c>
      <c r="AV252" s="94">
        <f t="shared" ca="1" si="176"/>
        <v>-116520.7922462463</v>
      </c>
      <c r="AW252" s="94">
        <f t="shared" ca="1" si="176"/>
        <v>-124883.98671329307</v>
      </c>
      <c r="AX252" s="94">
        <f t="shared" ca="1" si="176"/>
        <v>-134075.75453743892</v>
      </c>
      <c r="AY252" s="94">
        <f t="shared" ca="1" si="176"/>
        <v>-149440.19759696221</v>
      </c>
      <c r="AZ252" s="94">
        <f t="shared" ca="1" si="176"/>
        <v>-164823.52301077143</v>
      </c>
      <c r="BA252" s="94">
        <f t="shared" ca="1" si="176"/>
        <v>-179179.02233862842</v>
      </c>
      <c r="BB252" s="94">
        <f t="shared" ca="1" si="176"/>
        <v>-195833.29687221581</v>
      </c>
      <c r="BC252" s="94">
        <f t="shared" ca="1" si="176"/>
        <v>-214583.99068732574</v>
      </c>
      <c r="BD252" s="94">
        <f t="shared" ca="1" si="176"/>
        <v>-235712.22038653705</v>
      </c>
      <c r="BE252" s="94">
        <f t="shared" ca="1" si="176"/>
        <v>-259536.83625461406</v>
      </c>
      <c r="BF252" s="94">
        <f t="shared" ca="1" si="176"/>
        <v>-286419.48608157184</v>
      </c>
      <c r="BG252" s="94">
        <f t="shared" ca="1" si="176"/>
        <v>-316770.3585275556</v>
      </c>
      <c r="BH252" s="94">
        <f t="shared" ca="1" si="176"/>
        <v>-351730.00250158046</v>
      </c>
      <c r="BI252" s="94">
        <f t="shared" ca="1" si="176"/>
        <v>-390925.69778352557</v>
      </c>
      <c r="BJ252" s="94">
        <f t="shared" ca="1" si="176"/>
        <v>-435406.15761976107</v>
      </c>
      <c r="BK252" s="182" t="str">
        <f>'Input - Other Expenses'!B6</f>
        <v>General and Administrative</v>
      </c>
    </row>
    <row r="253" spans="1:63">
      <c r="A253" s="181" t="str">
        <f t="shared" si="173"/>
        <v>Cash paid for Development &amp; Maintenance</v>
      </c>
      <c r="C253" s="94">
        <f t="shared" ca="1" si="174"/>
        <v>-30300</v>
      </c>
      <c r="D253" s="94">
        <f t="shared" ref="D253:BJ253" ca="1" si="177">-B90*$B$242-C90*$B$241</f>
        <v>-50500</v>
      </c>
      <c r="E253" s="94">
        <f t="shared" ca="1" si="177"/>
        <v>-50500</v>
      </c>
      <c r="F253" s="94">
        <f t="shared" ca="1" si="177"/>
        <v>-20800</v>
      </c>
      <c r="G253" s="94">
        <f t="shared" ca="1" si="177"/>
        <v>-1000</v>
      </c>
      <c r="H253" s="94">
        <f t="shared" ca="1" si="177"/>
        <v>-1000</v>
      </c>
      <c r="I253" s="94">
        <f t="shared" ca="1" si="177"/>
        <v>-1000</v>
      </c>
      <c r="J253" s="94">
        <f t="shared" ca="1" si="177"/>
        <v>-1000</v>
      </c>
      <c r="K253" s="94">
        <f t="shared" ca="1" si="177"/>
        <v>-1000</v>
      </c>
      <c r="L253" s="94">
        <f t="shared" ca="1" si="177"/>
        <v>-1000</v>
      </c>
      <c r="M253" s="94">
        <f t="shared" ca="1" si="177"/>
        <v>-1000</v>
      </c>
      <c r="N253" s="94">
        <f t="shared" ca="1" si="177"/>
        <v>-1000</v>
      </c>
      <c r="O253" s="94">
        <f t="shared" ca="1" si="177"/>
        <v>-1018</v>
      </c>
      <c r="P253" s="94">
        <f t="shared" ca="1" si="177"/>
        <v>-1030</v>
      </c>
      <c r="Q253" s="94">
        <f t="shared" ca="1" si="177"/>
        <v>-1030</v>
      </c>
      <c r="R253" s="94">
        <f t="shared" ca="1" si="177"/>
        <v>-1030</v>
      </c>
      <c r="S253" s="94">
        <f t="shared" ca="1" si="177"/>
        <v>-1030</v>
      </c>
      <c r="T253" s="94">
        <f t="shared" ca="1" si="177"/>
        <v>-1030</v>
      </c>
      <c r="U253" s="94">
        <f t="shared" ca="1" si="177"/>
        <v>-1030</v>
      </c>
      <c r="V253" s="94">
        <f t="shared" ca="1" si="177"/>
        <v>-1030</v>
      </c>
      <c r="W253" s="94">
        <f t="shared" ca="1" si="177"/>
        <v>-1030</v>
      </c>
      <c r="X253" s="94">
        <f t="shared" ca="1" si="177"/>
        <v>-1030</v>
      </c>
      <c r="Y253" s="94">
        <f t="shared" ca="1" si="177"/>
        <v>-1030</v>
      </c>
      <c r="Z253" s="94">
        <f t="shared" ca="1" si="177"/>
        <v>-1030</v>
      </c>
      <c r="AA253" s="94">
        <f t="shared" ca="1" si="177"/>
        <v>-1048.54</v>
      </c>
      <c r="AB253" s="94">
        <f t="shared" ca="1" si="177"/>
        <v>-1060.9000000000001</v>
      </c>
      <c r="AC253" s="94">
        <f t="shared" ca="1" si="177"/>
        <v>-1060.9000000000001</v>
      </c>
      <c r="AD253" s="94">
        <f t="shared" ca="1" si="177"/>
        <v>-1060.9000000000001</v>
      </c>
      <c r="AE253" s="94">
        <f t="shared" ca="1" si="177"/>
        <v>-1060.9000000000001</v>
      </c>
      <c r="AF253" s="94">
        <f t="shared" ca="1" si="177"/>
        <v>-1060.9000000000001</v>
      </c>
      <c r="AG253" s="94">
        <f t="shared" ca="1" si="177"/>
        <v>-1060.9000000000001</v>
      </c>
      <c r="AH253" s="94">
        <f t="shared" ca="1" si="177"/>
        <v>-1060.9000000000001</v>
      </c>
      <c r="AI253" s="94">
        <f t="shared" ca="1" si="177"/>
        <v>-1060.9000000000001</v>
      </c>
      <c r="AJ253" s="94">
        <f t="shared" ca="1" si="177"/>
        <v>-1060.9000000000001</v>
      </c>
      <c r="AK253" s="94">
        <f t="shared" ca="1" si="177"/>
        <v>-1060.9000000000001</v>
      </c>
      <c r="AL253" s="94">
        <f t="shared" ca="1" si="177"/>
        <v>-1060.9000000000001</v>
      </c>
      <c r="AM253" s="94">
        <f t="shared" ca="1" si="177"/>
        <v>-1079.9962</v>
      </c>
      <c r="AN253" s="94">
        <f t="shared" ca="1" si="177"/>
        <v>-1092.7270000000001</v>
      </c>
      <c r="AO253" s="94">
        <f t="shared" ca="1" si="177"/>
        <v>-1092.7270000000001</v>
      </c>
      <c r="AP253" s="94">
        <f t="shared" ca="1" si="177"/>
        <v>-1092.7270000000001</v>
      </c>
      <c r="AQ253" s="94">
        <f t="shared" ca="1" si="177"/>
        <v>-1092.7270000000001</v>
      </c>
      <c r="AR253" s="94">
        <f t="shared" ca="1" si="177"/>
        <v>-1092.7270000000001</v>
      </c>
      <c r="AS253" s="94">
        <f t="shared" ca="1" si="177"/>
        <v>-1092.7270000000001</v>
      </c>
      <c r="AT253" s="94">
        <f t="shared" ca="1" si="177"/>
        <v>-1092.7270000000001</v>
      </c>
      <c r="AU253" s="94">
        <f t="shared" ca="1" si="177"/>
        <v>-1092.7270000000001</v>
      </c>
      <c r="AV253" s="94">
        <f t="shared" ca="1" si="177"/>
        <v>-1092.7270000000001</v>
      </c>
      <c r="AW253" s="94">
        <f t="shared" ca="1" si="177"/>
        <v>-1092.7270000000001</v>
      </c>
      <c r="AX253" s="94">
        <f t="shared" ca="1" si="177"/>
        <v>-1092.7270000000001</v>
      </c>
      <c r="AY253" s="94">
        <f t="shared" ca="1" si="177"/>
        <v>-1112.3960860000002</v>
      </c>
      <c r="AZ253" s="94">
        <f t="shared" ca="1" si="177"/>
        <v>-1125.50881</v>
      </c>
      <c r="BA253" s="94">
        <f t="shared" ca="1" si="177"/>
        <v>-1125.50881</v>
      </c>
      <c r="BB253" s="94">
        <f t="shared" ca="1" si="177"/>
        <v>-1125.50881</v>
      </c>
      <c r="BC253" s="94">
        <f t="shared" ca="1" si="177"/>
        <v>-1125.50881</v>
      </c>
      <c r="BD253" s="94">
        <f t="shared" ca="1" si="177"/>
        <v>-1125.50881</v>
      </c>
      <c r="BE253" s="94">
        <f t="shared" ca="1" si="177"/>
        <v>-1125.50881</v>
      </c>
      <c r="BF253" s="94">
        <f t="shared" ca="1" si="177"/>
        <v>-1125.50881</v>
      </c>
      <c r="BG253" s="94">
        <f t="shared" ca="1" si="177"/>
        <v>-1125.50881</v>
      </c>
      <c r="BH253" s="94">
        <f t="shared" ca="1" si="177"/>
        <v>-1125.50881</v>
      </c>
      <c r="BI253" s="94">
        <f t="shared" ca="1" si="177"/>
        <v>-1125.50881</v>
      </c>
      <c r="BJ253" s="94">
        <f t="shared" ca="1" si="177"/>
        <v>-1125.50881</v>
      </c>
      <c r="BK253" s="182" t="str">
        <f>'Input - Other Expenses'!B7</f>
        <v>Development &amp; Maintenance</v>
      </c>
    </row>
    <row r="254" spans="1:63">
      <c r="A254" s="181">
        <f t="shared" si="173"/>
        <v>0</v>
      </c>
      <c r="C254" s="94">
        <f t="shared" ca="1" si="174"/>
        <v>0</v>
      </c>
      <c r="D254" s="94">
        <f t="shared" ref="D254:BJ254" ca="1" si="178">-B91*$B$242-C91*$B$241</f>
        <v>0</v>
      </c>
      <c r="E254" s="94">
        <f t="shared" ca="1" si="178"/>
        <v>0</v>
      </c>
      <c r="F254" s="94">
        <f t="shared" ca="1" si="178"/>
        <v>0</v>
      </c>
      <c r="G254" s="94">
        <f t="shared" ca="1" si="178"/>
        <v>0</v>
      </c>
      <c r="H254" s="94">
        <f t="shared" ca="1" si="178"/>
        <v>0</v>
      </c>
      <c r="I254" s="94">
        <f t="shared" ca="1" si="178"/>
        <v>0</v>
      </c>
      <c r="J254" s="94">
        <f t="shared" ca="1" si="178"/>
        <v>0</v>
      </c>
      <c r="K254" s="94">
        <f t="shared" ca="1" si="178"/>
        <v>0</v>
      </c>
      <c r="L254" s="94">
        <f t="shared" ca="1" si="178"/>
        <v>0</v>
      </c>
      <c r="M254" s="94">
        <f t="shared" ca="1" si="178"/>
        <v>0</v>
      </c>
      <c r="N254" s="94">
        <f t="shared" ca="1" si="178"/>
        <v>0</v>
      </c>
      <c r="O254" s="94">
        <f t="shared" ca="1" si="178"/>
        <v>0</v>
      </c>
      <c r="P254" s="94">
        <f t="shared" ca="1" si="178"/>
        <v>0</v>
      </c>
      <c r="Q254" s="94">
        <f t="shared" ca="1" si="178"/>
        <v>0</v>
      </c>
      <c r="R254" s="94">
        <f t="shared" ca="1" si="178"/>
        <v>0</v>
      </c>
      <c r="S254" s="94">
        <f t="shared" ca="1" si="178"/>
        <v>0</v>
      </c>
      <c r="T254" s="94">
        <f t="shared" ca="1" si="178"/>
        <v>0</v>
      </c>
      <c r="U254" s="94">
        <f t="shared" ca="1" si="178"/>
        <v>0</v>
      </c>
      <c r="V254" s="94">
        <f t="shared" ca="1" si="178"/>
        <v>0</v>
      </c>
      <c r="W254" s="94">
        <f t="shared" ca="1" si="178"/>
        <v>0</v>
      </c>
      <c r="X254" s="94">
        <f t="shared" ca="1" si="178"/>
        <v>0</v>
      </c>
      <c r="Y254" s="94">
        <f t="shared" ca="1" si="178"/>
        <v>0</v>
      </c>
      <c r="Z254" s="94">
        <f t="shared" ca="1" si="178"/>
        <v>0</v>
      </c>
      <c r="AA254" s="94">
        <f t="shared" ca="1" si="178"/>
        <v>0</v>
      </c>
      <c r="AB254" s="94">
        <f t="shared" ca="1" si="178"/>
        <v>0</v>
      </c>
      <c r="AC254" s="94">
        <f t="shared" ca="1" si="178"/>
        <v>0</v>
      </c>
      <c r="AD254" s="94">
        <f t="shared" ca="1" si="178"/>
        <v>0</v>
      </c>
      <c r="AE254" s="94">
        <f t="shared" ca="1" si="178"/>
        <v>0</v>
      </c>
      <c r="AF254" s="94">
        <f t="shared" ca="1" si="178"/>
        <v>0</v>
      </c>
      <c r="AG254" s="94">
        <f t="shared" ca="1" si="178"/>
        <v>0</v>
      </c>
      <c r="AH254" s="94">
        <f t="shared" ca="1" si="178"/>
        <v>0</v>
      </c>
      <c r="AI254" s="94">
        <f t="shared" ca="1" si="178"/>
        <v>0</v>
      </c>
      <c r="AJ254" s="94">
        <f t="shared" ca="1" si="178"/>
        <v>0</v>
      </c>
      <c r="AK254" s="94">
        <f t="shared" ca="1" si="178"/>
        <v>0</v>
      </c>
      <c r="AL254" s="94">
        <f t="shared" ca="1" si="178"/>
        <v>0</v>
      </c>
      <c r="AM254" s="94">
        <f t="shared" ca="1" si="178"/>
        <v>0</v>
      </c>
      <c r="AN254" s="94">
        <f t="shared" ca="1" si="178"/>
        <v>0</v>
      </c>
      <c r="AO254" s="94">
        <f t="shared" ca="1" si="178"/>
        <v>0</v>
      </c>
      <c r="AP254" s="94">
        <f t="shared" ca="1" si="178"/>
        <v>0</v>
      </c>
      <c r="AQ254" s="94">
        <f t="shared" ca="1" si="178"/>
        <v>0</v>
      </c>
      <c r="AR254" s="94">
        <f t="shared" ca="1" si="178"/>
        <v>0</v>
      </c>
      <c r="AS254" s="94">
        <f t="shared" ca="1" si="178"/>
        <v>0</v>
      </c>
      <c r="AT254" s="94">
        <f t="shared" ca="1" si="178"/>
        <v>0</v>
      </c>
      <c r="AU254" s="94">
        <f t="shared" ca="1" si="178"/>
        <v>0</v>
      </c>
      <c r="AV254" s="94">
        <f t="shared" ca="1" si="178"/>
        <v>0</v>
      </c>
      <c r="AW254" s="94">
        <f t="shared" ca="1" si="178"/>
        <v>0</v>
      </c>
      <c r="AX254" s="94">
        <f t="shared" ca="1" si="178"/>
        <v>0</v>
      </c>
      <c r="AY254" s="94">
        <f t="shared" ca="1" si="178"/>
        <v>0</v>
      </c>
      <c r="AZ254" s="94">
        <f t="shared" ca="1" si="178"/>
        <v>0</v>
      </c>
      <c r="BA254" s="94">
        <f t="shared" ca="1" si="178"/>
        <v>0</v>
      </c>
      <c r="BB254" s="94">
        <f t="shared" ca="1" si="178"/>
        <v>0</v>
      </c>
      <c r="BC254" s="94">
        <f t="shared" ca="1" si="178"/>
        <v>0</v>
      </c>
      <c r="BD254" s="94">
        <f t="shared" ca="1" si="178"/>
        <v>0</v>
      </c>
      <c r="BE254" s="94">
        <f t="shared" ca="1" si="178"/>
        <v>0</v>
      </c>
      <c r="BF254" s="94">
        <f t="shared" ca="1" si="178"/>
        <v>0</v>
      </c>
      <c r="BG254" s="94">
        <f t="shared" ca="1" si="178"/>
        <v>0</v>
      </c>
      <c r="BH254" s="94">
        <f t="shared" ca="1" si="178"/>
        <v>0</v>
      </c>
      <c r="BI254" s="94">
        <f t="shared" ca="1" si="178"/>
        <v>0</v>
      </c>
      <c r="BJ254" s="94">
        <f t="shared" ca="1" si="178"/>
        <v>0</v>
      </c>
      <c r="BK254" s="182">
        <f>'Input - Other Expenses'!B8</f>
        <v>0</v>
      </c>
    </row>
    <row r="255" spans="1:63">
      <c r="A255" s="181">
        <f t="shared" si="173"/>
        <v>0</v>
      </c>
      <c r="C255" s="94">
        <f t="shared" ca="1" si="174"/>
        <v>0</v>
      </c>
      <c r="D255" s="94">
        <f t="shared" ref="D255:BJ255" ca="1" si="179">-B92*$B$242-C92*$B$241</f>
        <v>0</v>
      </c>
      <c r="E255" s="94">
        <f t="shared" ca="1" si="179"/>
        <v>0</v>
      </c>
      <c r="F255" s="94">
        <f t="shared" ca="1" si="179"/>
        <v>0</v>
      </c>
      <c r="G255" s="94">
        <f t="shared" ca="1" si="179"/>
        <v>0</v>
      </c>
      <c r="H255" s="94">
        <f t="shared" ca="1" si="179"/>
        <v>0</v>
      </c>
      <c r="I255" s="94">
        <f t="shared" ca="1" si="179"/>
        <v>0</v>
      </c>
      <c r="J255" s="94">
        <f t="shared" ca="1" si="179"/>
        <v>0</v>
      </c>
      <c r="K255" s="94">
        <f t="shared" ca="1" si="179"/>
        <v>0</v>
      </c>
      <c r="L255" s="94">
        <f t="shared" ca="1" si="179"/>
        <v>0</v>
      </c>
      <c r="M255" s="94">
        <f t="shared" ca="1" si="179"/>
        <v>0</v>
      </c>
      <c r="N255" s="94">
        <f t="shared" ca="1" si="179"/>
        <v>0</v>
      </c>
      <c r="O255" s="94">
        <f t="shared" ca="1" si="179"/>
        <v>0</v>
      </c>
      <c r="P255" s="94">
        <f t="shared" ca="1" si="179"/>
        <v>0</v>
      </c>
      <c r="Q255" s="94">
        <f t="shared" ca="1" si="179"/>
        <v>0</v>
      </c>
      <c r="R255" s="94">
        <f t="shared" ca="1" si="179"/>
        <v>0</v>
      </c>
      <c r="S255" s="94">
        <f t="shared" ca="1" si="179"/>
        <v>0</v>
      </c>
      <c r="T255" s="94">
        <f t="shared" ca="1" si="179"/>
        <v>0</v>
      </c>
      <c r="U255" s="94">
        <f t="shared" ca="1" si="179"/>
        <v>0</v>
      </c>
      <c r="V255" s="94">
        <f t="shared" ca="1" si="179"/>
        <v>0</v>
      </c>
      <c r="W255" s="94">
        <f t="shared" ca="1" si="179"/>
        <v>0</v>
      </c>
      <c r="X255" s="94">
        <f t="shared" ca="1" si="179"/>
        <v>0</v>
      </c>
      <c r="Y255" s="94">
        <f t="shared" ca="1" si="179"/>
        <v>0</v>
      </c>
      <c r="Z255" s="94">
        <f t="shared" ca="1" si="179"/>
        <v>0</v>
      </c>
      <c r="AA255" s="94">
        <f t="shared" ca="1" si="179"/>
        <v>0</v>
      </c>
      <c r="AB255" s="94">
        <f t="shared" ca="1" si="179"/>
        <v>0</v>
      </c>
      <c r="AC255" s="94">
        <f t="shared" ca="1" si="179"/>
        <v>0</v>
      </c>
      <c r="AD255" s="94">
        <f t="shared" ca="1" si="179"/>
        <v>0</v>
      </c>
      <c r="AE255" s="94">
        <f t="shared" ca="1" si="179"/>
        <v>0</v>
      </c>
      <c r="AF255" s="94">
        <f t="shared" ca="1" si="179"/>
        <v>0</v>
      </c>
      <c r="AG255" s="94">
        <f t="shared" ca="1" si="179"/>
        <v>0</v>
      </c>
      <c r="AH255" s="94">
        <f t="shared" ca="1" si="179"/>
        <v>0</v>
      </c>
      <c r="AI255" s="94">
        <f t="shared" ca="1" si="179"/>
        <v>0</v>
      </c>
      <c r="AJ255" s="94">
        <f t="shared" ca="1" si="179"/>
        <v>0</v>
      </c>
      <c r="AK255" s="94">
        <f t="shared" ca="1" si="179"/>
        <v>0</v>
      </c>
      <c r="AL255" s="94">
        <f t="shared" ca="1" si="179"/>
        <v>0</v>
      </c>
      <c r="AM255" s="94">
        <f t="shared" ca="1" si="179"/>
        <v>0</v>
      </c>
      <c r="AN255" s="94">
        <f t="shared" ca="1" si="179"/>
        <v>0</v>
      </c>
      <c r="AO255" s="94">
        <f t="shared" ca="1" si="179"/>
        <v>0</v>
      </c>
      <c r="AP255" s="94">
        <f t="shared" ca="1" si="179"/>
        <v>0</v>
      </c>
      <c r="AQ255" s="94">
        <f t="shared" ca="1" si="179"/>
        <v>0</v>
      </c>
      <c r="AR255" s="94">
        <f t="shared" ca="1" si="179"/>
        <v>0</v>
      </c>
      <c r="AS255" s="94">
        <f t="shared" ca="1" si="179"/>
        <v>0</v>
      </c>
      <c r="AT255" s="94">
        <f t="shared" ca="1" si="179"/>
        <v>0</v>
      </c>
      <c r="AU255" s="94">
        <f t="shared" ca="1" si="179"/>
        <v>0</v>
      </c>
      <c r="AV255" s="94">
        <f t="shared" ca="1" si="179"/>
        <v>0</v>
      </c>
      <c r="AW255" s="94">
        <f t="shared" ca="1" si="179"/>
        <v>0</v>
      </c>
      <c r="AX255" s="94">
        <f t="shared" ca="1" si="179"/>
        <v>0</v>
      </c>
      <c r="AY255" s="94">
        <f t="shared" ca="1" si="179"/>
        <v>0</v>
      </c>
      <c r="AZ255" s="94">
        <f t="shared" ca="1" si="179"/>
        <v>0</v>
      </c>
      <c r="BA255" s="94">
        <f t="shared" ca="1" si="179"/>
        <v>0</v>
      </c>
      <c r="BB255" s="94">
        <f t="shared" ca="1" si="179"/>
        <v>0</v>
      </c>
      <c r="BC255" s="94">
        <f t="shared" ca="1" si="179"/>
        <v>0</v>
      </c>
      <c r="BD255" s="94">
        <f t="shared" ca="1" si="179"/>
        <v>0</v>
      </c>
      <c r="BE255" s="94">
        <f t="shared" ca="1" si="179"/>
        <v>0</v>
      </c>
      <c r="BF255" s="94">
        <f t="shared" ca="1" si="179"/>
        <v>0</v>
      </c>
      <c r="BG255" s="94">
        <f t="shared" ca="1" si="179"/>
        <v>0</v>
      </c>
      <c r="BH255" s="94">
        <f t="shared" ca="1" si="179"/>
        <v>0</v>
      </c>
      <c r="BI255" s="94">
        <f t="shared" ca="1" si="179"/>
        <v>0</v>
      </c>
      <c r="BJ255" s="94">
        <f t="shared" ca="1" si="179"/>
        <v>0</v>
      </c>
      <c r="BK255" s="182">
        <f>'Input - Other Expenses'!B9</f>
        <v>0</v>
      </c>
    </row>
    <row r="256" spans="1:63">
      <c r="A256" s="181">
        <f t="shared" si="173"/>
        <v>0</v>
      </c>
      <c r="C256" s="94">
        <f t="shared" ca="1" si="174"/>
        <v>0</v>
      </c>
      <c r="D256" s="94">
        <f t="shared" ref="D256:BJ256" ca="1" si="180">-B93*$B$242-C93*$B$241</f>
        <v>0</v>
      </c>
      <c r="E256" s="94">
        <f t="shared" ca="1" si="180"/>
        <v>0</v>
      </c>
      <c r="F256" s="94">
        <f t="shared" ca="1" si="180"/>
        <v>0</v>
      </c>
      <c r="G256" s="94">
        <f t="shared" ca="1" si="180"/>
        <v>0</v>
      </c>
      <c r="H256" s="94">
        <f t="shared" ca="1" si="180"/>
        <v>0</v>
      </c>
      <c r="I256" s="94">
        <f t="shared" ca="1" si="180"/>
        <v>0</v>
      </c>
      <c r="J256" s="94">
        <f t="shared" ca="1" si="180"/>
        <v>0</v>
      </c>
      <c r="K256" s="94">
        <f t="shared" ca="1" si="180"/>
        <v>0</v>
      </c>
      <c r="L256" s="94">
        <f t="shared" ca="1" si="180"/>
        <v>0</v>
      </c>
      <c r="M256" s="94">
        <f t="shared" ca="1" si="180"/>
        <v>0</v>
      </c>
      <c r="N256" s="94">
        <f t="shared" ca="1" si="180"/>
        <v>0</v>
      </c>
      <c r="O256" s="94">
        <f t="shared" ca="1" si="180"/>
        <v>0</v>
      </c>
      <c r="P256" s="94">
        <f t="shared" ca="1" si="180"/>
        <v>0</v>
      </c>
      <c r="Q256" s="94">
        <f t="shared" ca="1" si="180"/>
        <v>0</v>
      </c>
      <c r="R256" s="94">
        <f t="shared" ca="1" si="180"/>
        <v>0</v>
      </c>
      <c r="S256" s="94">
        <f t="shared" ca="1" si="180"/>
        <v>0</v>
      </c>
      <c r="T256" s="94">
        <f t="shared" ca="1" si="180"/>
        <v>0</v>
      </c>
      <c r="U256" s="94">
        <f t="shared" ca="1" si="180"/>
        <v>0</v>
      </c>
      <c r="V256" s="94">
        <f t="shared" ca="1" si="180"/>
        <v>0</v>
      </c>
      <c r="W256" s="94">
        <f t="shared" ca="1" si="180"/>
        <v>0</v>
      </c>
      <c r="X256" s="94">
        <f t="shared" ca="1" si="180"/>
        <v>0</v>
      </c>
      <c r="Y256" s="94">
        <f t="shared" ca="1" si="180"/>
        <v>0</v>
      </c>
      <c r="Z256" s="94">
        <f t="shared" ca="1" si="180"/>
        <v>0</v>
      </c>
      <c r="AA256" s="94">
        <f t="shared" ca="1" si="180"/>
        <v>0</v>
      </c>
      <c r="AB256" s="94">
        <f t="shared" ca="1" si="180"/>
        <v>0</v>
      </c>
      <c r="AC256" s="94">
        <f t="shared" ca="1" si="180"/>
        <v>0</v>
      </c>
      <c r="AD256" s="94">
        <f t="shared" ca="1" si="180"/>
        <v>0</v>
      </c>
      <c r="AE256" s="94">
        <f t="shared" ca="1" si="180"/>
        <v>0</v>
      </c>
      <c r="AF256" s="94">
        <f t="shared" ca="1" si="180"/>
        <v>0</v>
      </c>
      <c r="AG256" s="94">
        <f t="shared" ca="1" si="180"/>
        <v>0</v>
      </c>
      <c r="AH256" s="94">
        <f t="shared" ca="1" si="180"/>
        <v>0</v>
      </c>
      <c r="AI256" s="94">
        <f t="shared" ca="1" si="180"/>
        <v>0</v>
      </c>
      <c r="AJ256" s="94">
        <f t="shared" ca="1" si="180"/>
        <v>0</v>
      </c>
      <c r="AK256" s="94">
        <f t="shared" ca="1" si="180"/>
        <v>0</v>
      </c>
      <c r="AL256" s="94">
        <f t="shared" ca="1" si="180"/>
        <v>0</v>
      </c>
      <c r="AM256" s="94">
        <f t="shared" ca="1" si="180"/>
        <v>0</v>
      </c>
      <c r="AN256" s="94">
        <f t="shared" ca="1" si="180"/>
        <v>0</v>
      </c>
      <c r="AO256" s="94">
        <f t="shared" ca="1" si="180"/>
        <v>0</v>
      </c>
      <c r="AP256" s="94">
        <f t="shared" ca="1" si="180"/>
        <v>0</v>
      </c>
      <c r="AQ256" s="94">
        <f t="shared" ca="1" si="180"/>
        <v>0</v>
      </c>
      <c r="AR256" s="94">
        <f t="shared" ca="1" si="180"/>
        <v>0</v>
      </c>
      <c r="AS256" s="94">
        <f t="shared" ca="1" si="180"/>
        <v>0</v>
      </c>
      <c r="AT256" s="94">
        <f t="shared" ca="1" si="180"/>
        <v>0</v>
      </c>
      <c r="AU256" s="94">
        <f t="shared" ca="1" si="180"/>
        <v>0</v>
      </c>
      <c r="AV256" s="94">
        <f t="shared" ca="1" si="180"/>
        <v>0</v>
      </c>
      <c r="AW256" s="94">
        <f t="shared" ca="1" si="180"/>
        <v>0</v>
      </c>
      <c r="AX256" s="94">
        <f t="shared" ca="1" si="180"/>
        <v>0</v>
      </c>
      <c r="AY256" s="94">
        <f t="shared" ca="1" si="180"/>
        <v>0</v>
      </c>
      <c r="AZ256" s="94">
        <f t="shared" ca="1" si="180"/>
        <v>0</v>
      </c>
      <c r="BA256" s="94">
        <f t="shared" ca="1" si="180"/>
        <v>0</v>
      </c>
      <c r="BB256" s="94">
        <f t="shared" ca="1" si="180"/>
        <v>0</v>
      </c>
      <c r="BC256" s="94">
        <f t="shared" ca="1" si="180"/>
        <v>0</v>
      </c>
      <c r="BD256" s="94">
        <f t="shared" ca="1" si="180"/>
        <v>0</v>
      </c>
      <c r="BE256" s="94">
        <f t="shared" ca="1" si="180"/>
        <v>0</v>
      </c>
      <c r="BF256" s="94">
        <f t="shared" ca="1" si="180"/>
        <v>0</v>
      </c>
      <c r="BG256" s="94">
        <f t="shared" ca="1" si="180"/>
        <v>0</v>
      </c>
      <c r="BH256" s="94">
        <f t="shared" ca="1" si="180"/>
        <v>0</v>
      </c>
      <c r="BI256" s="94">
        <f t="shared" ca="1" si="180"/>
        <v>0</v>
      </c>
      <c r="BJ256" s="94">
        <f t="shared" ca="1" si="180"/>
        <v>0</v>
      </c>
      <c r="BK256" s="182">
        <f>'Input - Other Expenses'!B10</f>
        <v>0</v>
      </c>
    </row>
    <row r="257" spans="1:63">
      <c r="A257" s="181">
        <f t="shared" si="173"/>
        <v>0</v>
      </c>
      <c r="C257" s="94">
        <f t="shared" ca="1" si="174"/>
        <v>0</v>
      </c>
      <c r="D257" s="94">
        <f t="shared" ref="D257:BJ257" ca="1" si="181">-B94*$B$242-C94*$B$241</f>
        <v>0</v>
      </c>
      <c r="E257" s="94">
        <f t="shared" ca="1" si="181"/>
        <v>0</v>
      </c>
      <c r="F257" s="94">
        <f t="shared" ca="1" si="181"/>
        <v>0</v>
      </c>
      <c r="G257" s="94">
        <f t="shared" ca="1" si="181"/>
        <v>0</v>
      </c>
      <c r="H257" s="94">
        <f t="shared" ca="1" si="181"/>
        <v>0</v>
      </c>
      <c r="I257" s="94">
        <f t="shared" ca="1" si="181"/>
        <v>0</v>
      </c>
      <c r="J257" s="94">
        <f t="shared" ca="1" si="181"/>
        <v>0</v>
      </c>
      <c r="K257" s="94">
        <f t="shared" ca="1" si="181"/>
        <v>0</v>
      </c>
      <c r="L257" s="94">
        <f t="shared" ca="1" si="181"/>
        <v>0</v>
      </c>
      <c r="M257" s="94">
        <f t="shared" ca="1" si="181"/>
        <v>0</v>
      </c>
      <c r="N257" s="94">
        <f t="shared" ca="1" si="181"/>
        <v>0</v>
      </c>
      <c r="O257" s="94">
        <f t="shared" ca="1" si="181"/>
        <v>0</v>
      </c>
      <c r="P257" s="94">
        <f t="shared" ca="1" si="181"/>
        <v>0</v>
      </c>
      <c r="Q257" s="94">
        <f t="shared" ca="1" si="181"/>
        <v>0</v>
      </c>
      <c r="R257" s="94">
        <f t="shared" ca="1" si="181"/>
        <v>0</v>
      </c>
      <c r="S257" s="94">
        <f t="shared" ca="1" si="181"/>
        <v>0</v>
      </c>
      <c r="T257" s="94">
        <f t="shared" ca="1" si="181"/>
        <v>0</v>
      </c>
      <c r="U257" s="94">
        <f t="shared" ca="1" si="181"/>
        <v>0</v>
      </c>
      <c r="V257" s="94">
        <f t="shared" ca="1" si="181"/>
        <v>0</v>
      </c>
      <c r="W257" s="94">
        <f t="shared" ca="1" si="181"/>
        <v>0</v>
      </c>
      <c r="X257" s="94">
        <f t="shared" ca="1" si="181"/>
        <v>0</v>
      </c>
      <c r="Y257" s="94">
        <f t="shared" ca="1" si="181"/>
        <v>0</v>
      </c>
      <c r="Z257" s="94">
        <f t="shared" ca="1" si="181"/>
        <v>0</v>
      </c>
      <c r="AA257" s="94">
        <f t="shared" ca="1" si="181"/>
        <v>0</v>
      </c>
      <c r="AB257" s="94">
        <f t="shared" ca="1" si="181"/>
        <v>0</v>
      </c>
      <c r="AC257" s="94">
        <f t="shared" ca="1" si="181"/>
        <v>0</v>
      </c>
      <c r="AD257" s="94">
        <f t="shared" ca="1" si="181"/>
        <v>0</v>
      </c>
      <c r="AE257" s="94">
        <f t="shared" ca="1" si="181"/>
        <v>0</v>
      </c>
      <c r="AF257" s="94">
        <f t="shared" ca="1" si="181"/>
        <v>0</v>
      </c>
      <c r="AG257" s="94">
        <f t="shared" ca="1" si="181"/>
        <v>0</v>
      </c>
      <c r="AH257" s="94">
        <f t="shared" ca="1" si="181"/>
        <v>0</v>
      </c>
      <c r="AI257" s="94">
        <f t="shared" ca="1" si="181"/>
        <v>0</v>
      </c>
      <c r="AJ257" s="94">
        <f t="shared" ca="1" si="181"/>
        <v>0</v>
      </c>
      <c r="AK257" s="94">
        <f t="shared" ca="1" si="181"/>
        <v>0</v>
      </c>
      <c r="AL257" s="94">
        <f t="shared" ca="1" si="181"/>
        <v>0</v>
      </c>
      <c r="AM257" s="94">
        <f t="shared" ca="1" si="181"/>
        <v>0</v>
      </c>
      <c r="AN257" s="94">
        <f t="shared" ca="1" si="181"/>
        <v>0</v>
      </c>
      <c r="AO257" s="94">
        <f t="shared" ca="1" si="181"/>
        <v>0</v>
      </c>
      <c r="AP257" s="94">
        <f t="shared" ca="1" si="181"/>
        <v>0</v>
      </c>
      <c r="AQ257" s="94">
        <f t="shared" ca="1" si="181"/>
        <v>0</v>
      </c>
      <c r="AR257" s="94">
        <f t="shared" ca="1" si="181"/>
        <v>0</v>
      </c>
      <c r="AS257" s="94">
        <f t="shared" ca="1" si="181"/>
        <v>0</v>
      </c>
      <c r="AT257" s="94">
        <f t="shared" ca="1" si="181"/>
        <v>0</v>
      </c>
      <c r="AU257" s="94">
        <f t="shared" ca="1" si="181"/>
        <v>0</v>
      </c>
      <c r="AV257" s="94">
        <f t="shared" ca="1" si="181"/>
        <v>0</v>
      </c>
      <c r="AW257" s="94">
        <f t="shared" ca="1" si="181"/>
        <v>0</v>
      </c>
      <c r="AX257" s="94">
        <f t="shared" ca="1" si="181"/>
        <v>0</v>
      </c>
      <c r="AY257" s="94">
        <f t="shared" ca="1" si="181"/>
        <v>0</v>
      </c>
      <c r="AZ257" s="94">
        <f t="shared" ca="1" si="181"/>
        <v>0</v>
      </c>
      <c r="BA257" s="94">
        <f t="shared" ca="1" si="181"/>
        <v>0</v>
      </c>
      <c r="BB257" s="94">
        <f t="shared" ca="1" si="181"/>
        <v>0</v>
      </c>
      <c r="BC257" s="94">
        <f t="shared" ca="1" si="181"/>
        <v>0</v>
      </c>
      <c r="BD257" s="94">
        <f t="shared" ca="1" si="181"/>
        <v>0</v>
      </c>
      <c r="BE257" s="94">
        <f t="shared" ca="1" si="181"/>
        <v>0</v>
      </c>
      <c r="BF257" s="94">
        <f t="shared" ca="1" si="181"/>
        <v>0</v>
      </c>
      <c r="BG257" s="94">
        <f t="shared" ca="1" si="181"/>
        <v>0</v>
      </c>
      <c r="BH257" s="94">
        <f t="shared" ca="1" si="181"/>
        <v>0</v>
      </c>
      <c r="BI257" s="94">
        <f t="shared" ca="1" si="181"/>
        <v>0</v>
      </c>
      <c r="BJ257" s="94">
        <f t="shared" ca="1" si="181"/>
        <v>0</v>
      </c>
      <c r="BK257" s="182">
        <f>'Input - Other Expenses'!B11</f>
        <v>0</v>
      </c>
    </row>
    <row r="258" spans="1:63">
      <c r="A258" s="181">
        <f t="shared" si="173"/>
        <v>0</v>
      </c>
      <c r="C258" s="94">
        <f t="shared" ca="1" si="174"/>
        <v>0</v>
      </c>
      <c r="D258" s="94">
        <f t="shared" ref="D258:BJ258" ca="1" si="182">-B95*$B$242-C95*$B$241</f>
        <v>0</v>
      </c>
      <c r="E258" s="94">
        <f t="shared" ca="1" si="182"/>
        <v>0</v>
      </c>
      <c r="F258" s="94">
        <f t="shared" ca="1" si="182"/>
        <v>0</v>
      </c>
      <c r="G258" s="94">
        <f t="shared" ca="1" si="182"/>
        <v>0</v>
      </c>
      <c r="H258" s="94">
        <f t="shared" ca="1" si="182"/>
        <v>0</v>
      </c>
      <c r="I258" s="94">
        <f t="shared" ca="1" si="182"/>
        <v>0</v>
      </c>
      <c r="J258" s="94">
        <f t="shared" ca="1" si="182"/>
        <v>0</v>
      </c>
      <c r="K258" s="94">
        <f t="shared" ca="1" si="182"/>
        <v>0</v>
      </c>
      <c r="L258" s="94">
        <f t="shared" ca="1" si="182"/>
        <v>0</v>
      </c>
      <c r="M258" s="94">
        <f t="shared" ca="1" si="182"/>
        <v>0</v>
      </c>
      <c r="N258" s="94">
        <f t="shared" ca="1" si="182"/>
        <v>0</v>
      </c>
      <c r="O258" s="94">
        <f t="shared" ca="1" si="182"/>
        <v>0</v>
      </c>
      <c r="P258" s="94">
        <f t="shared" ca="1" si="182"/>
        <v>0</v>
      </c>
      <c r="Q258" s="94">
        <f t="shared" ca="1" si="182"/>
        <v>0</v>
      </c>
      <c r="R258" s="94">
        <f t="shared" ca="1" si="182"/>
        <v>0</v>
      </c>
      <c r="S258" s="94">
        <f t="shared" ca="1" si="182"/>
        <v>0</v>
      </c>
      <c r="T258" s="94">
        <f t="shared" ca="1" si="182"/>
        <v>0</v>
      </c>
      <c r="U258" s="94">
        <f t="shared" ca="1" si="182"/>
        <v>0</v>
      </c>
      <c r="V258" s="94">
        <f t="shared" ca="1" si="182"/>
        <v>0</v>
      </c>
      <c r="W258" s="94">
        <f t="shared" ca="1" si="182"/>
        <v>0</v>
      </c>
      <c r="X258" s="94">
        <f t="shared" ca="1" si="182"/>
        <v>0</v>
      </c>
      <c r="Y258" s="94">
        <f t="shared" ca="1" si="182"/>
        <v>0</v>
      </c>
      <c r="Z258" s="94">
        <f t="shared" ca="1" si="182"/>
        <v>0</v>
      </c>
      <c r="AA258" s="94">
        <f t="shared" ca="1" si="182"/>
        <v>0</v>
      </c>
      <c r="AB258" s="94">
        <f t="shared" ca="1" si="182"/>
        <v>0</v>
      </c>
      <c r="AC258" s="94">
        <f t="shared" ca="1" si="182"/>
        <v>0</v>
      </c>
      <c r="AD258" s="94">
        <f t="shared" ca="1" si="182"/>
        <v>0</v>
      </c>
      <c r="AE258" s="94">
        <f t="shared" ca="1" si="182"/>
        <v>0</v>
      </c>
      <c r="AF258" s="94">
        <f t="shared" ca="1" si="182"/>
        <v>0</v>
      </c>
      <c r="AG258" s="94">
        <f t="shared" ca="1" si="182"/>
        <v>0</v>
      </c>
      <c r="AH258" s="94">
        <f t="shared" ca="1" si="182"/>
        <v>0</v>
      </c>
      <c r="AI258" s="94">
        <f t="shared" ca="1" si="182"/>
        <v>0</v>
      </c>
      <c r="AJ258" s="94">
        <f t="shared" ca="1" si="182"/>
        <v>0</v>
      </c>
      <c r="AK258" s="94">
        <f t="shared" ca="1" si="182"/>
        <v>0</v>
      </c>
      <c r="AL258" s="94">
        <f t="shared" ca="1" si="182"/>
        <v>0</v>
      </c>
      <c r="AM258" s="94">
        <f t="shared" ca="1" si="182"/>
        <v>0</v>
      </c>
      <c r="AN258" s="94">
        <f t="shared" ca="1" si="182"/>
        <v>0</v>
      </c>
      <c r="AO258" s="94">
        <f t="shared" ca="1" si="182"/>
        <v>0</v>
      </c>
      <c r="AP258" s="94">
        <f t="shared" ca="1" si="182"/>
        <v>0</v>
      </c>
      <c r="AQ258" s="94">
        <f t="shared" ca="1" si="182"/>
        <v>0</v>
      </c>
      <c r="AR258" s="94">
        <f t="shared" ca="1" si="182"/>
        <v>0</v>
      </c>
      <c r="AS258" s="94">
        <f t="shared" ca="1" si="182"/>
        <v>0</v>
      </c>
      <c r="AT258" s="94">
        <f t="shared" ca="1" si="182"/>
        <v>0</v>
      </c>
      <c r="AU258" s="94">
        <f t="shared" ca="1" si="182"/>
        <v>0</v>
      </c>
      <c r="AV258" s="94">
        <f t="shared" ca="1" si="182"/>
        <v>0</v>
      </c>
      <c r="AW258" s="94">
        <f t="shared" ca="1" si="182"/>
        <v>0</v>
      </c>
      <c r="AX258" s="94">
        <f t="shared" ca="1" si="182"/>
        <v>0</v>
      </c>
      <c r="AY258" s="94">
        <f t="shared" ca="1" si="182"/>
        <v>0</v>
      </c>
      <c r="AZ258" s="94">
        <f t="shared" ca="1" si="182"/>
        <v>0</v>
      </c>
      <c r="BA258" s="94">
        <f t="shared" ca="1" si="182"/>
        <v>0</v>
      </c>
      <c r="BB258" s="94">
        <f t="shared" ca="1" si="182"/>
        <v>0</v>
      </c>
      <c r="BC258" s="94">
        <f t="shared" ca="1" si="182"/>
        <v>0</v>
      </c>
      <c r="BD258" s="94">
        <f t="shared" ca="1" si="182"/>
        <v>0</v>
      </c>
      <c r="BE258" s="94">
        <f t="shared" ca="1" si="182"/>
        <v>0</v>
      </c>
      <c r="BF258" s="94">
        <f t="shared" ca="1" si="182"/>
        <v>0</v>
      </c>
      <c r="BG258" s="94">
        <f t="shared" ca="1" si="182"/>
        <v>0</v>
      </c>
      <c r="BH258" s="94">
        <f t="shared" ca="1" si="182"/>
        <v>0</v>
      </c>
      <c r="BI258" s="94">
        <f t="shared" ca="1" si="182"/>
        <v>0</v>
      </c>
      <c r="BJ258" s="94">
        <f t="shared" ca="1" si="182"/>
        <v>0</v>
      </c>
      <c r="BK258" s="182">
        <f>'Input - Other Expenses'!B12</f>
        <v>0</v>
      </c>
    </row>
    <row r="259" spans="1:63">
      <c r="A259" s="181">
        <f t="shared" si="173"/>
        <v>0</v>
      </c>
      <c r="C259" s="94">
        <f t="shared" ca="1" si="174"/>
        <v>0</v>
      </c>
      <c r="D259" s="94">
        <f t="shared" ref="D259:BJ259" ca="1" si="183">-B96*$B$242-C96*$B$241</f>
        <v>0</v>
      </c>
      <c r="E259" s="94">
        <f t="shared" ca="1" si="183"/>
        <v>0</v>
      </c>
      <c r="F259" s="94">
        <f t="shared" ca="1" si="183"/>
        <v>0</v>
      </c>
      <c r="G259" s="94">
        <f t="shared" ca="1" si="183"/>
        <v>0</v>
      </c>
      <c r="H259" s="94">
        <f t="shared" ca="1" si="183"/>
        <v>0</v>
      </c>
      <c r="I259" s="94">
        <f t="shared" ca="1" si="183"/>
        <v>0</v>
      </c>
      <c r="J259" s="94">
        <f t="shared" ca="1" si="183"/>
        <v>0</v>
      </c>
      <c r="K259" s="94">
        <f t="shared" ca="1" si="183"/>
        <v>0</v>
      </c>
      <c r="L259" s="94">
        <f t="shared" ca="1" si="183"/>
        <v>0</v>
      </c>
      <c r="M259" s="94">
        <f t="shared" ca="1" si="183"/>
        <v>0</v>
      </c>
      <c r="N259" s="94">
        <f t="shared" ca="1" si="183"/>
        <v>0</v>
      </c>
      <c r="O259" s="94">
        <f t="shared" ca="1" si="183"/>
        <v>0</v>
      </c>
      <c r="P259" s="94">
        <f t="shared" ca="1" si="183"/>
        <v>0</v>
      </c>
      <c r="Q259" s="94">
        <f t="shared" ca="1" si="183"/>
        <v>0</v>
      </c>
      <c r="R259" s="94">
        <f t="shared" ca="1" si="183"/>
        <v>0</v>
      </c>
      <c r="S259" s="94">
        <f t="shared" ca="1" si="183"/>
        <v>0</v>
      </c>
      <c r="T259" s="94">
        <f t="shared" ca="1" si="183"/>
        <v>0</v>
      </c>
      <c r="U259" s="94">
        <f t="shared" ca="1" si="183"/>
        <v>0</v>
      </c>
      <c r="V259" s="94">
        <f t="shared" ca="1" si="183"/>
        <v>0</v>
      </c>
      <c r="W259" s="94">
        <f t="shared" ca="1" si="183"/>
        <v>0</v>
      </c>
      <c r="X259" s="94">
        <f t="shared" ca="1" si="183"/>
        <v>0</v>
      </c>
      <c r="Y259" s="94">
        <f t="shared" ca="1" si="183"/>
        <v>0</v>
      </c>
      <c r="Z259" s="94">
        <f t="shared" ca="1" si="183"/>
        <v>0</v>
      </c>
      <c r="AA259" s="94">
        <f t="shared" ca="1" si="183"/>
        <v>0</v>
      </c>
      <c r="AB259" s="94">
        <f t="shared" ca="1" si="183"/>
        <v>0</v>
      </c>
      <c r="AC259" s="94">
        <f t="shared" ca="1" si="183"/>
        <v>0</v>
      </c>
      <c r="AD259" s="94">
        <f t="shared" ca="1" si="183"/>
        <v>0</v>
      </c>
      <c r="AE259" s="94">
        <f t="shared" ca="1" si="183"/>
        <v>0</v>
      </c>
      <c r="AF259" s="94">
        <f t="shared" ca="1" si="183"/>
        <v>0</v>
      </c>
      <c r="AG259" s="94">
        <f t="shared" ca="1" si="183"/>
        <v>0</v>
      </c>
      <c r="AH259" s="94">
        <f t="shared" ca="1" si="183"/>
        <v>0</v>
      </c>
      <c r="AI259" s="94">
        <f t="shared" ca="1" si="183"/>
        <v>0</v>
      </c>
      <c r="AJ259" s="94">
        <f t="shared" ca="1" si="183"/>
        <v>0</v>
      </c>
      <c r="AK259" s="94">
        <f t="shared" ca="1" si="183"/>
        <v>0</v>
      </c>
      <c r="AL259" s="94">
        <f t="shared" ca="1" si="183"/>
        <v>0</v>
      </c>
      <c r="AM259" s="94">
        <f t="shared" ca="1" si="183"/>
        <v>0</v>
      </c>
      <c r="AN259" s="94">
        <f t="shared" ca="1" si="183"/>
        <v>0</v>
      </c>
      <c r="AO259" s="94">
        <f t="shared" ca="1" si="183"/>
        <v>0</v>
      </c>
      <c r="AP259" s="94">
        <f t="shared" ca="1" si="183"/>
        <v>0</v>
      </c>
      <c r="AQ259" s="94">
        <f t="shared" ca="1" si="183"/>
        <v>0</v>
      </c>
      <c r="AR259" s="94">
        <f t="shared" ca="1" si="183"/>
        <v>0</v>
      </c>
      <c r="AS259" s="94">
        <f t="shared" ca="1" si="183"/>
        <v>0</v>
      </c>
      <c r="AT259" s="94">
        <f t="shared" ca="1" si="183"/>
        <v>0</v>
      </c>
      <c r="AU259" s="94">
        <f t="shared" ca="1" si="183"/>
        <v>0</v>
      </c>
      <c r="AV259" s="94">
        <f t="shared" ca="1" si="183"/>
        <v>0</v>
      </c>
      <c r="AW259" s="94">
        <f t="shared" ca="1" si="183"/>
        <v>0</v>
      </c>
      <c r="AX259" s="94">
        <f t="shared" ca="1" si="183"/>
        <v>0</v>
      </c>
      <c r="AY259" s="94">
        <f t="shared" ca="1" si="183"/>
        <v>0</v>
      </c>
      <c r="AZ259" s="94">
        <f t="shared" ca="1" si="183"/>
        <v>0</v>
      </c>
      <c r="BA259" s="94">
        <f t="shared" ca="1" si="183"/>
        <v>0</v>
      </c>
      <c r="BB259" s="94">
        <f t="shared" ca="1" si="183"/>
        <v>0</v>
      </c>
      <c r="BC259" s="94">
        <f t="shared" ca="1" si="183"/>
        <v>0</v>
      </c>
      <c r="BD259" s="94">
        <f t="shared" ca="1" si="183"/>
        <v>0</v>
      </c>
      <c r="BE259" s="94">
        <f t="shared" ca="1" si="183"/>
        <v>0</v>
      </c>
      <c r="BF259" s="94">
        <f t="shared" ca="1" si="183"/>
        <v>0</v>
      </c>
      <c r="BG259" s="94">
        <f t="shared" ca="1" si="183"/>
        <v>0</v>
      </c>
      <c r="BH259" s="94">
        <f t="shared" ca="1" si="183"/>
        <v>0</v>
      </c>
      <c r="BI259" s="94">
        <f t="shared" ca="1" si="183"/>
        <v>0</v>
      </c>
      <c r="BJ259" s="94">
        <f t="shared" ca="1" si="183"/>
        <v>0</v>
      </c>
      <c r="BK259" s="182">
        <f>'Input - Other Expenses'!B13</f>
        <v>0</v>
      </c>
    </row>
    <row r="260" spans="1:63">
      <c r="A260" s="181">
        <f t="shared" si="173"/>
        <v>0</v>
      </c>
      <c r="C260" s="94">
        <f t="shared" ca="1" si="174"/>
        <v>0</v>
      </c>
      <c r="D260" s="94">
        <f t="shared" ref="D260:BJ260" ca="1" si="184">-B97*$B$242-C97*$B$241</f>
        <v>0</v>
      </c>
      <c r="E260" s="94">
        <f t="shared" ca="1" si="184"/>
        <v>0</v>
      </c>
      <c r="F260" s="94">
        <f t="shared" ca="1" si="184"/>
        <v>0</v>
      </c>
      <c r="G260" s="94">
        <f t="shared" ca="1" si="184"/>
        <v>0</v>
      </c>
      <c r="H260" s="94">
        <f t="shared" ca="1" si="184"/>
        <v>0</v>
      </c>
      <c r="I260" s="94">
        <f t="shared" ca="1" si="184"/>
        <v>0</v>
      </c>
      <c r="J260" s="94">
        <f t="shared" ca="1" si="184"/>
        <v>0</v>
      </c>
      <c r="K260" s="94">
        <f t="shared" ca="1" si="184"/>
        <v>0</v>
      </c>
      <c r="L260" s="94">
        <f t="shared" ca="1" si="184"/>
        <v>0</v>
      </c>
      <c r="M260" s="94">
        <f t="shared" ca="1" si="184"/>
        <v>0</v>
      </c>
      <c r="N260" s="94">
        <f t="shared" ca="1" si="184"/>
        <v>0</v>
      </c>
      <c r="O260" s="94">
        <f t="shared" ca="1" si="184"/>
        <v>0</v>
      </c>
      <c r="P260" s="94">
        <f t="shared" ca="1" si="184"/>
        <v>0</v>
      </c>
      <c r="Q260" s="94">
        <f t="shared" ca="1" si="184"/>
        <v>0</v>
      </c>
      <c r="R260" s="94">
        <f t="shared" ca="1" si="184"/>
        <v>0</v>
      </c>
      <c r="S260" s="94">
        <f t="shared" ca="1" si="184"/>
        <v>0</v>
      </c>
      <c r="T260" s="94">
        <f t="shared" ca="1" si="184"/>
        <v>0</v>
      </c>
      <c r="U260" s="94">
        <f t="shared" ca="1" si="184"/>
        <v>0</v>
      </c>
      <c r="V260" s="94">
        <f t="shared" ca="1" si="184"/>
        <v>0</v>
      </c>
      <c r="W260" s="94">
        <f t="shared" ca="1" si="184"/>
        <v>0</v>
      </c>
      <c r="X260" s="94">
        <f t="shared" ca="1" si="184"/>
        <v>0</v>
      </c>
      <c r="Y260" s="94">
        <f t="shared" ca="1" si="184"/>
        <v>0</v>
      </c>
      <c r="Z260" s="94">
        <f t="shared" ca="1" si="184"/>
        <v>0</v>
      </c>
      <c r="AA260" s="94">
        <f t="shared" ca="1" si="184"/>
        <v>0</v>
      </c>
      <c r="AB260" s="94">
        <f t="shared" ca="1" si="184"/>
        <v>0</v>
      </c>
      <c r="AC260" s="94">
        <f t="shared" ca="1" si="184"/>
        <v>0</v>
      </c>
      <c r="AD260" s="94">
        <f t="shared" ca="1" si="184"/>
        <v>0</v>
      </c>
      <c r="AE260" s="94">
        <f t="shared" ca="1" si="184"/>
        <v>0</v>
      </c>
      <c r="AF260" s="94">
        <f t="shared" ca="1" si="184"/>
        <v>0</v>
      </c>
      <c r="AG260" s="94">
        <f t="shared" ca="1" si="184"/>
        <v>0</v>
      </c>
      <c r="AH260" s="94">
        <f t="shared" ca="1" si="184"/>
        <v>0</v>
      </c>
      <c r="AI260" s="94">
        <f t="shared" ca="1" si="184"/>
        <v>0</v>
      </c>
      <c r="AJ260" s="94">
        <f t="shared" ca="1" si="184"/>
        <v>0</v>
      </c>
      <c r="AK260" s="94">
        <f t="shared" ca="1" si="184"/>
        <v>0</v>
      </c>
      <c r="AL260" s="94">
        <f t="shared" ca="1" si="184"/>
        <v>0</v>
      </c>
      <c r="AM260" s="94">
        <f t="shared" ca="1" si="184"/>
        <v>0</v>
      </c>
      <c r="AN260" s="94">
        <f t="shared" ca="1" si="184"/>
        <v>0</v>
      </c>
      <c r="AO260" s="94">
        <f t="shared" ca="1" si="184"/>
        <v>0</v>
      </c>
      <c r="AP260" s="94">
        <f t="shared" ca="1" si="184"/>
        <v>0</v>
      </c>
      <c r="AQ260" s="94">
        <f t="shared" ca="1" si="184"/>
        <v>0</v>
      </c>
      <c r="AR260" s="94">
        <f t="shared" ca="1" si="184"/>
        <v>0</v>
      </c>
      <c r="AS260" s="94">
        <f t="shared" ca="1" si="184"/>
        <v>0</v>
      </c>
      <c r="AT260" s="94">
        <f t="shared" ca="1" si="184"/>
        <v>0</v>
      </c>
      <c r="AU260" s="94">
        <f t="shared" ca="1" si="184"/>
        <v>0</v>
      </c>
      <c r="AV260" s="94">
        <f t="shared" ca="1" si="184"/>
        <v>0</v>
      </c>
      <c r="AW260" s="94">
        <f t="shared" ca="1" si="184"/>
        <v>0</v>
      </c>
      <c r="AX260" s="94">
        <f t="shared" ca="1" si="184"/>
        <v>0</v>
      </c>
      <c r="AY260" s="94">
        <f t="shared" ca="1" si="184"/>
        <v>0</v>
      </c>
      <c r="AZ260" s="94">
        <f t="shared" ca="1" si="184"/>
        <v>0</v>
      </c>
      <c r="BA260" s="94">
        <f t="shared" ca="1" si="184"/>
        <v>0</v>
      </c>
      <c r="BB260" s="94">
        <f t="shared" ca="1" si="184"/>
        <v>0</v>
      </c>
      <c r="BC260" s="94">
        <f t="shared" ca="1" si="184"/>
        <v>0</v>
      </c>
      <c r="BD260" s="94">
        <f t="shared" ca="1" si="184"/>
        <v>0</v>
      </c>
      <c r="BE260" s="94">
        <f t="shared" ca="1" si="184"/>
        <v>0</v>
      </c>
      <c r="BF260" s="94">
        <f t="shared" ca="1" si="184"/>
        <v>0</v>
      </c>
      <c r="BG260" s="94">
        <f t="shared" ca="1" si="184"/>
        <v>0</v>
      </c>
      <c r="BH260" s="94">
        <f t="shared" ca="1" si="184"/>
        <v>0</v>
      </c>
      <c r="BI260" s="94">
        <f t="shared" ca="1" si="184"/>
        <v>0</v>
      </c>
      <c r="BJ260" s="94">
        <f t="shared" ca="1" si="184"/>
        <v>0</v>
      </c>
      <c r="BK260" s="182">
        <f>'Input - Other Expenses'!B14</f>
        <v>0</v>
      </c>
    </row>
    <row r="261" spans="1:63">
      <c r="A261" s="181">
        <f t="shared" si="173"/>
        <v>0</v>
      </c>
      <c r="C261" s="94">
        <f t="shared" si="174"/>
        <v>0</v>
      </c>
      <c r="D261" s="94">
        <f t="shared" ref="D261:BJ261" si="185">-B98*$B$242-C98*$B$241</f>
        <v>0</v>
      </c>
      <c r="E261" s="94">
        <f t="shared" si="185"/>
        <v>0</v>
      </c>
      <c r="F261" s="94">
        <f t="shared" si="185"/>
        <v>0</v>
      </c>
      <c r="G261" s="94">
        <f t="shared" si="185"/>
        <v>0</v>
      </c>
      <c r="H261" s="94">
        <f t="shared" si="185"/>
        <v>0</v>
      </c>
      <c r="I261" s="94">
        <f t="shared" si="185"/>
        <v>0</v>
      </c>
      <c r="J261" s="94">
        <f t="shared" si="185"/>
        <v>0</v>
      </c>
      <c r="K261" s="94">
        <f t="shared" si="185"/>
        <v>0</v>
      </c>
      <c r="L261" s="94">
        <f t="shared" si="185"/>
        <v>0</v>
      </c>
      <c r="M261" s="94">
        <f t="shared" si="185"/>
        <v>0</v>
      </c>
      <c r="N261" s="94">
        <f t="shared" si="185"/>
        <v>0</v>
      </c>
      <c r="O261" s="94">
        <f t="shared" si="185"/>
        <v>0</v>
      </c>
      <c r="P261" s="94">
        <f t="shared" si="185"/>
        <v>0</v>
      </c>
      <c r="Q261" s="94">
        <f t="shared" si="185"/>
        <v>0</v>
      </c>
      <c r="R261" s="94">
        <f t="shared" si="185"/>
        <v>0</v>
      </c>
      <c r="S261" s="94">
        <f t="shared" si="185"/>
        <v>0</v>
      </c>
      <c r="T261" s="94">
        <f t="shared" si="185"/>
        <v>0</v>
      </c>
      <c r="U261" s="94">
        <f t="shared" si="185"/>
        <v>0</v>
      </c>
      <c r="V261" s="94">
        <f t="shared" si="185"/>
        <v>0</v>
      </c>
      <c r="W261" s="94">
        <f t="shared" si="185"/>
        <v>0</v>
      </c>
      <c r="X261" s="94">
        <f t="shared" si="185"/>
        <v>0</v>
      </c>
      <c r="Y261" s="94">
        <f t="shared" si="185"/>
        <v>0</v>
      </c>
      <c r="Z261" s="94">
        <f t="shared" si="185"/>
        <v>0</v>
      </c>
      <c r="AA261" s="94">
        <f t="shared" si="185"/>
        <v>0</v>
      </c>
      <c r="AB261" s="94">
        <f t="shared" si="185"/>
        <v>0</v>
      </c>
      <c r="AC261" s="94">
        <f t="shared" si="185"/>
        <v>0</v>
      </c>
      <c r="AD261" s="94">
        <f t="shared" si="185"/>
        <v>0</v>
      </c>
      <c r="AE261" s="94">
        <f t="shared" si="185"/>
        <v>0</v>
      </c>
      <c r="AF261" s="94">
        <f t="shared" si="185"/>
        <v>0</v>
      </c>
      <c r="AG261" s="94">
        <f t="shared" si="185"/>
        <v>0</v>
      </c>
      <c r="AH261" s="94">
        <f t="shared" si="185"/>
        <v>0</v>
      </c>
      <c r="AI261" s="94">
        <f t="shared" si="185"/>
        <v>0</v>
      </c>
      <c r="AJ261" s="94">
        <f t="shared" si="185"/>
        <v>0</v>
      </c>
      <c r="AK261" s="94">
        <f t="shared" si="185"/>
        <v>0</v>
      </c>
      <c r="AL261" s="94">
        <f t="shared" si="185"/>
        <v>0</v>
      </c>
      <c r="AM261" s="94">
        <f t="shared" si="185"/>
        <v>0</v>
      </c>
      <c r="AN261" s="94">
        <f t="shared" si="185"/>
        <v>0</v>
      </c>
      <c r="AO261" s="94">
        <f t="shared" si="185"/>
        <v>0</v>
      </c>
      <c r="AP261" s="94">
        <f t="shared" si="185"/>
        <v>0</v>
      </c>
      <c r="AQ261" s="94">
        <f t="shared" si="185"/>
        <v>0</v>
      </c>
      <c r="AR261" s="94">
        <f t="shared" si="185"/>
        <v>0</v>
      </c>
      <c r="AS261" s="94">
        <f t="shared" si="185"/>
        <v>0</v>
      </c>
      <c r="AT261" s="94">
        <f t="shared" si="185"/>
        <v>0</v>
      </c>
      <c r="AU261" s="94">
        <f t="shared" si="185"/>
        <v>0</v>
      </c>
      <c r="AV261" s="94">
        <f t="shared" si="185"/>
        <v>0</v>
      </c>
      <c r="AW261" s="94">
        <f t="shared" si="185"/>
        <v>0</v>
      </c>
      <c r="AX261" s="94">
        <f t="shared" si="185"/>
        <v>0</v>
      </c>
      <c r="AY261" s="94">
        <f t="shared" si="185"/>
        <v>0</v>
      </c>
      <c r="AZ261" s="94">
        <f t="shared" si="185"/>
        <v>0</v>
      </c>
      <c r="BA261" s="94">
        <f t="shared" si="185"/>
        <v>0</v>
      </c>
      <c r="BB261" s="94">
        <f t="shared" si="185"/>
        <v>0</v>
      </c>
      <c r="BC261" s="94">
        <f t="shared" si="185"/>
        <v>0</v>
      </c>
      <c r="BD261" s="94">
        <f t="shared" si="185"/>
        <v>0</v>
      </c>
      <c r="BE261" s="94">
        <f t="shared" si="185"/>
        <v>0</v>
      </c>
      <c r="BF261" s="94">
        <f t="shared" si="185"/>
        <v>0</v>
      </c>
      <c r="BG261" s="94">
        <f t="shared" si="185"/>
        <v>0</v>
      </c>
      <c r="BH261" s="94">
        <f t="shared" si="185"/>
        <v>0</v>
      </c>
      <c r="BI261" s="94">
        <f t="shared" si="185"/>
        <v>0</v>
      </c>
      <c r="BJ261" s="94">
        <f t="shared" si="185"/>
        <v>0</v>
      </c>
      <c r="BK261" s="182"/>
    </row>
    <row r="262" spans="1:63">
      <c r="A262" s="181">
        <f t="shared" si="173"/>
        <v>0</v>
      </c>
      <c r="C262" s="94">
        <f t="shared" si="174"/>
        <v>0</v>
      </c>
      <c r="D262" s="94">
        <f t="shared" ref="D262:BJ262" si="186">-B99*$B$242-C99*$B$241</f>
        <v>0</v>
      </c>
      <c r="E262" s="94">
        <f t="shared" si="186"/>
        <v>0</v>
      </c>
      <c r="F262" s="94">
        <f t="shared" si="186"/>
        <v>0</v>
      </c>
      <c r="G262" s="94">
        <f t="shared" si="186"/>
        <v>0</v>
      </c>
      <c r="H262" s="94">
        <f t="shared" si="186"/>
        <v>0</v>
      </c>
      <c r="I262" s="94">
        <f t="shared" si="186"/>
        <v>0</v>
      </c>
      <c r="J262" s="94">
        <f t="shared" si="186"/>
        <v>0</v>
      </c>
      <c r="K262" s="94">
        <f t="shared" si="186"/>
        <v>0</v>
      </c>
      <c r="L262" s="94">
        <f t="shared" si="186"/>
        <v>0</v>
      </c>
      <c r="M262" s="94">
        <f t="shared" si="186"/>
        <v>0</v>
      </c>
      <c r="N262" s="94">
        <f t="shared" si="186"/>
        <v>0</v>
      </c>
      <c r="O262" s="94">
        <f t="shared" si="186"/>
        <v>0</v>
      </c>
      <c r="P262" s="94">
        <f t="shared" si="186"/>
        <v>0</v>
      </c>
      <c r="Q262" s="94">
        <f t="shared" si="186"/>
        <v>0</v>
      </c>
      <c r="R262" s="94">
        <f t="shared" si="186"/>
        <v>0</v>
      </c>
      <c r="S262" s="94">
        <f t="shared" si="186"/>
        <v>0</v>
      </c>
      <c r="T262" s="94">
        <f t="shared" si="186"/>
        <v>0</v>
      </c>
      <c r="U262" s="94">
        <f t="shared" si="186"/>
        <v>0</v>
      </c>
      <c r="V262" s="94">
        <f t="shared" si="186"/>
        <v>0</v>
      </c>
      <c r="W262" s="94">
        <f t="shared" si="186"/>
        <v>0</v>
      </c>
      <c r="X262" s="94">
        <f t="shared" si="186"/>
        <v>0</v>
      </c>
      <c r="Y262" s="94">
        <f t="shared" si="186"/>
        <v>0</v>
      </c>
      <c r="Z262" s="94">
        <f t="shared" si="186"/>
        <v>0</v>
      </c>
      <c r="AA262" s="94">
        <f t="shared" si="186"/>
        <v>0</v>
      </c>
      <c r="AB262" s="94">
        <f t="shared" si="186"/>
        <v>0</v>
      </c>
      <c r="AC262" s="94">
        <f t="shared" si="186"/>
        <v>0</v>
      </c>
      <c r="AD262" s="94">
        <f t="shared" si="186"/>
        <v>0</v>
      </c>
      <c r="AE262" s="94">
        <f t="shared" si="186"/>
        <v>0</v>
      </c>
      <c r="AF262" s="94">
        <f t="shared" si="186"/>
        <v>0</v>
      </c>
      <c r="AG262" s="94">
        <f t="shared" si="186"/>
        <v>0</v>
      </c>
      <c r="AH262" s="94">
        <f t="shared" si="186"/>
        <v>0</v>
      </c>
      <c r="AI262" s="94">
        <f t="shared" si="186"/>
        <v>0</v>
      </c>
      <c r="AJ262" s="94">
        <f t="shared" si="186"/>
        <v>0</v>
      </c>
      <c r="AK262" s="94">
        <f t="shared" si="186"/>
        <v>0</v>
      </c>
      <c r="AL262" s="94">
        <f t="shared" si="186"/>
        <v>0</v>
      </c>
      <c r="AM262" s="94">
        <f t="shared" si="186"/>
        <v>0</v>
      </c>
      <c r="AN262" s="94">
        <f t="shared" si="186"/>
        <v>0</v>
      </c>
      <c r="AO262" s="94">
        <f t="shared" si="186"/>
        <v>0</v>
      </c>
      <c r="AP262" s="94">
        <f t="shared" si="186"/>
        <v>0</v>
      </c>
      <c r="AQ262" s="94">
        <f t="shared" si="186"/>
        <v>0</v>
      </c>
      <c r="AR262" s="94">
        <f t="shared" si="186"/>
        <v>0</v>
      </c>
      <c r="AS262" s="94">
        <f t="shared" si="186"/>
        <v>0</v>
      </c>
      <c r="AT262" s="94">
        <f t="shared" si="186"/>
        <v>0</v>
      </c>
      <c r="AU262" s="94">
        <f t="shared" si="186"/>
        <v>0</v>
      </c>
      <c r="AV262" s="94">
        <f t="shared" si="186"/>
        <v>0</v>
      </c>
      <c r="AW262" s="94">
        <f t="shared" si="186"/>
        <v>0</v>
      </c>
      <c r="AX262" s="94">
        <f t="shared" si="186"/>
        <v>0</v>
      </c>
      <c r="AY262" s="94">
        <f t="shared" si="186"/>
        <v>0</v>
      </c>
      <c r="AZ262" s="94">
        <f t="shared" si="186"/>
        <v>0</v>
      </c>
      <c r="BA262" s="94">
        <f t="shared" si="186"/>
        <v>0</v>
      </c>
      <c r="BB262" s="94">
        <f t="shared" si="186"/>
        <v>0</v>
      </c>
      <c r="BC262" s="94">
        <f t="shared" si="186"/>
        <v>0</v>
      </c>
      <c r="BD262" s="94">
        <f t="shared" si="186"/>
        <v>0</v>
      </c>
      <c r="BE262" s="94">
        <f t="shared" si="186"/>
        <v>0</v>
      </c>
      <c r="BF262" s="94">
        <f t="shared" si="186"/>
        <v>0</v>
      </c>
      <c r="BG262" s="94">
        <f t="shared" si="186"/>
        <v>0</v>
      </c>
      <c r="BH262" s="94">
        <f t="shared" si="186"/>
        <v>0</v>
      </c>
      <c r="BI262" s="94">
        <f t="shared" si="186"/>
        <v>0</v>
      </c>
      <c r="BJ262" s="94">
        <f t="shared" si="186"/>
        <v>0</v>
      </c>
      <c r="BK262" s="182"/>
    </row>
    <row r="263" spans="1:63">
      <c r="A263" s="181">
        <f t="shared" si="173"/>
        <v>0</v>
      </c>
      <c r="C263" s="94">
        <f t="shared" si="174"/>
        <v>0</v>
      </c>
      <c r="D263" s="94">
        <f t="shared" ref="D263:BJ263" si="187">-B100*$B$242-C100*$B$241</f>
        <v>0</v>
      </c>
      <c r="E263" s="94">
        <f t="shared" si="187"/>
        <v>0</v>
      </c>
      <c r="F263" s="94">
        <f t="shared" si="187"/>
        <v>0</v>
      </c>
      <c r="G263" s="94">
        <f t="shared" si="187"/>
        <v>0</v>
      </c>
      <c r="H263" s="94">
        <f t="shared" si="187"/>
        <v>0</v>
      </c>
      <c r="I263" s="94">
        <f t="shared" si="187"/>
        <v>0</v>
      </c>
      <c r="J263" s="94">
        <f t="shared" si="187"/>
        <v>0</v>
      </c>
      <c r="K263" s="94">
        <f t="shared" si="187"/>
        <v>0</v>
      </c>
      <c r="L263" s="94">
        <f t="shared" si="187"/>
        <v>0</v>
      </c>
      <c r="M263" s="94">
        <f t="shared" si="187"/>
        <v>0</v>
      </c>
      <c r="N263" s="94">
        <f t="shared" si="187"/>
        <v>0</v>
      </c>
      <c r="O263" s="94">
        <f t="shared" si="187"/>
        <v>0</v>
      </c>
      <c r="P263" s="94">
        <f t="shared" si="187"/>
        <v>0</v>
      </c>
      <c r="Q263" s="94">
        <f t="shared" si="187"/>
        <v>0</v>
      </c>
      <c r="R263" s="94">
        <f t="shared" si="187"/>
        <v>0</v>
      </c>
      <c r="S263" s="94">
        <f t="shared" si="187"/>
        <v>0</v>
      </c>
      <c r="T263" s="94">
        <f t="shared" si="187"/>
        <v>0</v>
      </c>
      <c r="U263" s="94">
        <f t="shared" si="187"/>
        <v>0</v>
      </c>
      <c r="V263" s="94">
        <f t="shared" si="187"/>
        <v>0</v>
      </c>
      <c r="W263" s="94">
        <f t="shared" si="187"/>
        <v>0</v>
      </c>
      <c r="X263" s="94">
        <f t="shared" si="187"/>
        <v>0</v>
      </c>
      <c r="Y263" s="94">
        <f t="shared" si="187"/>
        <v>0</v>
      </c>
      <c r="Z263" s="94">
        <f t="shared" si="187"/>
        <v>0</v>
      </c>
      <c r="AA263" s="94">
        <f t="shared" si="187"/>
        <v>0</v>
      </c>
      <c r="AB263" s="94">
        <f t="shared" si="187"/>
        <v>0</v>
      </c>
      <c r="AC263" s="94">
        <f t="shared" si="187"/>
        <v>0</v>
      </c>
      <c r="AD263" s="94">
        <f t="shared" si="187"/>
        <v>0</v>
      </c>
      <c r="AE263" s="94">
        <f t="shared" si="187"/>
        <v>0</v>
      </c>
      <c r="AF263" s="94">
        <f t="shared" si="187"/>
        <v>0</v>
      </c>
      <c r="AG263" s="94">
        <f t="shared" si="187"/>
        <v>0</v>
      </c>
      <c r="AH263" s="94">
        <f t="shared" si="187"/>
        <v>0</v>
      </c>
      <c r="AI263" s="94">
        <f t="shared" si="187"/>
        <v>0</v>
      </c>
      <c r="AJ263" s="94">
        <f t="shared" si="187"/>
        <v>0</v>
      </c>
      <c r="AK263" s="94">
        <f t="shared" si="187"/>
        <v>0</v>
      </c>
      <c r="AL263" s="94">
        <f t="shared" si="187"/>
        <v>0</v>
      </c>
      <c r="AM263" s="94">
        <f t="shared" si="187"/>
        <v>0</v>
      </c>
      <c r="AN263" s="94">
        <f t="shared" si="187"/>
        <v>0</v>
      </c>
      <c r="AO263" s="94">
        <f t="shared" si="187"/>
        <v>0</v>
      </c>
      <c r="AP263" s="94">
        <f t="shared" si="187"/>
        <v>0</v>
      </c>
      <c r="AQ263" s="94">
        <f t="shared" si="187"/>
        <v>0</v>
      </c>
      <c r="AR263" s="94">
        <f t="shared" si="187"/>
        <v>0</v>
      </c>
      <c r="AS263" s="94">
        <f t="shared" si="187"/>
        <v>0</v>
      </c>
      <c r="AT263" s="94">
        <f t="shared" si="187"/>
        <v>0</v>
      </c>
      <c r="AU263" s="94">
        <f t="shared" si="187"/>
        <v>0</v>
      </c>
      <c r="AV263" s="94">
        <f t="shared" si="187"/>
        <v>0</v>
      </c>
      <c r="AW263" s="94">
        <f t="shared" si="187"/>
        <v>0</v>
      </c>
      <c r="AX263" s="94">
        <f t="shared" si="187"/>
        <v>0</v>
      </c>
      <c r="AY263" s="94">
        <f t="shared" si="187"/>
        <v>0</v>
      </c>
      <c r="AZ263" s="94">
        <f t="shared" si="187"/>
        <v>0</v>
      </c>
      <c r="BA263" s="94">
        <f t="shared" si="187"/>
        <v>0</v>
      </c>
      <c r="BB263" s="94">
        <f t="shared" si="187"/>
        <v>0</v>
      </c>
      <c r="BC263" s="94">
        <f t="shared" si="187"/>
        <v>0</v>
      </c>
      <c r="BD263" s="94">
        <f t="shared" si="187"/>
        <v>0</v>
      </c>
      <c r="BE263" s="94">
        <f t="shared" si="187"/>
        <v>0</v>
      </c>
      <c r="BF263" s="94">
        <f t="shared" si="187"/>
        <v>0</v>
      </c>
      <c r="BG263" s="94">
        <f t="shared" si="187"/>
        <v>0</v>
      </c>
      <c r="BH263" s="94">
        <f t="shared" si="187"/>
        <v>0</v>
      </c>
      <c r="BI263" s="94">
        <f t="shared" si="187"/>
        <v>0</v>
      </c>
      <c r="BJ263" s="94">
        <f t="shared" si="187"/>
        <v>0</v>
      </c>
      <c r="BK263" s="182"/>
    </row>
    <row r="264" spans="1:63">
      <c r="A264" s="181">
        <f t="shared" si="173"/>
        <v>0</v>
      </c>
      <c r="C264" s="94">
        <f t="shared" si="174"/>
        <v>0</v>
      </c>
      <c r="D264" s="94">
        <f t="shared" ref="D264:BJ264" si="188">-B101*$B$242-C101*$B$241</f>
        <v>0</v>
      </c>
      <c r="E264" s="94">
        <f t="shared" si="188"/>
        <v>0</v>
      </c>
      <c r="F264" s="94">
        <f t="shared" si="188"/>
        <v>0</v>
      </c>
      <c r="G264" s="94">
        <f t="shared" si="188"/>
        <v>0</v>
      </c>
      <c r="H264" s="94">
        <f t="shared" si="188"/>
        <v>0</v>
      </c>
      <c r="I264" s="94">
        <f t="shared" si="188"/>
        <v>0</v>
      </c>
      <c r="J264" s="94">
        <f t="shared" si="188"/>
        <v>0</v>
      </c>
      <c r="K264" s="94">
        <f t="shared" si="188"/>
        <v>0</v>
      </c>
      <c r="L264" s="94">
        <f t="shared" si="188"/>
        <v>0</v>
      </c>
      <c r="M264" s="94">
        <f t="shared" si="188"/>
        <v>0</v>
      </c>
      <c r="N264" s="94">
        <f t="shared" si="188"/>
        <v>0</v>
      </c>
      <c r="O264" s="94">
        <f t="shared" si="188"/>
        <v>0</v>
      </c>
      <c r="P264" s="94">
        <f t="shared" si="188"/>
        <v>0</v>
      </c>
      <c r="Q264" s="94">
        <f t="shared" si="188"/>
        <v>0</v>
      </c>
      <c r="R264" s="94">
        <f t="shared" si="188"/>
        <v>0</v>
      </c>
      <c r="S264" s="94">
        <f t="shared" si="188"/>
        <v>0</v>
      </c>
      <c r="T264" s="94">
        <f t="shared" si="188"/>
        <v>0</v>
      </c>
      <c r="U264" s="94">
        <f t="shared" si="188"/>
        <v>0</v>
      </c>
      <c r="V264" s="94">
        <f t="shared" si="188"/>
        <v>0</v>
      </c>
      <c r="W264" s="94">
        <f t="shared" si="188"/>
        <v>0</v>
      </c>
      <c r="X264" s="94">
        <f t="shared" si="188"/>
        <v>0</v>
      </c>
      <c r="Y264" s="94">
        <f t="shared" si="188"/>
        <v>0</v>
      </c>
      <c r="Z264" s="94">
        <f t="shared" si="188"/>
        <v>0</v>
      </c>
      <c r="AA264" s="94">
        <f t="shared" si="188"/>
        <v>0</v>
      </c>
      <c r="AB264" s="94">
        <f t="shared" si="188"/>
        <v>0</v>
      </c>
      <c r="AC264" s="94">
        <f t="shared" si="188"/>
        <v>0</v>
      </c>
      <c r="AD264" s="94">
        <f t="shared" si="188"/>
        <v>0</v>
      </c>
      <c r="AE264" s="94">
        <f t="shared" si="188"/>
        <v>0</v>
      </c>
      <c r="AF264" s="94">
        <f t="shared" si="188"/>
        <v>0</v>
      </c>
      <c r="AG264" s="94">
        <f t="shared" si="188"/>
        <v>0</v>
      </c>
      <c r="AH264" s="94">
        <f t="shared" si="188"/>
        <v>0</v>
      </c>
      <c r="AI264" s="94">
        <f t="shared" si="188"/>
        <v>0</v>
      </c>
      <c r="AJ264" s="94">
        <f t="shared" si="188"/>
        <v>0</v>
      </c>
      <c r="AK264" s="94">
        <f t="shared" si="188"/>
        <v>0</v>
      </c>
      <c r="AL264" s="94">
        <f t="shared" si="188"/>
        <v>0</v>
      </c>
      <c r="AM264" s="94">
        <f t="shared" si="188"/>
        <v>0</v>
      </c>
      <c r="AN264" s="94">
        <f t="shared" si="188"/>
        <v>0</v>
      </c>
      <c r="AO264" s="94">
        <f t="shared" si="188"/>
        <v>0</v>
      </c>
      <c r="AP264" s="94">
        <f t="shared" si="188"/>
        <v>0</v>
      </c>
      <c r="AQ264" s="94">
        <f t="shared" si="188"/>
        <v>0</v>
      </c>
      <c r="AR264" s="94">
        <f t="shared" si="188"/>
        <v>0</v>
      </c>
      <c r="AS264" s="94">
        <f t="shared" si="188"/>
        <v>0</v>
      </c>
      <c r="AT264" s="94">
        <f t="shared" si="188"/>
        <v>0</v>
      </c>
      <c r="AU264" s="94">
        <f t="shared" si="188"/>
        <v>0</v>
      </c>
      <c r="AV264" s="94">
        <f t="shared" si="188"/>
        <v>0</v>
      </c>
      <c r="AW264" s="94">
        <f t="shared" si="188"/>
        <v>0</v>
      </c>
      <c r="AX264" s="94">
        <f t="shared" si="188"/>
        <v>0</v>
      </c>
      <c r="AY264" s="94">
        <f t="shared" si="188"/>
        <v>0</v>
      </c>
      <c r="AZ264" s="94">
        <f t="shared" si="188"/>
        <v>0</v>
      </c>
      <c r="BA264" s="94">
        <f t="shared" si="188"/>
        <v>0</v>
      </c>
      <c r="BB264" s="94">
        <f t="shared" si="188"/>
        <v>0</v>
      </c>
      <c r="BC264" s="94">
        <f t="shared" si="188"/>
        <v>0</v>
      </c>
      <c r="BD264" s="94">
        <f t="shared" si="188"/>
        <v>0</v>
      </c>
      <c r="BE264" s="94">
        <f t="shared" si="188"/>
        <v>0</v>
      </c>
      <c r="BF264" s="94">
        <f t="shared" si="188"/>
        <v>0</v>
      </c>
      <c r="BG264" s="94">
        <f t="shared" si="188"/>
        <v>0</v>
      </c>
      <c r="BH264" s="94">
        <f t="shared" si="188"/>
        <v>0</v>
      </c>
      <c r="BI264" s="94">
        <f t="shared" si="188"/>
        <v>0</v>
      </c>
      <c r="BJ264" s="94">
        <f t="shared" si="188"/>
        <v>0</v>
      </c>
      <c r="BK264" s="182"/>
    </row>
    <row r="265" spans="1:63">
      <c r="A265" s="181">
        <f t="shared" si="173"/>
        <v>0</v>
      </c>
      <c r="C265" s="94">
        <f t="shared" si="174"/>
        <v>0</v>
      </c>
      <c r="D265" s="94">
        <f t="shared" ref="D265:BJ265" si="189">-B102*$B$242-C102*$B$241</f>
        <v>0</v>
      </c>
      <c r="E265" s="94">
        <f t="shared" si="189"/>
        <v>0</v>
      </c>
      <c r="F265" s="94">
        <f t="shared" si="189"/>
        <v>0</v>
      </c>
      <c r="G265" s="94">
        <f t="shared" si="189"/>
        <v>0</v>
      </c>
      <c r="H265" s="94">
        <f t="shared" si="189"/>
        <v>0</v>
      </c>
      <c r="I265" s="94">
        <f t="shared" si="189"/>
        <v>0</v>
      </c>
      <c r="J265" s="94">
        <f t="shared" si="189"/>
        <v>0</v>
      </c>
      <c r="K265" s="94">
        <f t="shared" si="189"/>
        <v>0</v>
      </c>
      <c r="L265" s="94">
        <f t="shared" si="189"/>
        <v>0</v>
      </c>
      <c r="M265" s="94">
        <f t="shared" si="189"/>
        <v>0</v>
      </c>
      <c r="N265" s="94">
        <f t="shared" si="189"/>
        <v>0</v>
      </c>
      <c r="O265" s="94">
        <f t="shared" si="189"/>
        <v>0</v>
      </c>
      <c r="P265" s="94">
        <f t="shared" si="189"/>
        <v>0</v>
      </c>
      <c r="Q265" s="94">
        <f t="shared" si="189"/>
        <v>0</v>
      </c>
      <c r="R265" s="94">
        <f t="shared" si="189"/>
        <v>0</v>
      </c>
      <c r="S265" s="94">
        <f t="shared" si="189"/>
        <v>0</v>
      </c>
      <c r="T265" s="94">
        <f t="shared" si="189"/>
        <v>0</v>
      </c>
      <c r="U265" s="94">
        <f t="shared" si="189"/>
        <v>0</v>
      </c>
      <c r="V265" s="94">
        <f t="shared" si="189"/>
        <v>0</v>
      </c>
      <c r="W265" s="94">
        <f t="shared" si="189"/>
        <v>0</v>
      </c>
      <c r="X265" s="94">
        <f t="shared" si="189"/>
        <v>0</v>
      </c>
      <c r="Y265" s="94">
        <f t="shared" si="189"/>
        <v>0</v>
      </c>
      <c r="Z265" s="94">
        <f t="shared" si="189"/>
        <v>0</v>
      </c>
      <c r="AA265" s="94">
        <f t="shared" si="189"/>
        <v>0</v>
      </c>
      <c r="AB265" s="94">
        <f t="shared" si="189"/>
        <v>0</v>
      </c>
      <c r="AC265" s="94">
        <f t="shared" si="189"/>
        <v>0</v>
      </c>
      <c r="AD265" s="94">
        <f t="shared" si="189"/>
        <v>0</v>
      </c>
      <c r="AE265" s="94">
        <f t="shared" si="189"/>
        <v>0</v>
      </c>
      <c r="AF265" s="94">
        <f t="shared" si="189"/>
        <v>0</v>
      </c>
      <c r="AG265" s="94">
        <f t="shared" si="189"/>
        <v>0</v>
      </c>
      <c r="AH265" s="94">
        <f t="shared" si="189"/>
        <v>0</v>
      </c>
      <c r="AI265" s="94">
        <f t="shared" si="189"/>
        <v>0</v>
      </c>
      <c r="AJ265" s="94">
        <f t="shared" si="189"/>
        <v>0</v>
      </c>
      <c r="AK265" s="94">
        <f t="shared" si="189"/>
        <v>0</v>
      </c>
      <c r="AL265" s="94">
        <f t="shared" si="189"/>
        <v>0</v>
      </c>
      <c r="AM265" s="94">
        <f t="shared" si="189"/>
        <v>0</v>
      </c>
      <c r="AN265" s="94">
        <f t="shared" si="189"/>
        <v>0</v>
      </c>
      <c r="AO265" s="94">
        <f t="shared" si="189"/>
        <v>0</v>
      </c>
      <c r="AP265" s="94">
        <f t="shared" si="189"/>
        <v>0</v>
      </c>
      <c r="AQ265" s="94">
        <f t="shared" si="189"/>
        <v>0</v>
      </c>
      <c r="AR265" s="94">
        <f t="shared" si="189"/>
        <v>0</v>
      </c>
      <c r="AS265" s="94">
        <f t="shared" si="189"/>
        <v>0</v>
      </c>
      <c r="AT265" s="94">
        <f t="shared" si="189"/>
        <v>0</v>
      </c>
      <c r="AU265" s="94">
        <f t="shared" si="189"/>
        <v>0</v>
      </c>
      <c r="AV265" s="94">
        <f t="shared" si="189"/>
        <v>0</v>
      </c>
      <c r="AW265" s="94">
        <f t="shared" si="189"/>
        <v>0</v>
      </c>
      <c r="AX265" s="94">
        <f t="shared" si="189"/>
        <v>0</v>
      </c>
      <c r="AY265" s="94">
        <f t="shared" si="189"/>
        <v>0</v>
      </c>
      <c r="AZ265" s="94">
        <f t="shared" si="189"/>
        <v>0</v>
      </c>
      <c r="BA265" s="94">
        <f t="shared" si="189"/>
        <v>0</v>
      </c>
      <c r="BB265" s="94">
        <f t="shared" si="189"/>
        <v>0</v>
      </c>
      <c r="BC265" s="94">
        <f t="shared" si="189"/>
        <v>0</v>
      </c>
      <c r="BD265" s="94">
        <f t="shared" si="189"/>
        <v>0</v>
      </c>
      <c r="BE265" s="94">
        <f t="shared" si="189"/>
        <v>0</v>
      </c>
      <c r="BF265" s="94">
        <f t="shared" si="189"/>
        <v>0</v>
      </c>
      <c r="BG265" s="94">
        <f t="shared" si="189"/>
        <v>0</v>
      </c>
      <c r="BH265" s="94">
        <f t="shared" si="189"/>
        <v>0</v>
      </c>
      <c r="BI265" s="94">
        <f t="shared" si="189"/>
        <v>0</v>
      </c>
      <c r="BJ265" s="94">
        <f t="shared" si="189"/>
        <v>0</v>
      </c>
      <c r="BK265" s="182"/>
    </row>
    <row r="266" spans="1:63">
      <c r="A266" s="181">
        <f t="shared" si="173"/>
        <v>0</v>
      </c>
      <c r="C266" s="94">
        <f t="shared" si="174"/>
        <v>0</v>
      </c>
      <c r="D266" s="94">
        <f t="shared" ref="D266:BJ266" si="190">-B103*$B$242-C103*$B$241</f>
        <v>0</v>
      </c>
      <c r="E266" s="94">
        <f t="shared" si="190"/>
        <v>0</v>
      </c>
      <c r="F266" s="94">
        <f t="shared" si="190"/>
        <v>0</v>
      </c>
      <c r="G266" s="94">
        <f t="shared" si="190"/>
        <v>0</v>
      </c>
      <c r="H266" s="94">
        <f t="shared" si="190"/>
        <v>0</v>
      </c>
      <c r="I266" s="94">
        <f t="shared" si="190"/>
        <v>0</v>
      </c>
      <c r="J266" s="94">
        <f t="shared" si="190"/>
        <v>0</v>
      </c>
      <c r="K266" s="94">
        <f t="shared" si="190"/>
        <v>0</v>
      </c>
      <c r="L266" s="94">
        <f t="shared" si="190"/>
        <v>0</v>
      </c>
      <c r="M266" s="94">
        <f t="shared" si="190"/>
        <v>0</v>
      </c>
      <c r="N266" s="94">
        <f t="shared" si="190"/>
        <v>0</v>
      </c>
      <c r="O266" s="94">
        <f t="shared" si="190"/>
        <v>0</v>
      </c>
      <c r="P266" s="94">
        <f t="shared" si="190"/>
        <v>0</v>
      </c>
      <c r="Q266" s="94">
        <f t="shared" si="190"/>
        <v>0</v>
      </c>
      <c r="R266" s="94">
        <f t="shared" si="190"/>
        <v>0</v>
      </c>
      <c r="S266" s="94">
        <f t="shared" si="190"/>
        <v>0</v>
      </c>
      <c r="T266" s="94">
        <f t="shared" si="190"/>
        <v>0</v>
      </c>
      <c r="U266" s="94">
        <f t="shared" si="190"/>
        <v>0</v>
      </c>
      <c r="V266" s="94">
        <f t="shared" si="190"/>
        <v>0</v>
      </c>
      <c r="W266" s="94">
        <f t="shared" si="190"/>
        <v>0</v>
      </c>
      <c r="X266" s="94">
        <f t="shared" si="190"/>
        <v>0</v>
      </c>
      <c r="Y266" s="94">
        <f t="shared" si="190"/>
        <v>0</v>
      </c>
      <c r="Z266" s="94">
        <f t="shared" si="190"/>
        <v>0</v>
      </c>
      <c r="AA266" s="94">
        <f t="shared" si="190"/>
        <v>0</v>
      </c>
      <c r="AB266" s="94">
        <f t="shared" si="190"/>
        <v>0</v>
      </c>
      <c r="AC266" s="94">
        <f t="shared" si="190"/>
        <v>0</v>
      </c>
      <c r="AD266" s="94">
        <f t="shared" si="190"/>
        <v>0</v>
      </c>
      <c r="AE266" s="94">
        <f t="shared" si="190"/>
        <v>0</v>
      </c>
      <c r="AF266" s="94">
        <f t="shared" si="190"/>
        <v>0</v>
      </c>
      <c r="AG266" s="94">
        <f t="shared" si="190"/>
        <v>0</v>
      </c>
      <c r="AH266" s="94">
        <f t="shared" si="190"/>
        <v>0</v>
      </c>
      <c r="AI266" s="94">
        <f t="shared" si="190"/>
        <v>0</v>
      </c>
      <c r="AJ266" s="94">
        <f t="shared" si="190"/>
        <v>0</v>
      </c>
      <c r="AK266" s="94">
        <f t="shared" si="190"/>
        <v>0</v>
      </c>
      <c r="AL266" s="94">
        <f t="shared" si="190"/>
        <v>0</v>
      </c>
      <c r="AM266" s="94">
        <f t="shared" si="190"/>
        <v>0</v>
      </c>
      <c r="AN266" s="94">
        <f t="shared" si="190"/>
        <v>0</v>
      </c>
      <c r="AO266" s="94">
        <f t="shared" si="190"/>
        <v>0</v>
      </c>
      <c r="AP266" s="94">
        <f t="shared" si="190"/>
        <v>0</v>
      </c>
      <c r="AQ266" s="94">
        <f t="shared" si="190"/>
        <v>0</v>
      </c>
      <c r="AR266" s="94">
        <f t="shared" si="190"/>
        <v>0</v>
      </c>
      <c r="AS266" s="94">
        <f t="shared" si="190"/>
        <v>0</v>
      </c>
      <c r="AT266" s="94">
        <f t="shared" si="190"/>
        <v>0</v>
      </c>
      <c r="AU266" s="94">
        <f t="shared" si="190"/>
        <v>0</v>
      </c>
      <c r="AV266" s="94">
        <f t="shared" si="190"/>
        <v>0</v>
      </c>
      <c r="AW266" s="94">
        <f t="shared" si="190"/>
        <v>0</v>
      </c>
      <c r="AX266" s="94">
        <f t="shared" si="190"/>
        <v>0</v>
      </c>
      <c r="AY266" s="94">
        <f t="shared" si="190"/>
        <v>0</v>
      </c>
      <c r="AZ266" s="94">
        <f t="shared" si="190"/>
        <v>0</v>
      </c>
      <c r="BA266" s="94">
        <f t="shared" si="190"/>
        <v>0</v>
      </c>
      <c r="BB266" s="94">
        <f t="shared" si="190"/>
        <v>0</v>
      </c>
      <c r="BC266" s="94">
        <f t="shared" si="190"/>
        <v>0</v>
      </c>
      <c r="BD266" s="94">
        <f t="shared" si="190"/>
        <v>0</v>
      </c>
      <c r="BE266" s="94">
        <f t="shared" si="190"/>
        <v>0</v>
      </c>
      <c r="BF266" s="94">
        <f t="shared" si="190"/>
        <v>0</v>
      </c>
      <c r="BG266" s="94">
        <f t="shared" si="190"/>
        <v>0</v>
      </c>
      <c r="BH266" s="94">
        <f t="shared" si="190"/>
        <v>0</v>
      </c>
      <c r="BI266" s="94">
        <f t="shared" si="190"/>
        <v>0</v>
      </c>
      <c r="BJ266" s="94">
        <f t="shared" si="190"/>
        <v>0</v>
      </c>
      <c r="BK266" s="182"/>
    </row>
    <row r="267" spans="1:63">
      <c r="A267" s="181" t="str">
        <f t="shared" si="173"/>
        <v>Cash paid for General and Administrative Salaries</v>
      </c>
      <c r="C267" s="94">
        <f t="shared" ca="1" si="174"/>
        <v>0</v>
      </c>
      <c r="D267" s="94">
        <f t="shared" ref="D267:BJ267" ca="1" si="191">-B104*$B$242-C104*$B$241</f>
        <v>-25960.000000000004</v>
      </c>
      <c r="E267" s="94">
        <f t="shared" ca="1" si="191"/>
        <v>-128816.66666666667</v>
      </c>
      <c r="F267" s="94">
        <f t="shared" ca="1" si="191"/>
        <v>-185850</v>
      </c>
      <c r="G267" s="94">
        <f t="shared" ca="1" si="191"/>
        <v>-185850</v>
      </c>
      <c r="H267" s="94">
        <f t="shared" ca="1" si="191"/>
        <v>-185850</v>
      </c>
      <c r="I267" s="94">
        <f t="shared" ca="1" si="191"/>
        <v>-185850</v>
      </c>
      <c r="J267" s="94">
        <f t="shared" ca="1" si="191"/>
        <v>-185850</v>
      </c>
      <c r="K267" s="94">
        <f t="shared" ca="1" si="191"/>
        <v>-185850</v>
      </c>
      <c r="L267" s="94">
        <f t="shared" ca="1" si="191"/>
        <v>-185850</v>
      </c>
      <c r="M267" s="94">
        <f t="shared" ca="1" si="191"/>
        <v>-185850</v>
      </c>
      <c r="N267" s="94">
        <f t="shared" ca="1" si="191"/>
        <v>-185850</v>
      </c>
      <c r="O267" s="94">
        <f t="shared" ca="1" si="191"/>
        <v>-185850</v>
      </c>
      <c r="P267" s="94">
        <f t="shared" ca="1" si="191"/>
        <v>-187148</v>
      </c>
      <c r="Q267" s="94">
        <f t="shared" ca="1" si="191"/>
        <v>-192290.83333333334</v>
      </c>
      <c r="R267" s="94">
        <f t="shared" ca="1" si="191"/>
        <v>-195142.5</v>
      </c>
      <c r="S267" s="94">
        <f t="shared" ca="1" si="191"/>
        <v>-195142.5</v>
      </c>
      <c r="T267" s="94">
        <f t="shared" ca="1" si="191"/>
        <v>-195142.5</v>
      </c>
      <c r="U267" s="94">
        <f t="shared" ca="1" si="191"/>
        <v>-195142.5</v>
      </c>
      <c r="V267" s="94">
        <f t="shared" ca="1" si="191"/>
        <v>-195142.5</v>
      </c>
      <c r="W267" s="94">
        <f t="shared" ca="1" si="191"/>
        <v>-195142.5</v>
      </c>
      <c r="X267" s="94">
        <f t="shared" ca="1" si="191"/>
        <v>-195142.5</v>
      </c>
      <c r="Y267" s="94">
        <f t="shared" ca="1" si="191"/>
        <v>-195142.5</v>
      </c>
      <c r="Z267" s="94">
        <f t="shared" ca="1" si="191"/>
        <v>-195142.5</v>
      </c>
      <c r="AA267" s="94">
        <f t="shared" ca="1" si="191"/>
        <v>-195142.5</v>
      </c>
      <c r="AB267" s="94">
        <f t="shared" ca="1" si="191"/>
        <v>-196505.4</v>
      </c>
      <c r="AC267" s="94">
        <f t="shared" ca="1" si="191"/>
        <v>-201905.375</v>
      </c>
      <c r="AD267" s="94">
        <f t="shared" ca="1" si="191"/>
        <v>-204899.625</v>
      </c>
      <c r="AE267" s="94">
        <f t="shared" ca="1" si="191"/>
        <v>-204899.625</v>
      </c>
      <c r="AF267" s="94">
        <f t="shared" ca="1" si="191"/>
        <v>-204899.625</v>
      </c>
      <c r="AG267" s="94">
        <f t="shared" ca="1" si="191"/>
        <v>-204899.625</v>
      </c>
      <c r="AH267" s="94">
        <f t="shared" ca="1" si="191"/>
        <v>-204899.625</v>
      </c>
      <c r="AI267" s="94">
        <f t="shared" ca="1" si="191"/>
        <v>-204899.625</v>
      </c>
      <c r="AJ267" s="94">
        <f t="shared" ca="1" si="191"/>
        <v>-204899.625</v>
      </c>
      <c r="AK267" s="94">
        <f t="shared" ca="1" si="191"/>
        <v>-204899.625</v>
      </c>
      <c r="AL267" s="94">
        <f t="shared" ca="1" si="191"/>
        <v>-204899.625</v>
      </c>
      <c r="AM267" s="94">
        <f t="shared" ca="1" si="191"/>
        <v>-206948.62125</v>
      </c>
      <c r="AN267" s="94">
        <f t="shared" ca="1" si="191"/>
        <v>-209745.66375000001</v>
      </c>
      <c r="AO267" s="94">
        <f t="shared" ca="1" si="191"/>
        <v>-215415.63750000001</v>
      </c>
      <c r="AP267" s="94">
        <f t="shared" ca="1" si="191"/>
        <v>-218559.60000000003</v>
      </c>
      <c r="AQ267" s="94">
        <f t="shared" ca="1" si="191"/>
        <v>-218559.60000000003</v>
      </c>
      <c r="AR267" s="94">
        <f t="shared" ca="1" si="191"/>
        <v>-218559.60000000003</v>
      </c>
      <c r="AS267" s="94">
        <f t="shared" ca="1" si="191"/>
        <v>-220608.59625000003</v>
      </c>
      <c r="AT267" s="94">
        <f t="shared" ca="1" si="191"/>
        <v>-221974.59375000003</v>
      </c>
      <c r="AU267" s="94">
        <f t="shared" ca="1" si="191"/>
        <v>-221974.59375000003</v>
      </c>
      <c r="AV267" s="94">
        <f t="shared" ca="1" si="191"/>
        <v>-221974.59375000003</v>
      </c>
      <c r="AW267" s="94">
        <f t="shared" ca="1" si="191"/>
        <v>-224023.59000000005</v>
      </c>
      <c r="AX267" s="94">
        <f t="shared" ca="1" si="191"/>
        <v>-225389.58750000005</v>
      </c>
      <c r="AY267" s="94">
        <f t="shared" ca="1" si="191"/>
        <v>-227848.38300000003</v>
      </c>
      <c r="AZ267" s="94">
        <f t="shared" ca="1" si="191"/>
        <v>-230990.17725000001</v>
      </c>
      <c r="BA267" s="94">
        <f t="shared" ca="1" si="191"/>
        <v>-239095.09574999998</v>
      </c>
      <c r="BB267" s="94">
        <f t="shared" ca="1" si="191"/>
        <v>-245981.99981249997</v>
      </c>
      <c r="BC267" s="94">
        <f t="shared" ca="1" si="191"/>
        <v>-249567.74325</v>
      </c>
      <c r="BD267" s="94">
        <f t="shared" ca="1" si="191"/>
        <v>-253153.4866875</v>
      </c>
      <c r="BE267" s="94">
        <f t="shared" ca="1" si="191"/>
        <v>-256739.230125</v>
      </c>
      <c r="BF267" s="94">
        <f t="shared" ca="1" si="191"/>
        <v>-260324.97356249997</v>
      </c>
      <c r="BG267" s="94">
        <f t="shared" ca="1" si="191"/>
        <v>-263910.717</v>
      </c>
      <c r="BH267" s="94">
        <f t="shared" ca="1" si="191"/>
        <v>-269647.90649999998</v>
      </c>
      <c r="BI267" s="94">
        <f t="shared" ca="1" si="191"/>
        <v>-274667.94731249998</v>
      </c>
      <c r="BJ267" s="94">
        <f t="shared" ca="1" si="191"/>
        <v>-280405.13681250002</v>
      </c>
      <c r="BK267" s="182" t="str">
        <f>'Input - Salaries &amp; Dividends'!C47</f>
        <v>General and Administrative Salaries</v>
      </c>
    </row>
    <row r="268" spans="1:63">
      <c r="A268" s="181" t="str">
        <f t="shared" si="173"/>
        <v>Cash paid for Sales and Marketing Salaries</v>
      </c>
      <c r="C268" s="94">
        <f t="shared" ca="1" si="174"/>
        <v>-15339.999999999998</v>
      </c>
      <c r="D268" s="94">
        <f t="shared" ref="D268:BJ268" ca="1" si="192">-B105*$B$242-C105*$B$241</f>
        <v>-33531.666666666664</v>
      </c>
      <c r="E268" s="94">
        <f t="shared" ca="1" si="192"/>
        <v>-123211.66666666666</v>
      </c>
      <c r="F268" s="94">
        <f t="shared" ca="1" si="192"/>
        <v>-179458.33333333331</v>
      </c>
      <c r="G268" s="94">
        <f t="shared" ca="1" si="192"/>
        <v>-179458.33333333331</v>
      </c>
      <c r="H268" s="94">
        <f t="shared" ca="1" si="192"/>
        <v>-179458.33333333331</v>
      </c>
      <c r="I268" s="94">
        <f t="shared" ca="1" si="192"/>
        <v>-179458.33333333331</v>
      </c>
      <c r="J268" s="94">
        <f t="shared" ca="1" si="192"/>
        <v>-179458.33333333331</v>
      </c>
      <c r="K268" s="94">
        <f t="shared" ca="1" si="192"/>
        <v>-179458.33333333331</v>
      </c>
      <c r="L268" s="94">
        <f t="shared" ca="1" si="192"/>
        <v>-179458.33333333331</v>
      </c>
      <c r="M268" s="94">
        <f t="shared" ca="1" si="192"/>
        <v>-179458.33333333331</v>
      </c>
      <c r="N268" s="94">
        <f t="shared" ca="1" si="192"/>
        <v>-179458.33333333331</v>
      </c>
      <c r="O268" s="94">
        <f t="shared" ca="1" si="192"/>
        <v>-180225.33333333334</v>
      </c>
      <c r="P268" s="94">
        <f t="shared" ca="1" si="192"/>
        <v>-181134.91666666669</v>
      </c>
      <c r="Q268" s="94">
        <f t="shared" ca="1" si="192"/>
        <v>-185618.91666666669</v>
      </c>
      <c r="R268" s="94">
        <f t="shared" ca="1" si="192"/>
        <v>-188431.25</v>
      </c>
      <c r="S268" s="94">
        <f t="shared" ca="1" si="192"/>
        <v>-188431.25</v>
      </c>
      <c r="T268" s="94">
        <f t="shared" ca="1" si="192"/>
        <v>-188431.25</v>
      </c>
      <c r="U268" s="94">
        <f t="shared" ca="1" si="192"/>
        <v>-188431.25</v>
      </c>
      <c r="V268" s="94">
        <f t="shared" ca="1" si="192"/>
        <v>-188431.25</v>
      </c>
      <c r="W268" s="94">
        <f t="shared" ca="1" si="192"/>
        <v>-188431.25</v>
      </c>
      <c r="X268" s="94">
        <f t="shared" ca="1" si="192"/>
        <v>-188431.25</v>
      </c>
      <c r="Y268" s="94">
        <f t="shared" ca="1" si="192"/>
        <v>-188431.25</v>
      </c>
      <c r="Z268" s="94">
        <f t="shared" ca="1" si="192"/>
        <v>-188431.25</v>
      </c>
      <c r="AA268" s="94">
        <f t="shared" ca="1" si="192"/>
        <v>-189236.59999999998</v>
      </c>
      <c r="AB268" s="94">
        <f t="shared" ca="1" si="192"/>
        <v>-190191.66250000001</v>
      </c>
      <c r="AC268" s="94">
        <f t="shared" ca="1" si="192"/>
        <v>-194899.86249999999</v>
      </c>
      <c r="AD268" s="94">
        <f t="shared" ca="1" si="192"/>
        <v>-197852.8125</v>
      </c>
      <c r="AE268" s="94">
        <f t="shared" ca="1" si="192"/>
        <v>-197852.8125</v>
      </c>
      <c r="AF268" s="94">
        <f t="shared" ca="1" si="192"/>
        <v>-197852.8125</v>
      </c>
      <c r="AG268" s="94">
        <f t="shared" ca="1" si="192"/>
        <v>-197852.8125</v>
      </c>
      <c r="AH268" s="94">
        <f t="shared" ca="1" si="192"/>
        <v>-197852.8125</v>
      </c>
      <c r="AI268" s="94">
        <f t="shared" ca="1" si="192"/>
        <v>-197852.8125</v>
      </c>
      <c r="AJ268" s="94">
        <f t="shared" ca="1" si="192"/>
        <v>-197852.8125</v>
      </c>
      <c r="AK268" s="94">
        <f t="shared" ca="1" si="192"/>
        <v>-197852.8125</v>
      </c>
      <c r="AL268" s="94">
        <f t="shared" ca="1" si="192"/>
        <v>-197852.8125</v>
      </c>
      <c r="AM268" s="94">
        <f t="shared" ca="1" si="192"/>
        <v>-200649.85500000001</v>
      </c>
      <c r="AN268" s="94">
        <f t="shared" ca="1" si="192"/>
        <v>-202953.62062500001</v>
      </c>
      <c r="AO268" s="94">
        <f t="shared" ca="1" si="192"/>
        <v>-207994.801875</v>
      </c>
      <c r="AP268" s="94">
        <f t="shared" ca="1" si="192"/>
        <v>-211160.44687499999</v>
      </c>
      <c r="AQ268" s="94">
        <f t="shared" ca="1" si="192"/>
        <v>-211160.44687499999</v>
      </c>
      <c r="AR268" s="94">
        <f t="shared" ca="1" si="192"/>
        <v>-211160.44687499999</v>
      </c>
      <c r="AS268" s="94">
        <f t="shared" ca="1" si="192"/>
        <v>-213209.44312499999</v>
      </c>
      <c r="AT268" s="94">
        <f t="shared" ca="1" si="192"/>
        <v>-214575.44062499999</v>
      </c>
      <c r="AU268" s="94">
        <f t="shared" ca="1" si="192"/>
        <v>-214575.44062499999</v>
      </c>
      <c r="AV268" s="94">
        <f t="shared" ca="1" si="192"/>
        <v>-214575.44062499999</v>
      </c>
      <c r="AW268" s="94">
        <f t="shared" ca="1" si="192"/>
        <v>-216624.43687500001</v>
      </c>
      <c r="AX268" s="94">
        <f t="shared" ca="1" si="192"/>
        <v>-217990.43437500001</v>
      </c>
      <c r="AY268" s="94">
        <f t="shared" ca="1" si="192"/>
        <v>-220927.32900000003</v>
      </c>
      <c r="AZ268" s="94">
        <f t="shared" ca="1" si="192"/>
        <v>-223346.28290625004</v>
      </c>
      <c r="BA268" s="94">
        <f t="shared" ca="1" si="192"/>
        <v>-231098.31871875003</v>
      </c>
      <c r="BB268" s="94">
        <f t="shared" ca="1" si="192"/>
        <v>-238212.88903125006</v>
      </c>
      <c r="BC268" s="94">
        <f t="shared" ca="1" si="192"/>
        <v>-241798.63246875006</v>
      </c>
      <c r="BD268" s="94">
        <f t="shared" ca="1" si="192"/>
        <v>-245384.37590625003</v>
      </c>
      <c r="BE268" s="94">
        <f t="shared" ca="1" si="192"/>
        <v>-248970.11934375006</v>
      </c>
      <c r="BF268" s="94">
        <f t="shared" ca="1" si="192"/>
        <v>-252555.86278125006</v>
      </c>
      <c r="BG268" s="94">
        <f t="shared" ca="1" si="192"/>
        <v>-256141.60621875006</v>
      </c>
      <c r="BH268" s="94">
        <f t="shared" ca="1" si="192"/>
        <v>-261878.79571875004</v>
      </c>
      <c r="BI268" s="94">
        <f t="shared" ca="1" si="192"/>
        <v>-266898.83653125004</v>
      </c>
      <c r="BJ268" s="94">
        <f t="shared" ca="1" si="192"/>
        <v>-272636.02603125008</v>
      </c>
      <c r="BK268" s="182" t="str">
        <f>'Input - Salaries &amp; Dividends'!C48</f>
        <v>Sales and Marketing Salaries</v>
      </c>
    </row>
    <row r="269" spans="1:63">
      <c r="A269" s="181">
        <f t="shared" si="173"/>
        <v>0</v>
      </c>
      <c r="C269" s="94">
        <f t="shared" ca="1" si="174"/>
        <v>0</v>
      </c>
      <c r="D269" s="94">
        <f t="shared" ref="D269:BJ269" ca="1" si="193">-B106*$B$242-C106*$B$241</f>
        <v>0</v>
      </c>
      <c r="E269" s="94">
        <f t="shared" ca="1" si="193"/>
        <v>0</v>
      </c>
      <c r="F269" s="94">
        <f t="shared" ca="1" si="193"/>
        <v>0</v>
      </c>
      <c r="G269" s="94">
        <f t="shared" ca="1" si="193"/>
        <v>0</v>
      </c>
      <c r="H269" s="94">
        <f t="shared" ca="1" si="193"/>
        <v>0</v>
      </c>
      <c r="I269" s="94">
        <f t="shared" ca="1" si="193"/>
        <v>0</v>
      </c>
      <c r="J269" s="94">
        <f t="shared" ca="1" si="193"/>
        <v>0</v>
      </c>
      <c r="K269" s="94">
        <f t="shared" ca="1" si="193"/>
        <v>0</v>
      </c>
      <c r="L269" s="94">
        <f t="shared" ca="1" si="193"/>
        <v>0</v>
      </c>
      <c r="M269" s="94">
        <f t="shared" ca="1" si="193"/>
        <v>0</v>
      </c>
      <c r="N269" s="94">
        <f t="shared" ca="1" si="193"/>
        <v>0</v>
      </c>
      <c r="O269" s="94">
        <f t="shared" ca="1" si="193"/>
        <v>0</v>
      </c>
      <c r="P269" s="94">
        <f t="shared" ca="1" si="193"/>
        <v>0</v>
      </c>
      <c r="Q269" s="94">
        <f t="shared" ca="1" si="193"/>
        <v>0</v>
      </c>
      <c r="R269" s="94">
        <f t="shared" ca="1" si="193"/>
        <v>0</v>
      </c>
      <c r="S269" s="94">
        <f t="shared" ca="1" si="193"/>
        <v>0</v>
      </c>
      <c r="T269" s="94">
        <f t="shared" ca="1" si="193"/>
        <v>0</v>
      </c>
      <c r="U269" s="94">
        <f t="shared" ca="1" si="193"/>
        <v>0</v>
      </c>
      <c r="V269" s="94">
        <f t="shared" ca="1" si="193"/>
        <v>0</v>
      </c>
      <c r="W269" s="94">
        <f t="shared" ca="1" si="193"/>
        <v>0</v>
      </c>
      <c r="X269" s="94">
        <f t="shared" ca="1" si="193"/>
        <v>0</v>
      </c>
      <c r="Y269" s="94">
        <f t="shared" ca="1" si="193"/>
        <v>0</v>
      </c>
      <c r="Z269" s="94">
        <f t="shared" ca="1" si="193"/>
        <v>0</v>
      </c>
      <c r="AA269" s="94">
        <f t="shared" ca="1" si="193"/>
        <v>0</v>
      </c>
      <c r="AB269" s="94">
        <f t="shared" ca="1" si="193"/>
        <v>0</v>
      </c>
      <c r="AC269" s="94">
        <f t="shared" ca="1" si="193"/>
        <v>0</v>
      </c>
      <c r="AD269" s="94">
        <f t="shared" ca="1" si="193"/>
        <v>0</v>
      </c>
      <c r="AE269" s="94">
        <f t="shared" ca="1" si="193"/>
        <v>0</v>
      </c>
      <c r="AF269" s="94">
        <f t="shared" ca="1" si="193"/>
        <v>0</v>
      </c>
      <c r="AG269" s="94">
        <f t="shared" ca="1" si="193"/>
        <v>0</v>
      </c>
      <c r="AH269" s="94">
        <f t="shared" ca="1" si="193"/>
        <v>0</v>
      </c>
      <c r="AI269" s="94">
        <f t="shared" ca="1" si="193"/>
        <v>0</v>
      </c>
      <c r="AJ269" s="94">
        <f t="shared" ca="1" si="193"/>
        <v>0</v>
      </c>
      <c r="AK269" s="94">
        <f t="shared" ca="1" si="193"/>
        <v>0</v>
      </c>
      <c r="AL269" s="94">
        <f t="shared" ca="1" si="193"/>
        <v>0</v>
      </c>
      <c r="AM269" s="94">
        <f t="shared" ca="1" si="193"/>
        <v>0</v>
      </c>
      <c r="AN269" s="94">
        <f t="shared" ca="1" si="193"/>
        <v>0</v>
      </c>
      <c r="AO269" s="94">
        <f t="shared" ca="1" si="193"/>
        <v>0</v>
      </c>
      <c r="AP269" s="94">
        <f t="shared" ca="1" si="193"/>
        <v>0</v>
      </c>
      <c r="AQ269" s="94">
        <f t="shared" ca="1" si="193"/>
        <v>0</v>
      </c>
      <c r="AR269" s="94">
        <f t="shared" ca="1" si="193"/>
        <v>0</v>
      </c>
      <c r="AS269" s="94">
        <f t="shared" ca="1" si="193"/>
        <v>0</v>
      </c>
      <c r="AT269" s="94">
        <f t="shared" ca="1" si="193"/>
        <v>0</v>
      </c>
      <c r="AU269" s="94">
        <f t="shared" ca="1" si="193"/>
        <v>0</v>
      </c>
      <c r="AV269" s="94">
        <f t="shared" ca="1" si="193"/>
        <v>0</v>
      </c>
      <c r="AW269" s="94">
        <f t="shared" ca="1" si="193"/>
        <v>0</v>
      </c>
      <c r="AX269" s="94">
        <f t="shared" ca="1" si="193"/>
        <v>0</v>
      </c>
      <c r="AY269" s="94">
        <f t="shared" ca="1" si="193"/>
        <v>0</v>
      </c>
      <c r="AZ269" s="94">
        <f t="shared" ca="1" si="193"/>
        <v>0</v>
      </c>
      <c r="BA269" s="94">
        <f t="shared" ca="1" si="193"/>
        <v>0</v>
      </c>
      <c r="BB269" s="94">
        <f t="shared" ca="1" si="193"/>
        <v>0</v>
      </c>
      <c r="BC269" s="94">
        <f t="shared" ca="1" si="193"/>
        <v>0</v>
      </c>
      <c r="BD269" s="94">
        <f t="shared" ca="1" si="193"/>
        <v>0</v>
      </c>
      <c r="BE269" s="94">
        <f t="shared" ca="1" si="193"/>
        <v>0</v>
      </c>
      <c r="BF269" s="94">
        <f t="shared" ca="1" si="193"/>
        <v>0</v>
      </c>
      <c r="BG269" s="94">
        <f t="shared" ca="1" si="193"/>
        <v>0</v>
      </c>
      <c r="BH269" s="94">
        <f t="shared" ca="1" si="193"/>
        <v>0</v>
      </c>
      <c r="BI269" s="94">
        <f t="shared" ca="1" si="193"/>
        <v>0</v>
      </c>
      <c r="BJ269" s="94">
        <f t="shared" ca="1" si="193"/>
        <v>0</v>
      </c>
      <c r="BK269" s="182">
        <f>'Input - Salaries &amp; Dividends'!C49</f>
        <v>0</v>
      </c>
    </row>
    <row r="270" spans="1:63">
      <c r="A270" s="181">
        <f t="shared" si="173"/>
        <v>0</v>
      </c>
      <c r="C270" s="94">
        <f t="shared" ca="1" si="174"/>
        <v>0</v>
      </c>
      <c r="D270" s="94">
        <f t="shared" ref="D270:BJ270" ca="1" si="194">-B107*$B$242-C107*$B$241</f>
        <v>0</v>
      </c>
      <c r="E270" s="94">
        <f t="shared" ca="1" si="194"/>
        <v>0</v>
      </c>
      <c r="F270" s="94">
        <f t="shared" ca="1" si="194"/>
        <v>0</v>
      </c>
      <c r="G270" s="94">
        <f t="shared" ca="1" si="194"/>
        <v>0</v>
      </c>
      <c r="H270" s="94">
        <f t="shared" ca="1" si="194"/>
        <v>0</v>
      </c>
      <c r="I270" s="94">
        <f t="shared" ca="1" si="194"/>
        <v>0</v>
      </c>
      <c r="J270" s="94">
        <f t="shared" ca="1" si="194"/>
        <v>0</v>
      </c>
      <c r="K270" s="94">
        <f t="shared" ca="1" si="194"/>
        <v>0</v>
      </c>
      <c r="L270" s="94">
        <f t="shared" ca="1" si="194"/>
        <v>0</v>
      </c>
      <c r="M270" s="94">
        <f t="shared" ca="1" si="194"/>
        <v>0</v>
      </c>
      <c r="N270" s="94">
        <f t="shared" ca="1" si="194"/>
        <v>0</v>
      </c>
      <c r="O270" s="94">
        <f t="shared" ca="1" si="194"/>
        <v>0</v>
      </c>
      <c r="P270" s="94">
        <f t="shared" ca="1" si="194"/>
        <v>0</v>
      </c>
      <c r="Q270" s="94">
        <f t="shared" ca="1" si="194"/>
        <v>0</v>
      </c>
      <c r="R270" s="94">
        <f t="shared" ca="1" si="194"/>
        <v>0</v>
      </c>
      <c r="S270" s="94">
        <f t="shared" ca="1" si="194"/>
        <v>0</v>
      </c>
      <c r="T270" s="94">
        <f t="shared" ca="1" si="194"/>
        <v>0</v>
      </c>
      <c r="U270" s="94">
        <f t="shared" ca="1" si="194"/>
        <v>0</v>
      </c>
      <c r="V270" s="94">
        <f t="shared" ca="1" si="194"/>
        <v>0</v>
      </c>
      <c r="W270" s="94">
        <f t="shared" ca="1" si="194"/>
        <v>0</v>
      </c>
      <c r="X270" s="94">
        <f t="shared" ca="1" si="194"/>
        <v>0</v>
      </c>
      <c r="Y270" s="94">
        <f t="shared" ca="1" si="194"/>
        <v>0</v>
      </c>
      <c r="Z270" s="94">
        <f t="shared" ca="1" si="194"/>
        <v>0</v>
      </c>
      <c r="AA270" s="94">
        <f t="shared" ca="1" si="194"/>
        <v>0</v>
      </c>
      <c r="AB270" s="94">
        <f t="shared" ca="1" si="194"/>
        <v>0</v>
      </c>
      <c r="AC270" s="94">
        <f t="shared" ca="1" si="194"/>
        <v>0</v>
      </c>
      <c r="AD270" s="94">
        <f t="shared" ca="1" si="194"/>
        <v>0</v>
      </c>
      <c r="AE270" s="94">
        <f t="shared" ca="1" si="194"/>
        <v>0</v>
      </c>
      <c r="AF270" s="94">
        <f t="shared" ca="1" si="194"/>
        <v>0</v>
      </c>
      <c r="AG270" s="94">
        <f t="shared" ca="1" si="194"/>
        <v>0</v>
      </c>
      <c r="AH270" s="94">
        <f t="shared" ca="1" si="194"/>
        <v>0</v>
      </c>
      <c r="AI270" s="94">
        <f t="shared" ca="1" si="194"/>
        <v>0</v>
      </c>
      <c r="AJ270" s="94">
        <f t="shared" ca="1" si="194"/>
        <v>0</v>
      </c>
      <c r="AK270" s="94">
        <f t="shared" ca="1" si="194"/>
        <v>0</v>
      </c>
      <c r="AL270" s="94">
        <f t="shared" ca="1" si="194"/>
        <v>0</v>
      </c>
      <c r="AM270" s="94">
        <f t="shared" ca="1" si="194"/>
        <v>0</v>
      </c>
      <c r="AN270" s="94">
        <f t="shared" ca="1" si="194"/>
        <v>0</v>
      </c>
      <c r="AO270" s="94">
        <f t="shared" ca="1" si="194"/>
        <v>0</v>
      </c>
      <c r="AP270" s="94">
        <f t="shared" ca="1" si="194"/>
        <v>0</v>
      </c>
      <c r="AQ270" s="94">
        <f t="shared" ca="1" si="194"/>
        <v>0</v>
      </c>
      <c r="AR270" s="94">
        <f t="shared" ca="1" si="194"/>
        <v>0</v>
      </c>
      <c r="AS270" s="94">
        <f t="shared" ca="1" si="194"/>
        <v>0</v>
      </c>
      <c r="AT270" s="94">
        <f t="shared" ca="1" si="194"/>
        <v>0</v>
      </c>
      <c r="AU270" s="94">
        <f t="shared" ca="1" si="194"/>
        <v>0</v>
      </c>
      <c r="AV270" s="94">
        <f t="shared" ca="1" si="194"/>
        <v>0</v>
      </c>
      <c r="AW270" s="94">
        <f t="shared" ca="1" si="194"/>
        <v>0</v>
      </c>
      <c r="AX270" s="94">
        <f t="shared" ca="1" si="194"/>
        <v>0</v>
      </c>
      <c r="AY270" s="94">
        <f t="shared" ca="1" si="194"/>
        <v>0</v>
      </c>
      <c r="AZ270" s="94">
        <f t="shared" ca="1" si="194"/>
        <v>0</v>
      </c>
      <c r="BA270" s="94">
        <f t="shared" ca="1" si="194"/>
        <v>0</v>
      </c>
      <c r="BB270" s="94">
        <f t="shared" ca="1" si="194"/>
        <v>0</v>
      </c>
      <c r="BC270" s="94">
        <f t="shared" ca="1" si="194"/>
        <v>0</v>
      </c>
      <c r="BD270" s="94">
        <f t="shared" ca="1" si="194"/>
        <v>0</v>
      </c>
      <c r="BE270" s="94">
        <f t="shared" ca="1" si="194"/>
        <v>0</v>
      </c>
      <c r="BF270" s="94">
        <f t="shared" ca="1" si="194"/>
        <v>0</v>
      </c>
      <c r="BG270" s="94">
        <f t="shared" ca="1" si="194"/>
        <v>0</v>
      </c>
      <c r="BH270" s="94">
        <f t="shared" ca="1" si="194"/>
        <v>0</v>
      </c>
      <c r="BI270" s="94">
        <f t="shared" ca="1" si="194"/>
        <v>0</v>
      </c>
      <c r="BJ270" s="94">
        <f t="shared" ca="1" si="194"/>
        <v>0</v>
      </c>
      <c r="BK270" s="182">
        <f>'Input - Salaries &amp; Dividends'!C50</f>
        <v>0</v>
      </c>
    </row>
    <row r="271" spans="1:63">
      <c r="A271" s="181">
        <f t="shared" si="173"/>
        <v>0</v>
      </c>
      <c r="C271" s="94">
        <f t="shared" ca="1" si="174"/>
        <v>0</v>
      </c>
      <c r="D271" s="94">
        <f t="shared" ref="D271:BJ271" ca="1" si="195">-B108*$B$242-C108*$B$241</f>
        <v>0</v>
      </c>
      <c r="E271" s="94">
        <f t="shared" ca="1" si="195"/>
        <v>0</v>
      </c>
      <c r="F271" s="94">
        <f t="shared" ca="1" si="195"/>
        <v>0</v>
      </c>
      <c r="G271" s="94">
        <f t="shared" ca="1" si="195"/>
        <v>0</v>
      </c>
      <c r="H271" s="94">
        <f t="shared" ca="1" si="195"/>
        <v>0</v>
      </c>
      <c r="I271" s="94">
        <f t="shared" ca="1" si="195"/>
        <v>0</v>
      </c>
      <c r="J271" s="94">
        <f t="shared" ca="1" si="195"/>
        <v>0</v>
      </c>
      <c r="K271" s="94">
        <f t="shared" ca="1" si="195"/>
        <v>0</v>
      </c>
      <c r="L271" s="94">
        <f t="shared" ca="1" si="195"/>
        <v>0</v>
      </c>
      <c r="M271" s="94">
        <f t="shared" ca="1" si="195"/>
        <v>0</v>
      </c>
      <c r="N271" s="94">
        <f t="shared" ca="1" si="195"/>
        <v>0</v>
      </c>
      <c r="O271" s="94">
        <f t="shared" ca="1" si="195"/>
        <v>0</v>
      </c>
      <c r="P271" s="94">
        <f t="shared" ca="1" si="195"/>
        <v>0</v>
      </c>
      <c r="Q271" s="94">
        <f t="shared" ca="1" si="195"/>
        <v>0</v>
      </c>
      <c r="R271" s="94">
        <f t="shared" ca="1" si="195"/>
        <v>0</v>
      </c>
      <c r="S271" s="94">
        <f t="shared" ca="1" si="195"/>
        <v>0</v>
      </c>
      <c r="T271" s="94">
        <f t="shared" ca="1" si="195"/>
        <v>0</v>
      </c>
      <c r="U271" s="94">
        <f t="shared" ca="1" si="195"/>
        <v>0</v>
      </c>
      <c r="V271" s="94">
        <f t="shared" ca="1" si="195"/>
        <v>0</v>
      </c>
      <c r="W271" s="94">
        <f t="shared" ca="1" si="195"/>
        <v>0</v>
      </c>
      <c r="X271" s="94">
        <f t="shared" ca="1" si="195"/>
        <v>0</v>
      </c>
      <c r="Y271" s="94">
        <f t="shared" ca="1" si="195"/>
        <v>0</v>
      </c>
      <c r="Z271" s="94">
        <f t="shared" ca="1" si="195"/>
        <v>0</v>
      </c>
      <c r="AA271" s="94">
        <f t="shared" ca="1" si="195"/>
        <v>0</v>
      </c>
      <c r="AB271" s="94">
        <f t="shared" ca="1" si="195"/>
        <v>0</v>
      </c>
      <c r="AC271" s="94">
        <f t="shared" ca="1" si="195"/>
        <v>0</v>
      </c>
      <c r="AD271" s="94">
        <f t="shared" ca="1" si="195"/>
        <v>0</v>
      </c>
      <c r="AE271" s="94">
        <f t="shared" ca="1" si="195"/>
        <v>0</v>
      </c>
      <c r="AF271" s="94">
        <f t="shared" ca="1" si="195"/>
        <v>0</v>
      </c>
      <c r="AG271" s="94">
        <f t="shared" ca="1" si="195"/>
        <v>0</v>
      </c>
      <c r="AH271" s="94">
        <f t="shared" ca="1" si="195"/>
        <v>0</v>
      </c>
      <c r="AI271" s="94">
        <f t="shared" ca="1" si="195"/>
        <v>0</v>
      </c>
      <c r="AJ271" s="94">
        <f t="shared" ca="1" si="195"/>
        <v>0</v>
      </c>
      <c r="AK271" s="94">
        <f t="shared" ca="1" si="195"/>
        <v>0</v>
      </c>
      <c r="AL271" s="94">
        <f t="shared" ca="1" si="195"/>
        <v>0</v>
      </c>
      <c r="AM271" s="94">
        <f t="shared" ca="1" si="195"/>
        <v>0</v>
      </c>
      <c r="AN271" s="94">
        <f t="shared" ca="1" si="195"/>
        <v>0</v>
      </c>
      <c r="AO271" s="94">
        <f t="shared" ca="1" si="195"/>
        <v>0</v>
      </c>
      <c r="AP271" s="94">
        <f t="shared" ca="1" si="195"/>
        <v>0</v>
      </c>
      <c r="AQ271" s="94">
        <f t="shared" ca="1" si="195"/>
        <v>0</v>
      </c>
      <c r="AR271" s="94">
        <f t="shared" ca="1" si="195"/>
        <v>0</v>
      </c>
      <c r="AS271" s="94">
        <f t="shared" ca="1" si="195"/>
        <v>0</v>
      </c>
      <c r="AT271" s="94">
        <f t="shared" ca="1" si="195"/>
        <v>0</v>
      </c>
      <c r="AU271" s="94">
        <f t="shared" ca="1" si="195"/>
        <v>0</v>
      </c>
      <c r="AV271" s="94">
        <f t="shared" ca="1" si="195"/>
        <v>0</v>
      </c>
      <c r="AW271" s="94">
        <f t="shared" ca="1" si="195"/>
        <v>0</v>
      </c>
      <c r="AX271" s="94">
        <f t="shared" ca="1" si="195"/>
        <v>0</v>
      </c>
      <c r="AY271" s="94">
        <f t="shared" ca="1" si="195"/>
        <v>0</v>
      </c>
      <c r="AZ271" s="94">
        <f t="shared" ca="1" si="195"/>
        <v>0</v>
      </c>
      <c r="BA271" s="94">
        <f t="shared" ca="1" si="195"/>
        <v>0</v>
      </c>
      <c r="BB271" s="94">
        <f t="shared" ca="1" si="195"/>
        <v>0</v>
      </c>
      <c r="BC271" s="94">
        <f t="shared" ca="1" si="195"/>
        <v>0</v>
      </c>
      <c r="BD271" s="94">
        <f t="shared" ca="1" si="195"/>
        <v>0</v>
      </c>
      <c r="BE271" s="94">
        <f t="shared" ca="1" si="195"/>
        <v>0</v>
      </c>
      <c r="BF271" s="94">
        <f t="shared" ca="1" si="195"/>
        <v>0</v>
      </c>
      <c r="BG271" s="94">
        <f t="shared" ca="1" si="195"/>
        <v>0</v>
      </c>
      <c r="BH271" s="94">
        <f t="shared" ca="1" si="195"/>
        <v>0</v>
      </c>
      <c r="BI271" s="94">
        <f t="shared" ca="1" si="195"/>
        <v>0</v>
      </c>
      <c r="BJ271" s="94">
        <f t="shared" ca="1" si="195"/>
        <v>0</v>
      </c>
      <c r="BK271" s="182">
        <f>'Input - Salaries &amp; Dividends'!C51</f>
        <v>0</v>
      </c>
    </row>
    <row r="272" spans="1:63">
      <c r="A272" s="181" t="str">
        <f t="shared" si="173"/>
        <v>Cash paid for Loan Interest Expense</v>
      </c>
      <c r="C272" s="94">
        <f t="shared" si="174"/>
        <v>0</v>
      </c>
      <c r="D272" s="94">
        <f t="shared" ref="D272:BJ272" si="196">-B109*$B$242-C109*$B$241</f>
        <v>0</v>
      </c>
      <c r="E272" s="94">
        <f t="shared" si="196"/>
        <v>0</v>
      </c>
      <c r="F272" s="94">
        <f t="shared" si="196"/>
        <v>0</v>
      </c>
      <c r="G272" s="94">
        <f t="shared" si="196"/>
        <v>0</v>
      </c>
      <c r="H272" s="94">
        <f t="shared" si="196"/>
        <v>0</v>
      </c>
      <c r="I272" s="94">
        <f t="shared" si="196"/>
        <v>0</v>
      </c>
      <c r="J272" s="94">
        <f t="shared" si="196"/>
        <v>0</v>
      </c>
      <c r="K272" s="94">
        <f t="shared" si="196"/>
        <v>0</v>
      </c>
      <c r="L272" s="94">
        <f t="shared" si="196"/>
        <v>0</v>
      </c>
      <c r="M272" s="94">
        <f t="shared" si="196"/>
        <v>0</v>
      </c>
      <c r="N272" s="94">
        <f t="shared" si="196"/>
        <v>0</v>
      </c>
      <c r="O272" s="94">
        <f t="shared" si="196"/>
        <v>0</v>
      </c>
      <c r="P272" s="94">
        <f t="shared" si="196"/>
        <v>0</v>
      </c>
      <c r="Q272" s="94">
        <f t="shared" si="196"/>
        <v>0</v>
      </c>
      <c r="R272" s="94">
        <f t="shared" si="196"/>
        <v>0</v>
      </c>
      <c r="S272" s="94">
        <f t="shared" si="196"/>
        <v>0</v>
      </c>
      <c r="T272" s="94">
        <f t="shared" si="196"/>
        <v>0</v>
      </c>
      <c r="U272" s="94">
        <f t="shared" si="196"/>
        <v>0</v>
      </c>
      <c r="V272" s="94">
        <f t="shared" si="196"/>
        <v>0</v>
      </c>
      <c r="W272" s="94">
        <f t="shared" si="196"/>
        <v>0</v>
      </c>
      <c r="X272" s="94">
        <f t="shared" si="196"/>
        <v>0</v>
      </c>
      <c r="Y272" s="94">
        <f t="shared" si="196"/>
        <v>0</v>
      </c>
      <c r="Z272" s="94">
        <f t="shared" si="196"/>
        <v>0</v>
      </c>
      <c r="AA272" s="94">
        <f t="shared" si="196"/>
        <v>0</v>
      </c>
      <c r="AB272" s="94">
        <f t="shared" si="196"/>
        <v>0</v>
      </c>
      <c r="AC272" s="94">
        <f t="shared" si="196"/>
        <v>0</v>
      </c>
      <c r="AD272" s="94">
        <f t="shared" si="196"/>
        <v>0</v>
      </c>
      <c r="AE272" s="94">
        <f t="shared" si="196"/>
        <v>0</v>
      </c>
      <c r="AF272" s="94">
        <f t="shared" si="196"/>
        <v>0</v>
      </c>
      <c r="AG272" s="94">
        <f t="shared" si="196"/>
        <v>0</v>
      </c>
      <c r="AH272" s="94">
        <f t="shared" si="196"/>
        <v>0</v>
      </c>
      <c r="AI272" s="94">
        <f t="shared" si="196"/>
        <v>0</v>
      </c>
      <c r="AJ272" s="94">
        <f t="shared" si="196"/>
        <v>0</v>
      </c>
      <c r="AK272" s="94">
        <f t="shared" si="196"/>
        <v>0</v>
      </c>
      <c r="AL272" s="94">
        <f t="shared" si="196"/>
        <v>0</v>
      </c>
      <c r="AM272" s="94">
        <f t="shared" si="196"/>
        <v>0</v>
      </c>
      <c r="AN272" s="94">
        <f t="shared" si="196"/>
        <v>0</v>
      </c>
      <c r="AO272" s="94">
        <f t="shared" si="196"/>
        <v>0</v>
      </c>
      <c r="AP272" s="94">
        <f t="shared" si="196"/>
        <v>0</v>
      </c>
      <c r="AQ272" s="94">
        <f t="shared" si="196"/>
        <v>0</v>
      </c>
      <c r="AR272" s="94">
        <f t="shared" si="196"/>
        <v>0</v>
      </c>
      <c r="AS272" s="94">
        <f t="shared" si="196"/>
        <v>0</v>
      </c>
      <c r="AT272" s="94">
        <f t="shared" si="196"/>
        <v>0</v>
      </c>
      <c r="AU272" s="94">
        <f t="shared" si="196"/>
        <v>0</v>
      </c>
      <c r="AV272" s="94">
        <f t="shared" si="196"/>
        <v>0</v>
      </c>
      <c r="AW272" s="94">
        <f t="shared" si="196"/>
        <v>0</v>
      </c>
      <c r="AX272" s="94">
        <f t="shared" si="196"/>
        <v>0</v>
      </c>
      <c r="AY272" s="94">
        <f t="shared" si="196"/>
        <v>0</v>
      </c>
      <c r="AZ272" s="94">
        <f t="shared" si="196"/>
        <v>0</v>
      </c>
      <c r="BA272" s="94">
        <f t="shared" si="196"/>
        <v>0</v>
      </c>
      <c r="BB272" s="94">
        <f t="shared" si="196"/>
        <v>0</v>
      </c>
      <c r="BC272" s="94">
        <f t="shared" si="196"/>
        <v>0</v>
      </c>
      <c r="BD272" s="94">
        <f t="shared" si="196"/>
        <v>0</v>
      </c>
      <c r="BE272" s="94">
        <f t="shared" si="196"/>
        <v>0</v>
      </c>
      <c r="BF272" s="94">
        <f t="shared" si="196"/>
        <v>0</v>
      </c>
      <c r="BG272" s="94">
        <f t="shared" si="196"/>
        <v>0</v>
      </c>
      <c r="BH272" s="94">
        <f t="shared" si="196"/>
        <v>0</v>
      </c>
      <c r="BI272" s="94">
        <f t="shared" si="196"/>
        <v>0</v>
      </c>
      <c r="BJ272" s="94">
        <f t="shared" si="196"/>
        <v>0</v>
      </c>
      <c r="BK272" s="180" t="s">
        <v>215</v>
      </c>
    </row>
    <row r="273" spans="1:63">
      <c r="A273" s="181" t="s">
        <v>216</v>
      </c>
      <c r="C273" s="94">
        <f t="shared" ref="C273:BJ273" ca="1" si="197">-C121</f>
        <v>0</v>
      </c>
      <c r="D273" s="94">
        <f t="shared" ca="1" si="197"/>
        <v>0</v>
      </c>
      <c r="E273" s="94">
        <f t="shared" ca="1" si="197"/>
        <v>0</v>
      </c>
      <c r="F273" s="94">
        <f t="shared" ca="1" si="197"/>
        <v>0</v>
      </c>
      <c r="G273" s="94">
        <f t="shared" ca="1" si="197"/>
        <v>0</v>
      </c>
      <c r="H273" s="94">
        <f t="shared" ca="1" si="197"/>
        <v>0</v>
      </c>
      <c r="I273" s="94">
        <f t="shared" ca="1" si="197"/>
        <v>0</v>
      </c>
      <c r="J273" s="94">
        <f t="shared" ca="1" si="197"/>
        <v>0</v>
      </c>
      <c r="K273" s="94">
        <f t="shared" ca="1" si="197"/>
        <v>0</v>
      </c>
      <c r="L273" s="94">
        <f t="shared" ca="1" si="197"/>
        <v>0</v>
      </c>
      <c r="M273" s="94">
        <f t="shared" ca="1" si="197"/>
        <v>0</v>
      </c>
      <c r="N273" s="94">
        <f t="shared" ca="1" si="197"/>
        <v>0</v>
      </c>
      <c r="O273" s="94">
        <f t="shared" ca="1" si="197"/>
        <v>0</v>
      </c>
      <c r="P273" s="94">
        <f t="shared" ca="1" si="197"/>
        <v>0</v>
      </c>
      <c r="Q273" s="94">
        <f t="shared" ca="1" si="197"/>
        <v>0</v>
      </c>
      <c r="R273" s="94">
        <f t="shared" ca="1" si="197"/>
        <v>0</v>
      </c>
      <c r="S273" s="94">
        <f t="shared" ca="1" si="197"/>
        <v>0</v>
      </c>
      <c r="T273" s="94">
        <f t="shared" ca="1" si="197"/>
        <v>0</v>
      </c>
      <c r="U273" s="94">
        <f t="shared" ca="1" si="197"/>
        <v>0</v>
      </c>
      <c r="V273" s="94">
        <f t="shared" ca="1" si="197"/>
        <v>0</v>
      </c>
      <c r="W273" s="94">
        <f t="shared" ca="1" si="197"/>
        <v>0</v>
      </c>
      <c r="X273" s="94">
        <f t="shared" ca="1" si="197"/>
        <v>0</v>
      </c>
      <c r="Y273" s="94">
        <f t="shared" ca="1" si="197"/>
        <v>0</v>
      </c>
      <c r="Z273" s="94">
        <f t="shared" ca="1" si="197"/>
        <v>0</v>
      </c>
      <c r="AA273" s="94">
        <f t="shared" ca="1" si="197"/>
        <v>0</v>
      </c>
      <c r="AB273" s="94">
        <f t="shared" ca="1" si="197"/>
        <v>0</v>
      </c>
      <c r="AC273" s="94">
        <f t="shared" ca="1" si="197"/>
        <v>0</v>
      </c>
      <c r="AD273" s="94">
        <f t="shared" ca="1" si="197"/>
        <v>0</v>
      </c>
      <c r="AE273" s="94">
        <f t="shared" ca="1" si="197"/>
        <v>0</v>
      </c>
      <c r="AF273" s="94">
        <f t="shared" ca="1" si="197"/>
        <v>0</v>
      </c>
      <c r="AG273" s="94">
        <f t="shared" ca="1" si="197"/>
        <v>0</v>
      </c>
      <c r="AH273" s="94">
        <f t="shared" ca="1" si="197"/>
        <v>0</v>
      </c>
      <c r="AI273" s="94">
        <f t="shared" ca="1" si="197"/>
        <v>0</v>
      </c>
      <c r="AJ273" s="94">
        <f t="shared" ca="1" si="197"/>
        <v>0</v>
      </c>
      <c r="AK273" s="94">
        <f t="shared" ca="1" si="197"/>
        <v>0</v>
      </c>
      <c r="AL273" s="94">
        <f t="shared" ca="1" si="197"/>
        <v>0</v>
      </c>
      <c r="AM273" s="94">
        <f t="shared" ca="1" si="197"/>
        <v>0</v>
      </c>
      <c r="AN273" s="94">
        <f t="shared" ca="1" si="197"/>
        <v>0</v>
      </c>
      <c r="AO273" s="94">
        <f t="shared" ca="1" si="197"/>
        <v>0</v>
      </c>
      <c r="AP273" s="94">
        <f t="shared" ca="1" si="197"/>
        <v>0</v>
      </c>
      <c r="AQ273" s="94">
        <f t="shared" ca="1" si="197"/>
        <v>0</v>
      </c>
      <c r="AR273" s="94">
        <f t="shared" ca="1" si="197"/>
        <v>0</v>
      </c>
      <c r="AS273" s="94">
        <f t="shared" ca="1" si="197"/>
        <v>0</v>
      </c>
      <c r="AT273" s="94">
        <f t="shared" ca="1" si="197"/>
        <v>0</v>
      </c>
      <c r="AU273" s="94">
        <f t="shared" ca="1" si="197"/>
        <v>0</v>
      </c>
      <c r="AV273" s="94">
        <f t="shared" ca="1" si="197"/>
        <v>0</v>
      </c>
      <c r="AW273" s="94">
        <f t="shared" ca="1" si="197"/>
        <v>0</v>
      </c>
      <c r="AX273" s="94">
        <f t="shared" ca="1" si="197"/>
        <v>0</v>
      </c>
      <c r="AY273" s="94">
        <f t="shared" ca="1" si="197"/>
        <v>0</v>
      </c>
      <c r="AZ273" s="94">
        <f t="shared" ca="1" si="197"/>
        <v>-170135.85828697728</v>
      </c>
      <c r="BA273" s="94">
        <f t="shared" ca="1" si="197"/>
        <v>-170135.85828697728</v>
      </c>
      <c r="BB273" s="94">
        <f t="shared" ca="1" si="197"/>
        <v>-170135.85828697728</v>
      </c>
      <c r="BC273" s="94">
        <f t="shared" ca="1" si="197"/>
        <v>-170135.85828697728</v>
      </c>
      <c r="BD273" s="94">
        <f t="shared" ca="1" si="197"/>
        <v>-170135.85828697728</v>
      </c>
      <c r="BE273" s="94">
        <f t="shared" ca="1" si="197"/>
        <v>-170135.85828697728</v>
      </c>
      <c r="BF273" s="94">
        <f t="shared" ca="1" si="197"/>
        <v>-170135.85828697728</v>
      </c>
      <c r="BG273" s="94">
        <f t="shared" ca="1" si="197"/>
        <v>-170135.85828697728</v>
      </c>
      <c r="BH273" s="94">
        <f t="shared" ca="1" si="197"/>
        <v>-170135.85828697728</v>
      </c>
      <c r="BI273" s="94">
        <f t="shared" ca="1" si="197"/>
        <v>-170135.85828697728</v>
      </c>
      <c r="BJ273" s="94">
        <f t="shared" ca="1" si="197"/>
        <v>-170135.85828697728</v>
      </c>
      <c r="BK273" s="180" t="s">
        <v>215</v>
      </c>
    </row>
    <row r="274" spans="1:63">
      <c r="A274" s="17" t="s">
        <v>217</v>
      </c>
      <c r="B274" s="177">
        <f t="shared" ref="B274:BJ274" si="198">SUM(B247:B273)</f>
        <v>0</v>
      </c>
      <c r="C274" s="177">
        <f t="shared" ca="1" si="198"/>
        <v>-53740</v>
      </c>
      <c r="D274" s="177">
        <f t="shared" ca="1" si="198"/>
        <v>-165191.66666666666</v>
      </c>
      <c r="E274" s="177">
        <f t="shared" ca="1" si="198"/>
        <v>-405928.33333333337</v>
      </c>
      <c r="F274" s="177">
        <f t="shared" ca="1" si="198"/>
        <v>-503124.53333333333</v>
      </c>
      <c r="G274" s="177">
        <f t="shared" ca="1" si="198"/>
        <v>-450475.37715020828</v>
      </c>
      <c r="H274" s="177">
        <f t="shared" ca="1" si="198"/>
        <v>-449586.20917899982</v>
      </c>
      <c r="I274" s="177">
        <f t="shared" ca="1" si="198"/>
        <v>-450837.25302170753</v>
      </c>
      <c r="J274" s="177">
        <f t="shared" ca="1" si="198"/>
        <v>-428580.42618173687</v>
      </c>
      <c r="K274" s="177">
        <f t="shared" ca="1" si="198"/>
        <v>-432199.68016306881</v>
      </c>
      <c r="L274" s="177">
        <f t="shared" ca="1" si="198"/>
        <v>-431560.57936765673</v>
      </c>
      <c r="M274" s="177">
        <f t="shared" ca="1" si="198"/>
        <v>-430882.98351156613</v>
      </c>
      <c r="N274" s="177">
        <f t="shared" ca="1" si="198"/>
        <v>-421735.74873767217</v>
      </c>
      <c r="O274" s="177">
        <f t="shared" ca="1" si="198"/>
        <v>-267562.81156626972</v>
      </c>
      <c r="P274" s="177">
        <f t="shared" ca="1" si="198"/>
        <v>-423115.59408793587</v>
      </c>
      <c r="Q274" s="177">
        <f t="shared" ca="1" si="198"/>
        <v>-399323.48349975829</v>
      </c>
      <c r="R274" s="177">
        <f t="shared" ca="1" si="198"/>
        <v>-390287.48348968412</v>
      </c>
      <c r="S274" s="177">
        <f t="shared" ca="1" si="198"/>
        <v>-389619.92149217718</v>
      </c>
      <c r="T274" s="177">
        <f t="shared" ca="1" si="198"/>
        <v>-388743.16376098862</v>
      </c>
      <c r="U274" s="177">
        <f t="shared" ca="1" si="198"/>
        <v>-387631.79849095177</v>
      </c>
      <c r="V274" s="177">
        <f t="shared" ca="1" si="198"/>
        <v>-323449.55514132511</v>
      </c>
      <c r="W274" s="177">
        <f t="shared" ca="1" si="198"/>
        <v>-398357.19695454335</v>
      </c>
      <c r="X274" s="177">
        <f t="shared" ca="1" si="198"/>
        <v>-368027.10071984015</v>
      </c>
      <c r="Y274" s="177">
        <f t="shared" ca="1" si="198"/>
        <v>-365160.14127332589</v>
      </c>
      <c r="Z274" s="177">
        <f t="shared" ca="1" si="198"/>
        <v>-361772.93767999299</v>
      </c>
      <c r="AA274" s="177">
        <f t="shared" ca="1" si="198"/>
        <v>-346249.95730197825</v>
      </c>
      <c r="AB274" s="177">
        <f t="shared" ca="1" si="198"/>
        <v>-355625.01228698692</v>
      </c>
      <c r="AC274" s="177">
        <f t="shared" ca="1" si="198"/>
        <v>-360176.78420469887</v>
      </c>
      <c r="AD274" s="177">
        <f t="shared" ca="1" si="198"/>
        <v>-359696.06086762762</v>
      </c>
      <c r="AE274" s="177">
        <f t="shared" ca="1" si="198"/>
        <v>-352282.78167934378</v>
      </c>
      <c r="AF274" s="177">
        <f t="shared" ca="1" si="198"/>
        <v>-343755.02620443061</v>
      </c>
      <c r="AG274" s="177">
        <f t="shared" ca="1" si="198"/>
        <v>-333966.34639191395</v>
      </c>
      <c r="AH274" s="177">
        <f t="shared" ca="1" si="198"/>
        <v>-322750.65064524743</v>
      </c>
      <c r="AI274" s="177">
        <f t="shared" ca="1" si="198"/>
        <v>-309919.57822506985</v>
      </c>
      <c r="AJ274" s="177">
        <f t="shared" ca="1" si="198"/>
        <v>-295259.52259087109</v>
      </c>
      <c r="AK274" s="177">
        <f t="shared" ca="1" si="198"/>
        <v>-278528.25675558799</v>
      </c>
      <c r="AL274" s="177">
        <f t="shared" ca="1" si="198"/>
        <v>-259451.10745583213</v>
      </c>
      <c r="AM274" s="177">
        <f t="shared" ca="1" si="198"/>
        <v>-211883.31402677315</v>
      </c>
      <c r="AN274" s="177">
        <f t="shared" ca="1" si="198"/>
        <v>-218380.51012713838</v>
      </c>
      <c r="AO274" s="177">
        <f t="shared" ca="1" si="198"/>
        <v>-200063.52980066428</v>
      </c>
      <c r="AP274" s="177">
        <f t="shared" ca="1" si="198"/>
        <v>-173361.00017449589</v>
      </c>
      <c r="AQ274" s="177">
        <f t="shared" ca="1" si="198"/>
        <v>-135834.17812118257</v>
      </c>
      <c r="AR274" s="177">
        <f t="shared" ca="1" si="198"/>
        <v>-93190.976502014644</v>
      </c>
      <c r="AS274" s="177">
        <f t="shared" ca="1" si="198"/>
        <v>-49502.824753896479</v>
      </c>
      <c r="AT274" s="177">
        <f t="shared" ca="1" si="198"/>
        <v>2341.9147008268337</v>
      </c>
      <c r="AU274" s="177">
        <f t="shared" ca="1" si="198"/>
        <v>64804.718111285183</v>
      </c>
      <c r="AV274" s="177">
        <f t="shared" ca="1" si="198"/>
        <v>135710.73187102127</v>
      </c>
      <c r="AW274" s="177">
        <f t="shared" ca="1" si="198"/>
        <v>211433.5385427397</v>
      </c>
      <c r="AX274" s="177">
        <f t="shared" ca="1" si="198"/>
        <v>299589.27608836145</v>
      </c>
      <c r="AY274" s="177">
        <f t="shared" ca="1" si="198"/>
        <v>524578.41798350355</v>
      </c>
      <c r="AZ274" s="177">
        <f t="shared" ca="1" si="198"/>
        <v>368191.45662349788</v>
      </c>
      <c r="BA274" s="177">
        <f t="shared" ca="1" si="198"/>
        <v>489152.77172568196</v>
      </c>
      <c r="BB274" s="177">
        <f t="shared" ca="1" si="198"/>
        <v>629987.52139115252</v>
      </c>
      <c r="BC274" s="177">
        <f t="shared" ca="1" si="198"/>
        <v>798588.23149819579</v>
      </c>
      <c r="BD274" s="177">
        <f t="shared" ca="1" si="198"/>
        <v>990922.69316308736</v>
      </c>
      <c r="BE274" s="177">
        <f t="shared" ca="1" si="198"/>
        <v>1210162.7526119291</v>
      </c>
      <c r="BF274" s="177">
        <f t="shared" ca="1" si="198"/>
        <v>1459904.3213603303</v>
      </c>
      <c r="BG274" s="177">
        <f t="shared" ca="1" si="198"/>
        <v>1744224.0552529246</v>
      </c>
      <c r="BH274" s="177">
        <f t="shared" ca="1" si="198"/>
        <v>2062765.4101038091</v>
      </c>
      <c r="BI274" s="177">
        <f t="shared" ca="1" si="198"/>
        <v>2427405.4720156654</v>
      </c>
      <c r="BJ274" s="177">
        <f t="shared" ca="1" si="198"/>
        <v>2840765.3404876865</v>
      </c>
      <c r="BK274" s="182"/>
    </row>
    <row r="275" spans="1:63">
      <c r="A275" s="2"/>
      <c r="C275" s="94"/>
      <c r="D275" s="94"/>
      <c r="E275" s="94"/>
      <c r="F275" s="94"/>
      <c r="G275" s="94"/>
      <c r="H275" s="94"/>
      <c r="I275" s="94"/>
      <c r="J275" s="94"/>
      <c r="K275" s="94"/>
      <c r="L275" s="94"/>
      <c r="M275" s="94"/>
      <c r="N275" s="94"/>
      <c r="O275" s="94"/>
      <c r="P275" s="94"/>
      <c r="Q275" s="94"/>
      <c r="R275" s="94"/>
      <c r="S275" s="94"/>
      <c r="T275" s="94"/>
      <c r="U275" s="94"/>
      <c r="V275" s="94"/>
      <c r="W275" s="94"/>
      <c r="X275" s="94"/>
      <c r="Y275" s="94"/>
      <c r="Z275" s="94"/>
      <c r="AA275" s="94"/>
      <c r="AB275" s="94"/>
      <c r="AC275" s="94"/>
      <c r="AD275" s="94"/>
      <c r="AE275" s="94"/>
      <c r="AF275" s="94"/>
      <c r="AG275" s="94"/>
      <c r="AH275" s="94"/>
      <c r="AI275" s="94"/>
      <c r="AJ275" s="94"/>
      <c r="AK275" s="94"/>
      <c r="AL275" s="94"/>
      <c r="AM275" s="94"/>
      <c r="AN275" s="94"/>
      <c r="AO275" s="94"/>
      <c r="AP275" s="94"/>
      <c r="AQ275" s="94"/>
      <c r="AR275" s="94"/>
      <c r="AS275" s="94"/>
      <c r="AT275" s="94"/>
      <c r="AU275" s="94"/>
      <c r="AV275" s="94"/>
      <c r="AW275" s="94"/>
      <c r="AX275" s="94"/>
      <c r="AY275" s="94"/>
      <c r="AZ275" s="94"/>
      <c r="BA275" s="94"/>
      <c r="BB275" s="94"/>
      <c r="BC275" s="94"/>
      <c r="BD275" s="94"/>
      <c r="BE275" s="94"/>
      <c r="BF275" s="94"/>
      <c r="BG275" s="94"/>
      <c r="BH275" s="94"/>
      <c r="BI275" s="94"/>
      <c r="BJ275" s="94"/>
      <c r="BK275" s="182"/>
    </row>
    <row r="276" spans="1:63">
      <c r="A276" s="17" t="s">
        <v>218</v>
      </c>
      <c r="C276" s="94"/>
      <c r="D276" s="94"/>
      <c r="E276" s="94"/>
      <c r="F276" s="94"/>
      <c r="G276" s="94"/>
      <c r="H276" s="94"/>
      <c r="I276" s="94"/>
      <c r="J276" s="94"/>
      <c r="K276" s="94"/>
      <c r="L276" s="94"/>
      <c r="M276" s="94"/>
      <c r="N276" s="94"/>
      <c r="O276" s="94"/>
      <c r="P276" s="94"/>
      <c r="Q276" s="94"/>
      <c r="R276" s="94"/>
      <c r="S276" s="94"/>
      <c r="T276" s="94"/>
      <c r="U276" s="94"/>
      <c r="V276" s="94"/>
      <c r="W276" s="94"/>
      <c r="X276" s="94"/>
      <c r="Y276" s="94"/>
      <c r="Z276" s="94"/>
      <c r="AA276" s="94"/>
      <c r="AB276" s="94"/>
      <c r="AC276" s="94"/>
      <c r="AD276" s="94"/>
      <c r="AE276" s="94"/>
      <c r="AF276" s="94"/>
      <c r="AG276" s="94"/>
      <c r="AH276" s="94"/>
      <c r="AI276" s="94"/>
      <c r="AJ276" s="94"/>
      <c r="AK276" s="94"/>
      <c r="AL276" s="94"/>
      <c r="AM276" s="94"/>
      <c r="AN276" s="94"/>
      <c r="AO276" s="94"/>
      <c r="AP276" s="94"/>
      <c r="AQ276" s="94"/>
      <c r="AR276" s="94"/>
      <c r="AS276" s="94"/>
      <c r="AT276" s="94"/>
      <c r="AU276" s="94"/>
      <c r="AV276" s="94"/>
      <c r="AW276" s="94"/>
      <c r="AX276" s="94"/>
      <c r="AY276" s="94"/>
      <c r="AZ276" s="94"/>
      <c r="BA276" s="94"/>
      <c r="BB276" s="94"/>
      <c r="BC276" s="94"/>
      <c r="BD276" s="94"/>
      <c r="BE276" s="94"/>
      <c r="BF276" s="94"/>
      <c r="BG276" s="94"/>
      <c r="BH276" s="94"/>
      <c r="BI276" s="94"/>
      <c r="BJ276" s="94"/>
      <c r="BK276" s="182"/>
    </row>
    <row r="277" spans="1:63">
      <c r="A277" s="181" t="s">
        <v>219</v>
      </c>
      <c r="B277" s="94">
        <f>'Calc - Loans'!C92</f>
        <v>0</v>
      </c>
      <c r="C277" s="94">
        <f>'Calc - Loans'!D92</f>
        <v>0</v>
      </c>
      <c r="D277" s="94">
        <f>'Calc - Loans'!E92</f>
        <v>0</v>
      </c>
      <c r="E277" s="94">
        <f>'Calc - Loans'!F92</f>
        <v>0</v>
      </c>
      <c r="F277" s="94">
        <f>'Calc - Loans'!G92</f>
        <v>0</v>
      </c>
      <c r="G277" s="94">
        <f>'Calc - Loans'!H92</f>
        <v>0</v>
      </c>
      <c r="H277" s="94">
        <f>'Calc - Loans'!I92</f>
        <v>0</v>
      </c>
      <c r="I277" s="94">
        <f>'Calc - Loans'!J92</f>
        <v>0</v>
      </c>
      <c r="J277" s="94">
        <f>'Calc - Loans'!K92</f>
        <v>0</v>
      </c>
      <c r="K277" s="94">
        <f>'Calc - Loans'!L92</f>
        <v>0</v>
      </c>
      <c r="L277" s="94">
        <f>'Calc - Loans'!M92</f>
        <v>0</v>
      </c>
      <c r="M277" s="94">
        <f>'Calc - Loans'!N92</f>
        <v>0</v>
      </c>
      <c r="N277" s="94">
        <f>'Calc - Loans'!O92</f>
        <v>0</v>
      </c>
      <c r="O277" s="94">
        <f>'Calc - Loans'!P92</f>
        <v>0</v>
      </c>
      <c r="P277" s="94">
        <f>'Calc - Loans'!Q92</f>
        <v>0</v>
      </c>
      <c r="Q277" s="94">
        <f>'Calc - Loans'!R92</f>
        <v>0</v>
      </c>
      <c r="R277" s="94">
        <f>'Calc - Loans'!S92</f>
        <v>0</v>
      </c>
      <c r="S277" s="94">
        <f>'Calc - Loans'!T92</f>
        <v>0</v>
      </c>
      <c r="T277" s="94">
        <f>'Calc - Loans'!U92</f>
        <v>0</v>
      </c>
      <c r="U277" s="94">
        <f>'Calc - Loans'!V92</f>
        <v>0</v>
      </c>
      <c r="V277" s="94">
        <f>'Calc - Loans'!W92</f>
        <v>0</v>
      </c>
      <c r="W277" s="94">
        <f>'Calc - Loans'!X92</f>
        <v>0</v>
      </c>
      <c r="X277" s="94">
        <f>'Calc - Loans'!Y92</f>
        <v>0</v>
      </c>
      <c r="Y277" s="94">
        <f>'Calc - Loans'!Z92</f>
        <v>0</v>
      </c>
      <c r="Z277" s="94">
        <f>'Calc - Loans'!AA92</f>
        <v>0</v>
      </c>
      <c r="AA277" s="94">
        <f>'Calc - Loans'!AB92</f>
        <v>0</v>
      </c>
      <c r="AB277" s="94">
        <f>'Calc - Loans'!AC92</f>
        <v>0</v>
      </c>
      <c r="AC277" s="94">
        <f>'Calc - Loans'!AD92</f>
        <v>0</v>
      </c>
      <c r="AD277" s="94">
        <f>'Calc - Loans'!AE92</f>
        <v>0</v>
      </c>
      <c r="AE277" s="94">
        <f>'Calc - Loans'!AF92</f>
        <v>0</v>
      </c>
      <c r="AF277" s="94">
        <f>'Calc - Loans'!AG92</f>
        <v>0</v>
      </c>
      <c r="AG277" s="94">
        <f>'Calc - Loans'!AH92</f>
        <v>0</v>
      </c>
      <c r="AH277" s="94">
        <f>'Calc - Loans'!AI92</f>
        <v>0</v>
      </c>
      <c r="AI277" s="94">
        <f>'Calc - Loans'!AJ92</f>
        <v>0</v>
      </c>
      <c r="AJ277" s="94">
        <f>'Calc - Loans'!AK92</f>
        <v>0</v>
      </c>
      <c r="AK277" s="94">
        <f>'Calc - Loans'!AL92</f>
        <v>0</v>
      </c>
      <c r="AL277" s="94">
        <f>'Calc - Loans'!AM92</f>
        <v>0</v>
      </c>
      <c r="AM277" s="94">
        <f>'Calc - Loans'!AN92</f>
        <v>0</v>
      </c>
      <c r="AN277" s="94">
        <f>'Calc - Loans'!AO92</f>
        <v>0</v>
      </c>
      <c r="AO277" s="94">
        <f>'Calc - Loans'!AP92</f>
        <v>0</v>
      </c>
      <c r="AP277" s="94">
        <f>'Calc - Loans'!AQ92</f>
        <v>0</v>
      </c>
      <c r="AQ277" s="94">
        <f>'Calc - Loans'!AR92</f>
        <v>0</v>
      </c>
      <c r="AR277" s="94">
        <f>'Calc - Loans'!AS92</f>
        <v>0</v>
      </c>
      <c r="AS277" s="94">
        <f>'Calc - Loans'!AT92</f>
        <v>0</v>
      </c>
      <c r="AT277" s="94">
        <f>'Calc - Loans'!AU92</f>
        <v>0</v>
      </c>
      <c r="AU277" s="94">
        <f>'Calc - Loans'!AV92</f>
        <v>0</v>
      </c>
      <c r="AV277" s="94">
        <f>'Calc - Loans'!AW92</f>
        <v>0</v>
      </c>
      <c r="AW277" s="94">
        <f>'Calc - Loans'!AX92</f>
        <v>0</v>
      </c>
      <c r="AX277" s="94">
        <f>'Calc - Loans'!AY92</f>
        <v>0</v>
      </c>
      <c r="AY277" s="94">
        <f>'Calc - Loans'!AZ92</f>
        <v>0</v>
      </c>
      <c r="AZ277" s="94">
        <f>'Calc - Loans'!BA92</f>
        <v>0</v>
      </c>
      <c r="BA277" s="94">
        <f>'Calc - Loans'!BB92</f>
        <v>0</v>
      </c>
      <c r="BB277" s="94">
        <f>'Calc - Loans'!BC92</f>
        <v>0</v>
      </c>
      <c r="BC277" s="94">
        <f>'Calc - Loans'!BD92</f>
        <v>0</v>
      </c>
      <c r="BD277" s="94">
        <f>'Calc - Loans'!BE92</f>
        <v>0</v>
      </c>
      <c r="BE277" s="94">
        <f>'Calc - Loans'!BF92</f>
        <v>0</v>
      </c>
      <c r="BF277" s="94">
        <f>'Calc - Loans'!BG92</f>
        <v>0</v>
      </c>
      <c r="BG277" s="94">
        <f>'Calc - Loans'!BH92</f>
        <v>0</v>
      </c>
      <c r="BH277" s="94">
        <f>'Calc - Loans'!BI92</f>
        <v>0</v>
      </c>
      <c r="BI277" s="94">
        <f>'Calc - Loans'!BJ92</f>
        <v>0</v>
      </c>
      <c r="BJ277" s="94">
        <f>'Calc - Loans'!BK92</f>
        <v>0</v>
      </c>
      <c r="BK277" s="182"/>
    </row>
    <row r="278" spans="1:63">
      <c r="A278" s="181" t="s">
        <v>202</v>
      </c>
      <c r="B278" s="94">
        <f t="shared" ref="B278:BJ278" si="199">B133</f>
        <v>0</v>
      </c>
      <c r="C278" s="94">
        <f t="shared" si="199"/>
        <v>78000</v>
      </c>
      <c r="D278" s="94">
        <f t="shared" si="199"/>
        <v>0</v>
      </c>
      <c r="E278" s="94">
        <f t="shared" si="199"/>
        <v>0</v>
      </c>
      <c r="F278" s="94">
        <f t="shared" si="199"/>
        <v>0</v>
      </c>
      <c r="G278" s="94">
        <f t="shared" si="199"/>
        <v>0</v>
      </c>
      <c r="H278" s="94">
        <f t="shared" si="199"/>
        <v>0</v>
      </c>
      <c r="I278" s="94">
        <f t="shared" si="199"/>
        <v>0</v>
      </c>
      <c r="J278" s="94">
        <f t="shared" si="199"/>
        <v>0</v>
      </c>
      <c r="K278" s="94">
        <f t="shared" si="199"/>
        <v>0</v>
      </c>
      <c r="L278" s="94">
        <f t="shared" si="199"/>
        <v>0</v>
      </c>
      <c r="M278" s="94">
        <f t="shared" si="199"/>
        <v>0</v>
      </c>
      <c r="N278" s="94">
        <f t="shared" si="199"/>
        <v>2600000</v>
      </c>
      <c r="O278" s="94">
        <f t="shared" si="199"/>
        <v>0</v>
      </c>
      <c r="P278" s="94">
        <f t="shared" si="199"/>
        <v>0</v>
      </c>
      <c r="Q278" s="94">
        <f t="shared" si="199"/>
        <v>0</v>
      </c>
      <c r="R278" s="94">
        <f t="shared" si="199"/>
        <v>0</v>
      </c>
      <c r="S278" s="94">
        <f t="shared" si="199"/>
        <v>0</v>
      </c>
      <c r="T278" s="94">
        <f t="shared" si="199"/>
        <v>0</v>
      </c>
      <c r="U278" s="94">
        <f t="shared" si="199"/>
        <v>0</v>
      </c>
      <c r="V278" s="94">
        <f t="shared" si="199"/>
        <v>0</v>
      </c>
      <c r="W278" s="94">
        <f t="shared" si="199"/>
        <v>0</v>
      </c>
      <c r="X278" s="94">
        <f t="shared" si="199"/>
        <v>0</v>
      </c>
      <c r="Y278" s="94">
        <f t="shared" si="199"/>
        <v>0</v>
      </c>
      <c r="Z278" s="94">
        <f t="shared" si="199"/>
        <v>0</v>
      </c>
      <c r="AA278" s="94">
        <f t="shared" si="199"/>
        <v>0</v>
      </c>
      <c r="AB278" s="94">
        <f t="shared" si="199"/>
        <v>0</v>
      </c>
      <c r="AC278" s="94">
        <f t="shared" si="199"/>
        <v>0</v>
      </c>
      <c r="AD278" s="94">
        <f t="shared" si="199"/>
        <v>0</v>
      </c>
      <c r="AE278" s="94">
        <f t="shared" si="199"/>
        <v>0</v>
      </c>
      <c r="AF278" s="94">
        <f t="shared" si="199"/>
        <v>0</v>
      </c>
      <c r="AG278" s="94">
        <f t="shared" si="199"/>
        <v>0</v>
      </c>
      <c r="AH278" s="94">
        <f t="shared" si="199"/>
        <v>0</v>
      </c>
      <c r="AI278" s="94">
        <f t="shared" si="199"/>
        <v>0</v>
      </c>
      <c r="AJ278" s="94">
        <f t="shared" si="199"/>
        <v>0</v>
      </c>
      <c r="AK278" s="94">
        <f t="shared" si="199"/>
        <v>0</v>
      </c>
      <c r="AL278" s="94">
        <f t="shared" si="199"/>
        <v>0</v>
      </c>
      <c r="AM278" s="94">
        <f t="shared" si="199"/>
        <v>0</v>
      </c>
      <c r="AN278" s="94">
        <f t="shared" si="199"/>
        <v>0</v>
      </c>
      <c r="AO278" s="94">
        <f t="shared" si="199"/>
        <v>0</v>
      </c>
      <c r="AP278" s="94">
        <f t="shared" si="199"/>
        <v>0</v>
      </c>
      <c r="AQ278" s="94">
        <f t="shared" si="199"/>
        <v>0</v>
      </c>
      <c r="AR278" s="94">
        <f t="shared" si="199"/>
        <v>0</v>
      </c>
      <c r="AS278" s="94">
        <f t="shared" si="199"/>
        <v>0</v>
      </c>
      <c r="AT278" s="94">
        <f t="shared" si="199"/>
        <v>0</v>
      </c>
      <c r="AU278" s="94">
        <f t="shared" si="199"/>
        <v>0</v>
      </c>
      <c r="AV278" s="94">
        <f t="shared" si="199"/>
        <v>0</v>
      </c>
      <c r="AW278" s="94">
        <f t="shared" si="199"/>
        <v>0</v>
      </c>
      <c r="AX278" s="94">
        <f t="shared" si="199"/>
        <v>0</v>
      </c>
      <c r="AY278" s="94">
        <f t="shared" si="199"/>
        <v>0</v>
      </c>
      <c r="AZ278" s="94">
        <f t="shared" si="199"/>
        <v>0</v>
      </c>
      <c r="BA278" s="94">
        <f t="shared" si="199"/>
        <v>0</v>
      </c>
      <c r="BB278" s="94">
        <f t="shared" si="199"/>
        <v>0</v>
      </c>
      <c r="BC278" s="94">
        <f t="shared" si="199"/>
        <v>0</v>
      </c>
      <c r="BD278" s="94">
        <f t="shared" si="199"/>
        <v>0</v>
      </c>
      <c r="BE278" s="94">
        <f t="shared" si="199"/>
        <v>0</v>
      </c>
      <c r="BF278" s="94">
        <f t="shared" si="199"/>
        <v>0</v>
      </c>
      <c r="BG278" s="94">
        <f t="shared" si="199"/>
        <v>0</v>
      </c>
      <c r="BH278" s="94">
        <f t="shared" si="199"/>
        <v>0</v>
      </c>
      <c r="BI278" s="94">
        <f t="shared" si="199"/>
        <v>0</v>
      </c>
      <c r="BJ278" s="94">
        <f t="shared" si="199"/>
        <v>0</v>
      </c>
      <c r="BK278" s="182"/>
    </row>
    <row r="279" spans="1:63">
      <c r="A279" s="181" t="s">
        <v>220</v>
      </c>
      <c r="B279" s="94">
        <f>-'Calc - Loans'!C94</f>
        <v>0</v>
      </c>
      <c r="C279" s="94">
        <f>-'Calc - Loans'!D94</f>
        <v>0</v>
      </c>
      <c r="D279" s="94">
        <f>-'Calc - Loans'!E94</f>
        <v>0</v>
      </c>
      <c r="E279" s="94">
        <f>-'Calc - Loans'!F94</f>
        <v>0</v>
      </c>
      <c r="F279" s="94">
        <f>-'Calc - Loans'!G94</f>
        <v>0</v>
      </c>
      <c r="G279" s="94">
        <f>-'Calc - Loans'!H94</f>
        <v>0</v>
      </c>
      <c r="H279" s="94">
        <f>-'Calc - Loans'!I94</f>
        <v>0</v>
      </c>
      <c r="I279" s="94">
        <f>-'Calc - Loans'!J94</f>
        <v>0</v>
      </c>
      <c r="J279" s="94">
        <f>-'Calc - Loans'!K94</f>
        <v>0</v>
      </c>
      <c r="K279" s="94">
        <f>-'Calc - Loans'!L94</f>
        <v>0</v>
      </c>
      <c r="L279" s="94">
        <f>-'Calc - Loans'!M94</f>
        <v>0</v>
      </c>
      <c r="M279" s="94">
        <f>-'Calc - Loans'!N94</f>
        <v>0</v>
      </c>
      <c r="N279" s="94">
        <f>-'Calc - Loans'!O94</f>
        <v>0</v>
      </c>
      <c r="O279" s="94">
        <f>-'Calc - Loans'!P94</f>
        <v>0</v>
      </c>
      <c r="P279" s="94">
        <f>-'Calc - Loans'!Q94</f>
        <v>0</v>
      </c>
      <c r="Q279" s="94">
        <f>-'Calc - Loans'!R94</f>
        <v>0</v>
      </c>
      <c r="R279" s="94">
        <f>-'Calc - Loans'!S94</f>
        <v>0</v>
      </c>
      <c r="S279" s="94">
        <f>-'Calc - Loans'!T94</f>
        <v>0</v>
      </c>
      <c r="T279" s="94">
        <f>-'Calc - Loans'!U94</f>
        <v>0</v>
      </c>
      <c r="U279" s="94">
        <f>-'Calc - Loans'!V94</f>
        <v>0</v>
      </c>
      <c r="V279" s="94">
        <f>-'Calc - Loans'!W94</f>
        <v>0</v>
      </c>
      <c r="W279" s="94">
        <f>-'Calc - Loans'!X94</f>
        <v>0</v>
      </c>
      <c r="X279" s="94">
        <f>-'Calc - Loans'!Y94</f>
        <v>0</v>
      </c>
      <c r="Y279" s="94">
        <f>-'Calc - Loans'!Z94</f>
        <v>0</v>
      </c>
      <c r="Z279" s="94">
        <f>-'Calc - Loans'!AA94</f>
        <v>0</v>
      </c>
      <c r="AA279" s="94">
        <f>-'Calc - Loans'!AB94</f>
        <v>0</v>
      </c>
      <c r="AB279" s="94">
        <f>-'Calc - Loans'!AC94</f>
        <v>0</v>
      </c>
      <c r="AC279" s="94">
        <f>-'Calc - Loans'!AD94</f>
        <v>0</v>
      </c>
      <c r="AD279" s="94">
        <f>-'Calc - Loans'!AE94</f>
        <v>0</v>
      </c>
      <c r="AE279" s="94">
        <f>-'Calc - Loans'!AF94</f>
        <v>0</v>
      </c>
      <c r="AF279" s="94">
        <f>-'Calc - Loans'!AG94</f>
        <v>0</v>
      </c>
      <c r="AG279" s="94">
        <f>-'Calc - Loans'!AH94</f>
        <v>0</v>
      </c>
      <c r="AH279" s="94">
        <f>-'Calc - Loans'!AI94</f>
        <v>0</v>
      </c>
      <c r="AI279" s="94">
        <f>-'Calc - Loans'!AJ94</f>
        <v>0</v>
      </c>
      <c r="AJ279" s="94">
        <f>-'Calc - Loans'!AK94</f>
        <v>0</v>
      </c>
      <c r="AK279" s="94">
        <f>-'Calc - Loans'!AL94</f>
        <v>0</v>
      </c>
      <c r="AL279" s="94">
        <f>-'Calc - Loans'!AM94</f>
        <v>0</v>
      </c>
      <c r="AM279" s="94">
        <f>-'Calc - Loans'!AN94</f>
        <v>0</v>
      </c>
      <c r="AN279" s="94">
        <f>-'Calc - Loans'!AO94</f>
        <v>0</v>
      </c>
      <c r="AO279" s="94">
        <f>-'Calc - Loans'!AP94</f>
        <v>0</v>
      </c>
      <c r="AP279" s="94">
        <f>-'Calc - Loans'!AQ94</f>
        <v>0</v>
      </c>
      <c r="AQ279" s="94">
        <f>-'Calc - Loans'!AR94</f>
        <v>0</v>
      </c>
      <c r="AR279" s="94">
        <f>-'Calc - Loans'!AS94</f>
        <v>0</v>
      </c>
      <c r="AS279" s="94">
        <f>-'Calc - Loans'!AT94</f>
        <v>0</v>
      </c>
      <c r="AT279" s="94">
        <f>-'Calc - Loans'!AU94</f>
        <v>0</v>
      </c>
      <c r="AU279" s="94">
        <f>-'Calc - Loans'!AV94</f>
        <v>0</v>
      </c>
      <c r="AV279" s="94">
        <f>-'Calc - Loans'!AW94</f>
        <v>0</v>
      </c>
      <c r="AW279" s="94">
        <f>-'Calc - Loans'!AX94</f>
        <v>0</v>
      </c>
      <c r="AX279" s="94">
        <f>-'Calc - Loans'!AY94</f>
        <v>0</v>
      </c>
      <c r="AY279" s="94">
        <f>-'Calc - Loans'!AZ94</f>
        <v>0</v>
      </c>
      <c r="AZ279" s="94">
        <f>-'Calc - Loans'!BA94</f>
        <v>0</v>
      </c>
      <c r="BA279" s="94">
        <f>-'Calc - Loans'!BB94</f>
        <v>0</v>
      </c>
      <c r="BB279" s="94">
        <f>-'Calc - Loans'!BC94</f>
        <v>0</v>
      </c>
      <c r="BC279" s="94">
        <f>-'Calc - Loans'!BD94</f>
        <v>0</v>
      </c>
      <c r="BD279" s="94">
        <f>-'Calc - Loans'!BE94</f>
        <v>0</v>
      </c>
      <c r="BE279" s="94">
        <f>-'Calc - Loans'!BF94</f>
        <v>0</v>
      </c>
      <c r="BF279" s="94">
        <f>-'Calc - Loans'!BG94</f>
        <v>0</v>
      </c>
      <c r="BG279" s="94">
        <f>-'Calc - Loans'!BH94</f>
        <v>0</v>
      </c>
      <c r="BH279" s="94">
        <f>-'Calc - Loans'!BI94</f>
        <v>0</v>
      </c>
      <c r="BI279" s="94">
        <f>-'Calc - Loans'!BJ94</f>
        <v>0</v>
      </c>
      <c r="BJ279" s="94">
        <f>-'Calc - Loans'!BK94</f>
        <v>0</v>
      </c>
      <c r="BK279" s="182" t="s">
        <v>221</v>
      </c>
    </row>
    <row r="280" spans="1:63">
      <c r="A280" s="181" t="s">
        <v>171</v>
      </c>
      <c r="B280" s="94">
        <f t="shared" ref="B280:AG280" si="200">-B21</f>
        <v>0</v>
      </c>
      <c r="C280" s="94">
        <f t="shared" si="200"/>
        <v>-25000</v>
      </c>
      <c r="D280" s="94">
        <f t="shared" si="200"/>
        <v>0</v>
      </c>
      <c r="E280" s="94">
        <f t="shared" si="200"/>
        <v>0</v>
      </c>
      <c r="F280" s="94">
        <f t="shared" si="200"/>
        <v>0</v>
      </c>
      <c r="G280" s="94">
        <f t="shared" si="200"/>
        <v>0</v>
      </c>
      <c r="H280" s="94">
        <f t="shared" si="200"/>
        <v>-30000</v>
      </c>
      <c r="I280" s="94">
        <f t="shared" si="200"/>
        <v>0</v>
      </c>
      <c r="J280" s="94">
        <f t="shared" si="200"/>
        <v>0</v>
      </c>
      <c r="K280" s="94">
        <f t="shared" si="200"/>
        <v>0</v>
      </c>
      <c r="L280" s="94">
        <f t="shared" si="200"/>
        <v>0</v>
      </c>
      <c r="M280" s="94">
        <f t="shared" si="200"/>
        <v>0</v>
      </c>
      <c r="N280" s="94">
        <f t="shared" si="200"/>
        <v>0</v>
      </c>
      <c r="O280" s="94">
        <f t="shared" si="200"/>
        <v>0</v>
      </c>
      <c r="P280" s="94">
        <f t="shared" si="200"/>
        <v>0</v>
      </c>
      <c r="Q280" s="94">
        <f t="shared" si="200"/>
        <v>0</v>
      </c>
      <c r="R280" s="94">
        <f t="shared" si="200"/>
        <v>0</v>
      </c>
      <c r="S280" s="94">
        <f t="shared" si="200"/>
        <v>0</v>
      </c>
      <c r="T280" s="94">
        <f t="shared" si="200"/>
        <v>0</v>
      </c>
      <c r="U280" s="94">
        <f t="shared" si="200"/>
        <v>0</v>
      </c>
      <c r="V280" s="94">
        <f t="shared" si="200"/>
        <v>0</v>
      </c>
      <c r="W280" s="94">
        <f t="shared" si="200"/>
        <v>0</v>
      </c>
      <c r="X280" s="94">
        <f t="shared" si="200"/>
        <v>0</v>
      </c>
      <c r="Y280" s="94">
        <f t="shared" si="200"/>
        <v>0</v>
      </c>
      <c r="Z280" s="94">
        <f t="shared" si="200"/>
        <v>0</v>
      </c>
      <c r="AA280" s="94">
        <f t="shared" si="200"/>
        <v>0</v>
      </c>
      <c r="AB280" s="94">
        <f t="shared" si="200"/>
        <v>0</v>
      </c>
      <c r="AC280" s="94">
        <f t="shared" si="200"/>
        <v>0</v>
      </c>
      <c r="AD280" s="94">
        <f t="shared" si="200"/>
        <v>0</v>
      </c>
      <c r="AE280" s="94">
        <f t="shared" si="200"/>
        <v>0</v>
      </c>
      <c r="AF280" s="94">
        <f t="shared" si="200"/>
        <v>0</v>
      </c>
      <c r="AG280" s="94">
        <f t="shared" si="200"/>
        <v>0</v>
      </c>
      <c r="AH280" s="94">
        <f t="shared" ref="AH280:BJ280" si="201">-AH21</f>
        <v>0</v>
      </c>
      <c r="AI280" s="94">
        <f t="shared" si="201"/>
        <v>0</v>
      </c>
      <c r="AJ280" s="94">
        <f t="shared" si="201"/>
        <v>0</v>
      </c>
      <c r="AK280" s="94">
        <f t="shared" si="201"/>
        <v>0</v>
      </c>
      <c r="AL280" s="94">
        <f t="shared" si="201"/>
        <v>0</v>
      </c>
      <c r="AM280" s="94">
        <f t="shared" si="201"/>
        <v>0</v>
      </c>
      <c r="AN280" s="94">
        <f t="shared" si="201"/>
        <v>0</v>
      </c>
      <c r="AO280" s="94">
        <f t="shared" si="201"/>
        <v>0</v>
      </c>
      <c r="AP280" s="94">
        <f t="shared" si="201"/>
        <v>0</v>
      </c>
      <c r="AQ280" s="94">
        <f t="shared" si="201"/>
        <v>0</v>
      </c>
      <c r="AR280" s="94">
        <f t="shared" si="201"/>
        <v>0</v>
      </c>
      <c r="AS280" s="94">
        <f t="shared" si="201"/>
        <v>0</v>
      </c>
      <c r="AT280" s="94">
        <f t="shared" si="201"/>
        <v>0</v>
      </c>
      <c r="AU280" s="94">
        <f t="shared" si="201"/>
        <v>0</v>
      </c>
      <c r="AV280" s="94">
        <f t="shared" si="201"/>
        <v>0</v>
      </c>
      <c r="AW280" s="94">
        <f t="shared" si="201"/>
        <v>0</v>
      </c>
      <c r="AX280" s="94">
        <f t="shared" si="201"/>
        <v>0</v>
      </c>
      <c r="AY280" s="94">
        <f t="shared" si="201"/>
        <v>0</v>
      </c>
      <c r="AZ280" s="94">
        <f t="shared" si="201"/>
        <v>0</v>
      </c>
      <c r="BA280" s="94">
        <f t="shared" si="201"/>
        <v>0</v>
      </c>
      <c r="BB280" s="94">
        <f t="shared" si="201"/>
        <v>0</v>
      </c>
      <c r="BC280" s="94">
        <f t="shared" si="201"/>
        <v>0</v>
      </c>
      <c r="BD280" s="94">
        <f t="shared" si="201"/>
        <v>0</v>
      </c>
      <c r="BE280" s="94">
        <f t="shared" si="201"/>
        <v>0</v>
      </c>
      <c r="BF280" s="94">
        <f t="shared" si="201"/>
        <v>0</v>
      </c>
      <c r="BG280" s="94">
        <f t="shared" si="201"/>
        <v>0</v>
      </c>
      <c r="BH280" s="94">
        <f t="shared" si="201"/>
        <v>0</v>
      </c>
      <c r="BI280" s="94">
        <f t="shared" si="201"/>
        <v>0</v>
      </c>
      <c r="BJ280" s="94">
        <f t="shared" si="201"/>
        <v>0</v>
      </c>
      <c r="BK280" s="182" t="s">
        <v>13</v>
      </c>
    </row>
    <row r="281" spans="1:63">
      <c r="A281" s="162" t="str">
        <f>IF(COUNTIF(A277:A280,"&lt;&gt;0")=0,0,"Net Cash from Financing and Investing")</f>
        <v>Net Cash from Financing and Investing</v>
      </c>
      <c r="B281" s="177">
        <f t="shared" ref="B281:BJ281" si="202">SUM(B277:B280)</f>
        <v>0</v>
      </c>
      <c r="C281" s="177">
        <f t="shared" si="202"/>
        <v>53000</v>
      </c>
      <c r="D281" s="177">
        <f t="shared" si="202"/>
        <v>0</v>
      </c>
      <c r="E281" s="177">
        <f t="shared" si="202"/>
        <v>0</v>
      </c>
      <c r="F281" s="177">
        <f t="shared" si="202"/>
        <v>0</v>
      </c>
      <c r="G281" s="177">
        <f t="shared" si="202"/>
        <v>0</v>
      </c>
      <c r="H281" s="177">
        <f t="shared" si="202"/>
        <v>-30000</v>
      </c>
      <c r="I281" s="177">
        <f t="shared" si="202"/>
        <v>0</v>
      </c>
      <c r="J281" s="177">
        <f t="shared" si="202"/>
        <v>0</v>
      </c>
      <c r="K281" s="177">
        <f t="shared" si="202"/>
        <v>0</v>
      </c>
      <c r="L281" s="177">
        <f t="shared" si="202"/>
        <v>0</v>
      </c>
      <c r="M281" s="177">
        <f t="shared" si="202"/>
        <v>0</v>
      </c>
      <c r="N281" s="177">
        <f t="shared" si="202"/>
        <v>2600000</v>
      </c>
      <c r="O281" s="177">
        <f t="shared" si="202"/>
        <v>0</v>
      </c>
      <c r="P281" s="177">
        <f t="shared" si="202"/>
        <v>0</v>
      </c>
      <c r="Q281" s="177">
        <f t="shared" si="202"/>
        <v>0</v>
      </c>
      <c r="R281" s="177">
        <f t="shared" si="202"/>
        <v>0</v>
      </c>
      <c r="S281" s="177">
        <f t="shared" si="202"/>
        <v>0</v>
      </c>
      <c r="T281" s="177">
        <f t="shared" si="202"/>
        <v>0</v>
      </c>
      <c r="U281" s="177">
        <f t="shared" si="202"/>
        <v>0</v>
      </c>
      <c r="V281" s="177">
        <f t="shared" si="202"/>
        <v>0</v>
      </c>
      <c r="W281" s="177">
        <f t="shared" si="202"/>
        <v>0</v>
      </c>
      <c r="X281" s="177">
        <f t="shared" si="202"/>
        <v>0</v>
      </c>
      <c r="Y281" s="177">
        <f t="shared" si="202"/>
        <v>0</v>
      </c>
      <c r="Z281" s="177">
        <f t="shared" si="202"/>
        <v>0</v>
      </c>
      <c r="AA281" s="177">
        <f t="shared" si="202"/>
        <v>0</v>
      </c>
      <c r="AB281" s="177">
        <f t="shared" si="202"/>
        <v>0</v>
      </c>
      <c r="AC281" s="177">
        <f t="shared" si="202"/>
        <v>0</v>
      </c>
      <c r="AD281" s="177">
        <f t="shared" si="202"/>
        <v>0</v>
      </c>
      <c r="AE281" s="177">
        <f t="shared" si="202"/>
        <v>0</v>
      </c>
      <c r="AF281" s="177">
        <f t="shared" si="202"/>
        <v>0</v>
      </c>
      <c r="AG281" s="177">
        <f t="shared" si="202"/>
        <v>0</v>
      </c>
      <c r="AH281" s="177">
        <f t="shared" si="202"/>
        <v>0</v>
      </c>
      <c r="AI281" s="177">
        <f t="shared" si="202"/>
        <v>0</v>
      </c>
      <c r="AJ281" s="177">
        <f t="shared" si="202"/>
        <v>0</v>
      </c>
      <c r="AK281" s="177">
        <f t="shared" si="202"/>
        <v>0</v>
      </c>
      <c r="AL281" s="177">
        <f t="shared" si="202"/>
        <v>0</v>
      </c>
      <c r="AM281" s="177">
        <f t="shared" si="202"/>
        <v>0</v>
      </c>
      <c r="AN281" s="177">
        <f t="shared" si="202"/>
        <v>0</v>
      </c>
      <c r="AO281" s="177">
        <f t="shared" si="202"/>
        <v>0</v>
      </c>
      <c r="AP281" s="177">
        <f t="shared" si="202"/>
        <v>0</v>
      </c>
      <c r="AQ281" s="177">
        <f t="shared" si="202"/>
        <v>0</v>
      </c>
      <c r="AR281" s="177">
        <f t="shared" si="202"/>
        <v>0</v>
      </c>
      <c r="AS281" s="177">
        <f t="shared" si="202"/>
        <v>0</v>
      </c>
      <c r="AT281" s="177">
        <f t="shared" si="202"/>
        <v>0</v>
      </c>
      <c r="AU281" s="177">
        <f t="shared" si="202"/>
        <v>0</v>
      </c>
      <c r="AV281" s="177">
        <f t="shared" si="202"/>
        <v>0</v>
      </c>
      <c r="AW281" s="177">
        <f t="shared" si="202"/>
        <v>0</v>
      </c>
      <c r="AX281" s="177">
        <f t="shared" si="202"/>
        <v>0</v>
      </c>
      <c r="AY281" s="177">
        <f t="shared" si="202"/>
        <v>0</v>
      </c>
      <c r="AZ281" s="177">
        <f t="shared" si="202"/>
        <v>0</v>
      </c>
      <c r="BA281" s="177">
        <f t="shared" si="202"/>
        <v>0</v>
      </c>
      <c r="BB281" s="177">
        <f t="shared" si="202"/>
        <v>0</v>
      </c>
      <c r="BC281" s="177">
        <f t="shared" si="202"/>
        <v>0</v>
      </c>
      <c r="BD281" s="177">
        <f t="shared" si="202"/>
        <v>0</v>
      </c>
      <c r="BE281" s="177">
        <f t="shared" si="202"/>
        <v>0</v>
      </c>
      <c r="BF281" s="177">
        <f t="shared" si="202"/>
        <v>0</v>
      </c>
      <c r="BG281" s="177">
        <f t="shared" si="202"/>
        <v>0</v>
      </c>
      <c r="BH281" s="177">
        <f t="shared" si="202"/>
        <v>0</v>
      </c>
      <c r="BI281" s="177">
        <f t="shared" si="202"/>
        <v>0</v>
      </c>
      <c r="BJ281" s="177">
        <f t="shared" si="202"/>
        <v>0</v>
      </c>
      <c r="BK281" s="182"/>
    </row>
    <row r="282" spans="1:63">
      <c r="A282" s="162"/>
      <c r="C282" s="94"/>
      <c r="D282" s="94"/>
      <c r="E282" s="94"/>
      <c r="F282" s="94"/>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94"/>
      <c r="AJ282" s="94"/>
      <c r="AK282" s="94"/>
      <c r="AL282" s="94"/>
      <c r="AM282" s="94"/>
      <c r="AN282" s="94"/>
      <c r="AO282" s="94"/>
      <c r="AP282" s="94"/>
      <c r="AQ282" s="94"/>
      <c r="AR282" s="94"/>
      <c r="AS282" s="94"/>
      <c r="AT282" s="94"/>
      <c r="AU282" s="94"/>
      <c r="AV282" s="94"/>
      <c r="AW282" s="94"/>
      <c r="AX282" s="94"/>
      <c r="AY282" s="94"/>
      <c r="AZ282" s="94"/>
      <c r="BA282" s="94"/>
      <c r="BB282" s="94"/>
      <c r="BC282" s="94"/>
      <c r="BD282" s="94"/>
      <c r="BE282" s="94"/>
      <c r="BF282" s="94"/>
      <c r="BG282" s="94"/>
      <c r="BH282" s="94"/>
      <c r="BI282" s="94"/>
      <c r="BJ282" s="94"/>
      <c r="BK282" s="182"/>
    </row>
    <row r="283" spans="1:63">
      <c r="A283" s="17" t="str">
        <f>IF(COUNTIF(A284,"&lt;&gt;0")=0,0,"Cash Before Dividends")</f>
        <v>Cash Before Dividends</v>
      </c>
      <c r="B283" s="105">
        <f>B274+B281</f>
        <v>0</v>
      </c>
      <c r="C283" s="105">
        <f t="shared" ref="C283:BJ283" ca="1" si="203">B287+C274+C281</f>
        <v>4260</v>
      </c>
      <c r="D283" s="105">
        <f t="shared" ca="1" si="203"/>
        <v>-160931.66666666666</v>
      </c>
      <c r="E283" s="105">
        <f t="shared" ca="1" si="203"/>
        <v>-566860</v>
      </c>
      <c r="F283" s="105">
        <f t="shared" ca="1" si="203"/>
        <v>-1069984.5333333332</v>
      </c>
      <c r="G283" s="105">
        <f t="shared" ca="1" si="203"/>
        <v>-1520459.9104835414</v>
      </c>
      <c r="H283" s="105">
        <f t="shared" ca="1" si="203"/>
        <v>-2000046.1196625412</v>
      </c>
      <c r="I283" s="105">
        <f t="shared" ca="1" si="203"/>
        <v>-2450883.3726842487</v>
      </c>
      <c r="J283" s="105">
        <f t="shared" ca="1" si="203"/>
        <v>-2879463.7988659856</v>
      </c>
      <c r="K283" s="105">
        <f t="shared" ca="1" si="203"/>
        <v>-3311663.4790290543</v>
      </c>
      <c r="L283" s="105">
        <f t="shared" ca="1" si="203"/>
        <v>-3743224.058396711</v>
      </c>
      <c r="M283" s="105">
        <f t="shared" ca="1" si="203"/>
        <v>-4174107.0419082772</v>
      </c>
      <c r="N283" s="105">
        <f t="shared" ca="1" si="203"/>
        <v>-1995842.7906459495</v>
      </c>
      <c r="O283" s="105">
        <f t="shared" ca="1" si="203"/>
        <v>-2263405.6022122195</v>
      </c>
      <c r="P283" s="105">
        <f t="shared" ca="1" si="203"/>
        <v>-2686521.1963001555</v>
      </c>
      <c r="Q283" s="105">
        <f t="shared" ca="1" si="203"/>
        <v>-3085844.6797999139</v>
      </c>
      <c r="R283" s="105">
        <f t="shared" ca="1" si="203"/>
        <v>-3476132.1632895982</v>
      </c>
      <c r="S283" s="105">
        <f t="shared" ca="1" si="203"/>
        <v>-3865752.0847817753</v>
      </c>
      <c r="T283" s="105">
        <f t="shared" ca="1" si="203"/>
        <v>-4254495.2485427642</v>
      </c>
      <c r="U283" s="105">
        <f t="shared" ca="1" si="203"/>
        <v>-4642127.047033716</v>
      </c>
      <c r="V283" s="105">
        <f t="shared" ca="1" si="203"/>
        <v>-4965576.6021750411</v>
      </c>
      <c r="W283" s="105">
        <f t="shared" ca="1" si="203"/>
        <v>-5363933.7991295848</v>
      </c>
      <c r="X283" s="105">
        <f t="shared" ca="1" si="203"/>
        <v>-5731960.8998494251</v>
      </c>
      <c r="Y283" s="105">
        <f t="shared" ca="1" si="203"/>
        <v>-6097121.0411227513</v>
      </c>
      <c r="Z283" s="105">
        <f t="shared" ca="1" si="203"/>
        <v>-6458893.9788027443</v>
      </c>
      <c r="AA283" s="105">
        <f t="shared" ca="1" si="203"/>
        <v>-6805143.9361047223</v>
      </c>
      <c r="AB283" s="105">
        <f t="shared" ca="1" si="203"/>
        <v>-7160768.9483917095</v>
      </c>
      <c r="AC283" s="105">
        <f t="shared" ca="1" si="203"/>
        <v>-7520945.7325964086</v>
      </c>
      <c r="AD283" s="105">
        <f t="shared" ca="1" si="203"/>
        <v>-7880641.7934640367</v>
      </c>
      <c r="AE283" s="105">
        <f t="shared" ca="1" si="203"/>
        <v>-8232924.5751433801</v>
      </c>
      <c r="AF283" s="105">
        <f t="shared" ca="1" si="203"/>
        <v>-8576679.6013478115</v>
      </c>
      <c r="AG283" s="105">
        <f t="shared" ca="1" si="203"/>
        <v>-8910645.9477397259</v>
      </c>
      <c r="AH283" s="105">
        <f t="shared" ca="1" si="203"/>
        <v>-9233396.5983849727</v>
      </c>
      <c r="AI283" s="105">
        <f t="shared" ca="1" si="203"/>
        <v>-9543316.1766100433</v>
      </c>
      <c r="AJ283" s="105">
        <f t="shared" ca="1" si="203"/>
        <v>-9838575.6992009152</v>
      </c>
      <c r="AK283" s="105">
        <f t="shared" ca="1" si="203"/>
        <v>-10117103.955956504</v>
      </c>
      <c r="AL283" s="105">
        <f t="shared" ca="1" si="203"/>
        <v>-10376555.063412337</v>
      </c>
      <c r="AM283" s="105">
        <f t="shared" ca="1" si="203"/>
        <v>-10588438.37743911</v>
      </c>
      <c r="AN283" s="105">
        <f t="shared" ca="1" si="203"/>
        <v>-10806818.887566248</v>
      </c>
      <c r="AO283" s="105">
        <f t="shared" ca="1" si="203"/>
        <v>-11006882.417366913</v>
      </c>
      <c r="AP283" s="105">
        <f t="shared" ca="1" si="203"/>
        <v>-11180243.417541409</v>
      </c>
      <c r="AQ283" s="105">
        <f t="shared" ca="1" si="203"/>
        <v>-11316077.595662592</v>
      </c>
      <c r="AR283" s="105">
        <f t="shared" ca="1" si="203"/>
        <v>-11409268.572164606</v>
      </c>
      <c r="AS283" s="105">
        <f t="shared" ca="1" si="203"/>
        <v>-11458771.396918504</v>
      </c>
      <c r="AT283" s="105">
        <f t="shared" ca="1" si="203"/>
        <v>-11456429.482217677</v>
      </c>
      <c r="AU283" s="105">
        <f t="shared" ca="1" si="203"/>
        <v>-11391624.764106391</v>
      </c>
      <c r="AV283" s="105">
        <f t="shared" ca="1" si="203"/>
        <v>-11255914.032235369</v>
      </c>
      <c r="AW283" s="105">
        <f t="shared" ca="1" si="203"/>
        <v>-11044480.493692629</v>
      </c>
      <c r="AX283" s="105">
        <f t="shared" ca="1" si="203"/>
        <v>-10744891.217604268</v>
      </c>
      <c r="AY283" s="105">
        <f t="shared" ca="1" si="203"/>
        <v>-10220312.799620764</v>
      </c>
      <c r="AZ283" s="105">
        <f t="shared" ca="1" si="203"/>
        <v>-9852121.342997266</v>
      </c>
      <c r="BA283" s="105">
        <f t="shared" ca="1" si="203"/>
        <v>-9362968.5712715834</v>
      </c>
      <c r="BB283" s="105">
        <f t="shared" ca="1" si="203"/>
        <v>-8732981.0498804301</v>
      </c>
      <c r="BC283" s="105">
        <f t="shared" ca="1" si="203"/>
        <v>-7934392.8183822343</v>
      </c>
      <c r="BD283" s="105">
        <f t="shared" ca="1" si="203"/>
        <v>-6943470.1252191467</v>
      </c>
      <c r="BE283" s="105">
        <f t="shared" ca="1" si="203"/>
        <v>-5733307.3726072181</v>
      </c>
      <c r="BF283" s="105">
        <f t="shared" ca="1" si="203"/>
        <v>-4273403.051246888</v>
      </c>
      <c r="BG283" s="105">
        <f t="shared" ca="1" si="203"/>
        <v>-2529178.9959939634</v>
      </c>
      <c r="BH283" s="105">
        <f t="shared" ca="1" si="203"/>
        <v>-466413.58589015435</v>
      </c>
      <c r="BI283" s="105">
        <f t="shared" ca="1" si="203"/>
        <v>1960991.886125511</v>
      </c>
      <c r="BJ283" s="105">
        <f t="shared" ca="1" si="203"/>
        <v>4801757.2266131975</v>
      </c>
      <c r="BK283" s="182"/>
    </row>
    <row r="284" spans="1:63">
      <c r="A284" s="181" t="s">
        <v>222</v>
      </c>
      <c r="C284" s="94">
        <f>-'Input - Salaries &amp; Dividends'!D38</f>
        <v>0</v>
      </c>
      <c r="D284" s="94">
        <f>-'Input - Salaries &amp; Dividends'!E38</f>
        <v>0</v>
      </c>
      <c r="E284" s="94">
        <f>-'Input - Salaries &amp; Dividends'!F38</f>
        <v>0</v>
      </c>
      <c r="F284" s="94">
        <f>-'Input - Salaries &amp; Dividends'!G38</f>
        <v>0</v>
      </c>
      <c r="G284" s="94">
        <f>-'Input - Salaries &amp; Dividends'!H38</f>
        <v>0</v>
      </c>
      <c r="H284" s="94">
        <f>-'Input - Salaries &amp; Dividends'!I38</f>
        <v>0</v>
      </c>
      <c r="I284" s="94">
        <f>-'Input - Salaries &amp; Dividends'!J38</f>
        <v>0</v>
      </c>
      <c r="J284" s="94">
        <f>-'Input - Salaries &amp; Dividends'!K38</f>
        <v>0</v>
      </c>
      <c r="K284" s="94">
        <f>-'Input - Salaries &amp; Dividends'!L38</f>
        <v>0</v>
      </c>
      <c r="L284" s="94">
        <f>-'Input - Salaries &amp; Dividends'!M38</f>
        <v>0</v>
      </c>
      <c r="M284" s="94">
        <f>-'Input - Salaries &amp; Dividends'!N38</f>
        <v>0</v>
      </c>
      <c r="N284" s="94">
        <f>-'Input - Salaries &amp; Dividends'!O38</f>
        <v>0</v>
      </c>
      <c r="O284" s="94">
        <f>-'Input - Salaries &amp; Dividends'!P38</f>
        <v>0</v>
      </c>
      <c r="P284" s="94">
        <f>-'Input - Salaries &amp; Dividends'!Q38</f>
        <v>0</v>
      </c>
      <c r="Q284" s="94">
        <f>-'Input - Salaries &amp; Dividends'!R38</f>
        <v>0</v>
      </c>
      <c r="R284" s="94">
        <f>-'Input - Salaries &amp; Dividends'!S38</f>
        <v>0</v>
      </c>
      <c r="S284" s="94">
        <f>-'Input - Salaries &amp; Dividends'!T38</f>
        <v>0</v>
      </c>
      <c r="T284" s="94">
        <f>-'Input - Salaries &amp; Dividends'!U38</f>
        <v>0</v>
      </c>
      <c r="U284" s="94">
        <f>-'Input - Salaries &amp; Dividends'!V38</f>
        <v>0</v>
      </c>
      <c r="V284" s="94">
        <f>-'Input - Salaries &amp; Dividends'!W38</f>
        <v>0</v>
      </c>
      <c r="W284" s="94">
        <f>-'Input - Salaries &amp; Dividends'!X38</f>
        <v>0</v>
      </c>
      <c r="X284" s="94">
        <f>-'Input - Salaries &amp; Dividends'!Y38</f>
        <v>0</v>
      </c>
      <c r="Y284" s="94">
        <f>-'Input - Salaries &amp; Dividends'!Z38</f>
        <v>0</v>
      </c>
      <c r="Z284" s="94">
        <f>-'Input - Salaries &amp; Dividends'!AA38</f>
        <v>0</v>
      </c>
      <c r="AA284" s="94">
        <f>-'Input - Salaries &amp; Dividends'!AB38</f>
        <v>0</v>
      </c>
      <c r="AB284" s="94">
        <f>-'Input - Salaries &amp; Dividends'!AC38</f>
        <v>0</v>
      </c>
      <c r="AC284" s="94">
        <f>-'Input - Salaries &amp; Dividends'!AD38</f>
        <v>0</v>
      </c>
      <c r="AD284" s="94">
        <f>-'Input - Salaries &amp; Dividends'!AE38</f>
        <v>0</v>
      </c>
      <c r="AE284" s="94">
        <f>-'Input - Salaries &amp; Dividends'!AF38</f>
        <v>0</v>
      </c>
      <c r="AF284" s="94">
        <f>-'Input - Salaries &amp; Dividends'!AG38</f>
        <v>0</v>
      </c>
      <c r="AG284" s="94">
        <f>-'Input - Salaries &amp; Dividends'!AH38</f>
        <v>0</v>
      </c>
      <c r="AH284" s="94">
        <f>-'Input - Salaries &amp; Dividends'!AI38</f>
        <v>0</v>
      </c>
      <c r="AI284" s="94">
        <f>-'Input - Salaries &amp; Dividends'!AJ38</f>
        <v>0</v>
      </c>
      <c r="AJ284" s="94">
        <f>-'Input - Salaries &amp; Dividends'!AK38</f>
        <v>0</v>
      </c>
      <c r="AK284" s="94">
        <f>-'Input - Salaries &amp; Dividends'!AL38</f>
        <v>0</v>
      </c>
      <c r="AL284" s="94">
        <f>-'Input - Salaries &amp; Dividends'!AM38</f>
        <v>0</v>
      </c>
      <c r="AM284" s="94">
        <f>-'Input - Salaries &amp; Dividends'!AN38</f>
        <v>0</v>
      </c>
      <c r="AN284" s="94">
        <f>-'Input - Salaries &amp; Dividends'!AO38</f>
        <v>0</v>
      </c>
      <c r="AO284" s="94">
        <f>-'Input - Salaries &amp; Dividends'!AP38</f>
        <v>0</v>
      </c>
      <c r="AP284" s="94">
        <f>-'Input - Salaries &amp; Dividends'!AQ38</f>
        <v>0</v>
      </c>
      <c r="AQ284" s="94">
        <f>-'Input - Salaries &amp; Dividends'!AR38</f>
        <v>0</v>
      </c>
      <c r="AR284" s="94">
        <f>-'Input - Salaries &amp; Dividends'!AS38</f>
        <v>0</v>
      </c>
      <c r="AS284" s="94">
        <f>-'Input - Salaries &amp; Dividends'!AT38</f>
        <v>0</v>
      </c>
      <c r="AT284" s="94">
        <f>-'Input - Salaries &amp; Dividends'!AU38</f>
        <v>0</v>
      </c>
      <c r="AU284" s="94">
        <f>-'Input - Salaries &amp; Dividends'!AV38</f>
        <v>0</v>
      </c>
      <c r="AV284" s="94">
        <f>-'Input - Salaries &amp; Dividends'!AW38</f>
        <v>0</v>
      </c>
      <c r="AW284" s="94">
        <f>-'Input - Salaries &amp; Dividends'!AX38</f>
        <v>0</v>
      </c>
      <c r="AX284" s="94">
        <f>-'Input - Salaries &amp; Dividends'!AY38</f>
        <v>0</v>
      </c>
      <c r="AY284" s="94">
        <f>-'Input - Salaries &amp; Dividends'!AZ38</f>
        <v>0</v>
      </c>
      <c r="AZ284" s="94">
        <f>-'Input - Salaries &amp; Dividends'!BA38</f>
        <v>0</v>
      </c>
      <c r="BA284" s="94">
        <f>-'Input - Salaries &amp; Dividends'!BB38</f>
        <v>0</v>
      </c>
      <c r="BB284" s="94">
        <f>-'Input - Salaries &amp; Dividends'!BC38</f>
        <v>0</v>
      </c>
      <c r="BC284" s="94">
        <f>-'Input - Salaries &amp; Dividends'!BD38</f>
        <v>0</v>
      </c>
      <c r="BD284" s="94">
        <f>-'Input - Salaries &amp; Dividends'!BE38</f>
        <v>0</v>
      </c>
      <c r="BE284" s="94">
        <f>-'Input - Salaries &amp; Dividends'!BF38</f>
        <v>0</v>
      </c>
      <c r="BF284" s="94">
        <f>-'Input - Salaries &amp; Dividends'!BG38</f>
        <v>0</v>
      </c>
      <c r="BG284" s="94">
        <f>-'Input - Salaries &amp; Dividends'!BH38</f>
        <v>0</v>
      </c>
      <c r="BH284" s="94">
        <f>-'Input - Salaries &amp; Dividends'!BI38</f>
        <v>0</v>
      </c>
      <c r="BI284" s="94">
        <f>-'Input - Salaries &amp; Dividends'!BJ38</f>
        <v>0</v>
      </c>
      <c r="BJ284" s="94">
        <f>-'Input - Salaries &amp; Dividends'!BK38</f>
        <v>0</v>
      </c>
      <c r="BK284" s="182"/>
    </row>
    <row r="285" spans="1:63">
      <c r="A285" s="162" t="s">
        <v>223</v>
      </c>
      <c r="B285" s="177">
        <f t="shared" ref="B285:BJ285" si="204">B281+B274+B284</f>
        <v>0</v>
      </c>
      <c r="C285" s="177">
        <f t="shared" ca="1" si="204"/>
        <v>-740</v>
      </c>
      <c r="D285" s="177">
        <f t="shared" ca="1" si="204"/>
        <v>-165191.66666666666</v>
      </c>
      <c r="E285" s="177">
        <f t="shared" ca="1" si="204"/>
        <v>-405928.33333333337</v>
      </c>
      <c r="F285" s="177">
        <f t="shared" ca="1" si="204"/>
        <v>-503124.53333333333</v>
      </c>
      <c r="G285" s="177">
        <f t="shared" ca="1" si="204"/>
        <v>-450475.37715020828</v>
      </c>
      <c r="H285" s="177">
        <f t="shared" ca="1" si="204"/>
        <v>-479586.20917899982</v>
      </c>
      <c r="I285" s="177">
        <f t="shared" ca="1" si="204"/>
        <v>-450837.25302170753</v>
      </c>
      <c r="J285" s="177">
        <f t="shared" ca="1" si="204"/>
        <v>-428580.42618173687</v>
      </c>
      <c r="K285" s="177">
        <f t="shared" ca="1" si="204"/>
        <v>-432199.68016306881</v>
      </c>
      <c r="L285" s="177">
        <f t="shared" ca="1" si="204"/>
        <v>-431560.57936765673</v>
      </c>
      <c r="M285" s="177">
        <f t="shared" ca="1" si="204"/>
        <v>-430882.98351156613</v>
      </c>
      <c r="N285" s="177">
        <f t="shared" ca="1" si="204"/>
        <v>2178264.2512623277</v>
      </c>
      <c r="O285" s="177">
        <f t="shared" ca="1" si="204"/>
        <v>-267562.81156626972</v>
      </c>
      <c r="P285" s="177">
        <f t="shared" ca="1" si="204"/>
        <v>-423115.59408793587</v>
      </c>
      <c r="Q285" s="177">
        <f t="shared" ca="1" si="204"/>
        <v>-399323.48349975829</v>
      </c>
      <c r="R285" s="177">
        <f t="shared" ca="1" si="204"/>
        <v>-390287.48348968412</v>
      </c>
      <c r="S285" s="177">
        <f t="shared" ca="1" si="204"/>
        <v>-389619.92149217718</v>
      </c>
      <c r="T285" s="177">
        <f t="shared" ca="1" si="204"/>
        <v>-388743.16376098862</v>
      </c>
      <c r="U285" s="177">
        <f t="shared" ca="1" si="204"/>
        <v>-387631.79849095177</v>
      </c>
      <c r="V285" s="177">
        <f t="shared" ca="1" si="204"/>
        <v>-323449.55514132511</v>
      </c>
      <c r="W285" s="177">
        <f t="shared" ca="1" si="204"/>
        <v>-398357.19695454335</v>
      </c>
      <c r="X285" s="177">
        <f t="shared" ca="1" si="204"/>
        <v>-368027.10071984015</v>
      </c>
      <c r="Y285" s="177">
        <f t="shared" ca="1" si="204"/>
        <v>-365160.14127332589</v>
      </c>
      <c r="Z285" s="177">
        <f t="shared" ca="1" si="204"/>
        <v>-361772.93767999299</v>
      </c>
      <c r="AA285" s="177">
        <f t="shared" ca="1" si="204"/>
        <v>-346249.95730197825</v>
      </c>
      <c r="AB285" s="177">
        <f t="shared" ca="1" si="204"/>
        <v>-355625.01228698692</v>
      </c>
      <c r="AC285" s="177">
        <f t="shared" ca="1" si="204"/>
        <v>-360176.78420469887</v>
      </c>
      <c r="AD285" s="177">
        <f t="shared" ca="1" si="204"/>
        <v>-359696.06086762762</v>
      </c>
      <c r="AE285" s="177">
        <f t="shared" ca="1" si="204"/>
        <v>-352282.78167934378</v>
      </c>
      <c r="AF285" s="177">
        <f t="shared" ca="1" si="204"/>
        <v>-343755.02620443061</v>
      </c>
      <c r="AG285" s="177">
        <f t="shared" ca="1" si="204"/>
        <v>-333966.34639191395</v>
      </c>
      <c r="AH285" s="177">
        <f t="shared" ca="1" si="204"/>
        <v>-322750.65064524743</v>
      </c>
      <c r="AI285" s="177">
        <f t="shared" ca="1" si="204"/>
        <v>-309919.57822506985</v>
      </c>
      <c r="AJ285" s="177">
        <f t="shared" ca="1" si="204"/>
        <v>-295259.52259087109</v>
      </c>
      <c r="AK285" s="177">
        <f t="shared" ca="1" si="204"/>
        <v>-278528.25675558799</v>
      </c>
      <c r="AL285" s="177">
        <f t="shared" ca="1" si="204"/>
        <v>-259451.10745583213</v>
      </c>
      <c r="AM285" s="177">
        <f t="shared" ca="1" si="204"/>
        <v>-211883.31402677315</v>
      </c>
      <c r="AN285" s="177">
        <f t="shared" ca="1" si="204"/>
        <v>-218380.51012713838</v>
      </c>
      <c r="AO285" s="177">
        <f t="shared" ca="1" si="204"/>
        <v>-200063.52980066428</v>
      </c>
      <c r="AP285" s="177">
        <f t="shared" ca="1" si="204"/>
        <v>-173361.00017449589</v>
      </c>
      <c r="AQ285" s="177">
        <f t="shared" ca="1" si="204"/>
        <v>-135834.17812118257</v>
      </c>
      <c r="AR285" s="177">
        <f t="shared" ca="1" si="204"/>
        <v>-93190.976502014644</v>
      </c>
      <c r="AS285" s="177">
        <f t="shared" ca="1" si="204"/>
        <v>-49502.824753896479</v>
      </c>
      <c r="AT285" s="177">
        <f t="shared" ca="1" si="204"/>
        <v>2341.9147008268337</v>
      </c>
      <c r="AU285" s="177">
        <f t="shared" ca="1" si="204"/>
        <v>64804.718111285183</v>
      </c>
      <c r="AV285" s="177">
        <f t="shared" ca="1" si="204"/>
        <v>135710.73187102127</v>
      </c>
      <c r="AW285" s="177">
        <f t="shared" ca="1" si="204"/>
        <v>211433.5385427397</v>
      </c>
      <c r="AX285" s="177">
        <f t="shared" ca="1" si="204"/>
        <v>299589.27608836145</v>
      </c>
      <c r="AY285" s="177">
        <f t="shared" ca="1" si="204"/>
        <v>524578.41798350355</v>
      </c>
      <c r="AZ285" s="177">
        <f t="shared" ca="1" si="204"/>
        <v>368191.45662349788</v>
      </c>
      <c r="BA285" s="177">
        <f t="shared" ca="1" si="204"/>
        <v>489152.77172568196</v>
      </c>
      <c r="BB285" s="177">
        <f t="shared" ca="1" si="204"/>
        <v>629987.52139115252</v>
      </c>
      <c r="BC285" s="177">
        <f t="shared" ca="1" si="204"/>
        <v>798588.23149819579</v>
      </c>
      <c r="BD285" s="177">
        <f t="shared" ca="1" si="204"/>
        <v>990922.69316308736</v>
      </c>
      <c r="BE285" s="177">
        <f t="shared" ca="1" si="204"/>
        <v>1210162.7526119291</v>
      </c>
      <c r="BF285" s="177">
        <f t="shared" ca="1" si="204"/>
        <v>1459904.3213603303</v>
      </c>
      <c r="BG285" s="177">
        <f t="shared" ca="1" si="204"/>
        <v>1744224.0552529246</v>
      </c>
      <c r="BH285" s="177">
        <f t="shared" ca="1" si="204"/>
        <v>2062765.4101038091</v>
      </c>
      <c r="BI285" s="177">
        <f t="shared" ca="1" si="204"/>
        <v>2427405.4720156654</v>
      </c>
      <c r="BJ285" s="177">
        <f t="shared" ca="1" si="204"/>
        <v>2840765.3404876865</v>
      </c>
      <c r="BK285" s="182"/>
    </row>
    <row r="286" spans="1:63">
      <c r="A286" s="181"/>
      <c r="C286" s="94"/>
      <c r="D286" s="94"/>
      <c r="E286" s="94"/>
      <c r="F286" s="94"/>
      <c r="G286" s="94"/>
      <c r="H286" s="94"/>
      <c r="I286" s="94"/>
      <c r="J286" s="94"/>
      <c r="K286" s="94"/>
      <c r="L286" s="94"/>
      <c r="M286" s="94"/>
      <c r="N286" s="94"/>
      <c r="O286" s="94"/>
      <c r="P286" s="94"/>
      <c r="Q286" s="94"/>
      <c r="R286" s="94"/>
      <c r="S286" s="94"/>
      <c r="T286" s="94"/>
      <c r="U286" s="94"/>
      <c r="V286" s="94"/>
      <c r="W286" s="94"/>
      <c r="X286" s="94"/>
      <c r="Y286" s="94"/>
      <c r="Z286" s="94"/>
      <c r="AA286" s="94"/>
      <c r="AB286" s="94"/>
      <c r="AC286" s="94"/>
      <c r="AD286" s="94"/>
      <c r="AE286" s="94"/>
      <c r="AF286" s="94"/>
      <c r="AG286" s="94"/>
      <c r="AH286" s="94"/>
      <c r="AI286" s="94"/>
      <c r="AJ286" s="94"/>
      <c r="AK286" s="94"/>
      <c r="AL286" s="94"/>
      <c r="AM286" s="94"/>
      <c r="AN286" s="94"/>
      <c r="AO286" s="94"/>
      <c r="AP286" s="94"/>
      <c r="AQ286" s="94"/>
      <c r="AR286" s="94"/>
      <c r="AS286" s="94"/>
      <c r="AT286" s="94"/>
      <c r="AU286" s="94"/>
      <c r="AV286" s="94"/>
      <c r="AW286" s="94"/>
      <c r="AX286" s="94"/>
      <c r="AY286" s="94"/>
      <c r="AZ286" s="94"/>
      <c r="BA286" s="94"/>
      <c r="BB286" s="94"/>
      <c r="BC286" s="94"/>
      <c r="BD286" s="94"/>
      <c r="BE286" s="94"/>
      <c r="BF286" s="94"/>
      <c r="BG286" s="94"/>
      <c r="BH286" s="94"/>
      <c r="BI286" s="94"/>
      <c r="BJ286" s="94"/>
      <c r="BK286" s="182"/>
    </row>
    <row r="287" spans="1:63">
      <c r="A287" s="162" t="s">
        <v>224</v>
      </c>
      <c r="B287" s="103">
        <f>B285+B244</f>
        <v>5000</v>
      </c>
      <c r="C287" s="179">
        <f t="shared" ref="C287:BJ287" ca="1" si="205">B287+C285</f>
        <v>4260</v>
      </c>
      <c r="D287" s="179">
        <f t="shared" ca="1" si="205"/>
        <v>-160931.66666666666</v>
      </c>
      <c r="E287" s="179">
        <f t="shared" ca="1" si="205"/>
        <v>-566860</v>
      </c>
      <c r="F287" s="179">
        <f t="shared" ca="1" si="205"/>
        <v>-1069984.5333333332</v>
      </c>
      <c r="G287" s="179">
        <f t="shared" ca="1" si="205"/>
        <v>-1520459.9104835414</v>
      </c>
      <c r="H287" s="179">
        <f t="shared" ca="1" si="205"/>
        <v>-2000046.1196625412</v>
      </c>
      <c r="I287" s="179">
        <f t="shared" ca="1" si="205"/>
        <v>-2450883.3726842487</v>
      </c>
      <c r="J287" s="179">
        <f t="shared" ca="1" si="205"/>
        <v>-2879463.7988659856</v>
      </c>
      <c r="K287" s="179">
        <f t="shared" ca="1" si="205"/>
        <v>-3311663.4790290543</v>
      </c>
      <c r="L287" s="179">
        <f t="shared" ca="1" si="205"/>
        <v>-3743224.058396711</v>
      </c>
      <c r="M287" s="179">
        <f t="shared" ca="1" si="205"/>
        <v>-4174107.0419082772</v>
      </c>
      <c r="N287" s="179">
        <f t="shared" ca="1" si="205"/>
        <v>-1995842.7906459495</v>
      </c>
      <c r="O287" s="179">
        <f t="shared" ca="1" si="205"/>
        <v>-2263405.6022122195</v>
      </c>
      <c r="P287" s="179">
        <f t="shared" ca="1" si="205"/>
        <v>-2686521.1963001555</v>
      </c>
      <c r="Q287" s="179">
        <f t="shared" ca="1" si="205"/>
        <v>-3085844.6797999139</v>
      </c>
      <c r="R287" s="179">
        <f t="shared" ca="1" si="205"/>
        <v>-3476132.1632895982</v>
      </c>
      <c r="S287" s="179">
        <f t="shared" ca="1" si="205"/>
        <v>-3865752.0847817753</v>
      </c>
      <c r="T287" s="179">
        <f t="shared" ca="1" si="205"/>
        <v>-4254495.2485427642</v>
      </c>
      <c r="U287" s="179">
        <f t="shared" ca="1" si="205"/>
        <v>-4642127.047033716</v>
      </c>
      <c r="V287" s="179">
        <f t="shared" ca="1" si="205"/>
        <v>-4965576.6021750411</v>
      </c>
      <c r="W287" s="179">
        <f t="shared" ca="1" si="205"/>
        <v>-5363933.7991295848</v>
      </c>
      <c r="X287" s="179">
        <f t="shared" ca="1" si="205"/>
        <v>-5731960.8998494251</v>
      </c>
      <c r="Y287" s="179">
        <f t="shared" ca="1" si="205"/>
        <v>-6097121.0411227513</v>
      </c>
      <c r="Z287" s="179">
        <f t="shared" ca="1" si="205"/>
        <v>-6458893.9788027443</v>
      </c>
      <c r="AA287" s="179">
        <f t="shared" ca="1" si="205"/>
        <v>-6805143.9361047223</v>
      </c>
      <c r="AB287" s="179">
        <f t="shared" ca="1" si="205"/>
        <v>-7160768.9483917095</v>
      </c>
      <c r="AC287" s="179">
        <f t="shared" ca="1" si="205"/>
        <v>-7520945.7325964086</v>
      </c>
      <c r="AD287" s="179">
        <f t="shared" ca="1" si="205"/>
        <v>-7880641.7934640367</v>
      </c>
      <c r="AE287" s="179">
        <f t="shared" ca="1" si="205"/>
        <v>-8232924.5751433801</v>
      </c>
      <c r="AF287" s="179">
        <f t="shared" ca="1" si="205"/>
        <v>-8576679.6013478115</v>
      </c>
      <c r="AG287" s="179">
        <f t="shared" ca="1" si="205"/>
        <v>-8910645.9477397259</v>
      </c>
      <c r="AH287" s="179">
        <f t="shared" ca="1" si="205"/>
        <v>-9233396.5983849727</v>
      </c>
      <c r="AI287" s="179">
        <f t="shared" ca="1" si="205"/>
        <v>-9543316.1766100433</v>
      </c>
      <c r="AJ287" s="179">
        <f t="shared" ca="1" si="205"/>
        <v>-9838575.6992009152</v>
      </c>
      <c r="AK287" s="179">
        <f t="shared" ca="1" si="205"/>
        <v>-10117103.955956504</v>
      </c>
      <c r="AL287" s="179">
        <f t="shared" ca="1" si="205"/>
        <v>-10376555.063412337</v>
      </c>
      <c r="AM287" s="179">
        <f t="shared" ca="1" si="205"/>
        <v>-10588438.37743911</v>
      </c>
      <c r="AN287" s="179">
        <f t="shared" ca="1" si="205"/>
        <v>-10806818.887566248</v>
      </c>
      <c r="AO287" s="179">
        <f t="shared" ca="1" si="205"/>
        <v>-11006882.417366913</v>
      </c>
      <c r="AP287" s="179">
        <f t="shared" ca="1" si="205"/>
        <v>-11180243.417541409</v>
      </c>
      <c r="AQ287" s="179">
        <f t="shared" ca="1" si="205"/>
        <v>-11316077.595662592</v>
      </c>
      <c r="AR287" s="179">
        <f t="shared" ca="1" si="205"/>
        <v>-11409268.572164606</v>
      </c>
      <c r="AS287" s="179">
        <f t="shared" ca="1" si="205"/>
        <v>-11458771.396918504</v>
      </c>
      <c r="AT287" s="179">
        <f t="shared" ca="1" si="205"/>
        <v>-11456429.482217677</v>
      </c>
      <c r="AU287" s="179">
        <f t="shared" ca="1" si="205"/>
        <v>-11391624.764106391</v>
      </c>
      <c r="AV287" s="179">
        <f t="shared" ca="1" si="205"/>
        <v>-11255914.032235369</v>
      </c>
      <c r="AW287" s="179">
        <f t="shared" ca="1" si="205"/>
        <v>-11044480.493692629</v>
      </c>
      <c r="AX287" s="179">
        <f t="shared" ca="1" si="205"/>
        <v>-10744891.217604268</v>
      </c>
      <c r="AY287" s="179">
        <f t="shared" ca="1" si="205"/>
        <v>-10220312.799620764</v>
      </c>
      <c r="AZ287" s="179">
        <f t="shared" ca="1" si="205"/>
        <v>-9852121.342997266</v>
      </c>
      <c r="BA287" s="179">
        <f t="shared" ca="1" si="205"/>
        <v>-9362968.5712715834</v>
      </c>
      <c r="BB287" s="179">
        <f t="shared" ca="1" si="205"/>
        <v>-8732981.0498804301</v>
      </c>
      <c r="BC287" s="179">
        <f t="shared" ca="1" si="205"/>
        <v>-7934392.8183822343</v>
      </c>
      <c r="BD287" s="179">
        <f t="shared" ca="1" si="205"/>
        <v>-6943470.1252191467</v>
      </c>
      <c r="BE287" s="179">
        <f t="shared" ca="1" si="205"/>
        <v>-5733307.3726072181</v>
      </c>
      <c r="BF287" s="179">
        <f t="shared" ca="1" si="205"/>
        <v>-4273403.051246888</v>
      </c>
      <c r="BG287" s="179">
        <f t="shared" ca="1" si="205"/>
        <v>-2529178.9959939634</v>
      </c>
      <c r="BH287" s="179">
        <f t="shared" ca="1" si="205"/>
        <v>-466413.58589015435</v>
      </c>
      <c r="BI287" s="179">
        <f t="shared" ca="1" si="205"/>
        <v>1960991.886125511</v>
      </c>
      <c r="BJ287" s="179">
        <f t="shared" ca="1" si="205"/>
        <v>4801757.2266131975</v>
      </c>
      <c r="BK287" s="182"/>
    </row>
    <row r="288" spans="1:63">
      <c r="A288" s="162"/>
      <c r="B288" s="25"/>
      <c r="C288" s="94"/>
      <c r="D288" s="94"/>
      <c r="E288" s="94"/>
      <c r="F288" s="94"/>
      <c r="G288" s="94"/>
      <c r="H288" s="94"/>
      <c r="I288" s="94"/>
      <c r="J288" s="94"/>
      <c r="K288" s="94"/>
      <c r="L288" s="94"/>
      <c r="M288" s="94"/>
      <c r="N288" s="94"/>
      <c r="O288" s="94"/>
      <c r="P288" s="94"/>
      <c r="Q288" s="94"/>
      <c r="R288" s="94"/>
      <c r="S288" s="94"/>
      <c r="T288" s="94"/>
      <c r="U288" s="94"/>
      <c r="V288" s="94"/>
      <c r="W288" s="94"/>
      <c r="X288" s="94"/>
      <c r="Y288" s="94"/>
      <c r="Z288" s="94"/>
      <c r="AA288" s="94"/>
      <c r="AB288" s="94"/>
      <c r="AC288" s="94"/>
      <c r="AD288" s="94"/>
      <c r="AE288" s="94"/>
      <c r="AF288" s="94"/>
      <c r="AG288" s="94"/>
      <c r="AH288" s="94"/>
      <c r="AI288" s="94"/>
      <c r="AJ288" s="94"/>
      <c r="AK288" s="94"/>
      <c r="AL288" s="94"/>
      <c r="AM288" s="94"/>
      <c r="AN288" s="94"/>
      <c r="AO288" s="94"/>
      <c r="AP288" s="94"/>
      <c r="AQ288" s="94"/>
      <c r="AR288" s="94"/>
      <c r="AS288" s="94"/>
      <c r="AT288" s="94"/>
      <c r="AU288" s="94"/>
      <c r="AV288" s="94"/>
      <c r="AW288" s="94"/>
      <c r="AX288" s="94"/>
      <c r="AY288" s="94"/>
      <c r="AZ288" s="94"/>
      <c r="BA288" s="94"/>
      <c r="BB288" s="94"/>
      <c r="BC288" s="94"/>
      <c r="BD288" s="94"/>
      <c r="BE288" s="94"/>
      <c r="BF288" s="94"/>
      <c r="BG288" s="94"/>
      <c r="BH288" s="94"/>
      <c r="BI288" s="94"/>
      <c r="BJ288" s="94"/>
    </row>
    <row r="289" spans="1:62">
      <c r="A289" s="92" t="s">
        <v>225</v>
      </c>
      <c r="B289" s="92">
        <v>1</v>
      </c>
      <c r="C289" s="92">
        <v>2</v>
      </c>
      <c r="D289" s="92">
        <v>3</v>
      </c>
      <c r="E289" s="92">
        <v>4</v>
      </c>
      <c r="F289" s="92">
        <v>5</v>
      </c>
      <c r="G289" s="94"/>
      <c r="H289" s="94"/>
      <c r="I289" s="94"/>
      <c r="J289" s="94"/>
      <c r="K289" s="94"/>
      <c r="L289" s="94"/>
      <c r="M289" s="94"/>
      <c r="N289" s="94"/>
      <c r="O289" s="94"/>
      <c r="P289" s="94"/>
      <c r="Q289" s="94"/>
      <c r="R289" s="94"/>
      <c r="S289" s="94"/>
      <c r="T289" s="94"/>
      <c r="U289" s="94"/>
      <c r="V289" s="94"/>
      <c r="W289" s="94"/>
      <c r="X289" s="94"/>
      <c r="Y289" s="94"/>
      <c r="Z289" s="94"/>
      <c r="AA289" s="94"/>
      <c r="AB289" s="94"/>
      <c r="AC289" s="94"/>
      <c r="AD289" s="94"/>
      <c r="AE289" s="94"/>
      <c r="AF289" s="94"/>
      <c r="AG289" s="94"/>
      <c r="AH289" s="94"/>
      <c r="AI289" s="94"/>
      <c r="AJ289" s="94"/>
      <c r="AK289" s="94"/>
      <c r="AL289" s="94"/>
      <c r="AM289" s="94"/>
      <c r="AN289" s="94"/>
      <c r="AO289" s="94"/>
      <c r="AP289" s="94"/>
      <c r="AQ289" s="94"/>
      <c r="AR289" s="94"/>
      <c r="AS289" s="94"/>
      <c r="AT289" s="94"/>
      <c r="AU289" s="94"/>
      <c r="AV289" s="94"/>
      <c r="AW289" s="94"/>
      <c r="AX289" s="94"/>
      <c r="AY289" s="94"/>
      <c r="AZ289" s="94"/>
      <c r="BA289" s="94"/>
      <c r="BB289" s="94"/>
      <c r="BC289" s="94"/>
      <c r="BD289" s="94"/>
      <c r="BE289" s="94"/>
      <c r="BF289" s="94"/>
      <c r="BG289" s="94"/>
      <c r="BH289" s="94"/>
      <c r="BI289" s="94"/>
      <c r="BJ289" s="94"/>
    </row>
    <row r="290" spans="1:62" outlineLevel="1">
      <c r="A290" s="17" t="s">
        <v>213</v>
      </c>
      <c r="C290" s="94"/>
      <c r="D290" s="94"/>
      <c r="E290" s="94"/>
      <c r="F290" s="94"/>
      <c r="G290" s="94"/>
      <c r="H290" s="94"/>
      <c r="I290" s="94"/>
      <c r="J290" s="94"/>
      <c r="K290" s="94"/>
      <c r="L290" s="94"/>
      <c r="M290" s="94"/>
      <c r="N290" s="94"/>
      <c r="O290" s="94"/>
      <c r="P290" s="94"/>
      <c r="Q290" s="94"/>
      <c r="R290" s="94"/>
      <c r="S290" s="94"/>
      <c r="T290" s="94"/>
      <c r="U290" s="94"/>
      <c r="V290" s="94"/>
      <c r="W290" s="94"/>
      <c r="X290" s="94"/>
      <c r="Y290" s="94"/>
      <c r="Z290" s="94"/>
      <c r="AA290" s="94"/>
      <c r="AB290" s="94"/>
      <c r="AC290" s="94"/>
      <c r="AD290" s="94"/>
      <c r="AE290" s="94"/>
      <c r="AF290" s="94"/>
      <c r="AG290" s="94"/>
      <c r="AH290" s="94"/>
      <c r="AI290" s="94"/>
      <c r="AJ290" s="94"/>
      <c r="AK290" s="94"/>
      <c r="AL290" s="94"/>
      <c r="AM290" s="94"/>
      <c r="AN290" s="94"/>
      <c r="AO290" s="94"/>
      <c r="AP290" s="94"/>
      <c r="AQ290" s="94"/>
      <c r="AR290" s="94"/>
      <c r="AS290" s="94"/>
      <c r="AT290" s="94"/>
      <c r="AU290" s="94"/>
      <c r="AV290" s="94"/>
      <c r="AW290" s="94"/>
      <c r="AX290" s="94"/>
      <c r="AY290" s="94"/>
      <c r="AZ290" s="94"/>
      <c r="BA290" s="94"/>
      <c r="BB290" s="94"/>
      <c r="BC290" s="94"/>
      <c r="BD290" s="94"/>
      <c r="BE290" s="94"/>
      <c r="BF290" s="94"/>
      <c r="BG290" s="94"/>
      <c r="BH290" s="94"/>
      <c r="BI290" s="94"/>
      <c r="BJ290" s="94"/>
    </row>
    <row r="291" spans="1:62" outlineLevel="1">
      <c r="A291" s="181" t="s">
        <v>214</v>
      </c>
      <c r="B291" s="94">
        <f t="shared" ref="B291:F291" ca="1" si="206">SUMIF($B$236:$BJ$236,B$289,$B247:$BJ247)</f>
        <v>338848.89544487203</v>
      </c>
      <c r="C291" s="94">
        <f t="shared" ca="1" si="206"/>
        <v>1104543.5176569684</v>
      </c>
      <c r="D291" s="94">
        <f t="shared" ca="1" si="206"/>
        <v>2231194.849410777</v>
      </c>
      <c r="E291" s="94">
        <f t="shared" ca="1" si="206"/>
        <v>7843605.4019304765</v>
      </c>
      <c r="F291" s="94">
        <f t="shared" ca="1" si="206"/>
        <v>34813648.2501816</v>
      </c>
      <c r="G291" s="94"/>
      <c r="H291" s="94"/>
      <c r="I291" s="94"/>
      <c r="J291" s="94"/>
      <c r="K291" s="94"/>
      <c r="L291" s="94"/>
      <c r="M291" s="94"/>
      <c r="N291" s="94"/>
      <c r="O291" s="94"/>
      <c r="P291" s="94"/>
      <c r="Q291" s="94"/>
      <c r="R291" s="94"/>
      <c r="S291" s="94"/>
      <c r="T291" s="94"/>
      <c r="U291" s="94"/>
      <c r="V291" s="94"/>
      <c r="W291" s="94"/>
      <c r="X291" s="94"/>
      <c r="Y291" s="94"/>
      <c r="Z291" s="94"/>
      <c r="AA291" s="94"/>
      <c r="AB291" s="94"/>
      <c r="AC291" s="94"/>
      <c r="AD291" s="94"/>
      <c r="AE291" s="94"/>
      <c r="AF291" s="94"/>
      <c r="AG291" s="94"/>
      <c r="AH291" s="94"/>
      <c r="AI291" s="94"/>
      <c r="AJ291" s="94"/>
      <c r="AK291" s="94"/>
      <c r="AL291" s="94"/>
      <c r="AM291" s="94"/>
      <c r="AN291" s="94"/>
      <c r="AO291" s="94"/>
      <c r="AP291" s="94"/>
      <c r="AQ291" s="94"/>
      <c r="AR291" s="94"/>
      <c r="AS291" s="94"/>
      <c r="AT291" s="94"/>
      <c r="AU291" s="94"/>
      <c r="AV291" s="94"/>
      <c r="AW291" s="94"/>
      <c r="AX291" s="94"/>
      <c r="AY291" s="94"/>
      <c r="AZ291" s="94"/>
      <c r="BA291" s="94"/>
      <c r="BB291" s="94"/>
      <c r="BC291" s="94"/>
      <c r="BD291" s="94"/>
      <c r="BE291" s="94"/>
      <c r="BF291" s="94"/>
      <c r="BG291" s="94"/>
      <c r="BH291" s="94"/>
      <c r="BI291" s="94"/>
      <c r="BJ291" s="94"/>
    </row>
    <row r="292" spans="1:62" outlineLevel="1">
      <c r="A292" s="181"/>
      <c r="C292" s="94"/>
      <c r="D292" s="94"/>
      <c r="E292" s="94"/>
      <c r="F292" s="94"/>
      <c r="G292" s="94"/>
      <c r="H292" s="94"/>
      <c r="I292" s="94"/>
      <c r="J292" s="94"/>
      <c r="K292" s="94"/>
      <c r="L292" s="94"/>
      <c r="M292" s="94"/>
      <c r="N292" s="94"/>
      <c r="O292" s="94"/>
      <c r="P292" s="94"/>
      <c r="Q292" s="94"/>
      <c r="R292" s="94"/>
      <c r="S292" s="94"/>
      <c r="T292" s="94"/>
      <c r="U292" s="94"/>
      <c r="V292" s="94"/>
      <c r="W292" s="94"/>
      <c r="X292" s="94"/>
      <c r="Y292" s="94"/>
      <c r="Z292" s="94"/>
      <c r="AA292" s="94"/>
      <c r="AB292" s="94"/>
      <c r="AC292" s="94"/>
      <c r="AD292" s="94"/>
      <c r="AE292" s="94"/>
      <c r="AF292" s="94"/>
      <c r="AG292" s="94"/>
      <c r="AH292" s="94"/>
      <c r="AI292" s="94"/>
      <c r="AJ292" s="94"/>
      <c r="AK292" s="94"/>
      <c r="AL292" s="94"/>
      <c r="AM292" s="94"/>
      <c r="AN292" s="94"/>
      <c r="AO292" s="94"/>
      <c r="AP292" s="94"/>
      <c r="AQ292" s="94"/>
      <c r="AR292" s="94"/>
      <c r="AS292" s="94"/>
      <c r="AT292" s="94"/>
      <c r="AU292" s="94"/>
      <c r="AV292" s="94"/>
      <c r="AW292" s="94"/>
      <c r="AX292" s="94"/>
      <c r="AY292" s="94"/>
      <c r="AZ292" s="94"/>
      <c r="BA292" s="94"/>
      <c r="BB292" s="94"/>
      <c r="BC292" s="94"/>
      <c r="BD292" s="94"/>
      <c r="BE292" s="94"/>
      <c r="BF292" s="94"/>
      <c r="BG292" s="94"/>
      <c r="BH292" s="94"/>
      <c r="BI292" s="94"/>
      <c r="BJ292" s="94"/>
    </row>
    <row r="293" spans="1:62" outlineLevel="1">
      <c r="A293" s="181" t="str">
        <f>A65</f>
        <v>Cash paid for Direct Expenses</v>
      </c>
      <c r="B293" s="94">
        <f t="shared" ref="B293:F293" ca="1" si="207">SUMIF($B$236:$BJ$236,B$289,$B249:$BJ249)</f>
        <v>-19010.200672268893</v>
      </c>
      <c r="C293" s="94">
        <f t="shared" ca="1" si="207"/>
        <v>-86791.718563612987</v>
      </c>
      <c r="D293" s="94">
        <f t="shared" ca="1" si="207"/>
        <v>-175215.68617164216</v>
      </c>
      <c r="E293" s="94">
        <f t="shared" ca="1" si="207"/>
        <v>-597836.32259721635</v>
      </c>
      <c r="F293" s="94">
        <f t="shared" ca="1" si="207"/>
        <v>-2714877.9768157317</v>
      </c>
      <c r="G293" s="94"/>
      <c r="H293" s="94"/>
      <c r="I293" s="94"/>
      <c r="J293" s="94"/>
      <c r="K293" s="94"/>
      <c r="L293" s="94"/>
      <c r="M293" s="94"/>
      <c r="N293" s="94"/>
      <c r="O293" s="94"/>
      <c r="P293" s="94"/>
      <c r="Q293" s="94"/>
      <c r="R293" s="94"/>
      <c r="S293" s="94"/>
      <c r="T293" s="94"/>
      <c r="U293" s="94"/>
      <c r="V293" s="94"/>
      <c r="W293" s="94"/>
      <c r="X293" s="94"/>
      <c r="Y293" s="94"/>
      <c r="Z293" s="94"/>
      <c r="AA293" s="94"/>
      <c r="AB293" s="94"/>
      <c r="AC293" s="94"/>
      <c r="AD293" s="94"/>
      <c r="AE293" s="94"/>
      <c r="AF293" s="94"/>
      <c r="AG293" s="94"/>
      <c r="AH293" s="94"/>
      <c r="AI293" s="94"/>
      <c r="AJ293" s="94"/>
      <c r="AK293" s="94"/>
      <c r="AL293" s="94"/>
      <c r="AM293" s="94"/>
      <c r="AN293" s="94"/>
      <c r="AO293" s="94"/>
      <c r="AP293" s="94"/>
      <c r="AQ293" s="94"/>
      <c r="AR293" s="94"/>
      <c r="AS293" s="94"/>
      <c r="AT293" s="94"/>
      <c r="AU293" s="94"/>
      <c r="AV293" s="94"/>
      <c r="AW293" s="94"/>
      <c r="AX293" s="94"/>
      <c r="AY293" s="94"/>
      <c r="AZ293" s="94"/>
      <c r="BA293" s="94"/>
      <c r="BB293" s="94"/>
      <c r="BC293" s="94"/>
      <c r="BD293" s="94"/>
      <c r="BE293" s="94"/>
      <c r="BF293" s="94"/>
      <c r="BG293" s="94"/>
      <c r="BH293" s="94"/>
      <c r="BI293" s="94"/>
      <c r="BJ293" s="94"/>
    </row>
    <row r="294" spans="1:62" outlineLevel="1">
      <c r="A294" s="181" t="str">
        <f>A74</f>
        <v>Cash paid for Direct Labor</v>
      </c>
      <c r="B294" s="94">
        <f t="shared" ref="B294:F294" si="208">SUMIF($B$236:$BJ$236,B$289,$B250:$BJ250)</f>
        <v>0</v>
      </c>
      <c r="C294" s="94">
        <f t="shared" si="208"/>
        <v>0</v>
      </c>
      <c r="D294" s="94">
        <f t="shared" si="208"/>
        <v>0</v>
      </c>
      <c r="E294" s="94">
        <f t="shared" si="208"/>
        <v>0</v>
      </c>
      <c r="F294" s="94">
        <f t="shared" si="208"/>
        <v>0</v>
      </c>
      <c r="G294" s="94"/>
      <c r="H294" s="94"/>
      <c r="I294" s="94"/>
      <c r="J294" s="94"/>
      <c r="K294" s="94"/>
      <c r="L294" s="94"/>
      <c r="M294" s="94"/>
      <c r="N294" s="94"/>
      <c r="O294" s="94"/>
      <c r="P294" s="94"/>
      <c r="Q294" s="94"/>
      <c r="R294" s="94"/>
      <c r="S294" s="94"/>
      <c r="T294" s="94"/>
      <c r="U294" s="94"/>
      <c r="V294" s="94"/>
      <c r="W294" s="94"/>
      <c r="X294" s="94"/>
      <c r="Y294" s="94"/>
      <c r="Z294" s="94"/>
      <c r="AA294" s="94"/>
      <c r="AB294" s="94"/>
      <c r="AC294" s="94"/>
      <c r="AD294" s="94"/>
      <c r="AE294" s="94"/>
      <c r="AF294" s="94"/>
      <c r="AG294" s="94"/>
      <c r="AH294" s="94"/>
      <c r="AI294" s="94"/>
      <c r="AJ294" s="94"/>
      <c r="AK294" s="94"/>
      <c r="AL294" s="94"/>
      <c r="AM294" s="94"/>
      <c r="AN294" s="94"/>
      <c r="AO294" s="94"/>
      <c r="AP294" s="94"/>
      <c r="AQ294" s="94"/>
      <c r="AR294" s="94"/>
      <c r="AS294" s="94"/>
      <c r="AT294" s="94"/>
      <c r="AU294" s="94"/>
      <c r="AV294" s="94"/>
      <c r="AW294" s="94"/>
      <c r="AX294" s="94"/>
      <c r="AY294" s="94"/>
      <c r="AZ294" s="94"/>
      <c r="BA294" s="94"/>
      <c r="BB294" s="94"/>
      <c r="BC294" s="94"/>
      <c r="BD294" s="94"/>
      <c r="BE294" s="94"/>
      <c r="BF294" s="94"/>
      <c r="BG294" s="94"/>
      <c r="BH294" s="94"/>
      <c r="BI294" s="94"/>
      <c r="BJ294" s="94"/>
    </row>
    <row r="295" spans="1:62" outlineLevel="1">
      <c r="A295" s="181" t="str">
        <f t="shared" ref="A295:A316" si="209">IF(A88&lt;&gt;0,CONCATENATE("Cash paid for ",A88),0)</f>
        <v>Cash paid for Sales and Marketing</v>
      </c>
      <c r="B295" s="94">
        <f t="shared" ref="B295:F295" ca="1" si="210">SUMIF($B$236:$BJ$236,B$289,$B251:$BJ251)</f>
        <v>-667709.10528976738</v>
      </c>
      <c r="C295" s="94">
        <f t="shared" ca="1" si="210"/>
        <v>-230381.01040394884</v>
      </c>
      <c r="D295" s="94">
        <f t="shared" ca="1" si="210"/>
        <v>-395941.11947219307</v>
      </c>
      <c r="E295" s="94">
        <f t="shared" ca="1" si="210"/>
        <v>-1250206.1413270556</v>
      </c>
      <c r="F295" s="94">
        <f t="shared" ca="1" si="210"/>
        <v>-5474591.7336158603</v>
      </c>
      <c r="G295" s="94"/>
      <c r="H295" s="94"/>
      <c r="I295" s="94"/>
      <c r="J295" s="94"/>
      <c r="K295" s="94"/>
      <c r="L295" s="94"/>
      <c r="M295" s="94"/>
      <c r="N295" s="94"/>
      <c r="O295" s="94"/>
      <c r="P295" s="94"/>
      <c r="Q295" s="94"/>
      <c r="R295" s="94"/>
      <c r="S295" s="94"/>
      <c r="T295" s="94"/>
      <c r="U295" s="94"/>
      <c r="V295" s="94"/>
      <c r="W295" s="94"/>
      <c r="X295" s="94"/>
      <c r="Y295" s="94"/>
      <c r="Z295" s="94"/>
      <c r="AA295" s="94"/>
      <c r="AB295" s="94"/>
      <c r="AC295" s="94"/>
      <c r="AD295" s="94"/>
      <c r="AE295" s="94"/>
      <c r="AF295" s="94"/>
      <c r="AG295" s="94"/>
      <c r="AH295" s="94"/>
      <c r="AI295" s="94"/>
      <c r="AJ295" s="94"/>
      <c r="AK295" s="94"/>
      <c r="AL295" s="94"/>
      <c r="AM295" s="94"/>
      <c r="AN295" s="94"/>
      <c r="AO295" s="94"/>
      <c r="AP295" s="94"/>
      <c r="AQ295" s="94"/>
      <c r="AR295" s="94"/>
      <c r="AS295" s="94"/>
      <c r="AT295" s="94"/>
      <c r="AU295" s="94"/>
      <c r="AV295" s="94"/>
      <c r="AW295" s="94"/>
      <c r="AX295" s="94"/>
      <c r="AY295" s="94"/>
      <c r="AZ295" s="94"/>
      <c r="BA295" s="94"/>
      <c r="BB295" s="94"/>
      <c r="BC295" s="94"/>
      <c r="BD295" s="94"/>
      <c r="BE295" s="94"/>
      <c r="BF295" s="94"/>
      <c r="BG295" s="94"/>
      <c r="BH295" s="94"/>
      <c r="BI295" s="94"/>
      <c r="BJ295" s="94"/>
    </row>
    <row r="296" spans="1:62" outlineLevel="1">
      <c r="A296" s="181" t="str">
        <f t="shared" si="209"/>
        <v>Cash paid for General and Administrative</v>
      </c>
      <c r="B296" s="94">
        <f t="shared" ref="B296:F296" ca="1" si="211">SUMIF($B$236:$BJ$236,B$289,$B252:$BJ252)</f>
        <v>-501237.38012878556</v>
      </c>
      <c r="C296" s="94">
        <f t="shared" ca="1" si="211"/>
        <v>-673642.2268461996</v>
      </c>
      <c r="D296" s="94">
        <f t="shared" ca="1" si="211"/>
        <v>-772327.35087653017</v>
      </c>
      <c r="E296" s="94">
        <f t="shared" ca="1" si="211"/>
        <v>-1190434.5671231356</v>
      </c>
      <c r="F296" s="94">
        <f t="shared" ca="1" si="211"/>
        <v>-3180360.7896610489</v>
      </c>
      <c r="G296" s="94"/>
      <c r="H296" s="94"/>
      <c r="I296" s="94"/>
      <c r="J296" s="94"/>
      <c r="K296" s="94"/>
      <c r="L296" s="94"/>
      <c r="M296" s="94"/>
      <c r="N296" s="94"/>
      <c r="O296" s="94"/>
      <c r="P296" s="94"/>
      <c r="Q296" s="94"/>
      <c r="R296" s="94"/>
      <c r="S296" s="94"/>
      <c r="T296" s="94"/>
      <c r="U296" s="94"/>
      <c r="V296" s="94"/>
      <c r="W296" s="94"/>
      <c r="X296" s="94"/>
      <c r="Y296" s="94"/>
      <c r="Z296" s="94"/>
      <c r="AA296" s="94"/>
      <c r="AB296" s="94"/>
      <c r="AC296" s="94"/>
      <c r="AD296" s="94"/>
      <c r="AE296" s="94"/>
      <c r="AF296" s="94"/>
      <c r="AG296" s="94"/>
      <c r="AH296" s="94"/>
      <c r="AI296" s="94"/>
      <c r="AJ296" s="94"/>
      <c r="AK296" s="94"/>
      <c r="AL296" s="94"/>
      <c r="AM296" s="94"/>
      <c r="AN296" s="94"/>
      <c r="AO296" s="94"/>
      <c r="AP296" s="94"/>
      <c r="AQ296" s="94"/>
      <c r="AR296" s="94"/>
      <c r="AS296" s="94"/>
      <c r="AT296" s="94"/>
      <c r="AU296" s="94"/>
      <c r="AV296" s="94"/>
      <c r="AW296" s="94"/>
      <c r="AX296" s="94"/>
      <c r="AY296" s="94"/>
      <c r="AZ296" s="94"/>
      <c r="BA296" s="94"/>
      <c r="BB296" s="94"/>
      <c r="BC296" s="94"/>
      <c r="BD296" s="94"/>
      <c r="BE296" s="94"/>
      <c r="BF296" s="94"/>
      <c r="BG296" s="94"/>
      <c r="BH296" s="94"/>
      <c r="BI296" s="94"/>
      <c r="BJ296" s="94"/>
    </row>
    <row r="297" spans="1:62" outlineLevel="1">
      <c r="A297" s="181" t="str">
        <f t="shared" si="209"/>
        <v>Cash paid for Development &amp; Maintenance</v>
      </c>
      <c r="B297" s="94">
        <f t="shared" ref="B297:F297" ca="1" si="212">SUMIF($B$236:$BJ$236,B$289,$B253:$BJ253)</f>
        <v>-160100</v>
      </c>
      <c r="C297" s="94">
        <f t="shared" ca="1" si="212"/>
        <v>-12348</v>
      </c>
      <c r="D297" s="94">
        <f t="shared" ca="1" si="212"/>
        <v>-12718.439999999997</v>
      </c>
      <c r="E297" s="94">
        <f t="shared" ca="1" si="212"/>
        <v>-13099.993200000003</v>
      </c>
      <c r="F297" s="94">
        <f t="shared" ca="1" si="212"/>
        <v>-13492.992995999999</v>
      </c>
      <c r="G297" s="94"/>
      <c r="H297" s="94"/>
      <c r="I297" s="94"/>
      <c r="J297" s="94"/>
      <c r="K297" s="94"/>
      <c r="L297" s="94"/>
      <c r="M297" s="94"/>
      <c r="N297" s="94"/>
      <c r="O297" s="94"/>
      <c r="P297" s="94"/>
      <c r="Q297" s="94"/>
      <c r="R297" s="94"/>
      <c r="S297" s="94"/>
      <c r="T297" s="94"/>
      <c r="U297" s="94"/>
      <c r="V297" s="94"/>
      <c r="W297" s="94"/>
      <c r="X297" s="94"/>
      <c r="Y297" s="94"/>
      <c r="Z297" s="94"/>
      <c r="AA297" s="94"/>
      <c r="AB297" s="94"/>
      <c r="AC297" s="94"/>
      <c r="AD297" s="94"/>
      <c r="AE297" s="94"/>
      <c r="AF297" s="94"/>
      <c r="AG297" s="94"/>
      <c r="AH297" s="94"/>
      <c r="AI297" s="94"/>
      <c r="AJ297" s="94"/>
      <c r="AK297" s="94"/>
      <c r="AL297" s="94"/>
      <c r="AM297" s="94"/>
      <c r="AN297" s="94"/>
      <c r="AO297" s="94"/>
      <c r="AP297" s="94"/>
      <c r="AQ297" s="94"/>
      <c r="AR297" s="94"/>
      <c r="AS297" s="94"/>
      <c r="AT297" s="94"/>
      <c r="AU297" s="94"/>
      <c r="AV297" s="94"/>
      <c r="AW297" s="94"/>
      <c r="AX297" s="94"/>
      <c r="AY297" s="94"/>
      <c r="AZ297" s="94"/>
      <c r="BA297" s="94"/>
      <c r="BB297" s="94"/>
      <c r="BC297" s="94"/>
      <c r="BD297" s="94"/>
      <c r="BE297" s="94"/>
      <c r="BF297" s="94"/>
      <c r="BG297" s="94"/>
      <c r="BH297" s="94"/>
      <c r="BI297" s="94"/>
      <c r="BJ297" s="94"/>
    </row>
    <row r="298" spans="1:62" outlineLevel="1">
      <c r="A298" s="181">
        <f t="shared" si="209"/>
        <v>0</v>
      </c>
      <c r="B298" s="94">
        <f t="shared" ref="B298:F298" ca="1" si="213">SUMIF($B$236:$BJ$236,B$289,$B254:$BJ254)</f>
        <v>0</v>
      </c>
      <c r="C298" s="94">
        <f t="shared" ca="1" si="213"/>
        <v>0</v>
      </c>
      <c r="D298" s="94">
        <f t="shared" ca="1" si="213"/>
        <v>0</v>
      </c>
      <c r="E298" s="94">
        <f t="shared" ca="1" si="213"/>
        <v>0</v>
      </c>
      <c r="F298" s="94">
        <f t="shared" ca="1" si="213"/>
        <v>0</v>
      </c>
      <c r="G298" s="94"/>
      <c r="H298" s="94"/>
      <c r="I298" s="94"/>
      <c r="J298" s="94"/>
      <c r="K298" s="94"/>
      <c r="L298" s="94"/>
      <c r="M298" s="94"/>
      <c r="N298" s="94"/>
      <c r="O298" s="94"/>
      <c r="P298" s="94"/>
      <c r="Q298" s="94"/>
      <c r="R298" s="94"/>
      <c r="S298" s="94"/>
      <c r="T298" s="94"/>
      <c r="U298" s="94"/>
      <c r="V298" s="94"/>
      <c r="W298" s="94"/>
      <c r="X298" s="94"/>
      <c r="Y298" s="94"/>
      <c r="Z298" s="94"/>
      <c r="AA298" s="94"/>
      <c r="AB298" s="94"/>
      <c r="AC298" s="94"/>
      <c r="AD298" s="94"/>
      <c r="AE298" s="94"/>
      <c r="AF298" s="94"/>
      <c r="AG298" s="94"/>
      <c r="AH298" s="94"/>
      <c r="AI298" s="94"/>
      <c r="AJ298" s="94"/>
      <c r="AK298" s="94"/>
      <c r="AL298" s="94"/>
      <c r="AM298" s="94"/>
      <c r="AN298" s="94"/>
      <c r="AO298" s="94"/>
      <c r="AP298" s="94"/>
      <c r="AQ298" s="94"/>
      <c r="AR298" s="94"/>
      <c r="AS298" s="94"/>
      <c r="AT298" s="94"/>
      <c r="AU298" s="94"/>
      <c r="AV298" s="94"/>
      <c r="AW298" s="94"/>
      <c r="AX298" s="94"/>
      <c r="AY298" s="94"/>
      <c r="AZ298" s="94"/>
      <c r="BA298" s="94"/>
      <c r="BB298" s="94"/>
      <c r="BC298" s="94"/>
      <c r="BD298" s="94"/>
      <c r="BE298" s="94"/>
      <c r="BF298" s="94"/>
      <c r="BG298" s="94"/>
      <c r="BH298" s="94"/>
      <c r="BI298" s="94"/>
      <c r="BJ298" s="94"/>
    </row>
    <row r="299" spans="1:62" outlineLevel="1">
      <c r="A299" s="181">
        <f t="shared" si="209"/>
        <v>0</v>
      </c>
      <c r="B299" s="94">
        <f t="shared" ref="B299:F299" ca="1" si="214">SUMIF($B$236:$BJ$236,B$289,$B255:$BJ255)</f>
        <v>0</v>
      </c>
      <c r="C299" s="94">
        <f t="shared" ca="1" si="214"/>
        <v>0</v>
      </c>
      <c r="D299" s="94">
        <f t="shared" ca="1" si="214"/>
        <v>0</v>
      </c>
      <c r="E299" s="94">
        <f t="shared" ca="1" si="214"/>
        <v>0</v>
      </c>
      <c r="F299" s="94">
        <f t="shared" ca="1" si="214"/>
        <v>0</v>
      </c>
      <c r="G299" s="94"/>
      <c r="H299" s="94"/>
      <c r="I299" s="94"/>
      <c r="J299" s="94"/>
      <c r="K299" s="94"/>
      <c r="L299" s="94"/>
      <c r="M299" s="94"/>
      <c r="N299" s="94"/>
      <c r="O299" s="94"/>
      <c r="P299" s="94"/>
      <c r="Q299" s="94"/>
      <c r="R299" s="94"/>
      <c r="S299" s="94"/>
      <c r="T299" s="94"/>
      <c r="U299" s="94"/>
      <c r="V299" s="94"/>
      <c r="W299" s="94"/>
      <c r="X299" s="94"/>
      <c r="Y299" s="94"/>
      <c r="Z299" s="94"/>
      <c r="AA299" s="94"/>
      <c r="AB299" s="94"/>
      <c r="AC299" s="94"/>
      <c r="AD299" s="94"/>
      <c r="AE299" s="94"/>
      <c r="AF299" s="94"/>
      <c r="AG299" s="94"/>
      <c r="AH299" s="94"/>
      <c r="AI299" s="94"/>
      <c r="AJ299" s="94"/>
      <c r="AK299" s="94"/>
      <c r="AL299" s="94"/>
      <c r="AM299" s="94"/>
      <c r="AN299" s="94"/>
      <c r="AO299" s="94"/>
      <c r="AP299" s="94"/>
      <c r="AQ299" s="94"/>
      <c r="AR299" s="94"/>
      <c r="AS299" s="94"/>
      <c r="AT299" s="94"/>
      <c r="AU299" s="94"/>
      <c r="AV299" s="94"/>
      <c r="AW299" s="94"/>
      <c r="AX299" s="94"/>
      <c r="AY299" s="94"/>
      <c r="AZ299" s="94"/>
      <c r="BA299" s="94"/>
      <c r="BB299" s="94"/>
      <c r="BC299" s="94"/>
      <c r="BD299" s="94"/>
      <c r="BE299" s="94"/>
      <c r="BF299" s="94"/>
      <c r="BG299" s="94"/>
      <c r="BH299" s="94"/>
      <c r="BI299" s="94"/>
      <c r="BJ299" s="94"/>
    </row>
    <row r="300" spans="1:62" outlineLevel="1">
      <c r="A300" s="181">
        <f t="shared" si="209"/>
        <v>0</v>
      </c>
      <c r="B300" s="94">
        <f t="shared" ref="B300:F300" ca="1" si="215">SUMIF($B$236:$BJ$236,B$289,$B256:$BJ256)</f>
        <v>0</v>
      </c>
      <c r="C300" s="94">
        <f t="shared" ca="1" si="215"/>
        <v>0</v>
      </c>
      <c r="D300" s="94">
        <f t="shared" ca="1" si="215"/>
        <v>0</v>
      </c>
      <c r="E300" s="94">
        <f t="shared" ca="1" si="215"/>
        <v>0</v>
      </c>
      <c r="F300" s="94">
        <f t="shared" ca="1" si="215"/>
        <v>0</v>
      </c>
      <c r="G300" s="94"/>
      <c r="H300" s="94"/>
      <c r="I300" s="94"/>
      <c r="J300" s="94"/>
      <c r="K300" s="94"/>
      <c r="L300" s="94"/>
      <c r="M300" s="94"/>
      <c r="N300" s="94"/>
      <c r="O300" s="94"/>
      <c r="P300" s="94"/>
      <c r="Q300" s="94"/>
      <c r="R300" s="94"/>
      <c r="S300" s="94"/>
      <c r="T300" s="94"/>
      <c r="U300" s="94"/>
      <c r="V300" s="94"/>
      <c r="W300" s="94"/>
      <c r="X300" s="94"/>
      <c r="Y300" s="94"/>
      <c r="Z300" s="94"/>
      <c r="AA300" s="94"/>
      <c r="AB300" s="94"/>
      <c r="AC300" s="94"/>
      <c r="AD300" s="94"/>
      <c r="AE300" s="94"/>
      <c r="AF300" s="94"/>
      <c r="AG300" s="94"/>
      <c r="AH300" s="94"/>
      <c r="AI300" s="94"/>
      <c r="AJ300" s="94"/>
      <c r="AK300" s="94"/>
      <c r="AL300" s="94"/>
      <c r="AM300" s="94"/>
      <c r="AN300" s="94"/>
      <c r="AO300" s="94"/>
      <c r="AP300" s="94"/>
      <c r="AQ300" s="94"/>
      <c r="AR300" s="94"/>
      <c r="AS300" s="94"/>
      <c r="AT300" s="94"/>
      <c r="AU300" s="94"/>
      <c r="AV300" s="94"/>
      <c r="AW300" s="94"/>
      <c r="AX300" s="94"/>
      <c r="AY300" s="94"/>
      <c r="AZ300" s="94"/>
      <c r="BA300" s="94"/>
      <c r="BB300" s="94"/>
      <c r="BC300" s="94"/>
      <c r="BD300" s="94"/>
      <c r="BE300" s="94"/>
      <c r="BF300" s="94"/>
      <c r="BG300" s="94"/>
      <c r="BH300" s="94"/>
      <c r="BI300" s="94"/>
      <c r="BJ300" s="94"/>
    </row>
    <row r="301" spans="1:62" outlineLevel="1">
      <c r="A301" s="181">
        <f t="shared" si="209"/>
        <v>0</v>
      </c>
      <c r="B301" s="94">
        <f t="shared" ref="B301:F301" ca="1" si="216">SUMIF($B$236:$BJ$236,B$289,$B257:$BJ257)</f>
        <v>0</v>
      </c>
      <c r="C301" s="94">
        <f t="shared" ca="1" si="216"/>
        <v>0</v>
      </c>
      <c r="D301" s="94">
        <f t="shared" ca="1" si="216"/>
        <v>0</v>
      </c>
      <c r="E301" s="94">
        <f t="shared" ca="1" si="216"/>
        <v>0</v>
      </c>
      <c r="F301" s="94">
        <f t="shared" ca="1" si="216"/>
        <v>0</v>
      </c>
      <c r="G301" s="94"/>
      <c r="H301" s="94"/>
      <c r="I301" s="94"/>
      <c r="J301" s="94"/>
      <c r="K301" s="94"/>
      <c r="L301" s="94"/>
      <c r="M301" s="94"/>
      <c r="N301" s="94"/>
      <c r="O301" s="94"/>
      <c r="P301" s="94"/>
      <c r="Q301" s="94"/>
      <c r="R301" s="94"/>
      <c r="S301" s="94"/>
      <c r="T301" s="94"/>
      <c r="U301" s="94"/>
      <c r="V301" s="94"/>
      <c r="W301" s="94"/>
      <c r="X301" s="94"/>
      <c r="Y301" s="94"/>
      <c r="Z301" s="94"/>
      <c r="AA301" s="94"/>
      <c r="AB301" s="94"/>
      <c r="AC301" s="94"/>
      <c r="AD301" s="94"/>
      <c r="AE301" s="94"/>
      <c r="AF301" s="94"/>
      <c r="AG301" s="94"/>
      <c r="AH301" s="94"/>
      <c r="AI301" s="94"/>
      <c r="AJ301" s="94"/>
      <c r="AK301" s="94"/>
      <c r="AL301" s="94"/>
      <c r="AM301" s="94"/>
      <c r="AN301" s="94"/>
      <c r="AO301" s="94"/>
      <c r="AP301" s="94"/>
      <c r="AQ301" s="94"/>
      <c r="AR301" s="94"/>
      <c r="AS301" s="94"/>
      <c r="AT301" s="94"/>
      <c r="AU301" s="94"/>
      <c r="AV301" s="94"/>
      <c r="AW301" s="94"/>
      <c r="AX301" s="94"/>
      <c r="AY301" s="94"/>
      <c r="AZ301" s="94"/>
      <c r="BA301" s="94"/>
      <c r="BB301" s="94"/>
      <c r="BC301" s="94"/>
      <c r="BD301" s="94"/>
      <c r="BE301" s="94"/>
      <c r="BF301" s="94"/>
      <c r="BG301" s="94"/>
      <c r="BH301" s="94"/>
      <c r="BI301" s="94"/>
      <c r="BJ301" s="94"/>
    </row>
    <row r="302" spans="1:62" outlineLevel="1">
      <c r="A302" s="181">
        <f t="shared" si="209"/>
        <v>0</v>
      </c>
      <c r="B302" s="94">
        <f t="shared" ref="B302:F302" ca="1" si="217">SUMIF($B$236:$BJ$236,B$289,$B258:$BJ258)</f>
        <v>0</v>
      </c>
      <c r="C302" s="94">
        <f t="shared" ca="1" si="217"/>
        <v>0</v>
      </c>
      <c r="D302" s="94">
        <f t="shared" ca="1" si="217"/>
        <v>0</v>
      </c>
      <c r="E302" s="94">
        <f t="shared" ca="1" si="217"/>
        <v>0</v>
      </c>
      <c r="F302" s="94">
        <f t="shared" ca="1" si="217"/>
        <v>0</v>
      </c>
      <c r="G302" s="94"/>
      <c r="H302" s="94"/>
      <c r="I302" s="94"/>
      <c r="J302" s="94"/>
      <c r="K302" s="94"/>
      <c r="L302" s="94"/>
      <c r="M302" s="94"/>
      <c r="N302" s="94"/>
      <c r="O302" s="94"/>
      <c r="P302" s="94"/>
      <c r="Q302" s="94"/>
      <c r="R302" s="94"/>
      <c r="S302" s="94"/>
      <c r="T302" s="94"/>
      <c r="U302" s="94"/>
      <c r="V302" s="94"/>
      <c r="W302" s="94"/>
      <c r="X302" s="94"/>
      <c r="Y302" s="94"/>
      <c r="Z302" s="94"/>
      <c r="AA302" s="94"/>
      <c r="AB302" s="94"/>
      <c r="AC302" s="94"/>
      <c r="AD302" s="94"/>
      <c r="AE302" s="94"/>
      <c r="AF302" s="94"/>
      <c r="AG302" s="94"/>
      <c r="AH302" s="94"/>
      <c r="AI302" s="94"/>
      <c r="AJ302" s="94"/>
      <c r="AK302" s="94"/>
      <c r="AL302" s="94"/>
      <c r="AM302" s="94"/>
      <c r="AN302" s="94"/>
      <c r="AO302" s="94"/>
      <c r="AP302" s="94"/>
      <c r="AQ302" s="94"/>
      <c r="AR302" s="94"/>
      <c r="AS302" s="94"/>
      <c r="AT302" s="94"/>
      <c r="AU302" s="94"/>
      <c r="AV302" s="94"/>
      <c r="AW302" s="94"/>
      <c r="AX302" s="94"/>
      <c r="AY302" s="94"/>
      <c r="AZ302" s="94"/>
      <c r="BA302" s="94"/>
      <c r="BB302" s="94"/>
      <c r="BC302" s="94"/>
      <c r="BD302" s="94"/>
      <c r="BE302" s="94"/>
      <c r="BF302" s="94"/>
      <c r="BG302" s="94"/>
      <c r="BH302" s="94"/>
      <c r="BI302" s="94"/>
      <c r="BJ302" s="94"/>
    </row>
    <row r="303" spans="1:62" outlineLevel="1">
      <c r="A303" s="181">
        <f t="shared" si="209"/>
        <v>0</v>
      </c>
      <c r="B303" s="94">
        <f t="shared" ref="B303:F303" ca="1" si="218">SUMIF($B$236:$BJ$236,B$289,$B259:$BJ259)</f>
        <v>0</v>
      </c>
      <c r="C303" s="94">
        <f t="shared" ca="1" si="218"/>
        <v>0</v>
      </c>
      <c r="D303" s="94">
        <f t="shared" ca="1" si="218"/>
        <v>0</v>
      </c>
      <c r="E303" s="94">
        <f t="shared" ca="1" si="218"/>
        <v>0</v>
      </c>
      <c r="F303" s="94">
        <f t="shared" ca="1" si="218"/>
        <v>0</v>
      </c>
      <c r="G303" s="94"/>
      <c r="H303" s="94"/>
      <c r="I303" s="94"/>
      <c r="J303" s="94"/>
      <c r="K303" s="94"/>
      <c r="L303" s="94"/>
      <c r="M303" s="94"/>
      <c r="N303" s="94"/>
      <c r="O303" s="94"/>
      <c r="P303" s="94"/>
      <c r="Q303" s="94"/>
      <c r="R303" s="94"/>
      <c r="S303" s="94"/>
      <c r="T303" s="94"/>
      <c r="U303" s="94"/>
      <c r="V303" s="94"/>
      <c r="W303" s="94"/>
      <c r="X303" s="94"/>
      <c r="Y303" s="94"/>
      <c r="Z303" s="94"/>
      <c r="AA303" s="94"/>
      <c r="AB303" s="94"/>
      <c r="AC303" s="94"/>
      <c r="AD303" s="94"/>
      <c r="AE303" s="94"/>
      <c r="AF303" s="94"/>
      <c r="AG303" s="94"/>
      <c r="AH303" s="94"/>
      <c r="AI303" s="94"/>
      <c r="AJ303" s="94"/>
      <c r="AK303" s="94"/>
      <c r="AL303" s="94"/>
      <c r="AM303" s="94"/>
      <c r="AN303" s="94"/>
      <c r="AO303" s="94"/>
      <c r="AP303" s="94"/>
      <c r="AQ303" s="94"/>
      <c r="AR303" s="94"/>
      <c r="AS303" s="94"/>
      <c r="AT303" s="94"/>
      <c r="AU303" s="94"/>
      <c r="AV303" s="94"/>
      <c r="AW303" s="94"/>
      <c r="AX303" s="94"/>
      <c r="AY303" s="94"/>
      <c r="AZ303" s="94"/>
      <c r="BA303" s="94"/>
      <c r="BB303" s="94"/>
      <c r="BC303" s="94"/>
      <c r="BD303" s="94"/>
      <c r="BE303" s="94"/>
      <c r="BF303" s="94"/>
      <c r="BG303" s="94"/>
      <c r="BH303" s="94"/>
      <c r="BI303" s="94"/>
      <c r="BJ303" s="94"/>
    </row>
    <row r="304" spans="1:62" outlineLevel="1">
      <c r="A304" s="181">
        <f t="shared" si="209"/>
        <v>0</v>
      </c>
      <c r="B304" s="94">
        <f t="shared" ref="B304:F304" ca="1" si="219">SUMIF($B$236:$BJ$236,B$289,$B260:$BJ260)</f>
        <v>0</v>
      </c>
      <c r="C304" s="94">
        <f t="shared" ca="1" si="219"/>
        <v>0</v>
      </c>
      <c r="D304" s="94">
        <f t="shared" ca="1" si="219"/>
        <v>0</v>
      </c>
      <c r="E304" s="94">
        <f t="shared" ca="1" si="219"/>
        <v>0</v>
      </c>
      <c r="F304" s="94">
        <f t="shared" ca="1" si="219"/>
        <v>0</v>
      </c>
      <c r="G304" s="94"/>
      <c r="H304" s="94"/>
      <c r="I304" s="94"/>
      <c r="J304" s="94"/>
      <c r="K304" s="94"/>
      <c r="L304" s="94"/>
      <c r="M304" s="94"/>
      <c r="N304" s="94"/>
      <c r="O304" s="94"/>
      <c r="P304" s="94"/>
      <c r="Q304" s="94"/>
      <c r="R304" s="94"/>
      <c r="S304" s="94"/>
      <c r="T304" s="94"/>
      <c r="U304" s="94"/>
      <c r="V304" s="94"/>
      <c r="W304" s="94"/>
      <c r="X304" s="94"/>
      <c r="Y304" s="94"/>
      <c r="Z304" s="94"/>
      <c r="AA304" s="94"/>
      <c r="AB304" s="94"/>
      <c r="AC304" s="94"/>
      <c r="AD304" s="94"/>
      <c r="AE304" s="94"/>
      <c r="AF304" s="94"/>
      <c r="AG304" s="94"/>
      <c r="AH304" s="94"/>
      <c r="AI304" s="94"/>
      <c r="AJ304" s="94"/>
      <c r="AK304" s="94"/>
      <c r="AL304" s="94"/>
      <c r="AM304" s="94"/>
      <c r="AN304" s="94"/>
      <c r="AO304" s="94"/>
      <c r="AP304" s="94"/>
      <c r="AQ304" s="94"/>
      <c r="AR304" s="94"/>
      <c r="AS304" s="94"/>
      <c r="AT304" s="94"/>
      <c r="AU304" s="94"/>
      <c r="AV304" s="94"/>
      <c r="AW304" s="94"/>
      <c r="AX304" s="94"/>
      <c r="AY304" s="94"/>
      <c r="AZ304" s="94"/>
      <c r="BA304" s="94"/>
      <c r="BB304" s="94"/>
      <c r="BC304" s="94"/>
      <c r="BD304" s="94"/>
      <c r="BE304" s="94"/>
      <c r="BF304" s="94"/>
      <c r="BG304" s="94"/>
      <c r="BH304" s="94"/>
      <c r="BI304" s="94"/>
      <c r="BJ304" s="94"/>
    </row>
    <row r="305" spans="1:62" outlineLevel="1">
      <c r="A305" s="181">
        <f t="shared" si="209"/>
        <v>0</v>
      </c>
      <c r="B305" s="94">
        <f t="shared" ref="B305:F305" si="220">SUMIF($B$236:$BJ$236,B$289,$B261:$BJ261)</f>
        <v>0</v>
      </c>
      <c r="C305" s="94">
        <f t="shared" si="220"/>
        <v>0</v>
      </c>
      <c r="D305" s="94">
        <f t="shared" si="220"/>
        <v>0</v>
      </c>
      <c r="E305" s="94">
        <f t="shared" si="220"/>
        <v>0</v>
      </c>
      <c r="F305" s="94">
        <f t="shared" si="220"/>
        <v>0</v>
      </c>
      <c r="G305" s="94"/>
      <c r="H305" s="94"/>
      <c r="I305" s="94"/>
      <c r="J305" s="94"/>
      <c r="K305" s="94"/>
      <c r="L305" s="94"/>
      <c r="M305" s="94"/>
      <c r="N305" s="94"/>
      <c r="O305" s="94"/>
      <c r="P305" s="94"/>
      <c r="Q305" s="94"/>
      <c r="R305" s="94"/>
      <c r="S305" s="94"/>
      <c r="T305" s="94"/>
      <c r="U305" s="94"/>
      <c r="V305" s="94"/>
      <c r="W305" s="94"/>
      <c r="X305" s="94"/>
      <c r="Y305" s="94"/>
      <c r="Z305" s="94"/>
      <c r="AA305" s="94"/>
      <c r="AB305" s="94"/>
      <c r="AC305" s="94"/>
      <c r="AD305" s="94"/>
      <c r="AE305" s="94"/>
      <c r="AF305" s="94"/>
      <c r="AG305" s="94"/>
      <c r="AH305" s="94"/>
      <c r="AI305" s="94"/>
      <c r="AJ305" s="94"/>
      <c r="AK305" s="94"/>
      <c r="AL305" s="94"/>
      <c r="AM305" s="94"/>
      <c r="AN305" s="94"/>
      <c r="AO305" s="94"/>
      <c r="AP305" s="94"/>
      <c r="AQ305" s="94"/>
      <c r="AR305" s="94"/>
      <c r="AS305" s="94"/>
      <c r="AT305" s="94"/>
      <c r="AU305" s="94"/>
      <c r="AV305" s="94"/>
      <c r="AW305" s="94"/>
      <c r="AX305" s="94"/>
      <c r="AY305" s="94"/>
      <c r="AZ305" s="94"/>
      <c r="BA305" s="94"/>
      <c r="BB305" s="94"/>
      <c r="BC305" s="94"/>
      <c r="BD305" s="94"/>
      <c r="BE305" s="94"/>
      <c r="BF305" s="94"/>
      <c r="BG305" s="94"/>
      <c r="BH305" s="94"/>
      <c r="BI305" s="94"/>
      <c r="BJ305" s="94"/>
    </row>
    <row r="306" spans="1:62" outlineLevel="1">
      <c r="A306" s="181">
        <f t="shared" si="209"/>
        <v>0</v>
      </c>
      <c r="B306" s="94">
        <f t="shared" ref="B306:F306" si="221">SUMIF($B$236:$BJ$236,B$289,$B262:$BJ262)</f>
        <v>0</v>
      </c>
      <c r="C306" s="94">
        <f t="shared" si="221"/>
        <v>0</v>
      </c>
      <c r="D306" s="94">
        <f t="shared" si="221"/>
        <v>0</v>
      </c>
      <c r="E306" s="94">
        <f t="shared" si="221"/>
        <v>0</v>
      </c>
      <c r="F306" s="94">
        <f t="shared" si="221"/>
        <v>0</v>
      </c>
      <c r="G306" s="94"/>
      <c r="H306" s="94"/>
      <c r="I306" s="94"/>
      <c r="J306" s="94"/>
      <c r="K306" s="94"/>
      <c r="L306" s="94"/>
      <c r="M306" s="94"/>
      <c r="N306" s="94"/>
      <c r="O306" s="94"/>
      <c r="P306" s="94"/>
      <c r="Q306" s="94"/>
      <c r="R306" s="94"/>
      <c r="S306" s="94"/>
      <c r="T306" s="94"/>
      <c r="U306" s="94"/>
      <c r="V306" s="94"/>
      <c r="W306" s="94"/>
      <c r="X306" s="94"/>
      <c r="Y306" s="94"/>
      <c r="Z306" s="94"/>
      <c r="AA306" s="94"/>
      <c r="AB306" s="94"/>
      <c r="AC306" s="94"/>
      <c r="AD306" s="94"/>
      <c r="AE306" s="94"/>
      <c r="AF306" s="94"/>
      <c r="AG306" s="94"/>
      <c r="AH306" s="94"/>
      <c r="AI306" s="94"/>
      <c r="AJ306" s="94"/>
      <c r="AK306" s="94"/>
      <c r="AL306" s="94"/>
      <c r="AM306" s="94"/>
      <c r="AN306" s="94"/>
      <c r="AO306" s="94"/>
      <c r="AP306" s="94"/>
      <c r="AQ306" s="94"/>
      <c r="AR306" s="94"/>
      <c r="AS306" s="94"/>
      <c r="AT306" s="94"/>
      <c r="AU306" s="94"/>
      <c r="AV306" s="94"/>
      <c r="AW306" s="94"/>
      <c r="AX306" s="94"/>
      <c r="AY306" s="94"/>
      <c r="AZ306" s="94"/>
      <c r="BA306" s="94"/>
      <c r="BB306" s="94"/>
      <c r="BC306" s="94"/>
      <c r="BD306" s="94"/>
      <c r="BE306" s="94"/>
      <c r="BF306" s="94"/>
      <c r="BG306" s="94"/>
      <c r="BH306" s="94"/>
      <c r="BI306" s="94"/>
      <c r="BJ306" s="94"/>
    </row>
    <row r="307" spans="1:62" outlineLevel="1">
      <c r="A307" s="181">
        <f t="shared" si="209"/>
        <v>0</v>
      </c>
      <c r="B307" s="94">
        <f t="shared" ref="B307:F307" si="222">SUMIF($B$236:$BJ$236,B$289,$B263:$BJ263)</f>
        <v>0</v>
      </c>
      <c r="C307" s="94">
        <f t="shared" si="222"/>
        <v>0</v>
      </c>
      <c r="D307" s="94">
        <f t="shared" si="222"/>
        <v>0</v>
      </c>
      <c r="E307" s="94">
        <f t="shared" si="222"/>
        <v>0</v>
      </c>
      <c r="F307" s="94">
        <f t="shared" si="222"/>
        <v>0</v>
      </c>
      <c r="G307" s="94"/>
      <c r="H307" s="94"/>
      <c r="I307" s="94"/>
      <c r="J307" s="94"/>
      <c r="K307" s="94"/>
      <c r="L307" s="94"/>
      <c r="M307" s="94"/>
      <c r="N307" s="94"/>
      <c r="O307" s="94"/>
      <c r="P307" s="94"/>
      <c r="Q307" s="94"/>
      <c r="R307" s="94"/>
      <c r="S307" s="94"/>
      <c r="T307" s="94"/>
      <c r="U307" s="94"/>
      <c r="V307" s="94"/>
      <c r="W307" s="94"/>
      <c r="X307" s="94"/>
      <c r="Y307" s="94"/>
      <c r="Z307" s="94"/>
      <c r="AA307" s="94"/>
      <c r="AB307" s="94"/>
      <c r="AC307" s="94"/>
      <c r="AD307" s="94"/>
      <c r="AE307" s="94"/>
      <c r="AF307" s="94"/>
      <c r="AG307" s="94"/>
      <c r="AH307" s="94"/>
      <c r="AI307" s="94"/>
      <c r="AJ307" s="94"/>
      <c r="AK307" s="94"/>
      <c r="AL307" s="94"/>
      <c r="AM307" s="94"/>
      <c r="AN307" s="94"/>
      <c r="AO307" s="94"/>
      <c r="AP307" s="94"/>
      <c r="AQ307" s="94"/>
      <c r="AR307" s="94"/>
      <c r="AS307" s="94"/>
      <c r="AT307" s="94"/>
      <c r="AU307" s="94"/>
      <c r="AV307" s="94"/>
      <c r="AW307" s="94"/>
      <c r="AX307" s="94"/>
      <c r="AY307" s="94"/>
      <c r="AZ307" s="94"/>
      <c r="BA307" s="94"/>
      <c r="BB307" s="94"/>
      <c r="BC307" s="94"/>
      <c r="BD307" s="94"/>
      <c r="BE307" s="94"/>
      <c r="BF307" s="94"/>
      <c r="BG307" s="94"/>
      <c r="BH307" s="94"/>
      <c r="BI307" s="94"/>
      <c r="BJ307" s="94"/>
    </row>
    <row r="308" spans="1:62" outlineLevel="1">
      <c r="A308" s="181">
        <f t="shared" si="209"/>
        <v>0</v>
      </c>
      <c r="B308" s="94">
        <f t="shared" ref="B308:F308" si="223">SUMIF($B$236:$BJ$236,B$289,$B264:$BJ264)</f>
        <v>0</v>
      </c>
      <c r="C308" s="94">
        <f t="shared" si="223"/>
        <v>0</v>
      </c>
      <c r="D308" s="94">
        <f t="shared" si="223"/>
        <v>0</v>
      </c>
      <c r="E308" s="94">
        <f t="shared" si="223"/>
        <v>0</v>
      </c>
      <c r="F308" s="94">
        <f t="shared" si="223"/>
        <v>0</v>
      </c>
      <c r="G308" s="94"/>
      <c r="H308" s="94"/>
      <c r="I308" s="94"/>
      <c r="J308" s="94"/>
      <c r="K308" s="94"/>
      <c r="L308" s="94"/>
      <c r="M308" s="94"/>
      <c r="N308" s="94"/>
      <c r="O308" s="94"/>
      <c r="P308" s="94"/>
      <c r="Q308" s="94"/>
      <c r="R308" s="94"/>
      <c r="S308" s="94"/>
      <c r="T308" s="94"/>
      <c r="U308" s="94"/>
      <c r="V308" s="94"/>
      <c r="W308" s="94"/>
      <c r="X308" s="94"/>
      <c r="Y308" s="94"/>
      <c r="Z308" s="94"/>
      <c r="AA308" s="94"/>
      <c r="AB308" s="94"/>
      <c r="AC308" s="94"/>
      <c r="AD308" s="94"/>
      <c r="AE308" s="94"/>
      <c r="AF308" s="94"/>
      <c r="AG308" s="94"/>
      <c r="AH308" s="94"/>
      <c r="AI308" s="94"/>
      <c r="AJ308" s="94"/>
      <c r="AK308" s="94"/>
      <c r="AL308" s="94"/>
      <c r="AM308" s="94"/>
      <c r="AN308" s="94"/>
      <c r="AO308" s="94"/>
      <c r="AP308" s="94"/>
      <c r="AQ308" s="94"/>
      <c r="AR308" s="94"/>
      <c r="AS308" s="94"/>
      <c r="AT308" s="94"/>
      <c r="AU308" s="94"/>
      <c r="AV308" s="94"/>
      <c r="AW308" s="94"/>
      <c r="AX308" s="94"/>
      <c r="AY308" s="94"/>
      <c r="AZ308" s="94"/>
      <c r="BA308" s="94"/>
      <c r="BB308" s="94"/>
      <c r="BC308" s="94"/>
      <c r="BD308" s="94"/>
      <c r="BE308" s="94"/>
      <c r="BF308" s="94"/>
      <c r="BG308" s="94"/>
      <c r="BH308" s="94"/>
      <c r="BI308" s="94"/>
      <c r="BJ308" s="94"/>
    </row>
    <row r="309" spans="1:62" outlineLevel="1">
      <c r="A309" s="181">
        <f t="shared" si="209"/>
        <v>0</v>
      </c>
      <c r="B309" s="94">
        <f t="shared" ref="B309:F309" si="224">SUMIF($B$236:$BJ$236,B$289,$B265:$BJ265)</f>
        <v>0</v>
      </c>
      <c r="C309" s="94">
        <f t="shared" si="224"/>
        <v>0</v>
      </c>
      <c r="D309" s="94">
        <f t="shared" si="224"/>
        <v>0</v>
      </c>
      <c r="E309" s="94">
        <f t="shared" si="224"/>
        <v>0</v>
      </c>
      <c r="F309" s="94">
        <f t="shared" si="224"/>
        <v>0</v>
      </c>
      <c r="G309" s="94"/>
      <c r="H309" s="94"/>
      <c r="I309" s="94"/>
      <c r="J309" s="94"/>
      <c r="K309" s="94"/>
      <c r="L309" s="94"/>
      <c r="M309" s="94"/>
      <c r="N309" s="94"/>
      <c r="O309" s="94"/>
      <c r="P309" s="94"/>
      <c r="Q309" s="94"/>
      <c r="R309" s="94"/>
      <c r="S309" s="94"/>
      <c r="T309" s="94"/>
      <c r="U309" s="94"/>
      <c r="V309" s="94"/>
      <c r="W309" s="94"/>
      <c r="X309" s="94"/>
      <c r="Y309" s="94"/>
      <c r="Z309" s="94"/>
      <c r="AA309" s="94"/>
      <c r="AB309" s="94"/>
      <c r="AC309" s="94"/>
      <c r="AD309" s="94"/>
      <c r="AE309" s="94"/>
      <c r="AF309" s="94"/>
      <c r="AG309" s="94"/>
      <c r="AH309" s="94"/>
      <c r="AI309" s="94"/>
      <c r="AJ309" s="94"/>
      <c r="AK309" s="94"/>
      <c r="AL309" s="94"/>
      <c r="AM309" s="94"/>
      <c r="AN309" s="94"/>
      <c r="AO309" s="94"/>
      <c r="AP309" s="94"/>
      <c r="AQ309" s="94"/>
      <c r="AR309" s="94"/>
      <c r="AS309" s="94"/>
      <c r="AT309" s="94"/>
      <c r="AU309" s="94"/>
      <c r="AV309" s="94"/>
      <c r="AW309" s="94"/>
      <c r="AX309" s="94"/>
      <c r="AY309" s="94"/>
      <c r="AZ309" s="94"/>
      <c r="BA309" s="94"/>
      <c r="BB309" s="94"/>
      <c r="BC309" s="94"/>
      <c r="BD309" s="94"/>
      <c r="BE309" s="94"/>
      <c r="BF309" s="94"/>
      <c r="BG309" s="94"/>
      <c r="BH309" s="94"/>
      <c r="BI309" s="94"/>
      <c r="BJ309" s="94"/>
    </row>
    <row r="310" spans="1:62" outlineLevel="1">
      <c r="A310" s="181">
        <f t="shared" si="209"/>
        <v>0</v>
      </c>
      <c r="B310" s="94">
        <f t="shared" ref="B310:F310" si="225">SUMIF($B$236:$BJ$236,B$289,$B266:$BJ266)</f>
        <v>0</v>
      </c>
      <c r="C310" s="94">
        <f t="shared" si="225"/>
        <v>0</v>
      </c>
      <c r="D310" s="94">
        <f t="shared" si="225"/>
        <v>0</v>
      </c>
      <c r="E310" s="94">
        <f t="shared" si="225"/>
        <v>0</v>
      </c>
      <c r="F310" s="94">
        <f t="shared" si="225"/>
        <v>0</v>
      </c>
      <c r="G310" s="94"/>
      <c r="H310" s="94"/>
      <c r="I310" s="94"/>
      <c r="J310" s="94"/>
      <c r="K310" s="94"/>
      <c r="L310" s="94"/>
      <c r="M310" s="94"/>
      <c r="N310" s="94"/>
      <c r="O310" s="94"/>
      <c r="P310" s="94"/>
      <c r="Q310" s="94"/>
      <c r="R310" s="94"/>
      <c r="S310" s="94"/>
      <c r="T310" s="94"/>
      <c r="U310" s="94"/>
      <c r="V310" s="94"/>
      <c r="W310" s="94"/>
      <c r="X310" s="94"/>
      <c r="Y310" s="94"/>
      <c r="Z310" s="94"/>
      <c r="AA310" s="94"/>
      <c r="AB310" s="94"/>
      <c r="AC310" s="94"/>
      <c r="AD310" s="94"/>
      <c r="AE310" s="94"/>
      <c r="AF310" s="94"/>
      <c r="AG310" s="94"/>
      <c r="AH310" s="94"/>
      <c r="AI310" s="94"/>
      <c r="AJ310" s="94"/>
      <c r="AK310" s="94"/>
      <c r="AL310" s="94"/>
      <c r="AM310" s="94"/>
      <c r="AN310" s="94"/>
      <c r="AO310" s="94"/>
      <c r="AP310" s="94"/>
      <c r="AQ310" s="94"/>
      <c r="AR310" s="94"/>
      <c r="AS310" s="94"/>
      <c r="AT310" s="94"/>
      <c r="AU310" s="94"/>
      <c r="AV310" s="94"/>
      <c r="AW310" s="94"/>
      <c r="AX310" s="94"/>
      <c r="AY310" s="94"/>
      <c r="AZ310" s="94"/>
      <c r="BA310" s="94"/>
      <c r="BB310" s="94"/>
      <c r="BC310" s="94"/>
      <c r="BD310" s="94"/>
      <c r="BE310" s="94"/>
      <c r="BF310" s="94"/>
      <c r="BG310" s="94"/>
      <c r="BH310" s="94"/>
      <c r="BI310" s="94"/>
      <c r="BJ310" s="94"/>
    </row>
    <row r="311" spans="1:62" outlineLevel="1">
      <c r="A311" s="181" t="str">
        <f t="shared" si="209"/>
        <v>Cash paid for General and Administrative Salaries</v>
      </c>
      <c r="B311" s="94">
        <f t="shared" ref="B311:F311" ca="1" si="226">SUMIF($B$236:$BJ$236,B$289,$B267:$BJ267)</f>
        <v>-1827426.6666666667</v>
      </c>
      <c r="C311" s="94">
        <f t="shared" ca="1" si="226"/>
        <v>-2321571.3333333335</v>
      </c>
      <c r="D311" s="94">
        <f t="shared" ca="1" si="226"/>
        <v>-2437649.9</v>
      </c>
      <c r="E311" s="94">
        <f t="shared" ca="1" si="226"/>
        <v>-2623734.2775000003</v>
      </c>
      <c r="F311" s="94">
        <f t="shared" ca="1" si="226"/>
        <v>-3052332.7970624999</v>
      </c>
      <c r="G311" s="94"/>
      <c r="H311" s="94"/>
      <c r="I311" s="94"/>
      <c r="J311" s="94"/>
      <c r="K311" s="94"/>
      <c r="L311" s="94"/>
      <c r="M311" s="94"/>
      <c r="N311" s="94"/>
      <c r="O311" s="94"/>
      <c r="P311" s="94"/>
      <c r="Q311" s="94"/>
      <c r="R311" s="94"/>
      <c r="S311" s="94"/>
      <c r="T311" s="94"/>
      <c r="U311" s="94"/>
      <c r="V311" s="94"/>
      <c r="W311" s="94"/>
      <c r="X311" s="94"/>
      <c r="Y311" s="94"/>
      <c r="Z311" s="94"/>
      <c r="AA311" s="94"/>
      <c r="AB311" s="94"/>
      <c r="AC311" s="94"/>
      <c r="AD311" s="94"/>
      <c r="AE311" s="94"/>
      <c r="AF311" s="94"/>
      <c r="AG311" s="94"/>
      <c r="AH311" s="94"/>
      <c r="AI311" s="94"/>
      <c r="AJ311" s="94"/>
      <c r="AK311" s="94"/>
      <c r="AL311" s="94"/>
      <c r="AM311" s="94"/>
      <c r="AN311" s="94"/>
      <c r="AO311" s="94"/>
      <c r="AP311" s="94"/>
      <c r="AQ311" s="94"/>
      <c r="AR311" s="94"/>
      <c r="AS311" s="94"/>
      <c r="AT311" s="94"/>
      <c r="AU311" s="94"/>
      <c r="AV311" s="94"/>
      <c r="AW311" s="94"/>
      <c r="AX311" s="94"/>
      <c r="AY311" s="94"/>
      <c r="AZ311" s="94"/>
      <c r="BA311" s="94"/>
      <c r="BB311" s="94"/>
      <c r="BC311" s="94"/>
      <c r="BD311" s="94"/>
      <c r="BE311" s="94"/>
      <c r="BF311" s="94"/>
      <c r="BG311" s="94"/>
      <c r="BH311" s="94"/>
      <c r="BI311" s="94"/>
      <c r="BJ311" s="94"/>
    </row>
    <row r="312" spans="1:62" outlineLevel="1">
      <c r="A312" s="181" t="str">
        <f t="shared" si="209"/>
        <v>Cash paid for Sales and Marketing Salaries</v>
      </c>
      <c r="B312" s="94">
        <f t="shared" ref="B312:F312" ca="1" si="227">SUMIF($B$236:$BJ$236,B$289,$B268:$BJ268)</f>
        <v>-1787208.3333333328</v>
      </c>
      <c r="C312" s="94">
        <f t="shared" ca="1" si="227"/>
        <v>-2242860.416666667</v>
      </c>
      <c r="D312" s="94">
        <f t="shared" ca="1" si="227"/>
        <v>-2355003.4375</v>
      </c>
      <c r="E312" s="94">
        <f t="shared" ca="1" si="227"/>
        <v>-2536630.2543750005</v>
      </c>
      <c r="F312" s="94">
        <f t="shared" ca="1" si="227"/>
        <v>-2959849.07465625</v>
      </c>
      <c r="G312" s="94"/>
      <c r="H312" s="94"/>
      <c r="I312" s="94"/>
      <c r="J312" s="94"/>
      <c r="K312" s="94"/>
      <c r="L312" s="94"/>
      <c r="M312" s="94"/>
      <c r="N312" s="94"/>
      <c r="O312" s="94"/>
      <c r="P312" s="94"/>
      <c r="Q312" s="94"/>
      <c r="R312" s="94"/>
      <c r="S312" s="94"/>
      <c r="T312" s="94"/>
      <c r="U312" s="94"/>
      <c r="V312" s="94"/>
      <c r="W312" s="94"/>
      <c r="X312" s="94"/>
      <c r="Y312" s="94"/>
      <c r="Z312" s="94"/>
      <c r="AA312" s="94"/>
      <c r="AB312" s="94"/>
      <c r="AC312" s="94"/>
      <c r="AD312" s="94"/>
      <c r="AE312" s="94"/>
      <c r="AF312" s="94"/>
      <c r="AG312" s="94"/>
      <c r="AH312" s="94"/>
      <c r="AI312" s="94"/>
      <c r="AJ312" s="94"/>
      <c r="AK312" s="94"/>
      <c r="AL312" s="94"/>
      <c r="AM312" s="94"/>
      <c r="AN312" s="94"/>
      <c r="AO312" s="94"/>
      <c r="AP312" s="94"/>
      <c r="AQ312" s="94"/>
      <c r="AR312" s="94"/>
      <c r="AS312" s="94"/>
      <c r="AT312" s="94"/>
      <c r="AU312" s="94"/>
      <c r="AV312" s="94"/>
      <c r="AW312" s="94"/>
      <c r="AX312" s="94"/>
      <c r="AY312" s="94"/>
      <c r="AZ312" s="94"/>
      <c r="BA312" s="94"/>
      <c r="BB312" s="94"/>
      <c r="BC312" s="94"/>
      <c r="BD312" s="94"/>
      <c r="BE312" s="94"/>
      <c r="BF312" s="94"/>
      <c r="BG312" s="94"/>
      <c r="BH312" s="94"/>
      <c r="BI312" s="94"/>
      <c r="BJ312" s="94"/>
    </row>
    <row r="313" spans="1:62" outlineLevel="1">
      <c r="A313" s="181">
        <f t="shared" si="209"/>
        <v>0</v>
      </c>
      <c r="B313" s="94">
        <f t="shared" ref="B313:F313" ca="1" si="228">SUMIF($B$236:$BJ$236,B$289,$B269:$BJ269)</f>
        <v>0</v>
      </c>
      <c r="C313" s="94">
        <f t="shared" ca="1" si="228"/>
        <v>0</v>
      </c>
      <c r="D313" s="94">
        <f t="shared" ca="1" si="228"/>
        <v>0</v>
      </c>
      <c r="E313" s="94">
        <f t="shared" ca="1" si="228"/>
        <v>0</v>
      </c>
      <c r="F313" s="94">
        <f t="shared" ca="1" si="228"/>
        <v>0</v>
      </c>
      <c r="G313" s="94"/>
      <c r="H313" s="94"/>
      <c r="I313" s="94"/>
      <c r="J313" s="94"/>
      <c r="K313" s="94"/>
      <c r="L313" s="94"/>
      <c r="M313" s="94"/>
      <c r="N313" s="94"/>
      <c r="O313" s="94"/>
      <c r="P313" s="94"/>
      <c r="Q313" s="94"/>
      <c r="R313" s="94"/>
      <c r="S313" s="94"/>
      <c r="T313" s="94"/>
      <c r="U313" s="94"/>
      <c r="V313" s="94"/>
      <c r="W313" s="94"/>
      <c r="X313" s="94"/>
      <c r="Y313" s="94"/>
      <c r="Z313" s="94"/>
      <c r="AA313" s="94"/>
      <c r="AB313" s="94"/>
      <c r="AC313" s="94"/>
      <c r="AD313" s="94"/>
      <c r="AE313" s="94"/>
      <c r="AF313" s="94"/>
      <c r="AG313" s="94"/>
      <c r="AH313" s="94"/>
      <c r="AI313" s="94"/>
      <c r="AJ313" s="94"/>
      <c r="AK313" s="94"/>
      <c r="AL313" s="94"/>
      <c r="AM313" s="94"/>
      <c r="AN313" s="94"/>
      <c r="AO313" s="94"/>
      <c r="AP313" s="94"/>
      <c r="AQ313" s="94"/>
      <c r="AR313" s="94"/>
      <c r="AS313" s="94"/>
      <c r="AT313" s="94"/>
      <c r="AU313" s="94"/>
      <c r="AV313" s="94"/>
      <c r="AW313" s="94"/>
      <c r="AX313" s="94"/>
      <c r="AY313" s="94"/>
      <c r="AZ313" s="94"/>
      <c r="BA313" s="94"/>
      <c r="BB313" s="94"/>
      <c r="BC313" s="94"/>
      <c r="BD313" s="94"/>
      <c r="BE313" s="94"/>
      <c r="BF313" s="94"/>
      <c r="BG313" s="94"/>
      <c r="BH313" s="94"/>
      <c r="BI313" s="94"/>
      <c r="BJ313" s="94"/>
    </row>
    <row r="314" spans="1:62" outlineLevel="1">
      <c r="A314" s="181">
        <f t="shared" si="209"/>
        <v>0</v>
      </c>
      <c r="B314" s="94">
        <f t="shared" ref="B314:F314" ca="1" si="229">SUMIF($B$236:$BJ$236,B$289,$B270:$BJ270)</f>
        <v>0</v>
      </c>
      <c r="C314" s="94">
        <f t="shared" ca="1" si="229"/>
        <v>0</v>
      </c>
      <c r="D314" s="94">
        <f t="shared" ca="1" si="229"/>
        <v>0</v>
      </c>
      <c r="E314" s="94">
        <f t="shared" ca="1" si="229"/>
        <v>0</v>
      </c>
      <c r="F314" s="94">
        <f t="shared" ca="1" si="229"/>
        <v>0</v>
      </c>
      <c r="G314" s="94"/>
      <c r="H314" s="94"/>
      <c r="I314" s="94"/>
      <c r="J314" s="94"/>
      <c r="K314" s="94"/>
      <c r="L314" s="94"/>
      <c r="M314" s="94"/>
      <c r="N314" s="94"/>
      <c r="O314" s="94"/>
      <c r="P314" s="94"/>
      <c r="Q314" s="94"/>
      <c r="R314" s="94"/>
      <c r="S314" s="94"/>
      <c r="T314" s="94"/>
      <c r="U314" s="94"/>
      <c r="V314" s="94"/>
      <c r="W314" s="94"/>
      <c r="X314" s="94"/>
      <c r="Y314" s="94"/>
      <c r="Z314" s="94"/>
      <c r="AA314" s="94"/>
      <c r="AB314" s="94"/>
      <c r="AC314" s="94"/>
      <c r="AD314" s="94"/>
      <c r="AE314" s="94"/>
      <c r="AF314" s="94"/>
      <c r="AG314" s="94"/>
      <c r="AH314" s="94"/>
      <c r="AI314" s="94"/>
      <c r="AJ314" s="94"/>
      <c r="AK314" s="94"/>
      <c r="AL314" s="94"/>
      <c r="AM314" s="94"/>
      <c r="AN314" s="94"/>
      <c r="AO314" s="94"/>
      <c r="AP314" s="94"/>
      <c r="AQ314" s="94"/>
      <c r="AR314" s="94"/>
      <c r="AS314" s="94"/>
      <c r="AT314" s="94"/>
      <c r="AU314" s="94"/>
      <c r="AV314" s="94"/>
      <c r="AW314" s="94"/>
      <c r="AX314" s="94"/>
      <c r="AY314" s="94"/>
      <c r="AZ314" s="94"/>
      <c r="BA314" s="94"/>
      <c r="BB314" s="94"/>
      <c r="BC314" s="94"/>
      <c r="BD314" s="94"/>
      <c r="BE314" s="94"/>
      <c r="BF314" s="94"/>
      <c r="BG314" s="94"/>
      <c r="BH314" s="94"/>
      <c r="BI314" s="94"/>
      <c r="BJ314" s="94"/>
    </row>
    <row r="315" spans="1:62" outlineLevel="1">
      <c r="A315" s="181">
        <f t="shared" si="209"/>
        <v>0</v>
      </c>
      <c r="B315" s="94">
        <f t="shared" ref="B315:F315" ca="1" si="230">SUMIF($B$236:$BJ$236,B$289,$B271:$BJ271)</f>
        <v>0</v>
      </c>
      <c r="C315" s="94">
        <f t="shared" ca="1" si="230"/>
        <v>0</v>
      </c>
      <c r="D315" s="94">
        <f t="shared" ca="1" si="230"/>
        <v>0</v>
      </c>
      <c r="E315" s="94">
        <f t="shared" ca="1" si="230"/>
        <v>0</v>
      </c>
      <c r="F315" s="94">
        <f t="shared" ca="1" si="230"/>
        <v>0</v>
      </c>
      <c r="G315" s="94"/>
      <c r="H315" s="94"/>
      <c r="I315" s="94"/>
      <c r="J315" s="94"/>
      <c r="K315" s="94"/>
      <c r="L315" s="94"/>
      <c r="M315" s="94"/>
      <c r="N315" s="94"/>
      <c r="O315" s="94"/>
      <c r="P315" s="94"/>
      <c r="Q315" s="94"/>
      <c r="R315" s="94"/>
      <c r="S315" s="94"/>
      <c r="T315" s="94"/>
      <c r="U315" s="94"/>
      <c r="V315" s="94"/>
      <c r="W315" s="94"/>
      <c r="X315" s="94"/>
      <c r="Y315" s="94"/>
      <c r="Z315" s="94"/>
      <c r="AA315" s="94"/>
      <c r="AB315" s="94"/>
      <c r="AC315" s="94"/>
      <c r="AD315" s="94"/>
      <c r="AE315" s="94"/>
      <c r="AF315" s="94"/>
      <c r="AG315" s="94"/>
      <c r="AH315" s="94"/>
      <c r="AI315" s="94"/>
      <c r="AJ315" s="94"/>
      <c r="AK315" s="94"/>
      <c r="AL315" s="94"/>
      <c r="AM315" s="94"/>
      <c r="AN315" s="94"/>
      <c r="AO315" s="94"/>
      <c r="AP315" s="94"/>
      <c r="AQ315" s="94"/>
      <c r="AR315" s="94"/>
      <c r="AS315" s="94"/>
      <c r="AT315" s="94"/>
      <c r="AU315" s="94"/>
      <c r="AV315" s="94"/>
      <c r="AW315" s="94"/>
      <c r="AX315" s="94"/>
      <c r="AY315" s="94"/>
      <c r="AZ315" s="94"/>
      <c r="BA315" s="94"/>
      <c r="BB315" s="94"/>
      <c r="BC315" s="94"/>
      <c r="BD315" s="94"/>
      <c r="BE315" s="94"/>
      <c r="BF315" s="94"/>
      <c r="BG315" s="94"/>
      <c r="BH315" s="94"/>
      <c r="BI315" s="94"/>
      <c r="BJ315" s="94"/>
    </row>
    <row r="316" spans="1:62" outlineLevel="1">
      <c r="A316" s="181" t="str">
        <f t="shared" si="209"/>
        <v>Cash paid for Loan Interest Expense</v>
      </c>
      <c r="B316" s="94">
        <f t="shared" ref="B316:F316" si="231">SUMIF($B$236:$BJ$236,B$289,$B272:$BJ272)</f>
        <v>0</v>
      </c>
      <c r="C316" s="94">
        <f t="shared" si="231"/>
        <v>0</v>
      </c>
      <c r="D316" s="94">
        <f t="shared" si="231"/>
        <v>0</v>
      </c>
      <c r="E316" s="94">
        <f t="shared" si="231"/>
        <v>0</v>
      </c>
      <c r="F316" s="94">
        <f t="shared" si="231"/>
        <v>0</v>
      </c>
      <c r="G316" s="94"/>
      <c r="H316" s="94"/>
      <c r="I316" s="94"/>
      <c r="J316" s="94"/>
      <c r="K316" s="94"/>
      <c r="L316" s="94"/>
      <c r="M316" s="94"/>
      <c r="N316" s="94"/>
      <c r="O316" s="94"/>
      <c r="P316" s="94"/>
      <c r="Q316" s="94"/>
      <c r="R316" s="94"/>
      <c r="S316" s="94"/>
      <c r="T316" s="94"/>
      <c r="U316" s="94"/>
      <c r="V316" s="94"/>
      <c r="W316" s="94"/>
      <c r="X316" s="94"/>
      <c r="Y316" s="94"/>
      <c r="Z316" s="94"/>
      <c r="AA316" s="94"/>
      <c r="AB316" s="94"/>
      <c r="AC316" s="94"/>
      <c r="AD316" s="94"/>
      <c r="AE316" s="94"/>
      <c r="AF316" s="94"/>
      <c r="AG316" s="94"/>
      <c r="AH316" s="94"/>
      <c r="AI316" s="94"/>
      <c r="AJ316" s="94"/>
      <c r="AK316" s="94"/>
      <c r="AL316" s="94"/>
      <c r="AM316" s="94"/>
      <c r="AN316" s="94"/>
      <c r="AO316" s="94"/>
      <c r="AP316" s="94"/>
      <c r="AQ316" s="94"/>
      <c r="AR316" s="94"/>
      <c r="AS316" s="94"/>
      <c r="AT316" s="94"/>
      <c r="AU316" s="94"/>
      <c r="AV316" s="94"/>
      <c r="AW316" s="94"/>
      <c r="AX316" s="94"/>
      <c r="AY316" s="94"/>
      <c r="AZ316" s="94"/>
      <c r="BA316" s="94"/>
      <c r="BB316" s="94"/>
      <c r="BC316" s="94"/>
      <c r="BD316" s="94"/>
      <c r="BE316" s="94"/>
      <c r="BF316" s="94"/>
      <c r="BG316" s="94"/>
      <c r="BH316" s="94"/>
      <c r="BI316" s="94"/>
      <c r="BJ316" s="94"/>
    </row>
    <row r="317" spans="1:62" outlineLevel="1">
      <c r="A317" s="181" t="s">
        <v>216</v>
      </c>
      <c r="B317" s="94">
        <f t="shared" ref="B317:F317" ca="1" si="232">SUMIF($B$236:$BJ$236,B$289,$B273:$BJ273)</f>
        <v>0</v>
      </c>
      <c r="C317" s="94">
        <f t="shared" ca="1" si="232"/>
        <v>0</v>
      </c>
      <c r="D317" s="94">
        <f t="shared" ca="1" si="232"/>
        <v>0</v>
      </c>
      <c r="E317" s="94">
        <f t="shared" ca="1" si="232"/>
        <v>0</v>
      </c>
      <c r="F317" s="94">
        <f t="shared" ca="1" si="232"/>
        <v>-1871494.4411567501</v>
      </c>
      <c r="G317" s="94"/>
      <c r="H317" s="94"/>
      <c r="I317" s="94"/>
      <c r="J317" s="94"/>
      <c r="K317" s="94"/>
      <c r="L317" s="94"/>
      <c r="M317" s="94"/>
      <c r="N317" s="94"/>
      <c r="O317" s="94"/>
      <c r="P317" s="94"/>
      <c r="Q317" s="94"/>
      <c r="R317" s="94"/>
      <c r="S317" s="94"/>
      <c r="T317" s="94"/>
      <c r="U317" s="94"/>
      <c r="V317" s="94"/>
      <c r="W317" s="94"/>
      <c r="X317" s="94"/>
      <c r="Y317" s="94"/>
      <c r="Z317" s="94"/>
      <c r="AA317" s="94"/>
      <c r="AB317" s="94"/>
      <c r="AC317" s="94"/>
      <c r="AD317" s="94"/>
      <c r="AE317" s="94"/>
      <c r="AF317" s="94"/>
      <c r="AG317" s="94"/>
      <c r="AH317" s="94"/>
      <c r="AI317" s="94"/>
      <c r="AJ317" s="94"/>
      <c r="AK317" s="94"/>
      <c r="AL317" s="94"/>
      <c r="AM317" s="94"/>
      <c r="AN317" s="94"/>
      <c r="AO317" s="94"/>
      <c r="AP317" s="94"/>
      <c r="AQ317" s="94"/>
      <c r="AR317" s="94"/>
      <c r="AS317" s="94"/>
      <c r="AT317" s="94"/>
      <c r="AU317" s="94"/>
      <c r="AV317" s="94"/>
      <c r="AW317" s="94"/>
      <c r="AX317" s="94"/>
      <c r="AY317" s="94"/>
      <c r="AZ317" s="94"/>
      <c r="BA317" s="94"/>
      <c r="BB317" s="94"/>
      <c r="BC317" s="94"/>
      <c r="BD317" s="94"/>
      <c r="BE317" s="94"/>
      <c r="BF317" s="94"/>
      <c r="BG317" s="94"/>
      <c r="BH317" s="94"/>
      <c r="BI317" s="94"/>
      <c r="BJ317" s="94"/>
    </row>
    <row r="318" spans="1:62" outlineLevel="1">
      <c r="A318" s="17" t="s">
        <v>217</v>
      </c>
      <c r="B318" s="160">
        <f t="shared" ref="B318:F318" ca="1" si="233">SUM(B291:B317)</f>
        <v>-4623842.7906459495</v>
      </c>
      <c r="C318" s="160">
        <f t="shared" ca="1" si="233"/>
        <v>-4463051.1881567929</v>
      </c>
      <c r="D318" s="160">
        <f t="shared" ca="1" si="233"/>
        <v>-3917661.0846095881</v>
      </c>
      <c r="E318" s="160">
        <f t="shared" ca="1" si="233"/>
        <v>-368336.15419193124</v>
      </c>
      <c r="F318" s="160">
        <f t="shared" ca="1" si="233"/>
        <v>15546648.44421746</v>
      </c>
      <c r="G318" s="94"/>
      <c r="H318" s="94"/>
      <c r="I318" s="94"/>
      <c r="J318" s="94"/>
      <c r="K318" s="94"/>
      <c r="L318" s="94"/>
      <c r="M318" s="94"/>
      <c r="N318" s="94"/>
      <c r="O318" s="94"/>
      <c r="P318" s="94"/>
      <c r="Q318" s="94"/>
      <c r="R318" s="94"/>
      <c r="S318" s="94"/>
      <c r="T318" s="94"/>
      <c r="U318" s="94"/>
      <c r="V318" s="94"/>
      <c r="W318" s="94"/>
      <c r="X318" s="94"/>
      <c r="Y318" s="94"/>
      <c r="Z318" s="94"/>
      <c r="AA318" s="94"/>
      <c r="AB318" s="94"/>
      <c r="AC318" s="94"/>
      <c r="AD318" s="94"/>
      <c r="AE318" s="94"/>
      <c r="AF318" s="94"/>
      <c r="AG318" s="94"/>
      <c r="AH318" s="94"/>
      <c r="AI318" s="94"/>
      <c r="AJ318" s="94"/>
      <c r="AK318" s="94"/>
      <c r="AL318" s="94"/>
      <c r="AM318" s="94"/>
      <c r="AN318" s="94"/>
      <c r="AO318" s="94"/>
      <c r="AP318" s="94"/>
      <c r="AQ318" s="94"/>
      <c r="AR318" s="94"/>
      <c r="AS318" s="94"/>
      <c r="AT318" s="94"/>
      <c r="AU318" s="94"/>
      <c r="AV318" s="94"/>
      <c r="AW318" s="94"/>
      <c r="AX318" s="94"/>
      <c r="AY318" s="94"/>
      <c r="AZ318" s="94"/>
      <c r="BA318" s="94"/>
      <c r="BB318" s="94"/>
      <c r="BC318" s="94"/>
      <c r="BD318" s="94"/>
      <c r="BE318" s="94"/>
      <c r="BF318" s="94"/>
      <c r="BG318" s="94"/>
      <c r="BH318" s="94"/>
      <c r="BI318" s="94"/>
      <c r="BJ318" s="94"/>
    </row>
    <row r="319" spans="1:62" outlineLevel="1">
      <c r="A319" s="2"/>
      <c r="C319" s="94"/>
      <c r="D319" s="94"/>
      <c r="E319" s="94"/>
      <c r="F319" s="94"/>
      <c r="G319" s="94"/>
      <c r="H319" s="94"/>
      <c r="I319" s="94"/>
      <c r="J319" s="94"/>
      <c r="K319" s="94"/>
      <c r="L319" s="94"/>
      <c r="M319" s="94"/>
      <c r="N319" s="94"/>
      <c r="O319" s="94"/>
      <c r="P319" s="94"/>
      <c r="Q319" s="94"/>
      <c r="R319" s="94"/>
      <c r="S319" s="94"/>
      <c r="T319" s="94"/>
      <c r="U319" s="94"/>
      <c r="V319" s="94"/>
      <c r="W319" s="94"/>
      <c r="X319" s="94"/>
      <c r="Y319" s="94"/>
      <c r="Z319" s="94"/>
      <c r="AA319" s="94"/>
      <c r="AB319" s="94"/>
      <c r="AC319" s="94"/>
      <c r="AD319" s="94"/>
      <c r="AE319" s="94"/>
      <c r="AF319" s="94"/>
      <c r="AG319" s="94"/>
      <c r="AH319" s="94"/>
      <c r="AI319" s="94"/>
      <c r="AJ319" s="94"/>
      <c r="AK319" s="94"/>
      <c r="AL319" s="94"/>
      <c r="AM319" s="94"/>
      <c r="AN319" s="94"/>
      <c r="AO319" s="94"/>
      <c r="AP319" s="94"/>
      <c r="AQ319" s="94"/>
      <c r="AR319" s="94"/>
      <c r="AS319" s="94"/>
      <c r="AT319" s="94"/>
      <c r="AU319" s="94"/>
      <c r="AV319" s="94"/>
      <c r="AW319" s="94"/>
      <c r="AX319" s="94"/>
      <c r="AY319" s="94"/>
      <c r="AZ319" s="94"/>
      <c r="BA319" s="94"/>
      <c r="BB319" s="94"/>
      <c r="BC319" s="94"/>
      <c r="BD319" s="94"/>
      <c r="BE319" s="94"/>
      <c r="BF319" s="94"/>
      <c r="BG319" s="94"/>
      <c r="BH319" s="94"/>
      <c r="BI319" s="94"/>
      <c r="BJ319" s="94"/>
    </row>
    <row r="320" spans="1:62" outlineLevel="1">
      <c r="A320" s="17" t="s">
        <v>218</v>
      </c>
      <c r="C320" s="94"/>
      <c r="D320" s="94"/>
      <c r="E320" s="94"/>
      <c r="F320" s="94"/>
      <c r="G320" s="94"/>
      <c r="H320" s="94"/>
      <c r="I320" s="94"/>
      <c r="J320" s="94"/>
      <c r="K320" s="94"/>
      <c r="L320" s="94"/>
      <c r="M320" s="94"/>
      <c r="N320" s="94"/>
      <c r="O320" s="94"/>
      <c r="P320" s="94"/>
      <c r="Q320" s="94"/>
      <c r="R320" s="94"/>
      <c r="S320" s="94"/>
      <c r="T320" s="94"/>
      <c r="U320" s="94"/>
      <c r="V320" s="94"/>
      <c r="W320" s="94"/>
      <c r="X320" s="94"/>
      <c r="Y320" s="94"/>
      <c r="Z320" s="94"/>
      <c r="AA320" s="94"/>
      <c r="AB320" s="94"/>
      <c r="AC320" s="94"/>
      <c r="AD320" s="94"/>
      <c r="AE320" s="94"/>
      <c r="AF320" s="94"/>
      <c r="AG320" s="94"/>
      <c r="AH320" s="94"/>
      <c r="AI320" s="94"/>
      <c r="AJ320" s="94"/>
      <c r="AK320" s="94"/>
      <c r="AL320" s="94"/>
      <c r="AM320" s="94"/>
      <c r="AN320" s="94"/>
      <c r="AO320" s="94"/>
      <c r="AP320" s="94"/>
      <c r="AQ320" s="94"/>
      <c r="AR320" s="94"/>
      <c r="AS320" s="94"/>
      <c r="AT320" s="94"/>
      <c r="AU320" s="94"/>
      <c r="AV320" s="94"/>
      <c r="AW320" s="94"/>
      <c r="AX320" s="94"/>
      <c r="AY320" s="94"/>
      <c r="AZ320" s="94"/>
      <c r="BA320" s="94"/>
      <c r="BB320" s="94"/>
      <c r="BC320" s="94"/>
      <c r="BD320" s="94"/>
      <c r="BE320" s="94"/>
      <c r="BF320" s="94"/>
      <c r="BG320" s="94"/>
      <c r="BH320" s="94"/>
      <c r="BI320" s="94"/>
      <c r="BJ320" s="94"/>
    </row>
    <row r="321" spans="1:63" outlineLevel="1">
      <c r="A321" s="181" t="s">
        <v>219</v>
      </c>
      <c r="B321" s="94">
        <f t="shared" ref="B321:F321" si="234">SUMIF($B$236:$BJ$236,B$289,$B277:$BJ277)</f>
        <v>0</v>
      </c>
      <c r="C321" s="94">
        <f t="shared" si="234"/>
        <v>0</v>
      </c>
      <c r="D321" s="94">
        <f t="shared" si="234"/>
        <v>0</v>
      </c>
      <c r="E321" s="94">
        <f t="shared" si="234"/>
        <v>0</v>
      </c>
      <c r="F321" s="94">
        <f t="shared" si="234"/>
        <v>0</v>
      </c>
      <c r="G321" s="94"/>
      <c r="H321" s="94"/>
      <c r="I321" s="94"/>
      <c r="J321" s="94"/>
      <c r="K321" s="94"/>
      <c r="L321" s="94"/>
      <c r="M321" s="94"/>
      <c r="N321" s="94"/>
      <c r="O321" s="94"/>
      <c r="P321" s="94"/>
      <c r="Q321" s="94"/>
      <c r="R321" s="94"/>
      <c r="S321" s="94"/>
      <c r="T321" s="94"/>
      <c r="U321" s="94"/>
      <c r="V321" s="94"/>
      <c r="W321" s="94"/>
      <c r="X321" s="94"/>
      <c r="Y321" s="94"/>
      <c r="Z321" s="94"/>
      <c r="AA321" s="94"/>
      <c r="AB321" s="94"/>
      <c r="AC321" s="94"/>
      <c r="AD321" s="94"/>
      <c r="AE321" s="94"/>
      <c r="AF321" s="94"/>
      <c r="AG321" s="94"/>
      <c r="AH321" s="94"/>
      <c r="AI321" s="94"/>
      <c r="AJ321" s="94"/>
      <c r="AK321" s="94"/>
      <c r="AL321" s="94"/>
      <c r="AM321" s="94"/>
      <c r="AN321" s="94"/>
      <c r="AO321" s="94"/>
      <c r="AP321" s="94"/>
      <c r="AQ321" s="94"/>
      <c r="AR321" s="94"/>
      <c r="AS321" s="94"/>
      <c r="AT321" s="94"/>
      <c r="AU321" s="94"/>
      <c r="AV321" s="94"/>
      <c r="AW321" s="94"/>
      <c r="AX321" s="94"/>
      <c r="AY321" s="94"/>
      <c r="AZ321" s="94"/>
      <c r="BA321" s="94"/>
      <c r="BB321" s="94"/>
      <c r="BC321" s="94"/>
      <c r="BD321" s="94"/>
      <c r="BE321" s="94"/>
      <c r="BF321" s="94"/>
      <c r="BG321" s="94"/>
      <c r="BH321" s="94"/>
      <c r="BI321" s="94"/>
      <c r="BJ321" s="94"/>
    </row>
    <row r="322" spans="1:63" outlineLevel="1">
      <c r="A322" s="181" t="s">
        <v>202</v>
      </c>
      <c r="B322" s="94">
        <f t="shared" ref="B322:F322" si="235">SUMIF($B$236:$BJ$236,B$289,$B278:$BJ278)</f>
        <v>2678000</v>
      </c>
      <c r="C322" s="94">
        <f t="shared" si="235"/>
        <v>0</v>
      </c>
      <c r="D322" s="94">
        <f t="shared" si="235"/>
        <v>0</v>
      </c>
      <c r="E322" s="94">
        <f t="shared" si="235"/>
        <v>0</v>
      </c>
      <c r="F322" s="94">
        <f t="shared" si="235"/>
        <v>0</v>
      </c>
      <c r="G322" s="94"/>
      <c r="H322" s="94"/>
      <c r="I322" s="94"/>
      <c r="J322" s="94"/>
      <c r="K322" s="94"/>
      <c r="L322" s="94"/>
      <c r="M322" s="94"/>
      <c r="N322" s="94"/>
      <c r="O322" s="94"/>
      <c r="P322" s="94"/>
      <c r="Q322" s="94"/>
      <c r="R322" s="94"/>
      <c r="S322" s="94"/>
      <c r="T322" s="94"/>
      <c r="U322" s="94"/>
      <c r="V322" s="94"/>
      <c r="W322" s="94"/>
      <c r="X322" s="94"/>
      <c r="Y322" s="94"/>
      <c r="Z322" s="94"/>
      <c r="AA322" s="94"/>
      <c r="AB322" s="94"/>
      <c r="AC322" s="94"/>
      <c r="AD322" s="94"/>
      <c r="AE322" s="94"/>
      <c r="AF322" s="94"/>
      <c r="AG322" s="94"/>
      <c r="AH322" s="94"/>
      <c r="AI322" s="94"/>
      <c r="AJ322" s="94"/>
      <c r="AK322" s="94"/>
      <c r="AL322" s="94"/>
      <c r="AM322" s="94"/>
      <c r="AN322" s="94"/>
      <c r="AO322" s="94"/>
      <c r="AP322" s="94"/>
      <c r="AQ322" s="94"/>
      <c r="AR322" s="94"/>
      <c r="AS322" s="94"/>
      <c r="AT322" s="94"/>
      <c r="AU322" s="94"/>
      <c r="AV322" s="94"/>
      <c r="AW322" s="94"/>
      <c r="AX322" s="94"/>
      <c r="AY322" s="94"/>
      <c r="AZ322" s="94"/>
      <c r="BA322" s="94"/>
      <c r="BB322" s="94"/>
      <c r="BC322" s="94"/>
      <c r="BD322" s="94"/>
      <c r="BE322" s="94"/>
      <c r="BF322" s="94"/>
      <c r="BG322" s="94"/>
      <c r="BH322" s="94"/>
      <c r="BI322" s="94"/>
      <c r="BJ322" s="94"/>
    </row>
    <row r="323" spans="1:63" outlineLevel="1">
      <c r="A323" s="181" t="s">
        <v>220</v>
      </c>
      <c r="B323" s="94">
        <f t="shared" ref="B323:F323" si="236">SUMIF($B$236:$BJ$236,B$289,$B279:$BJ279)</f>
        <v>0</v>
      </c>
      <c r="C323" s="94">
        <f t="shared" si="236"/>
        <v>0</v>
      </c>
      <c r="D323" s="94">
        <f t="shared" si="236"/>
        <v>0</v>
      </c>
      <c r="E323" s="94">
        <f t="shared" si="236"/>
        <v>0</v>
      </c>
      <c r="F323" s="94">
        <f t="shared" si="236"/>
        <v>0</v>
      </c>
      <c r="G323" s="94"/>
      <c r="H323" s="94"/>
      <c r="I323" s="94"/>
      <c r="J323" s="94"/>
      <c r="K323" s="94"/>
      <c r="L323" s="94"/>
      <c r="M323" s="94"/>
      <c r="N323" s="94"/>
      <c r="O323" s="94"/>
      <c r="P323" s="94"/>
      <c r="Q323" s="94"/>
      <c r="R323" s="94"/>
      <c r="S323" s="94"/>
      <c r="T323" s="94"/>
      <c r="U323" s="94"/>
      <c r="V323" s="94"/>
      <c r="W323" s="94"/>
      <c r="X323" s="94"/>
      <c r="Y323" s="94"/>
      <c r="Z323" s="94"/>
      <c r="AA323" s="94"/>
      <c r="AB323" s="94"/>
      <c r="AC323" s="94"/>
      <c r="AD323" s="94"/>
      <c r="AE323" s="94"/>
      <c r="AF323" s="94"/>
      <c r="AG323" s="94"/>
      <c r="AH323" s="94"/>
      <c r="AI323" s="94"/>
      <c r="AJ323" s="94"/>
      <c r="AK323" s="94"/>
      <c r="AL323" s="94"/>
      <c r="AM323" s="94"/>
      <c r="AN323" s="94"/>
      <c r="AO323" s="94"/>
      <c r="AP323" s="94"/>
      <c r="AQ323" s="94"/>
      <c r="AR323" s="94"/>
      <c r="AS323" s="94"/>
      <c r="AT323" s="94"/>
      <c r="AU323" s="94"/>
      <c r="AV323" s="94"/>
      <c r="AW323" s="94"/>
      <c r="AX323" s="94"/>
      <c r="AY323" s="94"/>
      <c r="AZ323" s="94"/>
      <c r="BA323" s="94"/>
      <c r="BB323" s="94"/>
      <c r="BC323" s="94"/>
      <c r="BD323" s="94"/>
      <c r="BE323" s="94"/>
      <c r="BF323" s="94"/>
      <c r="BG323" s="94"/>
      <c r="BH323" s="94"/>
      <c r="BI323" s="94"/>
      <c r="BJ323" s="94"/>
    </row>
    <row r="324" spans="1:63" outlineLevel="1">
      <c r="A324" s="181" t="s">
        <v>171</v>
      </c>
      <c r="B324" s="94">
        <f t="shared" ref="B324:F324" si="237">SUMIF($B$236:$BJ$236,B$289,$B280:$BJ280)</f>
        <v>-55000</v>
      </c>
      <c r="C324" s="94">
        <f t="shared" si="237"/>
        <v>0</v>
      </c>
      <c r="D324" s="94">
        <f t="shared" si="237"/>
        <v>0</v>
      </c>
      <c r="E324" s="94">
        <f t="shared" si="237"/>
        <v>0</v>
      </c>
      <c r="F324" s="94">
        <f t="shared" si="237"/>
        <v>0</v>
      </c>
      <c r="G324" s="94"/>
      <c r="H324" s="94"/>
      <c r="I324" s="94"/>
      <c r="J324" s="94"/>
      <c r="K324" s="94"/>
      <c r="L324" s="94"/>
      <c r="M324" s="94"/>
      <c r="N324" s="94"/>
      <c r="O324" s="94"/>
      <c r="P324" s="94"/>
      <c r="Q324" s="94"/>
      <c r="R324" s="94"/>
      <c r="S324" s="94"/>
      <c r="T324" s="94"/>
      <c r="U324" s="94"/>
      <c r="V324" s="94"/>
      <c r="W324" s="94"/>
      <c r="X324" s="94"/>
      <c r="Y324" s="94"/>
      <c r="Z324" s="94"/>
      <c r="AA324" s="94"/>
      <c r="AB324" s="94"/>
      <c r="AC324" s="94"/>
      <c r="AD324" s="94"/>
      <c r="AE324" s="94"/>
      <c r="AF324" s="94"/>
      <c r="AG324" s="94"/>
      <c r="AH324" s="94"/>
      <c r="AI324" s="94"/>
      <c r="AJ324" s="94"/>
      <c r="AK324" s="94"/>
      <c r="AL324" s="94"/>
      <c r="AM324" s="94"/>
      <c r="AN324" s="94"/>
      <c r="AO324" s="94"/>
      <c r="AP324" s="94"/>
      <c r="AQ324" s="94"/>
      <c r="AR324" s="94"/>
      <c r="AS324" s="94"/>
      <c r="AT324" s="94"/>
      <c r="AU324" s="94"/>
      <c r="AV324" s="94"/>
      <c r="AW324" s="94"/>
      <c r="AX324" s="94"/>
      <c r="AY324" s="94"/>
      <c r="AZ324" s="94"/>
      <c r="BA324" s="94"/>
      <c r="BB324" s="94"/>
      <c r="BC324" s="94"/>
      <c r="BD324" s="94"/>
      <c r="BE324" s="94"/>
      <c r="BF324" s="94"/>
      <c r="BG324" s="94"/>
      <c r="BH324" s="94"/>
      <c r="BI324" s="94"/>
      <c r="BJ324" s="94"/>
    </row>
    <row r="325" spans="1:63" outlineLevel="1">
      <c r="A325" s="162" t="str">
        <f>IF(COUNTIF(A321:A324,"&lt;&gt;0")=0,0,"Net Cash from Financing and Investing")</f>
        <v>Net Cash from Financing and Investing</v>
      </c>
      <c r="B325" s="160">
        <f t="shared" ref="B325:F325" si="238">SUM(B321:B324)</f>
        <v>2623000</v>
      </c>
      <c r="C325" s="160">
        <f t="shared" si="238"/>
        <v>0</v>
      </c>
      <c r="D325" s="160">
        <f t="shared" si="238"/>
        <v>0</v>
      </c>
      <c r="E325" s="160">
        <f t="shared" si="238"/>
        <v>0</v>
      </c>
      <c r="F325" s="160">
        <f t="shared" si="238"/>
        <v>0</v>
      </c>
      <c r="G325" s="94"/>
      <c r="H325" s="94"/>
      <c r="I325" s="94"/>
      <c r="J325" s="94"/>
      <c r="K325" s="94"/>
      <c r="L325" s="94"/>
      <c r="M325" s="94"/>
      <c r="N325" s="94"/>
      <c r="O325" s="94"/>
      <c r="P325" s="94"/>
      <c r="Q325" s="94"/>
      <c r="R325" s="94"/>
      <c r="S325" s="94"/>
      <c r="T325" s="94"/>
      <c r="U325" s="94"/>
      <c r="V325" s="94"/>
      <c r="W325" s="94"/>
      <c r="X325" s="94"/>
      <c r="Y325" s="94"/>
      <c r="Z325" s="94"/>
      <c r="AA325" s="94"/>
      <c r="AB325" s="94"/>
      <c r="AC325" s="94"/>
      <c r="AD325" s="94"/>
      <c r="AE325" s="94"/>
      <c r="AF325" s="94"/>
      <c r="AG325" s="94"/>
      <c r="AH325" s="94"/>
      <c r="AI325" s="94"/>
      <c r="AJ325" s="94"/>
      <c r="AK325" s="94"/>
      <c r="AL325" s="94"/>
      <c r="AM325" s="94"/>
      <c r="AN325" s="94"/>
      <c r="AO325" s="94"/>
      <c r="AP325" s="94"/>
      <c r="AQ325" s="94"/>
      <c r="AR325" s="94"/>
      <c r="AS325" s="94"/>
      <c r="AT325" s="94"/>
      <c r="AU325" s="94"/>
      <c r="AV325" s="94"/>
      <c r="AW325" s="94"/>
      <c r="AX325" s="94"/>
      <c r="AY325" s="94"/>
      <c r="AZ325" s="94"/>
      <c r="BA325" s="94"/>
      <c r="BB325" s="94"/>
      <c r="BC325" s="94"/>
      <c r="BD325" s="94"/>
      <c r="BE325" s="94"/>
      <c r="BF325" s="94"/>
      <c r="BG325" s="94"/>
      <c r="BH325" s="94"/>
      <c r="BI325" s="94"/>
      <c r="BJ325" s="94"/>
    </row>
    <row r="326" spans="1:63" outlineLevel="1">
      <c r="A326" s="162"/>
      <c r="C326" s="94"/>
      <c r="D326" s="94"/>
      <c r="E326" s="94"/>
      <c r="F326" s="94"/>
      <c r="G326" s="94"/>
      <c r="H326" s="94"/>
      <c r="I326" s="94"/>
      <c r="J326" s="94"/>
      <c r="K326" s="94"/>
      <c r="L326" s="94"/>
      <c r="M326" s="94"/>
      <c r="N326" s="94"/>
      <c r="O326" s="94"/>
      <c r="P326" s="94"/>
      <c r="Q326" s="94"/>
      <c r="R326" s="94"/>
      <c r="S326" s="94"/>
      <c r="T326" s="94"/>
      <c r="U326" s="94"/>
      <c r="V326" s="94"/>
      <c r="W326" s="94"/>
      <c r="X326" s="94"/>
      <c r="Y326" s="94"/>
      <c r="Z326" s="94"/>
      <c r="AA326" s="94"/>
      <c r="AB326" s="94"/>
      <c r="AC326" s="94"/>
      <c r="AD326" s="94"/>
      <c r="AE326" s="94"/>
      <c r="AF326" s="94"/>
      <c r="AG326" s="94"/>
      <c r="AH326" s="94"/>
      <c r="AI326" s="94"/>
      <c r="AJ326" s="94"/>
      <c r="AK326" s="94"/>
      <c r="AL326" s="94"/>
      <c r="AM326" s="94"/>
      <c r="AN326" s="94"/>
      <c r="AO326" s="94"/>
      <c r="AP326" s="94"/>
      <c r="AQ326" s="94"/>
      <c r="AR326" s="94"/>
      <c r="AS326" s="94"/>
      <c r="AT326" s="94"/>
      <c r="AU326" s="94"/>
      <c r="AV326" s="94"/>
      <c r="AW326" s="94"/>
      <c r="AX326" s="94"/>
      <c r="AY326" s="94"/>
      <c r="AZ326" s="94"/>
      <c r="BA326" s="94"/>
      <c r="BB326" s="94"/>
      <c r="BC326" s="94"/>
      <c r="BD326" s="94"/>
      <c r="BE326" s="94"/>
      <c r="BF326" s="94"/>
      <c r="BG326" s="94"/>
      <c r="BH326" s="94"/>
      <c r="BI326" s="94"/>
      <c r="BJ326" s="94"/>
    </row>
    <row r="327" spans="1:63" outlineLevel="1">
      <c r="A327" s="17" t="str">
        <f>IF(COUNTIF(A328,"&lt;&gt;0")=0,0,"Cash Before Dividends")</f>
        <v>Cash Before Dividends</v>
      </c>
      <c r="B327" s="161">
        <f ca="1">B318+B325</f>
        <v>-2000842.7906459495</v>
      </c>
      <c r="C327" s="161">
        <f t="shared" ref="C327:F327" ca="1" si="239">B331+C325</f>
        <v>-1995842.7906459495</v>
      </c>
      <c r="D327" s="161">
        <f t="shared" ca="1" si="239"/>
        <v>-6458893.9788027424</v>
      </c>
      <c r="E327" s="161">
        <f t="shared" ca="1" si="239"/>
        <v>-10376555.063412331</v>
      </c>
      <c r="F327" s="161">
        <f t="shared" ca="1" si="239"/>
        <v>-10744891.217604263</v>
      </c>
      <c r="G327" s="94"/>
      <c r="H327" s="94"/>
      <c r="I327" s="94"/>
      <c r="J327" s="94"/>
      <c r="K327" s="94"/>
      <c r="L327" s="94"/>
      <c r="M327" s="94"/>
      <c r="N327" s="94"/>
      <c r="O327" s="94"/>
      <c r="P327" s="94"/>
      <c r="Q327" s="94"/>
      <c r="R327" s="94"/>
      <c r="S327" s="94"/>
      <c r="T327" s="94"/>
      <c r="U327" s="94"/>
      <c r="V327" s="94"/>
      <c r="W327" s="94"/>
      <c r="X327" s="94"/>
      <c r="Y327" s="94"/>
      <c r="Z327" s="94"/>
      <c r="AA327" s="94"/>
      <c r="AB327" s="94"/>
      <c r="AC327" s="94"/>
      <c r="AD327" s="94"/>
      <c r="AE327" s="94"/>
      <c r="AF327" s="94"/>
      <c r="AG327" s="94"/>
      <c r="AH327" s="94"/>
      <c r="AI327" s="94"/>
      <c r="AJ327" s="94"/>
      <c r="AK327" s="94"/>
      <c r="AL327" s="94"/>
      <c r="AM327" s="94"/>
      <c r="AN327" s="94"/>
      <c r="AO327" s="94"/>
      <c r="AP327" s="94"/>
      <c r="AQ327" s="94"/>
      <c r="AR327" s="94"/>
      <c r="AS327" s="94"/>
      <c r="AT327" s="94"/>
      <c r="AU327" s="94"/>
      <c r="AV327" s="94"/>
      <c r="AW327" s="94"/>
      <c r="AX327" s="94"/>
      <c r="AY327" s="94"/>
      <c r="AZ327" s="94"/>
      <c r="BA327" s="94"/>
      <c r="BB327" s="94"/>
      <c r="BC327" s="94"/>
      <c r="BD327" s="94"/>
      <c r="BE327" s="94"/>
      <c r="BF327" s="94"/>
      <c r="BG327" s="94"/>
      <c r="BH327" s="94"/>
      <c r="BI327" s="94"/>
      <c r="BJ327" s="94"/>
    </row>
    <row r="328" spans="1:63" outlineLevel="1">
      <c r="A328" s="181" t="s">
        <v>222</v>
      </c>
      <c r="B328" s="94">
        <f t="shared" ref="B328:F328" si="240">SUMIF($B$236:$BJ$236,B$289,$B284:$BJ284)</f>
        <v>0</v>
      </c>
      <c r="C328" s="94">
        <f t="shared" si="240"/>
        <v>0</v>
      </c>
      <c r="D328" s="94">
        <f t="shared" si="240"/>
        <v>0</v>
      </c>
      <c r="E328" s="94">
        <f t="shared" si="240"/>
        <v>0</v>
      </c>
      <c r="F328" s="94">
        <f t="shared" si="240"/>
        <v>0</v>
      </c>
      <c r="G328" s="94"/>
      <c r="H328" s="94"/>
      <c r="I328" s="94"/>
      <c r="J328" s="94"/>
      <c r="K328" s="94"/>
      <c r="L328" s="94"/>
      <c r="M328" s="94"/>
      <c r="N328" s="94"/>
      <c r="O328" s="94"/>
      <c r="P328" s="94"/>
      <c r="Q328" s="94"/>
      <c r="R328" s="94"/>
      <c r="S328" s="94"/>
      <c r="T328" s="94"/>
      <c r="U328" s="94"/>
      <c r="V328" s="94"/>
      <c r="W328" s="94"/>
      <c r="X328" s="94"/>
      <c r="Y328" s="94"/>
      <c r="Z328" s="94"/>
      <c r="AA328" s="94"/>
      <c r="AB328" s="94"/>
      <c r="AC328" s="94"/>
      <c r="AD328" s="94"/>
      <c r="AE328" s="94"/>
      <c r="AF328" s="94"/>
      <c r="AG328" s="94"/>
      <c r="AH328" s="94"/>
      <c r="AI328" s="94"/>
      <c r="AJ328" s="94"/>
      <c r="AK328" s="94"/>
      <c r="AL328" s="94"/>
      <c r="AM328" s="94"/>
      <c r="AN328" s="94"/>
      <c r="AO328" s="94"/>
      <c r="AP328" s="94"/>
      <c r="AQ328" s="94"/>
      <c r="AR328" s="94"/>
      <c r="AS328" s="94"/>
      <c r="AT328" s="94"/>
      <c r="AU328" s="94"/>
      <c r="AV328" s="94"/>
      <c r="AW328" s="94"/>
      <c r="AX328" s="94"/>
      <c r="AY328" s="94"/>
      <c r="AZ328" s="94"/>
      <c r="BA328" s="94"/>
      <c r="BB328" s="94"/>
      <c r="BC328" s="94"/>
      <c r="BD328" s="94"/>
      <c r="BE328" s="94"/>
      <c r="BF328" s="94"/>
      <c r="BG328" s="94"/>
      <c r="BH328" s="94"/>
      <c r="BI328" s="94"/>
      <c r="BJ328" s="94"/>
    </row>
    <row r="329" spans="1:63" outlineLevel="1">
      <c r="A329" s="162" t="s">
        <v>223</v>
      </c>
      <c r="B329" s="160">
        <f t="shared" ref="B329:F329" ca="1" si="241">B318+B325+B328</f>
        <v>-2000842.7906459495</v>
      </c>
      <c r="C329" s="160">
        <f t="shared" ca="1" si="241"/>
        <v>-4463051.1881567929</v>
      </c>
      <c r="D329" s="160">
        <f t="shared" ca="1" si="241"/>
        <v>-3917661.0846095881</v>
      </c>
      <c r="E329" s="160">
        <f t="shared" ca="1" si="241"/>
        <v>-368336.15419193124</v>
      </c>
      <c r="F329" s="160">
        <f t="shared" ca="1" si="241"/>
        <v>15546648.44421746</v>
      </c>
      <c r="G329" s="94"/>
      <c r="H329" s="94"/>
      <c r="I329" s="94"/>
      <c r="J329" s="94"/>
      <c r="K329" s="94"/>
      <c r="L329" s="94"/>
      <c r="M329" s="94"/>
      <c r="N329" s="94"/>
      <c r="O329" s="94"/>
      <c r="P329" s="94"/>
      <c r="Q329" s="94"/>
      <c r="R329" s="94"/>
      <c r="S329" s="94"/>
      <c r="T329" s="94"/>
      <c r="U329" s="94"/>
      <c r="V329" s="94"/>
      <c r="W329" s="94"/>
      <c r="X329" s="94"/>
      <c r="Y329" s="94"/>
      <c r="Z329" s="94"/>
      <c r="AA329" s="94"/>
      <c r="AB329" s="94"/>
      <c r="AC329" s="94"/>
      <c r="AD329" s="94"/>
      <c r="AE329" s="94"/>
      <c r="AF329" s="94"/>
      <c r="AG329" s="94"/>
      <c r="AH329" s="94"/>
      <c r="AI329" s="94"/>
      <c r="AJ329" s="94"/>
      <c r="AK329" s="94"/>
      <c r="AL329" s="94"/>
      <c r="AM329" s="94"/>
      <c r="AN329" s="94"/>
      <c r="AO329" s="94"/>
      <c r="AP329" s="94"/>
      <c r="AQ329" s="94"/>
      <c r="AR329" s="94"/>
      <c r="AS329" s="94"/>
      <c r="AT329" s="94"/>
      <c r="AU329" s="94"/>
      <c r="AV329" s="94"/>
      <c r="AW329" s="94"/>
      <c r="AX329" s="94"/>
      <c r="AY329" s="94"/>
      <c r="AZ329" s="94"/>
      <c r="BA329" s="94"/>
      <c r="BB329" s="94"/>
      <c r="BC329" s="94"/>
      <c r="BD329" s="94"/>
      <c r="BE329" s="94"/>
      <c r="BF329" s="94"/>
      <c r="BG329" s="94"/>
      <c r="BH329" s="94"/>
      <c r="BI329" s="94"/>
      <c r="BJ329" s="94"/>
    </row>
    <row r="330" spans="1:63" outlineLevel="1">
      <c r="A330" s="181"/>
      <c r="C330" s="94"/>
      <c r="D330" s="94"/>
      <c r="E330" s="94"/>
      <c r="F330" s="94"/>
      <c r="G330" s="94"/>
      <c r="H330" s="94"/>
      <c r="I330" s="94"/>
      <c r="J330" s="94"/>
      <c r="K330" s="94"/>
      <c r="L330" s="94"/>
      <c r="M330" s="94"/>
      <c r="N330" s="94"/>
      <c r="O330" s="94"/>
      <c r="P330" s="94"/>
      <c r="Q330" s="94"/>
      <c r="R330" s="94"/>
      <c r="S330" s="94"/>
      <c r="T330" s="94"/>
      <c r="U330" s="94"/>
      <c r="V330" s="94"/>
      <c r="W330" s="94"/>
      <c r="X330" s="94"/>
      <c r="Y330" s="94"/>
      <c r="Z330" s="94"/>
      <c r="AA330" s="94"/>
      <c r="AB330" s="94"/>
      <c r="AC330" s="94"/>
      <c r="AD330" s="94"/>
      <c r="AE330" s="94"/>
      <c r="AF330" s="94"/>
      <c r="AG330" s="94"/>
      <c r="AH330" s="94"/>
      <c r="AI330" s="94"/>
      <c r="AJ330" s="94"/>
      <c r="AK330" s="94"/>
      <c r="AL330" s="94"/>
      <c r="AM330" s="94"/>
      <c r="AN330" s="94"/>
      <c r="AO330" s="94"/>
      <c r="AP330" s="94"/>
      <c r="AQ330" s="94"/>
      <c r="AR330" s="94"/>
      <c r="AS330" s="94"/>
      <c r="AT330" s="94"/>
      <c r="AU330" s="94"/>
      <c r="AV330" s="94"/>
      <c r="AW330" s="94"/>
      <c r="AX330" s="94"/>
      <c r="AY330" s="94"/>
      <c r="AZ330" s="94"/>
      <c r="BA330" s="94"/>
      <c r="BB330" s="94"/>
      <c r="BC330" s="94"/>
      <c r="BD330" s="94"/>
      <c r="BE330" s="94"/>
      <c r="BF330" s="94"/>
      <c r="BG330" s="94"/>
      <c r="BH330" s="94"/>
      <c r="BI330" s="94"/>
      <c r="BJ330" s="94"/>
    </row>
    <row r="331" spans="1:63" outlineLevel="1">
      <c r="A331" s="162" t="s">
        <v>224</v>
      </c>
      <c r="B331" s="179">
        <f ca="1">B329+B244</f>
        <v>-1995842.7906459495</v>
      </c>
      <c r="C331" s="179">
        <f t="shared" ref="C331:F331" ca="1" si="242">B331+C329</f>
        <v>-6458893.9788027424</v>
      </c>
      <c r="D331" s="179">
        <f t="shared" ca="1" si="242"/>
        <v>-10376555.063412331</v>
      </c>
      <c r="E331" s="179">
        <f t="shared" ca="1" si="242"/>
        <v>-10744891.217604263</v>
      </c>
      <c r="F331" s="179">
        <f t="shared" ca="1" si="242"/>
        <v>4801757.2266131975</v>
      </c>
      <c r="G331" s="94"/>
      <c r="H331" s="94"/>
      <c r="I331" s="94"/>
      <c r="J331" s="94"/>
      <c r="K331" s="94"/>
      <c r="L331" s="94"/>
      <c r="M331" s="94"/>
      <c r="N331" s="94"/>
      <c r="O331" s="94"/>
      <c r="P331" s="94"/>
      <c r="Q331" s="94"/>
      <c r="R331" s="94"/>
      <c r="S331" s="94"/>
      <c r="T331" s="94"/>
      <c r="U331" s="94"/>
      <c r="V331" s="94"/>
      <c r="W331" s="94"/>
      <c r="X331" s="94"/>
      <c r="Y331" s="94"/>
      <c r="Z331" s="94"/>
      <c r="AA331" s="94"/>
      <c r="AB331" s="94"/>
      <c r="AC331" s="94"/>
      <c r="AD331" s="94"/>
      <c r="AE331" s="94"/>
      <c r="AF331" s="94"/>
      <c r="AG331" s="94"/>
      <c r="AH331" s="94"/>
      <c r="AI331" s="94"/>
      <c r="AJ331" s="94"/>
      <c r="AK331" s="94"/>
      <c r="AL331" s="94"/>
      <c r="AM331" s="94"/>
      <c r="AN331" s="94"/>
      <c r="AO331" s="94"/>
      <c r="AP331" s="94"/>
      <c r="AQ331" s="94"/>
      <c r="AR331" s="94"/>
      <c r="AS331" s="94"/>
      <c r="AT331" s="94"/>
      <c r="AU331" s="94"/>
      <c r="AV331" s="94"/>
      <c r="AW331" s="94"/>
      <c r="AX331" s="94"/>
      <c r="AY331" s="94"/>
      <c r="AZ331" s="94"/>
      <c r="BA331" s="94"/>
      <c r="BB331" s="94"/>
      <c r="BC331" s="94"/>
      <c r="BD331" s="94"/>
      <c r="BE331" s="94"/>
      <c r="BF331" s="94"/>
      <c r="BG331" s="94"/>
      <c r="BH331" s="94"/>
      <c r="BI331" s="94"/>
      <c r="BJ331" s="94"/>
    </row>
    <row r="332" spans="1:63">
      <c r="A332" s="2"/>
      <c r="C332" s="94"/>
      <c r="D332" s="94"/>
      <c r="E332" s="94"/>
      <c r="F332" s="94"/>
      <c r="G332" s="94"/>
      <c r="H332" s="94"/>
      <c r="I332" s="94"/>
      <c r="J332" s="94"/>
      <c r="K332" s="94"/>
      <c r="L332" s="94"/>
      <c r="M332" s="94"/>
      <c r="N332" s="94"/>
      <c r="O332" s="94"/>
      <c r="P332" s="94"/>
      <c r="Q332" s="94"/>
      <c r="R332" s="94"/>
      <c r="S332" s="94"/>
      <c r="T332" s="94"/>
      <c r="U332" s="94"/>
      <c r="V332" s="94"/>
      <c r="W332" s="94"/>
      <c r="X332" s="94"/>
      <c r="Y332" s="94"/>
      <c r="Z332" s="94"/>
      <c r="AA332" s="94"/>
      <c r="AB332" s="94"/>
      <c r="AC332" s="94"/>
      <c r="AD332" s="94"/>
      <c r="AE332" s="94"/>
      <c r="AF332" s="94"/>
      <c r="AG332" s="94"/>
      <c r="AH332" s="94"/>
      <c r="AI332" s="94"/>
      <c r="AJ332" s="94"/>
      <c r="AK332" s="94"/>
      <c r="AL332" s="94"/>
      <c r="AM332" s="94"/>
      <c r="AN332" s="94"/>
      <c r="AO332" s="94"/>
      <c r="AP332" s="94"/>
      <c r="AQ332" s="94"/>
      <c r="AR332" s="94"/>
      <c r="AS332" s="94"/>
      <c r="AT332" s="94"/>
      <c r="AU332" s="94"/>
      <c r="AV332" s="94"/>
      <c r="AW332" s="94"/>
      <c r="AX332" s="94"/>
      <c r="AY332" s="94"/>
      <c r="AZ332" s="94"/>
      <c r="BA332" s="94"/>
      <c r="BB332" s="94"/>
      <c r="BC332" s="94"/>
      <c r="BD332" s="94"/>
      <c r="BE332" s="94"/>
      <c r="BF332" s="94"/>
      <c r="BG332" s="94"/>
      <c r="BH332" s="94"/>
      <c r="BI332" s="94"/>
      <c r="BJ332" s="94"/>
    </row>
    <row r="333" spans="1:63">
      <c r="A333" s="2"/>
      <c r="C333" s="94"/>
      <c r="D333" s="94"/>
      <c r="E333" s="94"/>
      <c r="F333" s="94"/>
      <c r="G333" s="94"/>
      <c r="H333" s="94"/>
      <c r="I333" s="94"/>
      <c r="J333" s="94"/>
      <c r="K333" s="94"/>
      <c r="L333" s="94"/>
      <c r="M333" s="94"/>
      <c r="N333" s="94"/>
      <c r="O333" s="94"/>
      <c r="P333" s="94"/>
      <c r="Q333" s="94"/>
      <c r="R333" s="94"/>
      <c r="S333" s="94"/>
      <c r="T333" s="94"/>
      <c r="U333" s="94"/>
      <c r="V333" s="94"/>
      <c r="W333" s="94"/>
      <c r="X333" s="94"/>
      <c r="Y333" s="94"/>
      <c r="Z333" s="94"/>
      <c r="AA333" s="94"/>
      <c r="AB333" s="94"/>
      <c r="AC333" s="94"/>
      <c r="AD333" s="94"/>
      <c r="AE333" s="94"/>
      <c r="AF333" s="94"/>
      <c r="AG333" s="94"/>
      <c r="AH333" s="94"/>
      <c r="AI333" s="94"/>
      <c r="AJ333" s="94"/>
      <c r="AK333" s="94"/>
      <c r="AL333" s="94"/>
      <c r="AM333" s="94"/>
      <c r="AN333" s="94"/>
      <c r="AO333" s="94"/>
      <c r="AP333" s="94"/>
      <c r="AQ333" s="94"/>
      <c r="AR333" s="94"/>
      <c r="AS333" s="94"/>
      <c r="AT333" s="94"/>
      <c r="AU333" s="94"/>
      <c r="AV333" s="94"/>
      <c r="AW333" s="94"/>
      <c r="AX333" s="94"/>
      <c r="AY333" s="94"/>
      <c r="AZ333" s="94"/>
      <c r="BA333" s="94"/>
      <c r="BB333" s="94"/>
      <c r="BC333" s="94"/>
      <c r="BD333" s="94"/>
      <c r="BE333" s="94"/>
      <c r="BF333" s="94"/>
      <c r="BG333" s="94"/>
      <c r="BH333" s="94"/>
      <c r="BI333" s="94"/>
      <c r="BJ333" s="94"/>
    </row>
    <row r="334" spans="1:63">
      <c r="A334" s="2"/>
      <c r="C334" s="94"/>
      <c r="D334" s="94"/>
      <c r="E334" s="94"/>
      <c r="F334" s="94"/>
      <c r="G334" s="94"/>
      <c r="H334" s="94"/>
      <c r="I334" s="94"/>
      <c r="J334" s="94"/>
      <c r="K334" s="94"/>
      <c r="L334" s="94"/>
      <c r="M334" s="94"/>
      <c r="N334" s="94"/>
      <c r="O334" s="94"/>
      <c r="P334" s="94"/>
      <c r="Q334" s="94"/>
      <c r="R334" s="94"/>
      <c r="S334" s="94"/>
      <c r="T334" s="94"/>
      <c r="U334" s="94"/>
      <c r="V334" s="94"/>
      <c r="W334" s="94"/>
      <c r="X334" s="94"/>
      <c r="Y334" s="94"/>
      <c r="Z334" s="94"/>
      <c r="AA334" s="94"/>
      <c r="AB334" s="94"/>
      <c r="AC334" s="94"/>
      <c r="AD334" s="94"/>
      <c r="AE334" s="94"/>
      <c r="AF334" s="94"/>
      <c r="AG334" s="94"/>
      <c r="AH334" s="94"/>
      <c r="AI334" s="94"/>
      <c r="AJ334" s="94"/>
      <c r="AK334" s="94"/>
      <c r="AL334" s="94"/>
      <c r="AM334" s="94"/>
      <c r="AN334" s="94"/>
      <c r="AO334" s="94"/>
      <c r="AP334" s="94"/>
      <c r="AQ334" s="94"/>
      <c r="AR334" s="94"/>
      <c r="AS334" s="94"/>
      <c r="AT334" s="94"/>
      <c r="AU334" s="94"/>
      <c r="AV334" s="94"/>
      <c r="AW334" s="94"/>
      <c r="AX334" s="94"/>
      <c r="AY334" s="94"/>
      <c r="AZ334" s="94"/>
      <c r="BA334" s="94"/>
      <c r="BB334" s="94"/>
      <c r="BC334" s="94"/>
      <c r="BD334" s="94"/>
      <c r="BE334" s="94"/>
      <c r="BF334" s="94"/>
      <c r="BG334" s="94"/>
      <c r="BH334" s="94"/>
      <c r="BI334" s="94"/>
      <c r="BJ334" s="94"/>
    </row>
    <row r="335" spans="1:63" ht="18.5">
      <c r="A335" s="156" t="s">
        <v>226</v>
      </c>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c r="AA335" s="170"/>
      <c r="AB335" s="170"/>
      <c r="AC335" s="170"/>
      <c r="AD335" s="170"/>
      <c r="AE335" s="170"/>
      <c r="AF335" s="170"/>
      <c r="AG335" s="170"/>
      <c r="AH335" s="170"/>
      <c r="AI335" s="170"/>
      <c r="AJ335" s="170"/>
      <c r="AK335" s="170"/>
      <c r="AL335" s="170"/>
      <c r="AM335" s="170"/>
      <c r="AN335" s="170"/>
      <c r="AO335" s="170"/>
      <c r="AP335" s="170"/>
      <c r="AQ335" s="170"/>
      <c r="AR335" s="170"/>
      <c r="AS335" s="170"/>
      <c r="AT335" s="170"/>
      <c r="AU335" s="170"/>
      <c r="AV335" s="170"/>
      <c r="AW335" s="170"/>
      <c r="AX335" s="170"/>
      <c r="AY335" s="170"/>
      <c r="AZ335" s="170"/>
      <c r="BA335" s="170"/>
      <c r="BB335" s="170"/>
      <c r="BC335" s="170"/>
      <c r="BD335" s="170"/>
      <c r="BE335" s="170"/>
      <c r="BF335" s="170"/>
      <c r="BG335" s="170"/>
      <c r="BH335" s="170"/>
      <c r="BI335" s="170"/>
      <c r="BJ335" s="157"/>
      <c r="BK335" s="157"/>
    </row>
    <row r="336" spans="1:63" outlineLevel="1">
      <c r="A336" s="75" t="s">
        <v>40</v>
      </c>
      <c r="B336" s="75">
        <v>0</v>
      </c>
      <c r="C336" s="175">
        <v>1</v>
      </c>
      <c r="D336" s="175">
        <f t="shared" ref="D336:BJ336" si="243">C336+1</f>
        <v>2</v>
      </c>
      <c r="E336" s="175">
        <f t="shared" si="243"/>
        <v>3</v>
      </c>
      <c r="F336" s="175">
        <f t="shared" si="243"/>
        <v>4</v>
      </c>
      <c r="G336" s="175">
        <f t="shared" si="243"/>
        <v>5</v>
      </c>
      <c r="H336" s="175">
        <f t="shared" si="243"/>
        <v>6</v>
      </c>
      <c r="I336" s="175">
        <f t="shared" si="243"/>
        <v>7</v>
      </c>
      <c r="J336" s="175">
        <f t="shared" si="243"/>
        <v>8</v>
      </c>
      <c r="K336" s="175">
        <f t="shared" si="243"/>
        <v>9</v>
      </c>
      <c r="L336" s="175">
        <f t="shared" si="243"/>
        <v>10</v>
      </c>
      <c r="M336" s="175">
        <f t="shared" si="243"/>
        <v>11</v>
      </c>
      <c r="N336" s="175">
        <f t="shared" si="243"/>
        <v>12</v>
      </c>
      <c r="O336" s="175">
        <f t="shared" si="243"/>
        <v>13</v>
      </c>
      <c r="P336" s="175">
        <f t="shared" si="243"/>
        <v>14</v>
      </c>
      <c r="Q336" s="175">
        <f t="shared" si="243"/>
        <v>15</v>
      </c>
      <c r="R336" s="175">
        <f t="shared" si="243"/>
        <v>16</v>
      </c>
      <c r="S336" s="175">
        <f t="shared" si="243"/>
        <v>17</v>
      </c>
      <c r="T336" s="175">
        <f t="shared" si="243"/>
        <v>18</v>
      </c>
      <c r="U336" s="175">
        <f t="shared" si="243"/>
        <v>19</v>
      </c>
      <c r="V336" s="175">
        <f t="shared" si="243"/>
        <v>20</v>
      </c>
      <c r="W336" s="175">
        <f t="shared" si="243"/>
        <v>21</v>
      </c>
      <c r="X336" s="175">
        <f t="shared" si="243"/>
        <v>22</v>
      </c>
      <c r="Y336" s="175">
        <f t="shared" si="243"/>
        <v>23</v>
      </c>
      <c r="Z336" s="175">
        <f t="shared" si="243"/>
        <v>24</v>
      </c>
      <c r="AA336" s="175">
        <f t="shared" si="243"/>
        <v>25</v>
      </c>
      <c r="AB336" s="175">
        <f t="shared" si="243"/>
        <v>26</v>
      </c>
      <c r="AC336" s="175">
        <f t="shared" si="243"/>
        <v>27</v>
      </c>
      <c r="AD336" s="175">
        <f t="shared" si="243"/>
        <v>28</v>
      </c>
      <c r="AE336" s="175">
        <f t="shared" si="243"/>
        <v>29</v>
      </c>
      <c r="AF336" s="175">
        <f t="shared" si="243"/>
        <v>30</v>
      </c>
      <c r="AG336" s="175">
        <f t="shared" si="243"/>
        <v>31</v>
      </c>
      <c r="AH336" s="175">
        <f t="shared" si="243"/>
        <v>32</v>
      </c>
      <c r="AI336" s="175">
        <f t="shared" si="243"/>
        <v>33</v>
      </c>
      <c r="AJ336" s="175">
        <f t="shared" si="243"/>
        <v>34</v>
      </c>
      <c r="AK336" s="175">
        <f t="shared" si="243"/>
        <v>35</v>
      </c>
      <c r="AL336" s="175">
        <f t="shared" si="243"/>
        <v>36</v>
      </c>
      <c r="AM336" s="175">
        <f t="shared" si="243"/>
        <v>37</v>
      </c>
      <c r="AN336" s="175">
        <f t="shared" si="243"/>
        <v>38</v>
      </c>
      <c r="AO336" s="175">
        <f t="shared" si="243"/>
        <v>39</v>
      </c>
      <c r="AP336" s="175">
        <f t="shared" si="243"/>
        <v>40</v>
      </c>
      <c r="AQ336" s="175">
        <f t="shared" si="243"/>
        <v>41</v>
      </c>
      <c r="AR336" s="175">
        <f t="shared" si="243"/>
        <v>42</v>
      </c>
      <c r="AS336" s="175">
        <f t="shared" si="243"/>
        <v>43</v>
      </c>
      <c r="AT336" s="175">
        <f t="shared" si="243"/>
        <v>44</v>
      </c>
      <c r="AU336" s="175">
        <f t="shared" si="243"/>
        <v>45</v>
      </c>
      <c r="AV336" s="175">
        <f t="shared" si="243"/>
        <v>46</v>
      </c>
      <c r="AW336" s="175">
        <f t="shared" si="243"/>
        <v>47</v>
      </c>
      <c r="AX336" s="175">
        <f t="shared" si="243"/>
        <v>48</v>
      </c>
      <c r="AY336" s="175">
        <f t="shared" si="243"/>
        <v>49</v>
      </c>
      <c r="AZ336" s="175">
        <f t="shared" si="243"/>
        <v>50</v>
      </c>
      <c r="BA336" s="175">
        <f t="shared" si="243"/>
        <v>51</v>
      </c>
      <c r="BB336" s="175">
        <f t="shared" si="243"/>
        <v>52</v>
      </c>
      <c r="BC336" s="175">
        <f t="shared" si="243"/>
        <v>53</v>
      </c>
      <c r="BD336" s="175">
        <f t="shared" si="243"/>
        <v>54</v>
      </c>
      <c r="BE336" s="175">
        <f t="shared" si="243"/>
        <v>55</v>
      </c>
      <c r="BF336" s="175">
        <f t="shared" si="243"/>
        <v>56</v>
      </c>
      <c r="BG336" s="175">
        <f t="shared" si="243"/>
        <v>57</v>
      </c>
      <c r="BH336" s="175">
        <f t="shared" si="243"/>
        <v>58</v>
      </c>
      <c r="BI336" s="175">
        <f t="shared" si="243"/>
        <v>59</v>
      </c>
      <c r="BJ336" s="175">
        <f t="shared" si="243"/>
        <v>60</v>
      </c>
      <c r="BK336" s="175"/>
    </row>
    <row r="337" spans="1:62">
      <c r="A337" s="2"/>
      <c r="C337" s="94"/>
      <c r="D337" s="94"/>
      <c r="E337" s="94"/>
      <c r="F337" s="94"/>
      <c r="G337" s="94"/>
      <c r="H337" s="94"/>
      <c r="I337" s="94"/>
      <c r="J337" s="94"/>
      <c r="K337" s="94"/>
      <c r="L337" s="94"/>
      <c r="M337" s="94"/>
      <c r="N337" s="94"/>
      <c r="O337" s="94"/>
      <c r="P337" s="94"/>
      <c r="Q337" s="94"/>
      <c r="R337" s="94"/>
      <c r="S337" s="94"/>
      <c r="T337" s="94"/>
      <c r="U337" s="94"/>
      <c r="V337" s="94"/>
      <c r="W337" s="94"/>
      <c r="X337" s="94"/>
      <c r="Y337" s="94"/>
      <c r="Z337" s="94"/>
      <c r="AA337" s="94"/>
      <c r="AB337" s="94"/>
      <c r="AC337" s="94"/>
      <c r="AD337" s="94"/>
      <c r="AE337" s="94"/>
      <c r="AF337" s="94"/>
      <c r="AG337" s="94"/>
      <c r="AH337" s="94"/>
      <c r="AI337" s="94"/>
      <c r="AJ337" s="94"/>
      <c r="AK337" s="94"/>
      <c r="AL337" s="94"/>
      <c r="AM337" s="94"/>
      <c r="AN337" s="94"/>
      <c r="AO337" s="94"/>
      <c r="AP337" s="94"/>
      <c r="AQ337" s="94"/>
      <c r="AR337" s="94"/>
      <c r="AS337" s="94"/>
      <c r="AT337" s="94"/>
      <c r="AU337" s="94"/>
      <c r="AV337" s="94"/>
      <c r="AW337" s="94"/>
      <c r="AX337" s="94"/>
      <c r="AY337" s="94"/>
      <c r="AZ337" s="94"/>
      <c r="BA337" s="94"/>
      <c r="BB337" s="94"/>
      <c r="BC337" s="94"/>
      <c r="BD337" s="94"/>
      <c r="BE337" s="94"/>
      <c r="BF337" s="94"/>
      <c r="BG337" s="94"/>
      <c r="BH337" s="94"/>
      <c r="BI337" s="94"/>
      <c r="BJ337" s="94"/>
    </row>
    <row r="338" spans="1:62">
      <c r="A338" s="2"/>
      <c r="C338" s="94">
        <f ca="1">IF(AND(C339&gt;0,D339&gt;0),1,0)</f>
        <v>0</v>
      </c>
      <c r="D338" s="94">
        <f t="shared" ref="D338:BJ338" ca="1" si="244">IF(AND(D339&gt;0,SUM($C$338:C338)=0),1,0)</f>
        <v>0</v>
      </c>
      <c r="E338" s="94">
        <f t="shared" ca="1" si="244"/>
        <v>0</v>
      </c>
      <c r="F338" s="94">
        <f t="shared" ca="1" si="244"/>
        <v>0</v>
      </c>
      <c r="G338" s="94">
        <f t="shared" ca="1" si="244"/>
        <v>0</v>
      </c>
      <c r="H338" s="94">
        <f t="shared" ca="1" si="244"/>
        <v>0</v>
      </c>
      <c r="I338" s="94">
        <f t="shared" ca="1" si="244"/>
        <v>0</v>
      </c>
      <c r="J338" s="94">
        <f t="shared" ca="1" si="244"/>
        <v>0</v>
      </c>
      <c r="K338" s="94">
        <f t="shared" ca="1" si="244"/>
        <v>0</v>
      </c>
      <c r="L338" s="94">
        <f t="shared" ca="1" si="244"/>
        <v>0</v>
      </c>
      <c r="M338" s="94">
        <f t="shared" ca="1" si="244"/>
        <v>0</v>
      </c>
      <c r="N338" s="94">
        <f t="shared" ca="1" si="244"/>
        <v>0</v>
      </c>
      <c r="O338" s="94">
        <f t="shared" ca="1" si="244"/>
        <v>0</v>
      </c>
      <c r="P338" s="94">
        <f t="shared" ca="1" si="244"/>
        <v>0</v>
      </c>
      <c r="Q338" s="94">
        <f t="shared" ca="1" si="244"/>
        <v>0</v>
      </c>
      <c r="R338" s="94">
        <f t="shared" ca="1" si="244"/>
        <v>0</v>
      </c>
      <c r="S338" s="94">
        <f t="shared" ca="1" si="244"/>
        <v>0</v>
      </c>
      <c r="T338" s="94">
        <f t="shared" ca="1" si="244"/>
        <v>0</v>
      </c>
      <c r="U338" s="94">
        <f t="shared" ca="1" si="244"/>
        <v>0</v>
      </c>
      <c r="V338" s="94">
        <f t="shared" ca="1" si="244"/>
        <v>0</v>
      </c>
      <c r="W338" s="94">
        <f t="shared" ca="1" si="244"/>
        <v>0</v>
      </c>
      <c r="X338" s="94">
        <f t="shared" ca="1" si="244"/>
        <v>0</v>
      </c>
      <c r="Y338" s="94">
        <f t="shared" ca="1" si="244"/>
        <v>0</v>
      </c>
      <c r="Z338" s="94">
        <f t="shared" ca="1" si="244"/>
        <v>0</v>
      </c>
      <c r="AA338" s="94">
        <f t="shared" ca="1" si="244"/>
        <v>0</v>
      </c>
      <c r="AB338" s="94">
        <f t="shared" ca="1" si="244"/>
        <v>0</v>
      </c>
      <c r="AC338" s="94">
        <f t="shared" ca="1" si="244"/>
        <v>0</v>
      </c>
      <c r="AD338" s="94">
        <f t="shared" ca="1" si="244"/>
        <v>0</v>
      </c>
      <c r="AE338" s="94">
        <f t="shared" ca="1" si="244"/>
        <v>0</v>
      </c>
      <c r="AF338" s="94">
        <f t="shared" ca="1" si="244"/>
        <v>0</v>
      </c>
      <c r="AG338" s="94">
        <f t="shared" ca="1" si="244"/>
        <v>0</v>
      </c>
      <c r="AH338" s="94">
        <f t="shared" ca="1" si="244"/>
        <v>0</v>
      </c>
      <c r="AI338" s="94">
        <f t="shared" ca="1" si="244"/>
        <v>0</v>
      </c>
      <c r="AJ338" s="94">
        <f t="shared" ca="1" si="244"/>
        <v>0</v>
      </c>
      <c r="AK338" s="94">
        <f t="shared" ca="1" si="244"/>
        <v>0</v>
      </c>
      <c r="AL338" s="94">
        <f t="shared" ca="1" si="244"/>
        <v>0</v>
      </c>
      <c r="AM338" s="94">
        <f t="shared" ca="1" si="244"/>
        <v>0</v>
      </c>
      <c r="AN338" s="94">
        <f t="shared" ca="1" si="244"/>
        <v>0</v>
      </c>
      <c r="AO338" s="94">
        <f t="shared" ca="1" si="244"/>
        <v>0</v>
      </c>
      <c r="AP338" s="94">
        <f t="shared" ca="1" si="244"/>
        <v>0</v>
      </c>
      <c r="AQ338" s="94">
        <f t="shared" ca="1" si="244"/>
        <v>0</v>
      </c>
      <c r="AR338" s="94">
        <f t="shared" ca="1" si="244"/>
        <v>0</v>
      </c>
      <c r="AS338" s="94">
        <f t="shared" ca="1" si="244"/>
        <v>0</v>
      </c>
      <c r="AT338" s="94">
        <f t="shared" ca="1" si="244"/>
        <v>1</v>
      </c>
      <c r="AU338" s="94">
        <f t="shared" ca="1" si="244"/>
        <v>0</v>
      </c>
      <c r="AV338" s="94">
        <f t="shared" ca="1" si="244"/>
        <v>0</v>
      </c>
      <c r="AW338" s="94">
        <f t="shared" ca="1" si="244"/>
        <v>0</v>
      </c>
      <c r="AX338" s="94">
        <f t="shared" ca="1" si="244"/>
        <v>0</v>
      </c>
      <c r="AY338" s="94">
        <f t="shared" ca="1" si="244"/>
        <v>0</v>
      </c>
      <c r="AZ338" s="94">
        <f t="shared" ca="1" si="244"/>
        <v>0</v>
      </c>
      <c r="BA338" s="94">
        <f t="shared" ca="1" si="244"/>
        <v>0</v>
      </c>
      <c r="BB338" s="94">
        <f t="shared" ca="1" si="244"/>
        <v>0</v>
      </c>
      <c r="BC338" s="94">
        <f t="shared" ca="1" si="244"/>
        <v>0</v>
      </c>
      <c r="BD338" s="94">
        <f t="shared" ca="1" si="244"/>
        <v>0</v>
      </c>
      <c r="BE338" s="94">
        <f t="shared" ca="1" si="244"/>
        <v>0</v>
      </c>
      <c r="BF338" s="94">
        <f t="shared" ca="1" si="244"/>
        <v>0</v>
      </c>
      <c r="BG338" s="94">
        <f t="shared" ca="1" si="244"/>
        <v>0</v>
      </c>
      <c r="BH338" s="94">
        <f t="shared" ca="1" si="244"/>
        <v>0</v>
      </c>
      <c r="BI338" s="94">
        <f t="shared" ca="1" si="244"/>
        <v>0</v>
      </c>
      <c r="BJ338" s="94">
        <f t="shared" ca="1" si="244"/>
        <v>0</v>
      </c>
    </row>
    <row r="339" spans="1:62">
      <c r="A339" s="2" t="s">
        <v>227</v>
      </c>
      <c r="B339" s="25">
        <f t="shared" ref="B339:BJ339" si="245">B274+B279</f>
        <v>0</v>
      </c>
      <c r="C339" s="25">
        <f t="shared" ca="1" si="245"/>
        <v>-53740</v>
      </c>
      <c r="D339" s="25">
        <f t="shared" ca="1" si="245"/>
        <v>-165191.66666666666</v>
      </c>
      <c r="E339" s="25">
        <f t="shared" ca="1" si="245"/>
        <v>-405928.33333333337</v>
      </c>
      <c r="F339" s="25">
        <f t="shared" ca="1" si="245"/>
        <v>-503124.53333333333</v>
      </c>
      <c r="G339" s="25">
        <f t="shared" ca="1" si="245"/>
        <v>-450475.37715020828</v>
      </c>
      <c r="H339" s="25">
        <f t="shared" ca="1" si="245"/>
        <v>-449586.20917899982</v>
      </c>
      <c r="I339" s="25">
        <f t="shared" ca="1" si="245"/>
        <v>-450837.25302170753</v>
      </c>
      <c r="J339" s="25">
        <f t="shared" ca="1" si="245"/>
        <v>-428580.42618173687</v>
      </c>
      <c r="K339" s="25">
        <f t="shared" ca="1" si="245"/>
        <v>-432199.68016306881</v>
      </c>
      <c r="L339" s="25">
        <f t="shared" ca="1" si="245"/>
        <v>-431560.57936765673</v>
      </c>
      <c r="M339" s="25">
        <f t="shared" ca="1" si="245"/>
        <v>-430882.98351156613</v>
      </c>
      <c r="N339" s="25">
        <f t="shared" ca="1" si="245"/>
        <v>-421735.74873767217</v>
      </c>
      <c r="O339" s="25">
        <f t="shared" ca="1" si="245"/>
        <v>-267562.81156626972</v>
      </c>
      <c r="P339" s="25">
        <f t="shared" ca="1" si="245"/>
        <v>-423115.59408793587</v>
      </c>
      <c r="Q339" s="25">
        <f t="shared" ca="1" si="245"/>
        <v>-399323.48349975829</v>
      </c>
      <c r="R339" s="25">
        <f t="shared" ca="1" si="245"/>
        <v>-390287.48348968412</v>
      </c>
      <c r="S339" s="25">
        <f t="shared" ca="1" si="245"/>
        <v>-389619.92149217718</v>
      </c>
      <c r="T339" s="25">
        <f t="shared" ca="1" si="245"/>
        <v>-388743.16376098862</v>
      </c>
      <c r="U339" s="25">
        <f t="shared" ca="1" si="245"/>
        <v>-387631.79849095177</v>
      </c>
      <c r="V339" s="25">
        <f t="shared" ca="1" si="245"/>
        <v>-323449.55514132511</v>
      </c>
      <c r="W339" s="25">
        <f t="shared" ca="1" si="245"/>
        <v>-398357.19695454335</v>
      </c>
      <c r="X339" s="25">
        <f t="shared" ca="1" si="245"/>
        <v>-368027.10071984015</v>
      </c>
      <c r="Y339" s="25">
        <f t="shared" ca="1" si="245"/>
        <v>-365160.14127332589</v>
      </c>
      <c r="Z339" s="25">
        <f t="shared" ca="1" si="245"/>
        <v>-361772.93767999299</v>
      </c>
      <c r="AA339" s="25">
        <f t="shared" ca="1" si="245"/>
        <v>-346249.95730197825</v>
      </c>
      <c r="AB339" s="25">
        <f t="shared" ca="1" si="245"/>
        <v>-355625.01228698692</v>
      </c>
      <c r="AC339" s="25">
        <f t="shared" ca="1" si="245"/>
        <v>-360176.78420469887</v>
      </c>
      <c r="AD339" s="25">
        <f t="shared" ca="1" si="245"/>
        <v>-359696.06086762762</v>
      </c>
      <c r="AE339" s="25">
        <f t="shared" ca="1" si="245"/>
        <v>-352282.78167934378</v>
      </c>
      <c r="AF339" s="25">
        <f t="shared" ca="1" si="245"/>
        <v>-343755.02620443061</v>
      </c>
      <c r="AG339" s="25">
        <f t="shared" ca="1" si="245"/>
        <v>-333966.34639191395</v>
      </c>
      <c r="AH339" s="25">
        <f t="shared" ca="1" si="245"/>
        <v>-322750.65064524743</v>
      </c>
      <c r="AI339" s="25">
        <f t="shared" ca="1" si="245"/>
        <v>-309919.57822506985</v>
      </c>
      <c r="AJ339" s="25">
        <f t="shared" ca="1" si="245"/>
        <v>-295259.52259087109</v>
      </c>
      <c r="AK339" s="25">
        <f t="shared" ca="1" si="245"/>
        <v>-278528.25675558799</v>
      </c>
      <c r="AL339" s="25">
        <f t="shared" ca="1" si="245"/>
        <v>-259451.10745583213</v>
      </c>
      <c r="AM339" s="25">
        <f t="shared" ca="1" si="245"/>
        <v>-211883.31402677315</v>
      </c>
      <c r="AN339" s="25">
        <f t="shared" ca="1" si="245"/>
        <v>-218380.51012713838</v>
      </c>
      <c r="AO339" s="25">
        <f t="shared" ca="1" si="245"/>
        <v>-200063.52980066428</v>
      </c>
      <c r="AP339" s="25">
        <f t="shared" ca="1" si="245"/>
        <v>-173361.00017449589</v>
      </c>
      <c r="AQ339" s="25">
        <f t="shared" ca="1" si="245"/>
        <v>-135834.17812118257</v>
      </c>
      <c r="AR339" s="25">
        <f t="shared" ca="1" si="245"/>
        <v>-93190.976502014644</v>
      </c>
      <c r="AS339" s="25">
        <f t="shared" ca="1" si="245"/>
        <v>-49502.824753896479</v>
      </c>
      <c r="AT339" s="25">
        <f t="shared" ca="1" si="245"/>
        <v>2341.9147008268337</v>
      </c>
      <c r="AU339" s="25">
        <f t="shared" ca="1" si="245"/>
        <v>64804.718111285183</v>
      </c>
      <c r="AV339" s="25">
        <f t="shared" ca="1" si="245"/>
        <v>135710.73187102127</v>
      </c>
      <c r="AW339" s="25">
        <f t="shared" ca="1" si="245"/>
        <v>211433.5385427397</v>
      </c>
      <c r="AX339" s="25">
        <f t="shared" ca="1" si="245"/>
        <v>299589.27608836145</v>
      </c>
      <c r="AY339" s="25">
        <f t="shared" ca="1" si="245"/>
        <v>524578.41798350355</v>
      </c>
      <c r="AZ339" s="25">
        <f t="shared" ca="1" si="245"/>
        <v>368191.45662349788</v>
      </c>
      <c r="BA339" s="25">
        <f t="shared" ca="1" si="245"/>
        <v>489152.77172568196</v>
      </c>
      <c r="BB339" s="25">
        <f t="shared" ca="1" si="245"/>
        <v>629987.52139115252</v>
      </c>
      <c r="BC339" s="25">
        <f t="shared" ca="1" si="245"/>
        <v>798588.23149819579</v>
      </c>
      <c r="BD339" s="25">
        <f t="shared" ca="1" si="245"/>
        <v>990922.69316308736</v>
      </c>
      <c r="BE339" s="25">
        <f t="shared" ca="1" si="245"/>
        <v>1210162.7526119291</v>
      </c>
      <c r="BF339" s="25">
        <f t="shared" ca="1" si="245"/>
        <v>1459904.3213603303</v>
      </c>
      <c r="BG339" s="25">
        <f t="shared" ca="1" si="245"/>
        <v>1744224.0552529246</v>
      </c>
      <c r="BH339" s="25">
        <f t="shared" ca="1" si="245"/>
        <v>2062765.4101038091</v>
      </c>
      <c r="BI339" s="25">
        <f t="shared" ca="1" si="245"/>
        <v>2427405.4720156654</v>
      </c>
      <c r="BJ339" s="25">
        <f t="shared" ca="1" si="245"/>
        <v>2840765.3404876865</v>
      </c>
    </row>
    <row r="340" spans="1:62">
      <c r="A340" s="2"/>
      <c r="C340" s="94"/>
      <c r="D340" s="94"/>
      <c r="E340" s="94"/>
      <c r="F340" s="94"/>
      <c r="G340" s="94"/>
      <c r="H340" s="94"/>
      <c r="I340" s="94"/>
      <c r="J340" s="94"/>
      <c r="K340" s="94"/>
      <c r="L340" s="94"/>
      <c r="M340" s="94"/>
      <c r="N340" s="94"/>
      <c r="O340" s="94"/>
      <c r="P340" s="94"/>
      <c r="Q340" s="94"/>
      <c r="R340" s="94"/>
      <c r="S340" s="94"/>
      <c r="T340" s="94"/>
      <c r="U340" s="94"/>
      <c r="V340" s="94"/>
      <c r="W340" s="94"/>
      <c r="X340" s="94"/>
      <c r="Y340" s="94"/>
      <c r="Z340" s="94"/>
      <c r="AA340" s="94"/>
      <c r="AB340" s="94"/>
      <c r="AC340" s="94"/>
      <c r="AD340" s="94"/>
      <c r="AE340" s="94"/>
      <c r="AF340" s="94"/>
      <c r="AG340" s="94"/>
      <c r="AH340" s="94"/>
      <c r="AI340" s="94"/>
      <c r="AJ340" s="94"/>
      <c r="AK340" s="94"/>
      <c r="AL340" s="94"/>
      <c r="AM340" s="94"/>
      <c r="AN340" s="94"/>
      <c r="AO340" s="94"/>
      <c r="AP340" s="94"/>
      <c r="AQ340" s="94"/>
      <c r="AR340" s="94"/>
      <c r="AS340" s="94"/>
      <c r="AT340" s="94"/>
      <c r="AU340" s="94"/>
      <c r="AV340" s="94"/>
      <c r="AW340" s="94"/>
      <c r="AX340" s="94"/>
      <c r="AY340" s="94"/>
      <c r="AZ340" s="94"/>
      <c r="BA340" s="94"/>
      <c r="BB340" s="94"/>
      <c r="BC340" s="94"/>
      <c r="BD340" s="94"/>
      <c r="BE340" s="94"/>
      <c r="BF340" s="94"/>
      <c r="BG340" s="94"/>
      <c r="BH340" s="94"/>
      <c r="BI340" s="94"/>
      <c r="BJ340" s="94"/>
    </row>
    <row r="341" spans="1:62">
      <c r="A341" s="2" t="s">
        <v>29</v>
      </c>
      <c r="B341" s="94">
        <f ca="1">SUM(OFFSET(B339,0,0,1,B342))</f>
        <v>-14086771.396918502</v>
      </c>
      <c r="C341" s="94"/>
      <c r="D341" s="94"/>
      <c r="E341" s="94"/>
      <c r="F341" s="94"/>
      <c r="G341" s="94"/>
      <c r="H341" s="94"/>
      <c r="I341" s="94"/>
      <c r="J341" s="94"/>
      <c r="K341" s="94"/>
      <c r="L341" s="94"/>
      <c r="M341" s="94"/>
      <c r="N341" s="94"/>
      <c r="O341" s="94"/>
      <c r="P341" s="94"/>
      <c r="Q341" s="94"/>
      <c r="R341" s="94"/>
      <c r="S341" s="94"/>
      <c r="T341" s="94"/>
      <c r="U341" s="94"/>
      <c r="V341" s="94"/>
      <c r="W341" s="94"/>
      <c r="X341" s="94"/>
      <c r="Y341" s="94"/>
      <c r="Z341" s="94"/>
      <c r="AA341" s="94"/>
      <c r="AB341" s="94"/>
      <c r="AC341" s="94"/>
      <c r="AD341" s="94"/>
      <c r="AE341" s="94"/>
      <c r="AF341" s="94"/>
      <c r="AG341" s="94"/>
      <c r="AH341" s="94"/>
      <c r="AI341" s="94"/>
      <c r="AJ341" s="94"/>
      <c r="AK341" s="94"/>
      <c r="AL341" s="94"/>
      <c r="AM341" s="94"/>
      <c r="AN341" s="94"/>
      <c r="AO341" s="94"/>
      <c r="AP341" s="94"/>
      <c r="AQ341" s="94"/>
      <c r="AR341" s="94"/>
      <c r="AS341" s="94"/>
      <c r="AT341" s="94"/>
      <c r="AU341" s="94"/>
      <c r="AV341" s="94"/>
      <c r="AW341" s="94"/>
      <c r="AX341" s="94"/>
      <c r="AY341" s="94"/>
      <c r="AZ341" s="94"/>
      <c r="BA341" s="94"/>
      <c r="BB341" s="94"/>
      <c r="BC341" s="94"/>
      <c r="BD341" s="94"/>
      <c r="BE341" s="94"/>
      <c r="BF341" s="94"/>
      <c r="BG341" s="94"/>
      <c r="BH341" s="94"/>
      <c r="BI341" s="94"/>
      <c r="BJ341" s="94"/>
    </row>
    <row r="342" spans="1:62">
      <c r="A342" s="2" t="s">
        <v>228</v>
      </c>
      <c r="B342" s="152">
        <f ca="1">IFERROR(MATCH(1,$C$338:$BJ$338,0),60)</f>
        <v>44</v>
      </c>
      <c r="C342" s="94"/>
      <c r="D342" s="94"/>
      <c r="E342" s="94"/>
      <c r="F342" s="94"/>
      <c r="G342" s="94"/>
      <c r="H342" s="94"/>
      <c r="I342" s="94"/>
      <c r="J342" s="94"/>
      <c r="K342" s="94"/>
      <c r="L342" s="94"/>
      <c r="M342" s="94"/>
      <c r="N342" s="94"/>
      <c r="O342" s="94"/>
      <c r="P342" s="94"/>
      <c r="Q342" s="94"/>
      <c r="R342" s="94"/>
      <c r="S342" s="94"/>
      <c r="T342" s="94"/>
      <c r="U342" s="94"/>
      <c r="V342" s="94"/>
      <c r="W342" s="94"/>
      <c r="X342" s="94"/>
      <c r="Y342" s="94"/>
      <c r="Z342" s="94"/>
      <c r="AA342" s="94"/>
      <c r="AB342" s="94"/>
      <c r="AC342" s="94"/>
      <c r="AD342" s="94"/>
      <c r="AE342" s="94"/>
      <c r="AF342" s="94"/>
      <c r="AG342" s="94"/>
      <c r="AH342" s="94"/>
      <c r="AI342" s="94"/>
      <c r="AJ342" s="94"/>
      <c r="AK342" s="94"/>
      <c r="AL342" s="94"/>
      <c r="AM342" s="94"/>
      <c r="AN342" s="94"/>
      <c r="AO342" s="94"/>
      <c r="AP342" s="94"/>
      <c r="AQ342" s="94"/>
      <c r="AR342" s="94"/>
      <c r="AS342" s="94"/>
      <c r="AT342" s="94"/>
      <c r="AU342" s="94"/>
      <c r="AV342" s="94"/>
      <c r="AW342" s="94"/>
      <c r="AX342" s="94"/>
      <c r="AY342" s="94"/>
      <c r="AZ342" s="94"/>
      <c r="BA342" s="94"/>
      <c r="BB342" s="94"/>
      <c r="BC342" s="94"/>
      <c r="BD342" s="94"/>
      <c r="BE342" s="94"/>
      <c r="BF342" s="94"/>
      <c r="BG342" s="94"/>
      <c r="BH342" s="94"/>
      <c r="BI342" s="94"/>
      <c r="BJ342" s="94"/>
    </row>
    <row r="343" spans="1:62">
      <c r="A343" s="2"/>
      <c r="C343" s="94"/>
      <c r="D343" s="94"/>
      <c r="E343" s="94"/>
      <c r="F343" s="94"/>
      <c r="G343" s="94"/>
      <c r="H343" s="94"/>
      <c r="I343" s="94"/>
      <c r="J343" s="94"/>
      <c r="K343" s="94"/>
      <c r="L343" s="94"/>
      <c r="M343" s="94"/>
      <c r="N343" s="94"/>
      <c r="O343" s="94"/>
      <c r="P343" s="94"/>
      <c r="Q343" s="94"/>
      <c r="R343" s="94"/>
      <c r="S343" s="94"/>
      <c r="T343" s="94"/>
      <c r="U343" s="94"/>
      <c r="V343" s="94"/>
      <c r="W343" s="94"/>
      <c r="X343" s="94"/>
      <c r="Y343" s="94"/>
      <c r="Z343" s="94"/>
      <c r="AA343" s="94"/>
      <c r="AB343" s="94"/>
      <c r="AC343" s="94"/>
      <c r="AD343" s="94"/>
      <c r="AE343" s="94"/>
      <c r="AF343" s="94"/>
      <c r="AG343" s="94"/>
      <c r="AH343" s="94"/>
      <c r="AI343" s="94"/>
      <c r="AJ343" s="94"/>
      <c r="AK343" s="94"/>
      <c r="AL343" s="94"/>
      <c r="AM343" s="94"/>
      <c r="AN343" s="94"/>
      <c r="AO343" s="94"/>
      <c r="AP343" s="94"/>
      <c r="AQ343" s="94"/>
      <c r="AR343" s="94"/>
      <c r="AS343" s="94"/>
      <c r="AT343" s="94"/>
      <c r="AU343" s="94"/>
      <c r="AV343" s="94"/>
      <c r="AW343" s="94"/>
      <c r="AX343" s="94"/>
      <c r="AY343" s="94"/>
      <c r="AZ343" s="94"/>
      <c r="BA343" s="94"/>
      <c r="BB343" s="94"/>
      <c r="BC343" s="94"/>
      <c r="BD343" s="94"/>
      <c r="BE343" s="94"/>
      <c r="BF343" s="94"/>
      <c r="BG343" s="94"/>
      <c r="BH343" s="94"/>
      <c r="BI343" s="94"/>
      <c r="BJ343" s="94"/>
    </row>
    <row r="344" spans="1:62">
      <c r="A344" s="2" t="s">
        <v>229</v>
      </c>
      <c r="B344" s="94">
        <f>'Input - Assumptions'!D62</f>
        <v>2683000</v>
      </c>
      <c r="C344" s="94"/>
      <c r="D344" s="94"/>
      <c r="E344" s="94"/>
      <c r="F344" s="94"/>
      <c r="G344" s="94"/>
      <c r="H344" s="94"/>
      <c r="I344" s="94"/>
      <c r="J344" s="94"/>
      <c r="K344" s="94"/>
      <c r="L344" s="94"/>
      <c r="M344" s="94"/>
      <c r="N344" s="94"/>
      <c r="O344" s="94"/>
      <c r="P344" s="94"/>
      <c r="Q344" s="94"/>
      <c r="R344" s="94"/>
      <c r="S344" s="94"/>
      <c r="T344" s="94"/>
      <c r="U344" s="94"/>
      <c r="V344" s="94"/>
      <c r="W344" s="94"/>
      <c r="X344" s="94"/>
      <c r="Y344" s="94"/>
      <c r="Z344" s="94"/>
      <c r="AA344" s="94"/>
      <c r="AB344" s="94"/>
      <c r="AC344" s="94"/>
      <c r="AD344" s="94"/>
      <c r="AE344" s="94"/>
      <c r="AF344" s="94"/>
      <c r="AG344" s="94"/>
      <c r="AH344" s="94"/>
      <c r="AI344" s="94"/>
      <c r="AJ344" s="94"/>
      <c r="AK344" s="94"/>
      <c r="AL344" s="94"/>
      <c r="AM344" s="94"/>
      <c r="AN344" s="94"/>
      <c r="AO344" s="94"/>
      <c r="AP344" s="94"/>
      <c r="AQ344" s="94"/>
      <c r="AR344" s="94"/>
      <c r="AS344" s="94"/>
      <c r="AT344" s="94"/>
      <c r="AU344" s="94"/>
      <c r="AV344" s="94"/>
      <c r="AW344" s="94"/>
      <c r="AX344" s="94"/>
      <c r="AY344" s="94"/>
      <c r="AZ344" s="94"/>
      <c r="BA344" s="94"/>
      <c r="BB344" s="94"/>
      <c r="BC344" s="94"/>
      <c r="BD344" s="94"/>
      <c r="BE344" s="94"/>
      <c r="BF344" s="94"/>
      <c r="BG344" s="94"/>
      <c r="BH344" s="94"/>
      <c r="BI344" s="94"/>
      <c r="BJ344" s="94"/>
    </row>
    <row r="345" spans="1:62">
      <c r="A345" s="2"/>
      <c r="B345" s="94"/>
      <c r="C345" s="94"/>
      <c r="D345" s="94"/>
      <c r="E345" s="94"/>
      <c r="F345" s="94"/>
      <c r="G345" s="94"/>
      <c r="H345" s="94"/>
      <c r="I345" s="94"/>
      <c r="J345" s="94"/>
      <c r="K345" s="94"/>
      <c r="L345" s="94"/>
      <c r="M345" s="94"/>
      <c r="N345" s="94"/>
      <c r="O345" s="94"/>
      <c r="P345" s="94"/>
      <c r="Q345" s="94"/>
      <c r="R345" s="94"/>
      <c r="S345" s="94"/>
      <c r="T345" s="94"/>
      <c r="U345" s="94"/>
      <c r="V345" s="94"/>
      <c r="W345" s="94"/>
      <c r="X345" s="94"/>
      <c r="Y345" s="94"/>
      <c r="Z345" s="94"/>
      <c r="AA345" s="94"/>
      <c r="AB345" s="94"/>
      <c r="AC345" s="94"/>
      <c r="AD345" s="94"/>
      <c r="AE345" s="94"/>
      <c r="AF345" s="94"/>
      <c r="AG345" s="94"/>
      <c r="AH345" s="94"/>
      <c r="AI345" s="94"/>
      <c r="AJ345" s="94"/>
      <c r="AK345" s="94"/>
      <c r="AL345" s="94"/>
      <c r="AM345" s="94"/>
      <c r="AN345" s="94"/>
      <c r="AO345" s="94"/>
      <c r="AP345" s="94"/>
      <c r="AQ345" s="94"/>
      <c r="AR345" s="94"/>
      <c r="AS345" s="94"/>
      <c r="AT345" s="94"/>
      <c r="AU345" s="94"/>
      <c r="AV345" s="94"/>
      <c r="AW345" s="94"/>
      <c r="AX345" s="94"/>
      <c r="AY345" s="94"/>
      <c r="AZ345" s="94"/>
      <c r="BA345" s="94"/>
      <c r="BB345" s="94"/>
      <c r="BC345" s="94"/>
      <c r="BD345" s="94"/>
      <c r="BE345" s="94"/>
      <c r="BF345" s="94"/>
      <c r="BG345" s="94"/>
      <c r="BH345" s="94"/>
      <c r="BI345" s="94"/>
      <c r="BJ345" s="94"/>
    </row>
    <row r="346" spans="1:62">
      <c r="A346" s="2" t="s">
        <v>230</v>
      </c>
      <c r="B346" s="94">
        <f t="shared" ref="B346:BJ346" si="246">SUM(B249:B273,B279:B280)</f>
        <v>0</v>
      </c>
      <c r="C346" s="94">
        <f t="shared" ca="1" si="246"/>
        <v>-78740</v>
      </c>
      <c r="D346" s="94">
        <f t="shared" ca="1" si="246"/>
        <v>-165191.66666666666</v>
      </c>
      <c r="E346" s="94">
        <f t="shared" ca="1" si="246"/>
        <v>-405928.33333333337</v>
      </c>
      <c r="F346" s="94">
        <f t="shared" ca="1" si="246"/>
        <v>-503124.53333333333</v>
      </c>
      <c r="G346" s="94">
        <f t="shared" ca="1" si="246"/>
        <v>-484171.37715020828</v>
      </c>
      <c r="H346" s="94">
        <f t="shared" ca="1" si="246"/>
        <v>-516159.21118494059</v>
      </c>
      <c r="I346" s="94">
        <f t="shared" ca="1" si="246"/>
        <v>-488096.30608352192</v>
      </c>
      <c r="J346" s="94">
        <f t="shared" ca="1" si="246"/>
        <v>-478224.90628640959</v>
      </c>
      <c r="K346" s="94">
        <f t="shared" ca="1" si="246"/>
        <v>-472151.29063063621</v>
      </c>
      <c r="L346" s="94">
        <f t="shared" ca="1" si="246"/>
        <v>-473724.92089249683</v>
      </c>
      <c r="M346" s="94">
        <f t="shared" ca="1" si="246"/>
        <v>-475299.81183879153</v>
      </c>
      <c r="N346" s="94">
        <f t="shared" ca="1" si="246"/>
        <v>-476879.32869048353</v>
      </c>
      <c r="O346" s="94">
        <f t="shared" ca="1" si="246"/>
        <v>-458124.7107500697</v>
      </c>
      <c r="P346" s="94">
        <f t="shared" ca="1" si="246"/>
        <v>-446854.38518373872</v>
      </c>
      <c r="Q346" s="94">
        <f t="shared" ca="1" si="246"/>
        <v>-456448.78730237932</v>
      </c>
      <c r="R346" s="94">
        <f t="shared" ca="1" si="246"/>
        <v>-462146.14191885479</v>
      </c>
      <c r="S346" s="94">
        <f t="shared" ca="1" si="246"/>
        <v>-462252.76989377971</v>
      </c>
      <c r="T346" s="94">
        <f t="shared" ca="1" si="246"/>
        <v>-462441.20174150873</v>
      </c>
      <c r="U346" s="94">
        <f t="shared" ca="1" si="246"/>
        <v>-462721.15165592532</v>
      </c>
      <c r="V346" s="94">
        <f t="shared" ca="1" si="246"/>
        <v>-467447.74297037546</v>
      </c>
      <c r="W346" s="94">
        <f t="shared" ca="1" si="246"/>
        <v>-470923.1180291893</v>
      </c>
      <c r="X346" s="94">
        <f t="shared" ca="1" si="246"/>
        <v>-471707.58378756844</v>
      </c>
      <c r="Y346" s="94">
        <f t="shared" ca="1" si="246"/>
        <v>-472675.85516497015</v>
      </c>
      <c r="Z346" s="94">
        <f t="shared" ca="1" si="246"/>
        <v>-473851.25741540175</v>
      </c>
      <c r="AA346" s="94">
        <f t="shared" ca="1" si="246"/>
        <v>-478386.50725702441</v>
      </c>
      <c r="AB346" s="94">
        <f t="shared" ca="1" si="246"/>
        <v>-483984.53846227704</v>
      </c>
      <c r="AC346" s="94">
        <f t="shared" ca="1" si="246"/>
        <v>-496174.23071807384</v>
      </c>
      <c r="AD346" s="94">
        <f t="shared" ca="1" si="246"/>
        <v>-504559.03442225442</v>
      </c>
      <c r="AE346" s="94">
        <f t="shared" ca="1" si="246"/>
        <v>-507399.44668837509</v>
      </c>
      <c r="AF346" s="94">
        <f t="shared" ca="1" si="246"/>
        <v>-510695.74886297772</v>
      </c>
      <c r="AG346" s="94">
        <f t="shared" ca="1" si="246"/>
        <v>-514508.24244639004</v>
      </c>
      <c r="AH346" s="94">
        <f t="shared" ca="1" si="246"/>
        <v>-518905.42668593698</v>
      </c>
      <c r="AI346" s="94">
        <f t="shared" ca="1" si="246"/>
        <v>-523965.10865414893</v>
      </c>
      <c r="AJ346" s="94">
        <f t="shared" ca="1" si="246"/>
        <v>-529775.66376809473</v>
      </c>
      <c r="AK346" s="94">
        <f t="shared" ca="1" si="246"/>
        <v>-536437.46714014257</v>
      </c>
      <c r="AL346" s="94">
        <f t="shared" ca="1" si="246"/>
        <v>-544064.51891466952</v>
      </c>
      <c r="AM346" s="94">
        <f t="shared" ca="1" si="246"/>
        <v>-562710.08051608095</v>
      </c>
      <c r="AN346" s="94">
        <f t="shared" ca="1" si="246"/>
        <v>-581519.6381424882</v>
      </c>
      <c r="AO346" s="94">
        <f t="shared" ca="1" si="246"/>
        <v>-604253.87921995181</v>
      </c>
      <c r="AP346" s="94">
        <f t="shared" ca="1" si="246"/>
        <v>-624276.29690727172</v>
      </c>
      <c r="AQ346" s="94">
        <f t="shared" ca="1" si="246"/>
        <v>-639906.4412817345</v>
      </c>
      <c r="AR346" s="94">
        <f t="shared" ca="1" si="246"/>
        <v>-657712.3885991195</v>
      </c>
      <c r="AS346" s="94">
        <f t="shared" ca="1" si="246"/>
        <v>-682741.27556752483</v>
      </c>
      <c r="AT346" s="94">
        <f t="shared" ca="1" si="246"/>
        <v>-708988.22497430304</v>
      </c>
      <c r="AU346" s="94">
        <f t="shared" ca="1" si="246"/>
        <v>-735247.16515901149</v>
      </c>
      <c r="AV346" s="94">
        <f t="shared" ca="1" si="246"/>
        <v>-765116.95103620272</v>
      </c>
      <c r="AW346" s="94">
        <f t="shared" ca="1" si="246"/>
        <v>-803839.22889450402</v>
      </c>
      <c r="AX346" s="94">
        <f t="shared" ca="1" si="246"/>
        <v>-845629.98582421546</v>
      </c>
      <c r="AY346" s="94">
        <f t="shared" ca="1" si="246"/>
        <v>-910794.10532960831</v>
      </c>
      <c r="AZ346" s="94">
        <f t="shared" ca="1" si="246"/>
        <v>-1148786.2767250966</v>
      </c>
      <c r="BA346" s="94">
        <f t="shared" ca="1" si="246"/>
        <v>-1225305.5734227395</v>
      </c>
      <c r="BB346" s="94">
        <f t="shared" ca="1" si="246"/>
        <v>-1308594.6067734843</v>
      </c>
      <c r="BC346" s="94">
        <f t="shared" ca="1" si="246"/>
        <v>-1394334.9534332443</v>
      </c>
      <c r="BD346" s="94">
        <f t="shared" ca="1" si="246"/>
        <v>-1490612.7871267144</v>
      </c>
      <c r="BE346" s="94">
        <f t="shared" ca="1" si="246"/>
        <v>-1598854.503965606</v>
      </c>
      <c r="BF346" s="94">
        <f t="shared" ca="1" si="246"/>
        <v>-1720679.7741737738</v>
      </c>
      <c r="BG346" s="94">
        <f t="shared" ca="1" si="246"/>
        <v>-1857927.7322967038</v>
      </c>
      <c r="BH346" s="94">
        <f t="shared" ca="1" si="246"/>
        <v>-2017664.9145653751</v>
      </c>
      <c r="BI346" s="94">
        <f t="shared" ca="1" si="246"/>
        <v>-2195625.0384378256</v>
      </c>
      <c r="BJ346" s="94">
        <f t="shared" ca="1" si="246"/>
        <v>-2397819.5397139704</v>
      </c>
    </row>
    <row r="347" spans="1:62">
      <c r="A347" s="2" t="s">
        <v>231</v>
      </c>
      <c r="B347" s="94">
        <f>MAX(B344+B346,0)</f>
        <v>2683000</v>
      </c>
      <c r="C347" s="94">
        <f t="shared" ref="C347:BJ347" ca="1" si="247">MAX(B347+C346,0)</f>
        <v>2604260</v>
      </c>
      <c r="D347" s="94">
        <f t="shared" ca="1" si="247"/>
        <v>2439068.3333333335</v>
      </c>
      <c r="E347" s="94">
        <f t="shared" ca="1" si="247"/>
        <v>2033140</v>
      </c>
      <c r="F347" s="94">
        <f t="shared" ca="1" si="247"/>
        <v>1530015.4666666668</v>
      </c>
      <c r="G347" s="94">
        <f t="shared" ca="1" si="247"/>
        <v>1045844.0895164586</v>
      </c>
      <c r="H347" s="94">
        <f t="shared" ca="1" si="247"/>
        <v>529684.87833151803</v>
      </c>
      <c r="I347" s="94">
        <f t="shared" ca="1" si="247"/>
        <v>41588.572247996111</v>
      </c>
      <c r="J347" s="94">
        <f t="shared" ca="1" si="247"/>
        <v>0</v>
      </c>
      <c r="K347" s="94">
        <f t="shared" ca="1" si="247"/>
        <v>0</v>
      </c>
      <c r="L347" s="94">
        <f t="shared" ca="1" si="247"/>
        <v>0</v>
      </c>
      <c r="M347" s="94">
        <f t="shared" ca="1" si="247"/>
        <v>0</v>
      </c>
      <c r="N347" s="94">
        <f t="shared" ca="1" si="247"/>
        <v>0</v>
      </c>
      <c r="O347" s="94">
        <f t="shared" ca="1" si="247"/>
        <v>0</v>
      </c>
      <c r="P347" s="94">
        <f t="shared" ca="1" si="247"/>
        <v>0</v>
      </c>
      <c r="Q347" s="94">
        <f t="shared" ca="1" si="247"/>
        <v>0</v>
      </c>
      <c r="R347" s="94">
        <f t="shared" ca="1" si="247"/>
        <v>0</v>
      </c>
      <c r="S347" s="94">
        <f t="shared" ca="1" si="247"/>
        <v>0</v>
      </c>
      <c r="T347" s="94">
        <f t="shared" ca="1" si="247"/>
        <v>0</v>
      </c>
      <c r="U347" s="94">
        <f t="shared" ca="1" si="247"/>
        <v>0</v>
      </c>
      <c r="V347" s="94">
        <f t="shared" ca="1" si="247"/>
        <v>0</v>
      </c>
      <c r="W347" s="94">
        <f t="shared" ca="1" si="247"/>
        <v>0</v>
      </c>
      <c r="X347" s="94">
        <f t="shared" ca="1" si="247"/>
        <v>0</v>
      </c>
      <c r="Y347" s="94">
        <f t="shared" ca="1" si="247"/>
        <v>0</v>
      </c>
      <c r="Z347" s="94">
        <f t="shared" ca="1" si="247"/>
        <v>0</v>
      </c>
      <c r="AA347" s="94">
        <f t="shared" ca="1" si="247"/>
        <v>0</v>
      </c>
      <c r="AB347" s="94">
        <f t="shared" ca="1" si="247"/>
        <v>0</v>
      </c>
      <c r="AC347" s="94">
        <f t="shared" ca="1" si="247"/>
        <v>0</v>
      </c>
      <c r="AD347" s="94">
        <f t="shared" ca="1" si="247"/>
        <v>0</v>
      </c>
      <c r="AE347" s="94">
        <f t="shared" ca="1" si="247"/>
        <v>0</v>
      </c>
      <c r="AF347" s="94">
        <f t="shared" ca="1" si="247"/>
        <v>0</v>
      </c>
      <c r="AG347" s="94">
        <f t="shared" ca="1" si="247"/>
        <v>0</v>
      </c>
      <c r="AH347" s="94">
        <f t="shared" ca="1" si="247"/>
        <v>0</v>
      </c>
      <c r="AI347" s="94">
        <f t="shared" ca="1" si="247"/>
        <v>0</v>
      </c>
      <c r="AJ347" s="94">
        <f t="shared" ca="1" si="247"/>
        <v>0</v>
      </c>
      <c r="AK347" s="94">
        <f t="shared" ca="1" si="247"/>
        <v>0</v>
      </c>
      <c r="AL347" s="94">
        <f t="shared" ca="1" si="247"/>
        <v>0</v>
      </c>
      <c r="AM347" s="94">
        <f t="shared" ca="1" si="247"/>
        <v>0</v>
      </c>
      <c r="AN347" s="94">
        <f t="shared" ca="1" si="247"/>
        <v>0</v>
      </c>
      <c r="AO347" s="94">
        <f t="shared" ca="1" si="247"/>
        <v>0</v>
      </c>
      <c r="AP347" s="94">
        <f t="shared" ca="1" si="247"/>
        <v>0</v>
      </c>
      <c r="AQ347" s="94">
        <f t="shared" ca="1" si="247"/>
        <v>0</v>
      </c>
      <c r="AR347" s="94">
        <f t="shared" ca="1" si="247"/>
        <v>0</v>
      </c>
      <c r="AS347" s="94">
        <f t="shared" ca="1" si="247"/>
        <v>0</v>
      </c>
      <c r="AT347" s="94">
        <f t="shared" ca="1" si="247"/>
        <v>0</v>
      </c>
      <c r="AU347" s="94">
        <f t="shared" ca="1" si="247"/>
        <v>0</v>
      </c>
      <c r="AV347" s="94">
        <f t="shared" ca="1" si="247"/>
        <v>0</v>
      </c>
      <c r="AW347" s="94">
        <f t="shared" ca="1" si="247"/>
        <v>0</v>
      </c>
      <c r="AX347" s="94">
        <f t="shared" ca="1" si="247"/>
        <v>0</v>
      </c>
      <c r="AY347" s="94">
        <f t="shared" ca="1" si="247"/>
        <v>0</v>
      </c>
      <c r="AZ347" s="94">
        <f t="shared" ca="1" si="247"/>
        <v>0</v>
      </c>
      <c r="BA347" s="94">
        <f t="shared" ca="1" si="247"/>
        <v>0</v>
      </c>
      <c r="BB347" s="94">
        <f t="shared" ca="1" si="247"/>
        <v>0</v>
      </c>
      <c r="BC347" s="94">
        <f t="shared" ca="1" si="247"/>
        <v>0</v>
      </c>
      <c r="BD347" s="94">
        <f t="shared" ca="1" si="247"/>
        <v>0</v>
      </c>
      <c r="BE347" s="94">
        <f t="shared" ca="1" si="247"/>
        <v>0</v>
      </c>
      <c r="BF347" s="94">
        <f t="shared" ca="1" si="247"/>
        <v>0</v>
      </c>
      <c r="BG347" s="94">
        <f t="shared" ca="1" si="247"/>
        <v>0</v>
      </c>
      <c r="BH347" s="94">
        <f t="shared" ca="1" si="247"/>
        <v>0</v>
      </c>
      <c r="BI347" s="94">
        <f t="shared" ca="1" si="247"/>
        <v>0</v>
      </c>
      <c r="BJ347" s="94">
        <f t="shared" ca="1" si="247"/>
        <v>0</v>
      </c>
    </row>
    <row r="348" spans="1:62">
      <c r="A348" s="2"/>
      <c r="B348" s="94"/>
      <c r="C348" s="94"/>
      <c r="D348" s="94"/>
      <c r="E348" s="94"/>
      <c r="F348" s="94"/>
      <c r="G348" s="94"/>
      <c r="H348" s="94"/>
      <c r="I348" s="94"/>
      <c r="J348" s="94"/>
      <c r="K348" s="94"/>
      <c r="L348" s="94"/>
      <c r="M348" s="94"/>
      <c r="N348" s="94"/>
      <c r="O348" s="94"/>
      <c r="P348" s="94"/>
      <c r="Q348" s="94"/>
      <c r="R348" s="94"/>
      <c r="S348" s="94"/>
      <c r="T348" s="94"/>
      <c r="U348" s="94"/>
      <c r="V348" s="94"/>
      <c r="W348" s="94"/>
      <c r="X348" s="94"/>
      <c r="Y348" s="94"/>
      <c r="Z348" s="94"/>
      <c r="AA348" s="94"/>
      <c r="AB348" s="94"/>
      <c r="AC348" s="94"/>
      <c r="AD348" s="94"/>
      <c r="AE348" s="94"/>
      <c r="AF348" s="94"/>
      <c r="AG348" s="94"/>
      <c r="AH348" s="94"/>
      <c r="AI348" s="94"/>
      <c r="AJ348" s="94"/>
      <c r="AK348" s="94"/>
      <c r="AL348" s="94"/>
      <c r="AM348" s="94"/>
      <c r="AN348" s="94"/>
      <c r="AO348" s="94"/>
      <c r="AP348" s="94"/>
      <c r="AQ348" s="94"/>
      <c r="AR348" s="94"/>
      <c r="AS348" s="94"/>
      <c r="AT348" s="94"/>
      <c r="AU348" s="94"/>
      <c r="AV348" s="94"/>
      <c r="AW348" s="94"/>
      <c r="AX348" s="94"/>
      <c r="AY348" s="94"/>
      <c r="AZ348" s="94"/>
      <c r="BA348" s="94"/>
      <c r="BB348" s="94"/>
      <c r="BC348" s="94"/>
      <c r="BD348" s="94"/>
      <c r="BE348" s="94"/>
      <c r="BF348" s="94"/>
      <c r="BG348" s="94"/>
      <c r="BH348" s="94"/>
      <c r="BI348" s="94"/>
      <c r="BJ348" s="94"/>
    </row>
    <row r="349" spans="1:62">
      <c r="A349" s="2" t="s">
        <v>232</v>
      </c>
      <c r="B349" s="94">
        <f ca="1">MAX(COUNTIF(B347:BJ347,"&gt;0")-1,1)</f>
        <v>7</v>
      </c>
      <c r="C349" s="94"/>
      <c r="D349" s="94"/>
      <c r="E349" s="94"/>
      <c r="F349" s="94"/>
      <c r="G349" s="94"/>
      <c r="H349" s="94"/>
      <c r="I349" s="94"/>
      <c r="J349" s="94"/>
      <c r="K349" s="94"/>
      <c r="L349" s="94"/>
      <c r="M349" s="94"/>
      <c r="N349" s="94"/>
      <c r="O349" s="94"/>
      <c r="P349" s="94"/>
      <c r="Q349" s="94"/>
      <c r="R349" s="94"/>
      <c r="S349" s="94"/>
      <c r="T349" s="94"/>
      <c r="U349" s="94"/>
      <c r="V349" s="94"/>
      <c r="W349" s="94"/>
      <c r="X349" s="94"/>
      <c r="Y349" s="94"/>
      <c r="Z349" s="94"/>
      <c r="AA349" s="94"/>
      <c r="AB349" s="94"/>
      <c r="AC349" s="94"/>
      <c r="AD349" s="94"/>
      <c r="AE349" s="94"/>
      <c r="AF349" s="94"/>
      <c r="AG349" s="94"/>
      <c r="AH349" s="94"/>
      <c r="AI349" s="94"/>
      <c r="AJ349" s="94"/>
      <c r="AK349" s="94"/>
      <c r="AL349" s="94"/>
      <c r="AM349" s="94"/>
      <c r="AN349" s="94"/>
      <c r="AO349" s="94"/>
      <c r="AP349" s="94"/>
      <c r="AQ349" s="94"/>
      <c r="AR349" s="94"/>
      <c r="AS349" s="94"/>
      <c r="AT349" s="94"/>
      <c r="AU349" s="94"/>
      <c r="AV349" s="94"/>
      <c r="AW349" s="94"/>
      <c r="AX349" s="94"/>
      <c r="AY349" s="94"/>
      <c r="AZ349" s="94"/>
      <c r="BA349" s="94"/>
      <c r="BB349" s="94"/>
      <c r="BC349" s="94"/>
      <c r="BD349" s="94"/>
      <c r="BE349" s="94"/>
      <c r="BF349" s="94"/>
      <c r="BG349" s="94"/>
      <c r="BH349" s="94"/>
      <c r="BI349" s="94"/>
      <c r="BJ349" s="94"/>
    </row>
    <row r="350" spans="1:62">
      <c r="A350" s="2"/>
      <c r="C350" s="94"/>
      <c r="D350" s="94"/>
      <c r="E350" s="94"/>
      <c r="F350" s="94"/>
      <c r="G350" s="94"/>
      <c r="H350" s="94"/>
      <c r="I350" s="94"/>
      <c r="J350" s="94"/>
      <c r="K350" s="94"/>
      <c r="L350" s="94"/>
      <c r="M350" s="94"/>
      <c r="N350" s="94"/>
      <c r="O350" s="94"/>
      <c r="P350" s="94"/>
      <c r="Q350" s="94"/>
      <c r="R350" s="94"/>
      <c r="S350" s="94"/>
      <c r="T350" s="94"/>
      <c r="U350" s="94"/>
      <c r="V350" s="94"/>
      <c r="W350" s="94"/>
      <c r="X350" s="94"/>
      <c r="Y350" s="94"/>
      <c r="Z350" s="94"/>
      <c r="AA350" s="94"/>
      <c r="AB350" s="94"/>
      <c r="AC350" s="94"/>
      <c r="AD350" s="94"/>
      <c r="AE350" s="94"/>
      <c r="AF350" s="94"/>
      <c r="AG350" s="94"/>
      <c r="AH350" s="94"/>
      <c r="AI350" s="94"/>
      <c r="AJ350" s="94"/>
      <c r="AK350" s="94"/>
      <c r="AL350" s="94"/>
      <c r="AM350" s="94"/>
      <c r="AN350" s="94"/>
      <c r="AO350" s="94"/>
      <c r="AP350" s="94"/>
      <c r="AQ350" s="94"/>
      <c r="AR350" s="94"/>
      <c r="AS350" s="94"/>
      <c r="AT350" s="94"/>
      <c r="AU350" s="94"/>
      <c r="AV350" s="94"/>
      <c r="AW350" s="94"/>
      <c r="AX350" s="94"/>
      <c r="AY350" s="94"/>
      <c r="AZ350" s="94"/>
      <c r="BA350" s="94"/>
      <c r="BB350" s="94"/>
      <c r="BC350" s="94"/>
      <c r="BD350" s="94"/>
      <c r="BE350" s="94"/>
      <c r="BF350" s="94"/>
      <c r="BG350" s="94"/>
      <c r="BH350" s="94"/>
      <c r="BI350" s="94"/>
      <c r="BJ350" s="94"/>
    </row>
    <row r="351" spans="1:62">
      <c r="A351" s="2"/>
      <c r="B351" s="94"/>
      <c r="C351" s="94"/>
      <c r="D351" s="94"/>
      <c r="E351" s="94"/>
      <c r="F351" s="94"/>
      <c r="G351" s="94"/>
      <c r="H351" s="94"/>
      <c r="I351" s="94"/>
      <c r="J351" s="94"/>
      <c r="K351" s="94"/>
      <c r="L351" s="94"/>
      <c r="M351" s="94"/>
      <c r="N351" s="94"/>
      <c r="O351" s="94"/>
      <c r="P351" s="94"/>
      <c r="Q351" s="94"/>
      <c r="R351" s="94"/>
      <c r="S351" s="94"/>
      <c r="T351" s="94"/>
      <c r="U351" s="94"/>
      <c r="V351" s="94"/>
      <c r="W351" s="94"/>
      <c r="X351" s="94"/>
      <c r="Y351" s="94"/>
      <c r="Z351" s="94"/>
      <c r="AA351" s="94"/>
      <c r="AB351" s="94"/>
      <c r="AC351" s="94"/>
      <c r="AD351" s="94"/>
      <c r="AE351" s="94"/>
      <c r="AF351" s="94"/>
      <c r="AG351" s="94"/>
      <c r="AH351" s="94"/>
      <c r="AI351" s="94"/>
      <c r="AJ351" s="94"/>
      <c r="AK351" s="94"/>
      <c r="AL351" s="94"/>
      <c r="AM351" s="94"/>
      <c r="AN351" s="94"/>
      <c r="AO351" s="94"/>
      <c r="AP351" s="94"/>
      <c r="AQ351" s="94"/>
      <c r="AR351" s="94"/>
      <c r="AS351" s="94"/>
      <c r="AT351" s="94"/>
      <c r="AU351" s="94"/>
      <c r="AV351" s="94"/>
      <c r="AW351" s="94"/>
      <c r="AX351" s="94"/>
      <c r="AY351" s="94"/>
      <c r="AZ351" s="94"/>
      <c r="BA351" s="94"/>
      <c r="BB351" s="94"/>
      <c r="BC351" s="94"/>
      <c r="BD351" s="94"/>
      <c r="BE351" s="94"/>
      <c r="BF351" s="94"/>
      <c r="BG351" s="94"/>
      <c r="BH351" s="94"/>
      <c r="BI351" s="94"/>
      <c r="BJ351" s="94"/>
    </row>
    <row r="352" spans="1:62">
      <c r="A352" s="2"/>
      <c r="B352" s="94"/>
      <c r="C352" s="94"/>
      <c r="D352" s="94"/>
      <c r="E352" s="94"/>
      <c r="F352" s="94"/>
      <c r="G352" s="94"/>
      <c r="H352" s="94"/>
      <c r="I352" s="94"/>
      <c r="J352" s="94"/>
      <c r="K352" s="94"/>
      <c r="L352" s="94"/>
      <c r="M352" s="94"/>
      <c r="N352" s="94"/>
      <c r="O352" s="94"/>
      <c r="P352" s="94"/>
      <c r="Q352" s="94"/>
      <c r="R352" s="94"/>
      <c r="S352" s="94"/>
      <c r="T352" s="94"/>
      <c r="U352" s="94"/>
      <c r="V352" s="94"/>
      <c r="W352" s="94"/>
      <c r="X352" s="94"/>
      <c r="Y352" s="94"/>
      <c r="Z352" s="94"/>
      <c r="AA352" s="94"/>
      <c r="AB352" s="94"/>
      <c r="AC352" s="94"/>
      <c r="AD352" s="94"/>
      <c r="AE352" s="94"/>
      <c r="AF352" s="94"/>
      <c r="AG352" s="94"/>
      <c r="AH352" s="94"/>
      <c r="AI352" s="94"/>
      <c r="AJ352" s="94"/>
      <c r="AK352" s="94"/>
      <c r="AL352" s="94"/>
      <c r="AM352" s="94"/>
      <c r="AN352" s="94"/>
      <c r="AO352" s="94"/>
      <c r="AP352" s="94"/>
      <c r="AQ352" s="94"/>
      <c r="AR352" s="94"/>
      <c r="AS352" s="94"/>
      <c r="AT352" s="94"/>
      <c r="AU352" s="94"/>
      <c r="AV352" s="94"/>
      <c r="AW352" s="94"/>
      <c r="AX352" s="94"/>
      <c r="AY352" s="94"/>
      <c r="AZ352" s="94"/>
      <c r="BA352" s="94"/>
      <c r="BB352" s="94"/>
      <c r="BC352" s="94"/>
      <c r="BD352" s="94"/>
      <c r="BE352" s="94"/>
      <c r="BF352" s="94"/>
      <c r="BG352" s="94"/>
      <c r="BH352" s="94"/>
      <c r="BI352" s="94"/>
      <c r="BJ352" s="94"/>
    </row>
    <row r="353" spans="1:63">
      <c r="A353" s="2"/>
      <c r="C353" s="94"/>
      <c r="D353" s="94"/>
      <c r="E353" s="94"/>
      <c r="F353" s="94"/>
      <c r="G353" s="94"/>
      <c r="H353" s="94"/>
      <c r="I353" s="94"/>
      <c r="J353" s="94"/>
      <c r="K353" s="94"/>
      <c r="L353" s="94"/>
      <c r="M353" s="94"/>
      <c r="N353" s="94"/>
      <c r="O353" s="94"/>
      <c r="P353" s="94"/>
      <c r="Q353" s="94"/>
      <c r="R353" s="94"/>
      <c r="S353" s="94"/>
      <c r="T353" s="94"/>
      <c r="U353" s="94"/>
      <c r="V353" s="94"/>
      <c r="W353" s="94"/>
      <c r="X353" s="94"/>
      <c r="Y353" s="94"/>
      <c r="Z353" s="94"/>
      <c r="AA353" s="94"/>
      <c r="AB353" s="94"/>
      <c r="AC353" s="94"/>
      <c r="AD353" s="94"/>
      <c r="AE353" s="94"/>
      <c r="AF353" s="94"/>
      <c r="AG353" s="94"/>
      <c r="AH353" s="94"/>
      <c r="AI353" s="94"/>
      <c r="AJ353" s="94"/>
      <c r="AK353" s="94"/>
      <c r="AL353" s="94"/>
      <c r="AM353" s="94"/>
      <c r="AN353" s="94"/>
      <c r="AO353" s="94"/>
      <c r="AP353" s="94"/>
      <c r="AQ353" s="94"/>
      <c r="AR353" s="94"/>
      <c r="AS353" s="94"/>
      <c r="AT353" s="94"/>
      <c r="AU353" s="94"/>
      <c r="AV353" s="94"/>
      <c r="AW353" s="94"/>
      <c r="AX353" s="94"/>
      <c r="AY353" s="94"/>
      <c r="AZ353" s="94"/>
      <c r="BA353" s="94"/>
      <c r="BB353" s="94"/>
      <c r="BC353" s="94"/>
      <c r="BD353" s="94"/>
      <c r="BE353" s="94"/>
      <c r="BF353" s="94"/>
      <c r="BG353" s="94"/>
      <c r="BH353" s="94"/>
      <c r="BI353" s="94"/>
      <c r="BJ353" s="94"/>
    </row>
    <row r="354" spans="1:63">
      <c r="A354" s="2" t="s">
        <v>233</v>
      </c>
      <c r="B354" s="17" t="s">
        <v>234</v>
      </c>
      <c r="C354" s="94">
        <v>0</v>
      </c>
      <c r="D354" s="161">
        <f t="shared" ref="D354:BK354" si="248">C354+1</f>
        <v>1</v>
      </c>
      <c r="E354" s="161">
        <f t="shared" si="248"/>
        <v>2</v>
      </c>
      <c r="F354" s="161">
        <f t="shared" si="248"/>
        <v>3</v>
      </c>
      <c r="G354" s="161">
        <f t="shared" si="248"/>
        <v>4</v>
      </c>
      <c r="H354" s="161">
        <f t="shared" si="248"/>
        <v>5</v>
      </c>
      <c r="I354" s="161">
        <f t="shared" si="248"/>
        <v>6</v>
      </c>
      <c r="J354" s="161">
        <f t="shared" si="248"/>
        <v>7</v>
      </c>
      <c r="K354" s="161">
        <f t="shared" si="248"/>
        <v>8</v>
      </c>
      <c r="L354" s="161">
        <f t="shared" si="248"/>
        <v>9</v>
      </c>
      <c r="M354" s="161">
        <f t="shared" si="248"/>
        <v>10</v>
      </c>
      <c r="N354" s="161">
        <f t="shared" si="248"/>
        <v>11</v>
      </c>
      <c r="O354" s="161">
        <f t="shared" si="248"/>
        <v>12</v>
      </c>
      <c r="P354" s="161">
        <f t="shared" si="248"/>
        <v>13</v>
      </c>
      <c r="Q354" s="161">
        <f t="shared" si="248"/>
        <v>14</v>
      </c>
      <c r="R354" s="161">
        <f t="shared" si="248"/>
        <v>15</v>
      </c>
      <c r="S354" s="161">
        <f t="shared" si="248"/>
        <v>16</v>
      </c>
      <c r="T354" s="161">
        <f t="shared" si="248"/>
        <v>17</v>
      </c>
      <c r="U354" s="161">
        <f t="shared" si="248"/>
        <v>18</v>
      </c>
      <c r="V354" s="161">
        <f t="shared" si="248"/>
        <v>19</v>
      </c>
      <c r="W354" s="161">
        <f t="shared" si="248"/>
        <v>20</v>
      </c>
      <c r="X354" s="161">
        <f t="shared" si="248"/>
        <v>21</v>
      </c>
      <c r="Y354" s="161">
        <f t="shared" si="248"/>
        <v>22</v>
      </c>
      <c r="Z354" s="161">
        <f t="shared" si="248"/>
        <v>23</v>
      </c>
      <c r="AA354" s="161">
        <f t="shared" si="248"/>
        <v>24</v>
      </c>
      <c r="AB354" s="161">
        <f t="shared" si="248"/>
        <v>25</v>
      </c>
      <c r="AC354" s="161">
        <f t="shared" si="248"/>
        <v>26</v>
      </c>
      <c r="AD354" s="161">
        <f t="shared" si="248"/>
        <v>27</v>
      </c>
      <c r="AE354" s="161">
        <f t="shared" si="248"/>
        <v>28</v>
      </c>
      <c r="AF354" s="161">
        <f t="shared" si="248"/>
        <v>29</v>
      </c>
      <c r="AG354" s="161">
        <f t="shared" si="248"/>
        <v>30</v>
      </c>
      <c r="AH354" s="161">
        <f t="shared" si="248"/>
        <v>31</v>
      </c>
      <c r="AI354" s="161">
        <f t="shared" si="248"/>
        <v>32</v>
      </c>
      <c r="AJ354" s="161">
        <f t="shared" si="248"/>
        <v>33</v>
      </c>
      <c r="AK354" s="161">
        <f t="shared" si="248"/>
        <v>34</v>
      </c>
      <c r="AL354" s="161">
        <f t="shared" si="248"/>
        <v>35</v>
      </c>
      <c r="AM354" s="161">
        <f t="shared" si="248"/>
        <v>36</v>
      </c>
      <c r="AN354" s="161">
        <f t="shared" si="248"/>
        <v>37</v>
      </c>
      <c r="AO354" s="161">
        <f t="shared" si="248"/>
        <v>38</v>
      </c>
      <c r="AP354" s="161">
        <f t="shared" si="248"/>
        <v>39</v>
      </c>
      <c r="AQ354" s="161">
        <f t="shared" si="248"/>
        <v>40</v>
      </c>
      <c r="AR354" s="161">
        <f t="shared" si="248"/>
        <v>41</v>
      </c>
      <c r="AS354" s="161">
        <f t="shared" si="248"/>
        <v>42</v>
      </c>
      <c r="AT354" s="161">
        <f t="shared" si="248"/>
        <v>43</v>
      </c>
      <c r="AU354" s="161">
        <f t="shared" si="248"/>
        <v>44</v>
      </c>
      <c r="AV354" s="161">
        <f t="shared" si="248"/>
        <v>45</v>
      </c>
      <c r="AW354" s="161">
        <f t="shared" si="248"/>
        <v>46</v>
      </c>
      <c r="AX354" s="161">
        <f t="shared" si="248"/>
        <v>47</v>
      </c>
      <c r="AY354" s="161">
        <f t="shared" si="248"/>
        <v>48</v>
      </c>
      <c r="AZ354" s="161">
        <f t="shared" si="248"/>
        <v>49</v>
      </c>
      <c r="BA354" s="161">
        <f t="shared" si="248"/>
        <v>50</v>
      </c>
      <c r="BB354" s="161">
        <f t="shared" si="248"/>
        <v>51</v>
      </c>
      <c r="BC354" s="161">
        <f t="shared" si="248"/>
        <v>52</v>
      </c>
      <c r="BD354" s="161">
        <f t="shared" si="248"/>
        <v>53</v>
      </c>
      <c r="BE354" s="161">
        <f t="shared" si="248"/>
        <v>54</v>
      </c>
      <c r="BF354" s="161">
        <f t="shared" si="248"/>
        <v>55</v>
      </c>
      <c r="BG354" s="161">
        <f t="shared" si="248"/>
        <v>56</v>
      </c>
      <c r="BH354" s="161">
        <f t="shared" si="248"/>
        <v>57</v>
      </c>
      <c r="BI354" s="161">
        <f t="shared" si="248"/>
        <v>58</v>
      </c>
      <c r="BJ354" s="161">
        <f t="shared" si="248"/>
        <v>59</v>
      </c>
      <c r="BK354" s="161">
        <f t="shared" si="248"/>
        <v>60</v>
      </c>
    </row>
    <row r="355" spans="1:63">
      <c r="A355" s="94" t="s">
        <v>112</v>
      </c>
      <c r="B355" s="183">
        <f ca="1">ROUND((C355/SUM($C$355:$C$373))*($B$344-SUM($B$374:$B$379)),-2)</f>
        <v>2500</v>
      </c>
      <c r="C355" s="94">
        <f ca="1">-SUM(D355:BK355)</f>
        <v>2464.3963671430984</v>
      </c>
      <c r="D355" s="94">
        <f ca="1">IF(D$354&lt;=$B$349,SUMIF($BK$249:$BK$279,$A355,C$249:C$279),0)</f>
        <v>0</v>
      </c>
      <c r="E355" s="94">
        <f t="shared" ref="D355:BK359" ca="1" si="249">IF(E$354&lt;=$B$349,SUMIF($BK$249:$BK$279,$A355,D$249:D$279),0)</f>
        <v>0</v>
      </c>
      <c r="F355" s="94">
        <f t="shared" ca="1" si="249"/>
        <v>0</v>
      </c>
      <c r="G355" s="94">
        <f t="shared" ca="1" si="249"/>
        <v>-16.2</v>
      </c>
      <c r="H355" s="94">
        <f t="shared" ca="1" si="249"/>
        <v>-293.58141687500006</v>
      </c>
      <c r="I355" s="94">
        <f t="shared" ca="1" si="249"/>
        <v>-827.49947824298727</v>
      </c>
      <c r="J355" s="94">
        <f t="shared" ca="1" si="249"/>
        <v>-1327.1154720251111</v>
      </c>
      <c r="K355" s="94">
        <f t="shared" ca="1" si="249"/>
        <v>0</v>
      </c>
      <c r="L355" s="94">
        <f t="shared" ca="1" si="249"/>
        <v>0</v>
      </c>
      <c r="M355" s="94">
        <f t="shared" ca="1" si="249"/>
        <v>0</v>
      </c>
      <c r="N355" s="94">
        <f t="shared" ca="1" si="249"/>
        <v>0</v>
      </c>
      <c r="O355" s="94">
        <f t="shared" ca="1" si="249"/>
        <v>0</v>
      </c>
      <c r="P355" s="94">
        <f t="shared" ca="1" si="249"/>
        <v>0</v>
      </c>
      <c r="Q355" s="94">
        <f t="shared" ca="1" si="249"/>
        <v>0</v>
      </c>
      <c r="R355" s="94">
        <f t="shared" ca="1" si="249"/>
        <v>0</v>
      </c>
      <c r="S355" s="94">
        <f t="shared" ca="1" si="249"/>
        <v>0</v>
      </c>
      <c r="T355" s="94">
        <f t="shared" ca="1" si="249"/>
        <v>0</v>
      </c>
      <c r="U355" s="94">
        <f t="shared" ca="1" si="249"/>
        <v>0</v>
      </c>
      <c r="V355" s="94">
        <f t="shared" ca="1" si="249"/>
        <v>0</v>
      </c>
      <c r="W355" s="94">
        <f t="shared" ca="1" si="249"/>
        <v>0</v>
      </c>
      <c r="X355" s="94">
        <f t="shared" ca="1" si="249"/>
        <v>0</v>
      </c>
      <c r="Y355" s="94">
        <f t="shared" ca="1" si="249"/>
        <v>0</v>
      </c>
      <c r="Z355" s="94">
        <f t="shared" ca="1" si="249"/>
        <v>0</v>
      </c>
      <c r="AA355" s="94">
        <f t="shared" ca="1" si="249"/>
        <v>0</v>
      </c>
      <c r="AB355" s="94">
        <f t="shared" ca="1" si="249"/>
        <v>0</v>
      </c>
      <c r="AC355" s="94">
        <f t="shared" ca="1" si="249"/>
        <v>0</v>
      </c>
      <c r="AD355" s="94">
        <f t="shared" ca="1" si="249"/>
        <v>0</v>
      </c>
      <c r="AE355" s="94">
        <f t="shared" ca="1" si="249"/>
        <v>0</v>
      </c>
      <c r="AF355" s="94">
        <f t="shared" ca="1" si="249"/>
        <v>0</v>
      </c>
      <c r="AG355" s="94">
        <f t="shared" ca="1" si="249"/>
        <v>0</v>
      </c>
      <c r="AH355" s="94">
        <f t="shared" ca="1" si="249"/>
        <v>0</v>
      </c>
      <c r="AI355" s="94">
        <f t="shared" ca="1" si="249"/>
        <v>0</v>
      </c>
      <c r="AJ355" s="94">
        <f t="shared" ca="1" si="249"/>
        <v>0</v>
      </c>
      <c r="AK355" s="94">
        <f t="shared" ca="1" si="249"/>
        <v>0</v>
      </c>
      <c r="AL355" s="94">
        <f t="shared" ca="1" si="249"/>
        <v>0</v>
      </c>
      <c r="AM355" s="94">
        <f t="shared" ca="1" si="249"/>
        <v>0</v>
      </c>
      <c r="AN355" s="94">
        <f t="shared" ca="1" si="249"/>
        <v>0</v>
      </c>
      <c r="AO355" s="94">
        <f t="shared" ca="1" si="249"/>
        <v>0</v>
      </c>
      <c r="AP355" s="94">
        <f t="shared" ca="1" si="249"/>
        <v>0</v>
      </c>
      <c r="AQ355" s="94">
        <f t="shared" ca="1" si="249"/>
        <v>0</v>
      </c>
      <c r="AR355" s="94">
        <f t="shared" ca="1" si="249"/>
        <v>0</v>
      </c>
      <c r="AS355" s="94">
        <f t="shared" ca="1" si="249"/>
        <v>0</v>
      </c>
      <c r="AT355" s="94">
        <f t="shared" ca="1" si="249"/>
        <v>0</v>
      </c>
      <c r="AU355" s="94">
        <f t="shared" ca="1" si="249"/>
        <v>0</v>
      </c>
      <c r="AV355" s="94">
        <f t="shared" ca="1" si="249"/>
        <v>0</v>
      </c>
      <c r="AW355" s="94">
        <f t="shared" ca="1" si="249"/>
        <v>0</v>
      </c>
      <c r="AX355" s="94">
        <f t="shared" ca="1" si="249"/>
        <v>0</v>
      </c>
      <c r="AY355" s="94">
        <f t="shared" ca="1" si="249"/>
        <v>0</v>
      </c>
      <c r="AZ355" s="94">
        <f t="shared" ca="1" si="249"/>
        <v>0</v>
      </c>
      <c r="BA355" s="94">
        <f t="shared" ca="1" si="249"/>
        <v>0</v>
      </c>
      <c r="BB355" s="94">
        <f t="shared" ca="1" si="249"/>
        <v>0</v>
      </c>
      <c r="BC355" s="94">
        <f t="shared" ca="1" si="249"/>
        <v>0</v>
      </c>
      <c r="BD355" s="94">
        <f t="shared" ca="1" si="249"/>
        <v>0</v>
      </c>
      <c r="BE355" s="94">
        <f t="shared" ca="1" si="249"/>
        <v>0</v>
      </c>
      <c r="BF355" s="94">
        <f t="shared" ca="1" si="249"/>
        <v>0</v>
      </c>
      <c r="BG355" s="94">
        <f t="shared" ca="1" si="249"/>
        <v>0</v>
      </c>
      <c r="BH355" s="94">
        <f t="shared" ca="1" si="249"/>
        <v>0</v>
      </c>
      <c r="BI355" s="94">
        <f t="shared" ca="1" si="249"/>
        <v>0</v>
      </c>
      <c r="BJ355" s="94">
        <f t="shared" ca="1" si="249"/>
        <v>0</v>
      </c>
      <c r="BK355" s="94">
        <f t="shared" ca="1" si="249"/>
        <v>0</v>
      </c>
    </row>
    <row r="356" spans="1:63">
      <c r="A356" s="94">
        <v>0</v>
      </c>
      <c r="B356" s="184">
        <f t="shared" ref="B356:B373" ca="1" si="250">ROUND((C356/SUM($C$355:$C$373))*($B$344-SUM($B$374:$B$379)),-2)</f>
        <v>0</v>
      </c>
      <c r="C356" s="94">
        <f t="shared" ref="C356:C373" ca="1" si="251">-SUM(D356:BK356)</f>
        <v>0</v>
      </c>
      <c r="D356" s="94">
        <f t="shared" ca="1" si="249"/>
        <v>0</v>
      </c>
      <c r="E356" s="94">
        <f t="shared" ca="1" si="249"/>
        <v>0</v>
      </c>
      <c r="F356" s="94">
        <f t="shared" ca="1" si="249"/>
        <v>0</v>
      </c>
      <c r="G356" s="94">
        <f t="shared" ca="1" si="249"/>
        <v>0</v>
      </c>
      <c r="H356" s="94">
        <f t="shared" ca="1" si="249"/>
        <v>0</v>
      </c>
      <c r="I356" s="94">
        <f t="shared" ca="1" si="249"/>
        <v>0</v>
      </c>
      <c r="J356" s="94">
        <f t="shared" ca="1" si="249"/>
        <v>0</v>
      </c>
      <c r="K356" s="94">
        <f t="shared" ca="1" si="249"/>
        <v>0</v>
      </c>
      <c r="L356" s="94">
        <f t="shared" ca="1" si="249"/>
        <v>0</v>
      </c>
      <c r="M356" s="94">
        <f t="shared" ca="1" si="249"/>
        <v>0</v>
      </c>
      <c r="N356" s="94">
        <f t="shared" ca="1" si="249"/>
        <v>0</v>
      </c>
      <c r="O356" s="94">
        <f t="shared" ca="1" si="249"/>
        <v>0</v>
      </c>
      <c r="P356" s="94">
        <f t="shared" ca="1" si="249"/>
        <v>0</v>
      </c>
      <c r="Q356" s="94">
        <f t="shared" ca="1" si="249"/>
        <v>0</v>
      </c>
      <c r="R356" s="94">
        <f t="shared" ca="1" si="249"/>
        <v>0</v>
      </c>
      <c r="S356" s="94">
        <f t="shared" ca="1" si="249"/>
        <v>0</v>
      </c>
      <c r="T356" s="94">
        <f t="shared" ca="1" si="249"/>
        <v>0</v>
      </c>
      <c r="U356" s="94">
        <f t="shared" ca="1" si="249"/>
        <v>0</v>
      </c>
      <c r="V356" s="94">
        <f t="shared" ca="1" si="249"/>
        <v>0</v>
      </c>
      <c r="W356" s="94">
        <f t="shared" ca="1" si="249"/>
        <v>0</v>
      </c>
      <c r="X356" s="94">
        <f t="shared" ca="1" si="249"/>
        <v>0</v>
      </c>
      <c r="Y356" s="94">
        <f t="shared" ca="1" si="249"/>
        <v>0</v>
      </c>
      <c r="Z356" s="94">
        <f t="shared" ca="1" si="249"/>
        <v>0</v>
      </c>
      <c r="AA356" s="94">
        <f t="shared" ca="1" si="249"/>
        <v>0</v>
      </c>
      <c r="AB356" s="94">
        <f t="shared" ca="1" si="249"/>
        <v>0</v>
      </c>
      <c r="AC356" s="94">
        <f t="shared" ca="1" si="249"/>
        <v>0</v>
      </c>
      <c r="AD356" s="94">
        <f t="shared" ca="1" si="249"/>
        <v>0</v>
      </c>
      <c r="AE356" s="94">
        <f t="shared" ca="1" si="249"/>
        <v>0</v>
      </c>
      <c r="AF356" s="94">
        <f t="shared" ca="1" si="249"/>
        <v>0</v>
      </c>
      <c r="AG356" s="94">
        <f t="shared" ca="1" si="249"/>
        <v>0</v>
      </c>
      <c r="AH356" s="94">
        <f t="shared" ca="1" si="249"/>
        <v>0</v>
      </c>
      <c r="AI356" s="94">
        <f t="shared" ca="1" si="249"/>
        <v>0</v>
      </c>
      <c r="AJ356" s="94">
        <f t="shared" ca="1" si="249"/>
        <v>0</v>
      </c>
      <c r="AK356" s="94">
        <f t="shared" ca="1" si="249"/>
        <v>0</v>
      </c>
      <c r="AL356" s="94">
        <f t="shared" ca="1" si="249"/>
        <v>0</v>
      </c>
      <c r="AM356" s="94">
        <f t="shared" ca="1" si="249"/>
        <v>0</v>
      </c>
      <c r="AN356" s="94">
        <f t="shared" ca="1" si="249"/>
        <v>0</v>
      </c>
      <c r="AO356" s="94">
        <f t="shared" ca="1" si="249"/>
        <v>0</v>
      </c>
      <c r="AP356" s="94">
        <f t="shared" ca="1" si="249"/>
        <v>0</v>
      </c>
      <c r="AQ356" s="94">
        <f t="shared" ca="1" si="249"/>
        <v>0</v>
      </c>
      <c r="AR356" s="94">
        <f t="shared" ca="1" si="249"/>
        <v>0</v>
      </c>
      <c r="AS356" s="94">
        <f t="shared" ca="1" si="249"/>
        <v>0</v>
      </c>
      <c r="AT356" s="94">
        <f t="shared" ca="1" si="249"/>
        <v>0</v>
      </c>
      <c r="AU356" s="94">
        <f t="shared" ca="1" si="249"/>
        <v>0</v>
      </c>
      <c r="AV356" s="94">
        <f t="shared" ca="1" si="249"/>
        <v>0</v>
      </c>
      <c r="AW356" s="94">
        <f t="shared" ca="1" si="249"/>
        <v>0</v>
      </c>
      <c r="AX356" s="94">
        <f t="shared" ca="1" si="249"/>
        <v>0</v>
      </c>
      <c r="AY356" s="94">
        <f t="shared" ca="1" si="249"/>
        <v>0</v>
      </c>
      <c r="AZ356" s="94">
        <f t="shared" ca="1" si="249"/>
        <v>0</v>
      </c>
      <c r="BA356" s="94">
        <f t="shared" ca="1" si="249"/>
        <v>0</v>
      </c>
      <c r="BB356" s="94">
        <f t="shared" ca="1" si="249"/>
        <v>0</v>
      </c>
      <c r="BC356" s="94">
        <f t="shared" ca="1" si="249"/>
        <v>0</v>
      </c>
      <c r="BD356" s="94">
        <f t="shared" ca="1" si="249"/>
        <v>0</v>
      </c>
      <c r="BE356" s="94">
        <f t="shared" ca="1" si="249"/>
        <v>0</v>
      </c>
      <c r="BF356" s="94">
        <f t="shared" ca="1" si="249"/>
        <v>0</v>
      </c>
      <c r="BG356" s="94">
        <f t="shared" ca="1" si="249"/>
        <v>0</v>
      </c>
      <c r="BH356" s="94">
        <f t="shared" ca="1" si="249"/>
        <v>0</v>
      </c>
      <c r="BI356" s="94">
        <f t="shared" ca="1" si="249"/>
        <v>0</v>
      </c>
      <c r="BJ356" s="94">
        <f t="shared" ca="1" si="249"/>
        <v>0</v>
      </c>
      <c r="BK356" s="94">
        <f t="shared" ca="1" si="249"/>
        <v>0</v>
      </c>
    </row>
    <row r="357" spans="1:63">
      <c r="A357" s="94" t="str">
        <f>'Input - Other Expenses'!B5</f>
        <v>Sales and Marketing</v>
      </c>
      <c r="B357" s="184">
        <f t="shared" ca="1" si="250"/>
        <v>400900</v>
      </c>
      <c r="C357" s="94">
        <f t="shared" ca="1" si="251"/>
        <v>394591.02172798075</v>
      </c>
      <c r="D357" s="94">
        <f t="shared" ca="1" si="249"/>
        <v>-2400</v>
      </c>
      <c r="E357" s="94">
        <f t="shared" ca="1" si="249"/>
        <v>-43000</v>
      </c>
      <c r="F357" s="94">
        <f t="shared" ca="1" si="249"/>
        <v>-69000</v>
      </c>
      <c r="G357" s="94">
        <f t="shared" ca="1" si="249"/>
        <v>-69000</v>
      </c>
      <c r="H357" s="94">
        <f t="shared" ca="1" si="249"/>
        <v>-69394.243199999997</v>
      </c>
      <c r="I357" s="94">
        <f t="shared" ca="1" si="249"/>
        <v>-70400.800412329103</v>
      </c>
      <c r="J357" s="94">
        <f t="shared" ca="1" si="249"/>
        <v>-71395.97811565164</v>
      </c>
      <c r="K357" s="94">
        <f t="shared" ca="1" si="249"/>
        <v>0</v>
      </c>
      <c r="L357" s="94">
        <f t="shared" ca="1" si="249"/>
        <v>0</v>
      </c>
      <c r="M357" s="94">
        <f t="shared" ca="1" si="249"/>
        <v>0</v>
      </c>
      <c r="N357" s="94">
        <f t="shared" ca="1" si="249"/>
        <v>0</v>
      </c>
      <c r="O357" s="94">
        <f t="shared" ca="1" si="249"/>
        <v>0</v>
      </c>
      <c r="P357" s="94">
        <f t="shared" ca="1" si="249"/>
        <v>0</v>
      </c>
      <c r="Q357" s="94">
        <f t="shared" ca="1" si="249"/>
        <v>0</v>
      </c>
      <c r="R357" s="94">
        <f t="shared" ca="1" si="249"/>
        <v>0</v>
      </c>
      <c r="S357" s="94">
        <f t="shared" ca="1" si="249"/>
        <v>0</v>
      </c>
      <c r="T357" s="94">
        <f t="shared" ca="1" si="249"/>
        <v>0</v>
      </c>
      <c r="U357" s="94">
        <f t="shared" ca="1" si="249"/>
        <v>0</v>
      </c>
      <c r="V357" s="94">
        <f t="shared" ca="1" si="249"/>
        <v>0</v>
      </c>
      <c r="W357" s="94">
        <f t="shared" ca="1" si="249"/>
        <v>0</v>
      </c>
      <c r="X357" s="94">
        <f t="shared" ca="1" si="249"/>
        <v>0</v>
      </c>
      <c r="Y357" s="94">
        <f t="shared" ca="1" si="249"/>
        <v>0</v>
      </c>
      <c r="Z357" s="94">
        <f t="shared" ca="1" si="249"/>
        <v>0</v>
      </c>
      <c r="AA357" s="94">
        <f t="shared" ca="1" si="249"/>
        <v>0</v>
      </c>
      <c r="AB357" s="94">
        <f t="shared" ca="1" si="249"/>
        <v>0</v>
      </c>
      <c r="AC357" s="94">
        <f t="shared" ca="1" si="249"/>
        <v>0</v>
      </c>
      <c r="AD357" s="94">
        <f t="shared" ca="1" si="249"/>
        <v>0</v>
      </c>
      <c r="AE357" s="94">
        <f t="shared" ca="1" si="249"/>
        <v>0</v>
      </c>
      <c r="AF357" s="94">
        <f t="shared" ca="1" si="249"/>
        <v>0</v>
      </c>
      <c r="AG357" s="94">
        <f t="shared" ca="1" si="249"/>
        <v>0</v>
      </c>
      <c r="AH357" s="94">
        <f t="shared" ca="1" si="249"/>
        <v>0</v>
      </c>
      <c r="AI357" s="94">
        <f t="shared" ca="1" si="249"/>
        <v>0</v>
      </c>
      <c r="AJ357" s="94">
        <f t="shared" ca="1" si="249"/>
        <v>0</v>
      </c>
      <c r="AK357" s="94">
        <f t="shared" ca="1" si="249"/>
        <v>0</v>
      </c>
      <c r="AL357" s="94">
        <f t="shared" ca="1" si="249"/>
        <v>0</v>
      </c>
      <c r="AM357" s="94">
        <f t="shared" ca="1" si="249"/>
        <v>0</v>
      </c>
      <c r="AN357" s="94">
        <f t="shared" ca="1" si="249"/>
        <v>0</v>
      </c>
      <c r="AO357" s="94">
        <f t="shared" ca="1" si="249"/>
        <v>0</v>
      </c>
      <c r="AP357" s="94">
        <f t="shared" ca="1" si="249"/>
        <v>0</v>
      </c>
      <c r="AQ357" s="94">
        <f t="shared" ca="1" si="249"/>
        <v>0</v>
      </c>
      <c r="AR357" s="94">
        <f t="shared" ca="1" si="249"/>
        <v>0</v>
      </c>
      <c r="AS357" s="94">
        <f t="shared" ca="1" si="249"/>
        <v>0</v>
      </c>
      <c r="AT357" s="94">
        <f t="shared" ca="1" si="249"/>
        <v>0</v>
      </c>
      <c r="AU357" s="94">
        <f t="shared" ca="1" si="249"/>
        <v>0</v>
      </c>
      <c r="AV357" s="94">
        <f t="shared" ca="1" si="249"/>
        <v>0</v>
      </c>
      <c r="AW357" s="94">
        <f t="shared" ca="1" si="249"/>
        <v>0</v>
      </c>
      <c r="AX357" s="94">
        <f t="shared" ca="1" si="249"/>
        <v>0</v>
      </c>
      <c r="AY357" s="94">
        <f t="shared" ca="1" si="249"/>
        <v>0</v>
      </c>
      <c r="AZ357" s="94">
        <f t="shared" ca="1" si="249"/>
        <v>0</v>
      </c>
      <c r="BA357" s="94">
        <f t="shared" ca="1" si="249"/>
        <v>0</v>
      </c>
      <c r="BB357" s="94">
        <f t="shared" ca="1" si="249"/>
        <v>0</v>
      </c>
      <c r="BC357" s="94">
        <f t="shared" ca="1" si="249"/>
        <v>0</v>
      </c>
      <c r="BD357" s="94">
        <f t="shared" ca="1" si="249"/>
        <v>0</v>
      </c>
      <c r="BE357" s="94">
        <f t="shared" ca="1" si="249"/>
        <v>0</v>
      </c>
      <c r="BF357" s="94">
        <f t="shared" ca="1" si="249"/>
        <v>0</v>
      </c>
      <c r="BG357" s="94">
        <f t="shared" ca="1" si="249"/>
        <v>0</v>
      </c>
      <c r="BH357" s="94">
        <f t="shared" ca="1" si="249"/>
        <v>0</v>
      </c>
      <c r="BI357" s="94">
        <f t="shared" ca="1" si="249"/>
        <v>0</v>
      </c>
      <c r="BJ357" s="94">
        <f t="shared" ca="1" si="249"/>
        <v>0</v>
      </c>
      <c r="BK357" s="94">
        <f t="shared" ca="1" si="249"/>
        <v>0</v>
      </c>
    </row>
    <row r="358" spans="1:63">
      <c r="A358" s="94" t="str">
        <f>'Input - Other Expenses'!B6</f>
        <v>General and Administrative</v>
      </c>
      <c r="B358" s="184">
        <f t="shared" ca="1" si="250"/>
        <v>250100</v>
      </c>
      <c r="C358" s="94">
        <f t="shared" ca="1" si="251"/>
        <v>246162.676323547</v>
      </c>
      <c r="D358" s="94">
        <f t="shared" ca="1" si="249"/>
        <v>-5700</v>
      </c>
      <c r="E358" s="94">
        <f t="shared" ca="1" si="249"/>
        <v>-12200</v>
      </c>
      <c r="F358" s="94">
        <f t="shared" ca="1" si="249"/>
        <v>-34400</v>
      </c>
      <c r="G358" s="94">
        <f t="shared" ca="1" si="249"/>
        <v>-48000</v>
      </c>
      <c r="H358" s="94">
        <f t="shared" ca="1" si="249"/>
        <v>-48175.2192</v>
      </c>
      <c r="I358" s="94">
        <f t="shared" ca="1" si="249"/>
        <v>-48622.57796103516</v>
      </c>
      <c r="J358" s="94">
        <f t="shared" ca="1" si="249"/>
        <v>-49064.879162511847</v>
      </c>
      <c r="K358" s="94">
        <f t="shared" ca="1" si="249"/>
        <v>0</v>
      </c>
      <c r="L358" s="94">
        <f t="shared" ca="1" si="249"/>
        <v>0</v>
      </c>
      <c r="M358" s="94">
        <f t="shared" ca="1" si="249"/>
        <v>0</v>
      </c>
      <c r="N358" s="94">
        <f t="shared" ca="1" si="249"/>
        <v>0</v>
      </c>
      <c r="O358" s="94">
        <f t="shared" ca="1" si="249"/>
        <v>0</v>
      </c>
      <c r="P358" s="94">
        <f t="shared" ca="1" si="249"/>
        <v>0</v>
      </c>
      <c r="Q358" s="94">
        <f t="shared" ca="1" si="249"/>
        <v>0</v>
      </c>
      <c r="R358" s="94">
        <f t="shared" ca="1" si="249"/>
        <v>0</v>
      </c>
      <c r="S358" s="94">
        <f t="shared" ca="1" si="249"/>
        <v>0</v>
      </c>
      <c r="T358" s="94">
        <f t="shared" ca="1" si="249"/>
        <v>0</v>
      </c>
      <c r="U358" s="94">
        <f t="shared" ca="1" si="249"/>
        <v>0</v>
      </c>
      <c r="V358" s="94">
        <f t="shared" ca="1" si="249"/>
        <v>0</v>
      </c>
      <c r="W358" s="94">
        <f t="shared" ca="1" si="249"/>
        <v>0</v>
      </c>
      <c r="X358" s="94">
        <f t="shared" ca="1" si="249"/>
        <v>0</v>
      </c>
      <c r="Y358" s="94">
        <f t="shared" ca="1" si="249"/>
        <v>0</v>
      </c>
      <c r="Z358" s="94">
        <f t="shared" ca="1" si="249"/>
        <v>0</v>
      </c>
      <c r="AA358" s="94">
        <f t="shared" ca="1" si="249"/>
        <v>0</v>
      </c>
      <c r="AB358" s="94">
        <f t="shared" ca="1" si="249"/>
        <v>0</v>
      </c>
      <c r="AC358" s="94">
        <f t="shared" ca="1" si="249"/>
        <v>0</v>
      </c>
      <c r="AD358" s="94">
        <f t="shared" ca="1" si="249"/>
        <v>0</v>
      </c>
      <c r="AE358" s="94">
        <f t="shared" ca="1" si="249"/>
        <v>0</v>
      </c>
      <c r="AF358" s="94">
        <f t="shared" ca="1" si="249"/>
        <v>0</v>
      </c>
      <c r="AG358" s="94">
        <f t="shared" ca="1" si="249"/>
        <v>0</v>
      </c>
      <c r="AH358" s="94">
        <f t="shared" ca="1" si="249"/>
        <v>0</v>
      </c>
      <c r="AI358" s="94">
        <f t="shared" ca="1" si="249"/>
        <v>0</v>
      </c>
      <c r="AJ358" s="94">
        <f t="shared" ca="1" si="249"/>
        <v>0</v>
      </c>
      <c r="AK358" s="94">
        <f t="shared" ca="1" si="249"/>
        <v>0</v>
      </c>
      <c r="AL358" s="94">
        <f t="shared" ca="1" si="249"/>
        <v>0</v>
      </c>
      <c r="AM358" s="94">
        <f t="shared" ca="1" si="249"/>
        <v>0</v>
      </c>
      <c r="AN358" s="94">
        <f t="shared" ca="1" si="249"/>
        <v>0</v>
      </c>
      <c r="AO358" s="94">
        <f t="shared" ca="1" si="249"/>
        <v>0</v>
      </c>
      <c r="AP358" s="94">
        <f t="shared" ca="1" si="249"/>
        <v>0</v>
      </c>
      <c r="AQ358" s="94">
        <f t="shared" ca="1" si="249"/>
        <v>0</v>
      </c>
      <c r="AR358" s="94">
        <f t="shared" ca="1" si="249"/>
        <v>0</v>
      </c>
      <c r="AS358" s="94">
        <f t="shared" ca="1" si="249"/>
        <v>0</v>
      </c>
      <c r="AT358" s="94">
        <f t="shared" ca="1" si="249"/>
        <v>0</v>
      </c>
      <c r="AU358" s="94">
        <f t="shared" ca="1" si="249"/>
        <v>0</v>
      </c>
      <c r="AV358" s="94">
        <f t="shared" ca="1" si="249"/>
        <v>0</v>
      </c>
      <c r="AW358" s="94">
        <f t="shared" ca="1" si="249"/>
        <v>0</v>
      </c>
      <c r="AX358" s="94">
        <f t="shared" ca="1" si="249"/>
        <v>0</v>
      </c>
      <c r="AY358" s="94">
        <f t="shared" ca="1" si="249"/>
        <v>0</v>
      </c>
      <c r="AZ358" s="94">
        <f t="shared" ca="1" si="249"/>
        <v>0</v>
      </c>
      <c r="BA358" s="94">
        <f t="shared" ca="1" si="249"/>
        <v>0</v>
      </c>
      <c r="BB358" s="94">
        <f t="shared" ca="1" si="249"/>
        <v>0</v>
      </c>
      <c r="BC358" s="94">
        <f t="shared" ca="1" si="249"/>
        <v>0</v>
      </c>
      <c r="BD358" s="94">
        <f t="shared" ca="1" si="249"/>
        <v>0</v>
      </c>
      <c r="BE358" s="94">
        <f t="shared" ca="1" si="249"/>
        <v>0</v>
      </c>
      <c r="BF358" s="94">
        <f t="shared" ca="1" si="249"/>
        <v>0</v>
      </c>
      <c r="BG358" s="94">
        <f t="shared" ca="1" si="249"/>
        <v>0</v>
      </c>
      <c r="BH358" s="94">
        <f t="shared" ca="1" si="249"/>
        <v>0</v>
      </c>
      <c r="BI358" s="94">
        <f t="shared" ca="1" si="249"/>
        <v>0</v>
      </c>
      <c r="BJ358" s="94">
        <f t="shared" ca="1" si="249"/>
        <v>0</v>
      </c>
      <c r="BK358" s="94">
        <f t="shared" ca="1" si="249"/>
        <v>0</v>
      </c>
    </row>
    <row r="359" spans="1:63">
      <c r="A359" s="94" t="str">
        <f>'Input - Other Expenses'!B7</f>
        <v>Development &amp; Maintenance</v>
      </c>
      <c r="B359" s="184">
        <f t="shared" ca="1" si="250"/>
        <v>157600</v>
      </c>
      <c r="C359" s="94">
        <f t="shared" ca="1" si="251"/>
        <v>155100</v>
      </c>
      <c r="D359" s="94">
        <f t="shared" ca="1" si="249"/>
        <v>-30300</v>
      </c>
      <c r="E359" s="94">
        <f t="shared" ca="1" si="249"/>
        <v>-50500</v>
      </c>
      <c r="F359" s="94">
        <f t="shared" ca="1" si="249"/>
        <v>-50500</v>
      </c>
      <c r="G359" s="94">
        <f t="shared" ca="1" si="249"/>
        <v>-20800</v>
      </c>
      <c r="H359" s="94">
        <f t="shared" ca="1" si="249"/>
        <v>-1000</v>
      </c>
      <c r="I359" s="94">
        <f t="shared" ca="1" si="249"/>
        <v>-1000</v>
      </c>
      <c r="J359" s="94">
        <f t="shared" ca="1" si="249"/>
        <v>-1000</v>
      </c>
      <c r="K359" s="94">
        <f t="shared" ca="1" si="249"/>
        <v>0</v>
      </c>
      <c r="L359" s="94">
        <f t="shared" ca="1" si="249"/>
        <v>0</v>
      </c>
      <c r="M359" s="94">
        <f t="shared" ca="1" si="249"/>
        <v>0</v>
      </c>
      <c r="N359" s="94">
        <f t="shared" ca="1" si="249"/>
        <v>0</v>
      </c>
      <c r="O359" s="94">
        <f t="shared" ca="1" si="249"/>
        <v>0</v>
      </c>
      <c r="P359" s="94">
        <f t="shared" ca="1" si="249"/>
        <v>0</v>
      </c>
      <c r="Q359" s="94">
        <f t="shared" ca="1" si="249"/>
        <v>0</v>
      </c>
      <c r="R359" s="94">
        <f t="shared" ref="R359:R369" ca="1" si="252">IF(R$354&lt;=$B$349,SUMIF($BK$249:$BK$279,$A359,Q$249:Q$279),0)</f>
        <v>0</v>
      </c>
      <c r="S359" s="94">
        <f t="shared" ref="S359:S369" ca="1" si="253">IF(S$354&lt;=$B$349,SUMIF($BK$249:$BK$279,$A359,R$249:R$279),0)</f>
        <v>0</v>
      </c>
      <c r="T359" s="94">
        <f t="shared" ref="T359:T369" ca="1" si="254">IF(T$354&lt;=$B$349,SUMIF($BK$249:$BK$279,$A359,S$249:S$279),0)</f>
        <v>0</v>
      </c>
      <c r="U359" s="94">
        <f t="shared" ref="U359:U369" ca="1" si="255">IF(U$354&lt;=$B$349,SUMIF($BK$249:$BK$279,$A359,T$249:T$279),0)</f>
        <v>0</v>
      </c>
      <c r="V359" s="94">
        <f t="shared" ref="V359:V369" ca="1" si="256">IF(V$354&lt;=$B$349,SUMIF($BK$249:$BK$279,$A359,U$249:U$279),0)</f>
        <v>0</v>
      </c>
      <c r="W359" s="94">
        <f t="shared" ref="W359:W369" ca="1" si="257">IF(W$354&lt;=$B$349,SUMIF($BK$249:$BK$279,$A359,V$249:V$279),0)</f>
        <v>0</v>
      </c>
      <c r="X359" s="94">
        <f t="shared" ref="X359:X369" ca="1" si="258">IF(X$354&lt;=$B$349,SUMIF($BK$249:$BK$279,$A359,W$249:W$279),0)</f>
        <v>0</v>
      </c>
      <c r="Y359" s="94">
        <f t="shared" ref="Y359:Y369" ca="1" si="259">IF(Y$354&lt;=$B$349,SUMIF($BK$249:$BK$279,$A359,X$249:X$279),0)</f>
        <v>0</v>
      </c>
      <c r="Z359" s="94">
        <f t="shared" ref="Z359:Z369" ca="1" si="260">IF(Z$354&lt;=$B$349,SUMIF($BK$249:$BK$279,$A359,Y$249:Y$279),0)</f>
        <v>0</v>
      </c>
      <c r="AA359" s="94">
        <f t="shared" ref="AA359:AA369" ca="1" si="261">IF(AA$354&lt;=$B$349,SUMIF($BK$249:$BK$279,$A359,Z$249:Z$279),0)</f>
        <v>0</v>
      </c>
      <c r="AB359" s="94">
        <f t="shared" ref="AB359:AB369" ca="1" si="262">IF(AB$354&lt;=$B$349,SUMIF($BK$249:$BK$279,$A359,AA$249:AA$279),0)</f>
        <v>0</v>
      </c>
      <c r="AC359" s="94">
        <f t="shared" ref="AC359:AC369" ca="1" si="263">IF(AC$354&lt;=$B$349,SUMIF($BK$249:$BK$279,$A359,AB$249:AB$279),0)</f>
        <v>0</v>
      </c>
      <c r="AD359" s="94">
        <f t="shared" ref="AD359:AD369" ca="1" si="264">IF(AD$354&lt;=$B$349,SUMIF($BK$249:$BK$279,$A359,AC$249:AC$279),0)</f>
        <v>0</v>
      </c>
      <c r="AE359" s="94">
        <f t="shared" ref="AE359:AE369" ca="1" si="265">IF(AE$354&lt;=$B$349,SUMIF($BK$249:$BK$279,$A359,AD$249:AD$279),0)</f>
        <v>0</v>
      </c>
      <c r="AF359" s="94">
        <f t="shared" ref="AF359:AF369" ca="1" si="266">IF(AF$354&lt;=$B$349,SUMIF($BK$249:$BK$279,$A359,AE$249:AE$279),0)</f>
        <v>0</v>
      </c>
      <c r="AG359" s="94">
        <f t="shared" ref="AG359:AG369" ca="1" si="267">IF(AG$354&lt;=$B$349,SUMIF($BK$249:$BK$279,$A359,AF$249:AF$279),0)</f>
        <v>0</v>
      </c>
      <c r="AH359" s="94">
        <f t="shared" ref="AH359:AH369" ca="1" si="268">IF(AH$354&lt;=$B$349,SUMIF($BK$249:$BK$279,$A359,AG$249:AG$279),0)</f>
        <v>0</v>
      </c>
      <c r="AI359" s="94">
        <f t="shared" ref="AI359:AI369" ca="1" si="269">IF(AI$354&lt;=$B$349,SUMIF($BK$249:$BK$279,$A359,AH$249:AH$279),0)</f>
        <v>0</v>
      </c>
      <c r="AJ359" s="94">
        <f t="shared" ref="AJ359:AJ369" ca="1" si="270">IF(AJ$354&lt;=$B$349,SUMIF($BK$249:$BK$279,$A359,AI$249:AI$279),0)</f>
        <v>0</v>
      </c>
      <c r="AK359" s="94">
        <f t="shared" ref="AK359:AK369" ca="1" si="271">IF(AK$354&lt;=$B$349,SUMIF($BK$249:$BK$279,$A359,AJ$249:AJ$279),0)</f>
        <v>0</v>
      </c>
      <c r="AL359" s="94">
        <f t="shared" ref="AL359:AL369" ca="1" si="272">IF(AL$354&lt;=$B$349,SUMIF($BK$249:$BK$279,$A359,AK$249:AK$279),0)</f>
        <v>0</v>
      </c>
      <c r="AM359" s="94">
        <f t="shared" ref="AM359:AM369" ca="1" si="273">IF(AM$354&lt;=$B$349,SUMIF($BK$249:$BK$279,$A359,AL$249:AL$279),0)</f>
        <v>0</v>
      </c>
      <c r="AN359" s="94">
        <f t="shared" ref="AN359:AN369" ca="1" si="274">IF(AN$354&lt;=$B$349,SUMIF($BK$249:$BK$279,$A359,AM$249:AM$279),0)</f>
        <v>0</v>
      </c>
      <c r="AO359" s="94">
        <f t="shared" ref="AO359:AO369" ca="1" si="275">IF(AO$354&lt;=$B$349,SUMIF($BK$249:$BK$279,$A359,AN$249:AN$279),0)</f>
        <v>0</v>
      </c>
      <c r="AP359" s="94">
        <f t="shared" ref="AP359:AP369" ca="1" si="276">IF(AP$354&lt;=$B$349,SUMIF($BK$249:$BK$279,$A359,AO$249:AO$279),0)</f>
        <v>0</v>
      </c>
      <c r="AQ359" s="94">
        <f t="shared" ref="AQ359:AQ369" ca="1" si="277">IF(AQ$354&lt;=$B$349,SUMIF($BK$249:$BK$279,$A359,AP$249:AP$279),0)</f>
        <v>0</v>
      </c>
      <c r="AR359" s="94">
        <f t="shared" ref="AR359:AR369" ca="1" si="278">IF(AR$354&lt;=$B$349,SUMIF($BK$249:$BK$279,$A359,AQ$249:AQ$279),0)</f>
        <v>0</v>
      </c>
      <c r="AS359" s="94">
        <f t="shared" ref="AS359:AS369" ca="1" si="279">IF(AS$354&lt;=$B$349,SUMIF($BK$249:$BK$279,$A359,AR$249:AR$279),0)</f>
        <v>0</v>
      </c>
      <c r="AT359" s="94">
        <f t="shared" ref="AT359:AT369" ca="1" si="280">IF(AT$354&lt;=$B$349,SUMIF($BK$249:$BK$279,$A359,AS$249:AS$279),0)</f>
        <v>0</v>
      </c>
      <c r="AU359" s="94">
        <f t="shared" ref="AU359:AU369" ca="1" si="281">IF(AU$354&lt;=$B$349,SUMIF($BK$249:$BK$279,$A359,AT$249:AT$279),0)</f>
        <v>0</v>
      </c>
      <c r="AV359" s="94">
        <f t="shared" ref="AV359:AV369" ca="1" si="282">IF(AV$354&lt;=$B$349,SUMIF($BK$249:$BK$279,$A359,AU$249:AU$279),0)</f>
        <v>0</v>
      </c>
      <c r="AW359" s="94">
        <f t="shared" ref="AW359:AW369" ca="1" si="283">IF(AW$354&lt;=$B$349,SUMIF($BK$249:$BK$279,$A359,AV$249:AV$279),0)</f>
        <v>0</v>
      </c>
      <c r="AX359" s="94">
        <f t="shared" ref="AX359:AX369" ca="1" si="284">IF(AX$354&lt;=$B$349,SUMIF($BK$249:$BK$279,$A359,AW$249:AW$279),0)</f>
        <v>0</v>
      </c>
      <c r="AY359" s="94">
        <f t="shared" ref="AY359:AY369" ca="1" si="285">IF(AY$354&lt;=$B$349,SUMIF($BK$249:$BK$279,$A359,AX$249:AX$279),0)</f>
        <v>0</v>
      </c>
      <c r="AZ359" s="94">
        <f t="shared" ref="AZ359:AZ369" ca="1" si="286">IF(AZ$354&lt;=$B$349,SUMIF($BK$249:$BK$279,$A359,AY$249:AY$279),0)</f>
        <v>0</v>
      </c>
      <c r="BA359" s="94">
        <f t="shared" ref="BA359:BA369" ca="1" si="287">IF(BA$354&lt;=$B$349,SUMIF($BK$249:$BK$279,$A359,AZ$249:AZ$279),0)</f>
        <v>0</v>
      </c>
      <c r="BB359" s="94">
        <f t="shared" ref="BB359:BB369" ca="1" si="288">IF(BB$354&lt;=$B$349,SUMIF($BK$249:$BK$279,$A359,BA$249:BA$279),0)</f>
        <v>0</v>
      </c>
      <c r="BC359" s="94">
        <f t="shared" ref="BC359:BC369" ca="1" si="289">IF(BC$354&lt;=$B$349,SUMIF($BK$249:$BK$279,$A359,BB$249:BB$279),0)</f>
        <v>0</v>
      </c>
      <c r="BD359" s="94">
        <f t="shared" ref="BD359:BD369" ca="1" si="290">IF(BD$354&lt;=$B$349,SUMIF($BK$249:$BK$279,$A359,BC$249:BC$279),0)</f>
        <v>0</v>
      </c>
      <c r="BE359" s="94">
        <f t="shared" ref="BE359:BE369" ca="1" si="291">IF(BE$354&lt;=$B$349,SUMIF($BK$249:$BK$279,$A359,BD$249:BD$279),0)</f>
        <v>0</v>
      </c>
      <c r="BF359" s="94">
        <f t="shared" ref="BF359:BF369" ca="1" si="292">IF(BF$354&lt;=$B$349,SUMIF($BK$249:$BK$279,$A359,BE$249:BE$279),0)</f>
        <v>0</v>
      </c>
      <c r="BG359" s="94">
        <f t="shared" ref="BG359:BG369" ca="1" si="293">IF(BG$354&lt;=$B$349,SUMIF($BK$249:$BK$279,$A359,BF$249:BF$279),0)</f>
        <v>0</v>
      </c>
      <c r="BH359" s="94">
        <f t="shared" ref="BH359:BH369" ca="1" si="294">IF(BH$354&lt;=$B$349,SUMIF($BK$249:$BK$279,$A359,BG$249:BG$279),0)</f>
        <v>0</v>
      </c>
      <c r="BI359" s="94">
        <f t="shared" ref="BI359:BI369" ca="1" si="295">IF(BI$354&lt;=$B$349,SUMIF($BK$249:$BK$279,$A359,BH$249:BH$279),0)</f>
        <v>0</v>
      </c>
      <c r="BJ359" s="94">
        <f t="shared" ref="BJ359:BJ369" ca="1" si="296">IF(BJ$354&lt;=$B$349,SUMIF($BK$249:$BK$279,$A359,BI$249:BI$279),0)</f>
        <v>0</v>
      </c>
      <c r="BK359" s="94">
        <f t="shared" ref="BK359:BK369" ca="1" si="297">IF(BK$354&lt;=$B$349,SUMIF($BK$249:$BK$279,$A359,BJ$249:BJ$279),0)</f>
        <v>0</v>
      </c>
    </row>
    <row r="360" spans="1:63">
      <c r="A360" s="94">
        <f>'Input - Other Expenses'!B8</f>
        <v>0</v>
      </c>
      <c r="B360" s="184">
        <f t="shared" ca="1" si="250"/>
        <v>0</v>
      </c>
      <c r="C360" s="94">
        <f t="shared" ca="1" si="251"/>
        <v>0</v>
      </c>
      <c r="D360" s="94">
        <f t="shared" ref="D360:D369" ca="1" si="298">IF(D$354&lt;=$B$349,SUMIF($BK$249:$BK$279,$A360,C$249:C$279),0)</f>
        <v>0</v>
      </c>
      <c r="E360" s="94">
        <f t="shared" ref="E360:E369" ca="1" si="299">IF(E$354&lt;=$B$349,SUMIF($BK$249:$BK$279,$A360,D$249:D$279),0)</f>
        <v>0</v>
      </c>
      <c r="F360" s="94">
        <f t="shared" ref="F360:F369" ca="1" si="300">IF(F$354&lt;=$B$349,SUMIF($BK$249:$BK$279,$A360,E$249:E$279),0)</f>
        <v>0</v>
      </c>
      <c r="G360" s="94">
        <f t="shared" ref="G360:G369" ca="1" si="301">IF(G$354&lt;=$B$349,SUMIF($BK$249:$BK$279,$A360,F$249:F$279),0)</f>
        <v>0</v>
      </c>
      <c r="H360" s="94">
        <f t="shared" ref="H360:H369" ca="1" si="302">IF(H$354&lt;=$B$349,SUMIF($BK$249:$BK$279,$A360,G$249:G$279),0)</f>
        <v>0</v>
      </c>
      <c r="I360" s="94">
        <f t="shared" ref="I360:I369" ca="1" si="303">IF(I$354&lt;=$B$349,SUMIF($BK$249:$BK$279,$A360,H$249:H$279),0)</f>
        <v>0</v>
      </c>
      <c r="J360" s="94">
        <f t="shared" ref="J360:J369" ca="1" si="304">IF(J$354&lt;=$B$349,SUMIF($BK$249:$BK$279,$A360,I$249:I$279),0)</f>
        <v>0</v>
      </c>
      <c r="K360" s="94">
        <f t="shared" ref="K360:K369" ca="1" si="305">IF(K$354&lt;=$B$349,SUMIF($BK$249:$BK$279,$A360,J$249:J$279),0)</f>
        <v>0</v>
      </c>
      <c r="L360" s="94">
        <f t="shared" ref="L360:L369" ca="1" si="306">IF(L$354&lt;=$B$349,SUMIF($BK$249:$BK$279,$A360,K$249:K$279),0)</f>
        <v>0</v>
      </c>
      <c r="M360" s="94">
        <f t="shared" ref="M360:M369" ca="1" si="307">IF(M$354&lt;=$B$349,SUMIF($BK$249:$BK$279,$A360,L$249:L$279),0)</f>
        <v>0</v>
      </c>
      <c r="N360" s="94">
        <f t="shared" ref="N360:N369" ca="1" si="308">IF(N$354&lt;=$B$349,SUMIF($BK$249:$BK$279,$A360,M$249:M$279),0)</f>
        <v>0</v>
      </c>
      <c r="O360" s="94">
        <f t="shared" ref="O360:O369" ca="1" si="309">IF(O$354&lt;=$B$349,SUMIF($BK$249:$BK$279,$A360,N$249:N$279),0)</f>
        <v>0</v>
      </c>
      <c r="P360" s="94">
        <f t="shared" ref="P360:P369" ca="1" si="310">IF(P$354&lt;=$B$349,SUMIF($BK$249:$BK$279,$A360,O$249:O$279),0)</f>
        <v>0</v>
      </c>
      <c r="Q360" s="94">
        <f t="shared" ref="Q360:Q369" ca="1" si="311">IF(Q$354&lt;=$B$349,SUMIF($BK$249:$BK$279,$A360,P$249:P$279),0)</f>
        <v>0</v>
      </c>
      <c r="R360" s="94">
        <f t="shared" ca="1" si="252"/>
        <v>0</v>
      </c>
      <c r="S360" s="94">
        <f t="shared" ca="1" si="253"/>
        <v>0</v>
      </c>
      <c r="T360" s="94">
        <f t="shared" ca="1" si="254"/>
        <v>0</v>
      </c>
      <c r="U360" s="94">
        <f t="shared" ca="1" si="255"/>
        <v>0</v>
      </c>
      <c r="V360" s="94">
        <f t="shared" ca="1" si="256"/>
        <v>0</v>
      </c>
      <c r="W360" s="94">
        <f t="shared" ca="1" si="257"/>
        <v>0</v>
      </c>
      <c r="X360" s="94">
        <f t="shared" ca="1" si="258"/>
        <v>0</v>
      </c>
      <c r="Y360" s="94">
        <f t="shared" ca="1" si="259"/>
        <v>0</v>
      </c>
      <c r="Z360" s="94">
        <f t="shared" ca="1" si="260"/>
        <v>0</v>
      </c>
      <c r="AA360" s="94">
        <f t="shared" ca="1" si="261"/>
        <v>0</v>
      </c>
      <c r="AB360" s="94">
        <f t="shared" ca="1" si="262"/>
        <v>0</v>
      </c>
      <c r="AC360" s="94">
        <f t="shared" ca="1" si="263"/>
        <v>0</v>
      </c>
      <c r="AD360" s="94">
        <f t="shared" ca="1" si="264"/>
        <v>0</v>
      </c>
      <c r="AE360" s="94">
        <f t="shared" ca="1" si="265"/>
        <v>0</v>
      </c>
      <c r="AF360" s="94">
        <f t="shared" ca="1" si="266"/>
        <v>0</v>
      </c>
      <c r="AG360" s="94">
        <f t="shared" ca="1" si="267"/>
        <v>0</v>
      </c>
      <c r="AH360" s="94">
        <f t="shared" ca="1" si="268"/>
        <v>0</v>
      </c>
      <c r="AI360" s="94">
        <f t="shared" ca="1" si="269"/>
        <v>0</v>
      </c>
      <c r="AJ360" s="94">
        <f t="shared" ca="1" si="270"/>
        <v>0</v>
      </c>
      <c r="AK360" s="94">
        <f t="shared" ca="1" si="271"/>
        <v>0</v>
      </c>
      <c r="AL360" s="94">
        <f t="shared" ca="1" si="272"/>
        <v>0</v>
      </c>
      <c r="AM360" s="94">
        <f t="shared" ca="1" si="273"/>
        <v>0</v>
      </c>
      <c r="AN360" s="94">
        <f t="shared" ca="1" si="274"/>
        <v>0</v>
      </c>
      <c r="AO360" s="94">
        <f t="shared" ca="1" si="275"/>
        <v>0</v>
      </c>
      <c r="AP360" s="94">
        <f t="shared" ca="1" si="276"/>
        <v>0</v>
      </c>
      <c r="AQ360" s="94">
        <f t="shared" ca="1" si="277"/>
        <v>0</v>
      </c>
      <c r="AR360" s="94">
        <f t="shared" ca="1" si="278"/>
        <v>0</v>
      </c>
      <c r="AS360" s="94">
        <f t="shared" ca="1" si="279"/>
        <v>0</v>
      </c>
      <c r="AT360" s="94">
        <f t="shared" ca="1" si="280"/>
        <v>0</v>
      </c>
      <c r="AU360" s="94">
        <f t="shared" ca="1" si="281"/>
        <v>0</v>
      </c>
      <c r="AV360" s="94">
        <f t="shared" ca="1" si="282"/>
        <v>0</v>
      </c>
      <c r="AW360" s="94">
        <f t="shared" ca="1" si="283"/>
        <v>0</v>
      </c>
      <c r="AX360" s="94">
        <f t="shared" ca="1" si="284"/>
        <v>0</v>
      </c>
      <c r="AY360" s="94">
        <f t="shared" ca="1" si="285"/>
        <v>0</v>
      </c>
      <c r="AZ360" s="94">
        <f t="shared" ca="1" si="286"/>
        <v>0</v>
      </c>
      <c r="BA360" s="94">
        <f t="shared" ca="1" si="287"/>
        <v>0</v>
      </c>
      <c r="BB360" s="94">
        <f t="shared" ca="1" si="288"/>
        <v>0</v>
      </c>
      <c r="BC360" s="94">
        <f t="shared" ca="1" si="289"/>
        <v>0</v>
      </c>
      <c r="BD360" s="94">
        <f t="shared" ca="1" si="290"/>
        <v>0</v>
      </c>
      <c r="BE360" s="94">
        <f t="shared" ca="1" si="291"/>
        <v>0</v>
      </c>
      <c r="BF360" s="94">
        <f t="shared" ca="1" si="292"/>
        <v>0</v>
      </c>
      <c r="BG360" s="94">
        <f t="shared" ca="1" si="293"/>
        <v>0</v>
      </c>
      <c r="BH360" s="94">
        <f t="shared" ca="1" si="294"/>
        <v>0</v>
      </c>
      <c r="BI360" s="94">
        <f t="shared" ca="1" si="295"/>
        <v>0</v>
      </c>
      <c r="BJ360" s="94">
        <f t="shared" ca="1" si="296"/>
        <v>0</v>
      </c>
      <c r="BK360" s="94">
        <f t="shared" ca="1" si="297"/>
        <v>0</v>
      </c>
    </row>
    <row r="361" spans="1:63">
      <c r="A361" s="94">
        <f>'Input - Other Expenses'!B9</f>
        <v>0</v>
      </c>
      <c r="B361" s="184">
        <f t="shared" ca="1" si="250"/>
        <v>0</v>
      </c>
      <c r="C361" s="94">
        <f t="shared" ca="1" si="251"/>
        <v>0</v>
      </c>
      <c r="D361" s="94">
        <f t="shared" ca="1" si="298"/>
        <v>0</v>
      </c>
      <c r="E361" s="94">
        <f t="shared" ca="1" si="299"/>
        <v>0</v>
      </c>
      <c r="F361" s="94">
        <f t="shared" ca="1" si="300"/>
        <v>0</v>
      </c>
      <c r="G361" s="94">
        <f t="shared" ca="1" si="301"/>
        <v>0</v>
      </c>
      <c r="H361" s="94">
        <f t="shared" ca="1" si="302"/>
        <v>0</v>
      </c>
      <c r="I361" s="94">
        <f t="shared" ca="1" si="303"/>
        <v>0</v>
      </c>
      <c r="J361" s="94">
        <f t="shared" ca="1" si="304"/>
        <v>0</v>
      </c>
      <c r="K361" s="94">
        <f t="shared" ca="1" si="305"/>
        <v>0</v>
      </c>
      <c r="L361" s="94">
        <f t="shared" ca="1" si="306"/>
        <v>0</v>
      </c>
      <c r="M361" s="94">
        <f t="shared" ca="1" si="307"/>
        <v>0</v>
      </c>
      <c r="N361" s="94">
        <f t="shared" ca="1" si="308"/>
        <v>0</v>
      </c>
      <c r="O361" s="94">
        <f t="shared" ca="1" si="309"/>
        <v>0</v>
      </c>
      <c r="P361" s="94">
        <f t="shared" ca="1" si="310"/>
        <v>0</v>
      </c>
      <c r="Q361" s="94">
        <f t="shared" ca="1" si="311"/>
        <v>0</v>
      </c>
      <c r="R361" s="94">
        <f t="shared" ca="1" si="252"/>
        <v>0</v>
      </c>
      <c r="S361" s="94">
        <f t="shared" ca="1" si="253"/>
        <v>0</v>
      </c>
      <c r="T361" s="94">
        <f t="shared" ca="1" si="254"/>
        <v>0</v>
      </c>
      <c r="U361" s="94">
        <f t="shared" ca="1" si="255"/>
        <v>0</v>
      </c>
      <c r="V361" s="94">
        <f t="shared" ca="1" si="256"/>
        <v>0</v>
      </c>
      <c r="W361" s="94">
        <f t="shared" ca="1" si="257"/>
        <v>0</v>
      </c>
      <c r="X361" s="94">
        <f t="shared" ca="1" si="258"/>
        <v>0</v>
      </c>
      <c r="Y361" s="94">
        <f t="shared" ca="1" si="259"/>
        <v>0</v>
      </c>
      <c r="Z361" s="94">
        <f t="shared" ca="1" si="260"/>
        <v>0</v>
      </c>
      <c r="AA361" s="94">
        <f t="shared" ca="1" si="261"/>
        <v>0</v>
      </c>
      <c r="AB361" s="94">
        <f t="shared" ca="1" si="262"/>
        <v>0</v>
      </c>
      <c r="AC361" s="94">
        <f t="shared" ca="1" si="263"/>
        <v>0</v>
      </c>
      <c r="AD361" s="94">
        <f t="shared" ca="1" si="264"/>
        <v>0</v>
      </c>
      <c r="AE361" s="94">
        <f t="shared" ca="1" si="265"/>
        <v>0</v>
      </c>
      <c r="AF361" s="94">
        <f t="shared" ca="1" si="266"/>
        <v>0</v>
      </c>
      <c r="AG361" s="94">
        <f t="shared" ca="1" si="267"/>
        <v>0</v>
      </c>
      <c r="AH361" s="94">
        <f t="shared" ca="1" si="268"/>
        <v>0</v>
      </c>
      <c r="AI361" s="94">
        <f t="shared" ca="1" si="269"/>
        <v>0</v>
      </c>
      <c r="AJ361" s="94">
        <f t="shared" ca="1" si="270"/>
        <v>0</v>
      </c>
      <c r="AK361" s="94">
        <f t="shared" ca="1" si="271"/>
        <v>0</v>
      </c>
      <c r="AL361" s="94">
        <f t="shared" ca="1" si="272"/>
        <v>0</v>
      </c>
      <c r="AM361" s="94">
        <f t="shared" ca="1" si="273"/>
        <v>0</v>
      </c>
      <c r="AN361" s="94">
        <f t="shared" ca="1" si="274"/>
        <v>0</v>
      </c>
      <c r="AO361" s="94">
        <f t="shared" ca="1" si="275"/>
        <v>0</v>
      </c>
      <c r="AP361" s="94">
        <f t="shared" ca="1" si="276"/>
        <v>0</v>
      </c>
      <c r="AQ361" s="94">
        <f t="shared" ca="1" si="277"/>
        <v>0</v>
      </c>
      <c r="AR361" s="94">
        <f t="shared" ca="1" si="278"/>
        <v>0</v>
      </c>
      <c r="AS361" s="94">
        <f t="shared" ca="1" si="279"/>
        <v>0</v>
      </c>
      <c r="AT361" s="94">
        <f t="shared" ca="1" si="280"/>
        <v>0</v>
      </c>
      <c r="AU361" s="94">
        <f t="shared" ca="1" si="281"/>
        <v>0</v>
      </c>
      <c r="AV361" s="94">
        <f t="shared" ca="1" si="282"/>
        <v>0</v>
      </c>
      <c r="AW361" s="94">
        <f t="shared" ca="1" si="283"/>
        <v>0</v>
      </c>
      <c r="AX361" s="94">
        <f t="shared" ca="1" si="284"/>
        <v>0</v>
      </c>
      <c r="AY361" s="94">
        <f t="shared" ca="1" si="285"/>
        <v>0</v>
      </c>
      <c r="AZ361" s="94">
        <f t="shared" ca="1" si="286"/>
        <v>0</v>
      </c>
      <c r="BA361" s="94">
        <f t="shared" ca="1" si="287"/>
        <v>0</v>
      </c>
      <c r="BB361" s="94">
        <f t="shared" ca="1" si="288"/>
        <v>0</v>
      </c>
      <c r="BC361" s="94">
        <f t="shared" ca="1" si="289"/>
        <v>0</v>
      </c>
      <c r="BD361" s="94">
        <f t="shared" ca="1" si="290"/>
        <v>0</v>
      </c>
      <c r="BE361" s="94">
        <f t="shared" ca="1" si="291"/>
        <v>0</v>
      </c>
      <c r="BF361" s="94">
        <f t="shared" ca="1" si="292"/>
        <v>0</v>
      </c>
      <c r="BG361" s="94">
        <f t="shared" ca="1" si="293"/>
        <v>0</v>
      </c>
      <c r="BH361" s="94">
        <f t="shared" ca="1" si="294"/>
        <v>0</v>
      </c>
      <c r="BI361" s="94">
        <f t="shared" ca="1" si="295"/>
        <v>0</v>
      </c>
      <c r="BJ361" s="94">
        <f t="shared" ca="1" si="296"/>
        <v>0</v>
      </c>
      <c r="BK361" s="94">
        <f t="shared" ca="1" si="297"/>
        <v>0</v>
      </c>
    </row>
    <row r="362" spans="1:63">
      <c r="A362" s="94">
        <f>'Input - Other Expenses'!B10</f>
        <v>0</v>
      </c>
      <c r="B362" s="184">
        <f t="shared" ca="1" si="250"/>
        <v>0</v>
      </c>
      <c r="C362" s="94">
        <f t="shared" ca="1" si="251"/>
        <v>0</v>
      </c>
      <c r="D362" s="94">
        <f t="shared" ca="1" si="298"/>
        <v>0</v>
      </c>
      <c r="E362" s="94">
        <f t="shared" ca="1" si="299"/>
        <v>0</v>
      </c>
      <c r="F362" s="94">
        <f t="shared" ca="1" si="300"/>
        <v>0</v>
      </c>
      <c r="G362" s="94">
        <f t="shared" ca="1" si="301"/>
        <v>0</v>
      </c>
      <c r="H362" s="94">
        <f t="shared" ca="1" si="302"/>
        <v>0</v>
      </c>
      <c r="I362" s="94">
        <f t="shared" ca="1" si="303"/>
        <v>0</v>
      </c>
      <c r="J362" s="94">
        <f t="shared" ca="1" si="304"/>
        <v>0</v>
      </c>
      <c r="K362" s="94">
        <f t="shared" ca="1" si="305"/>
        <v>0</v>
      </c>
      <c r="L362" s="94">
        <f t="shared" ca="1" si="306"/>
        <v>0</v>
      </c>
      <c r="M362" s="94">
        <f t="shared" ca="1" si="307"/>
        <v>0</v>
      </c>
      <c r="N362" s="94">
        <f t="shared" ca="1" si="308"/>
        <v>0</v>
      </c>
      <c r="O362" s="94">
        <f t="shared" ca="1" si="309"/>
        <v>0</v>
      </c>
      <c r="P362" s="94">
        <f t="shared" ca="1" si="310"/>
        <v>0</v>
      </c>
      <c r="Q362" s="94">
        <f t="shared" ca="1" si="311"/>
        <v>0</v>
      </c>
      <c r="R362" s="94">
        <f t="shared" ca="1" si="252"/>
        <v>0</v>
      </c>
      <c r="S362" s="94">
        <f t="shared" ca="1" si="253"/>
        <v>0</v>
      </c>
      <c r="T362" s="94">
        <f t="shared" ca="1" si="254"/>
        <v>0</v>
      </c>
      <c r="U362" s="94">
        <f t="shared" ca="1" si="255"/>
        <v>0</v>
      </c>
      <c r="V362" s="94">
        <f t="shared" ca="1" si="256"/>
        <v>0</v>
      </c>
      <c r="W362" s="94">
        <f t="shared" ca="1" si="257"/>
        <v>0</v>
      </c>
      <c r="X362" s="94">
        <f t="shared" ca="1" si="258"/>
        <v>0</v>
      </c>
      <c r="Y362" s="94">
        <f t="shared" ca="1" si="259"/>
        <v>0</v>
      </c>
      <c r="Z362" s="94">
        <f t="shared" ca="1" si="260"/>
        <v>0</v>
      </c>
      <c r="AA362" s="94">
        <f t="shared" ca="1" si="261"/>
        <v>0</v>
      </c>
      <c r="AB362" s="94">
        <f t="shared" ca="1" si="262"/>
        <v>0</v>
      </c>
      <c r="AC362" s="94">
        <f t="shared" ca="1" si="263"/>
        <v>0</v>
      </c>
      <c r="AD362" s="94">
        <f t="shared" ca="1" si="264"/>
        <v>0</v>
      </c>
      <c r="AE362" s="94">
        <f t="shared" ca="1" si="265"/>
        <v>0</v>
      </c>
      <c r="AF362" s="94">
        <f t="shared" ca="1" si="266"/>
        <v>0</v>
      </c>
      <c r="AG362" s="94">
        <f t="shared" ca="1" si="267"/>
        <v>0</v>
      </c>
      <c r="AH362" s="94">
        <f t="shared" ca="1" si="268"/>
        <v>0</v>
      </c>
      <c r="AI362" s="94">
        <f t="shared" ca="1" si="269"/>
        <v>0</v>
      </c>
      <c r="AJ362" s="94">
        <f t="shared" ca="1" si="270"/>
        <v>0</v>
      </c>
      <c r="AK362" s="94">
        <f t="shared" ca="1" si="271"/>
        <v>0</v>
      </c>
      <c r="AL362" s="94">
        <f t="shared" ca="1" si="272"/>
        <v>0</v>
      </c>
      <c r="AM362" s="94">
        <f t="shared" ca="1" si="273"/>
        <v>0</v>
      </c>
      <c r="AN362" s="94">
        <f t="shared" ca="1" si="274"/>
        <v>0</v>
      </c>
      <c r="AO362" s="94">
        <f t="shared" ca="1" si="275"/>
        <v>0</v>
      </c>
      <c r="AP362" s="94">
        <f t="shared" ca="1" si="276"/>
        <v>0</v>
      </c>
      <c r="AQ362" s="94">
        <f t="shared" ca="1" si="277"/>
        <v>0</v>
      </c>
      <c r="AR362" s="94">
        <f t="shared" ca="1" si="278"/>
        <v>0</v>
      </c>
      <c r="AS362" s="94">
        <f t="shared" ca="1" si="279"/>
        <v>0</v>
      </c>
      <c r="AT362" s="94">
        <f t="shared" ca="1" si="280"/>
        <v>0</v>
      </c>
      <c r="AU362" s="94">
        <f t="shared" ca="1" si="281"/>
        <v>0</v>
      </c>
      <c r="AV362" s="94">
        <f t="shared" ca="1" si="282"/>
        <v>0</v>
      </c>
      <c r="AW362" s="94">
        <f t="shared" ca="1" si="283"/>
        <v>0</v>
      </c>
      <c r="AX362" s="94">
        <f t="shared" ca="1" si="284"/>
        <v>0</v>
      </c>
      <c r="AY362" s="94">
        <f t="shared" ca="1" si="285"/>
        <v>0</v>
      </c>
      <c r="AZ362" s="94">
        <f t="shared" ca="1" si="286"/>
        <v>0</v>
      </c>
      <c r="BA362" s="94">
        <f t="shared" ca="1" si="287"/>
        <v>0</v>
      </c>
      <c r="BB362" s="94">
        <f t="shared" ca="1" si="288"/>
        <v>0</v>
      </c>
      <c r="BC362" s="94">
        <f t="shared" ca="1" si="289"/>
        <v>0</v>
      </c>
      <c r="BD362" s="94">
        <f t="shared" ca="1" si="290"/>
        <v>0</v>
      </c>
      <c r="BE362" s="94">
        <f t="shared" ca="1" si="291"/>
        <v>0</v>
      </c>
      <c r="BF362" s="94">
        <f t="shared" ca="1" si="292"/>
        <v>0</v>
      </c>
      <c r="BG362" s="94">
        <f t="shared" ca="1" si="293"/>
        <v>0</v>
      </c>
      <c r="BH362" s="94">
        <f t="shared" ca="1" si="294"/>
        <v>0</v>
      </c>
      <c r="BI362" s="94">
        <f t="shared" ca="1" si="295"/>
        <v>0</v>
      </c>
      <c r="BJ362" s="94">
        <f t="shared" ca="1" si="296"/>
        <v>0</v>
      </c>
      <c r="BK362" s="94">
        <f t="shared" ca="1" si="297"/>
        <v>0</v>
      </c>
    </row>
    <row r="363" spans="1:63">
      <c r="A363" s="94">
        <f>'Input - Other Expenses'!B11</f>
        <v>0</v>
      </c>
      <c r="B363" s="184">
        <f t="shared" ca="1" si="250"/>
        <v>0</v>
      </c>
      <c r="C363" s="94">
        <f t="shared" ca="1" si="251"/>
        <v>0</v>
      </c>
      <c r="D363" s="94">
        <f t="shared" ca="1" si="298"/>
        <v>0</v>
      </c>
      <c r="E363" s="94">
        <f t="shared" ca="1" si="299"/>
        <v>0</v>
      </c>
      <c r="F363" s="94">
        <f t="shared" ca="1" si="300"/>
        <v>0</v>
      </c>
      <c r="G363" s="94">
        <f t="shared" ca="1" si="301"/>
        <v>0</v>
      </c>
      <c r="H363" s="94">
        <f t="shared" ca="1" si="302"/>
        <v>0</v>
      </c>
      <c r="I363" s="94">
        <f t="shared" ca="1" si="303"/>
        <v>0</v>
      </c>
      <c r="J363" s="94">
        <f t="shared" ca="1" si="304"/>
        <v>0</v>
      </c>
      <c r="K363" s="94">
        <f t="shared" ca="1" si="305"/>
        <v>0</v>
      </c>
      <c r="L363" s="94">
        <f t="shared" ca="1" si="306"/>
        <v>0</v>
      </c>
      <c r="M363" s="94">
        <f t="shared" ca="1" si="307"/>
        <v>0</v>
      </c>
      <c r="N363" s="94">
        <f t="shared" ca="1" si="308"/>
        <v>0</v>
      </c>
      <c r="O363" s="94">
        <f t="shared" ca="1" si="309"/>
        <v>0</v>
      </c>
      <c r="P363" s="94">
        <f t="shared" ca="1" si="310"/>
        <v>0</v>
      </c>
      <c r="Q363" s="94">
        <f t="shared" ca="1" si="311"/>
        <v>0</v>
      </c>
      <c r="R363" s="94">
        <f t="shared" ca="1" si="252"/>
        <v>0</v>
      </c>
      <c r="S363" s="94">
        <f t="shared" ca="1" si="253"/>
        <v>0</v>
      </c>
      <c r="T363" s="94">
        <f t="shared" ca="1" si="254"/>
        <v>0</v>
      </c>
      <c r="U363" s="94">
        <f t="shared" ca="1" si="255"/>
        <v>0</v>
      </c>
      <c r="V363" s="94">
        <f t="shared" ca="1" si="256"/>
        <v>0</v>
      </c>
      <c r="W363" s="94">
        <f t="shared" ca="1" si="257"/>
        <v>0</v>
      </c>
      <c r="X363" s="94">
        <f t="shared" ca="1" si="258"/>
        <v>0</v>
      </c>
      <c r="Y363" s="94">
        <f t="shared" ca="1" si="259"/>
        <v>0</v>
      </c>
      <c r="Z363" s="94">
        <f t="shared" ca="1" si="260"/>
        <v>0</v>
      </c>
      <c r="AA363" s="94">
        <f t="shared" ca="1" si="261"/>
        <v>0</v>
      </c>
      <c r="AB363" s="94">
        <f t="shared" ca="1" si="262"/>
        <v>0</v>
      </c>
      <c r="AC363" s="94">
        <f t="shared" ca="1" si="263"/>
        <v>0</v>
      </c>
      <c r="AD363" s="94">
        <f t="shared" ca="1" si="264"/>
        <v>0</v>
      </c>
      <c r="AE363" s="94">
        <f t="shared" ca="1" si="265"/>
        <v>0</v>
      </c>
      <c r="AF363" s="94">
        <f t="shared" ca="1" si="266"/>
        <v>0</v>
      </c>
      <c r="AG363" s="94">
        <f t="shared" ca="1" si="267"/>
        <v>0</v>
      </c>
      <c r="AH363" s="94">
        <f t="shared" ca="1" si="268"/>
        <v>0</v>
      </c>
      <c r="AI363" s="94">
        <f t="shared" ca="1" si="269"/>
        <v>0</v>
      </c>
      <c r="AJ363" s="94">
        <f t="shared" ca="1" si="270"/>
        <v>0</v>
      </c>
      <c r="AK363" s="94">
        <f t="shared" ca="1" si="271"/>
        <v>0</v>
      </c>
      <c r="AL363" s="94">
        <f t="shared" ca="1" si="272"/>
        <v>0</v>
      </c>
      <c r="AM363" s="94">
        <f t="shared" ca="1" si="273"/>
        <v>0</v>
      </c>
      <c r="AN363" s="94">
        <f t="shared" ca="1" si="274"/>
        <v>0</v>
      </c>
      <c r="AO363" s="94">
        <f t="shared" ca="1" si="275"/>
        <v>0</v>
      </c>
      <c r="AP363" s="94">
        <f t="shared" ca="1" si="276"/>
        <v>0</v>
      </c>
      <c r="AQ363" s="94">
        <f t="shared" ca="1" si="277"/>
        <v>0</v>
      </c>
      <c r="AR363" s="94">
        <f t="shared" ca="1" si="278"/>
        <v>0</v>
      </c>
      <c r="AS363" s="94">
        <f t="shared" ca="1" si="279"/>
        <v>0</v>
      </c>
      <c r="AT363" s="94">
        <f t="shared" ca="1" si="280"/>
        <v>0</v>
      </c>
      <c r="AU363" s="94">
        <f t="shared" ca="1" si="281"/>
        <v>0</v>
      </c>
      <c r="AV363" s="94">
        <f t="shared" ca="1" si="282"/>
        <v>0</v>
      </c>
      <c r="AW363" s="94">
        <f t="shared" ca="1" si="283"/>
        <v>0</v>
      </c>
      <c r="AX363" s="94">
        <f t="shared" ca="1" si="284"/>
        <v>0</v>
      </c>
      <c r="AY363" s="94">
        <f t="shared" ca="1" si="285"/>
        <v>0</v>
      </c>
      <c r="AZ363" s="94">
        <f t="shared" ca="1" si="286"/>
        <v>0</v>
      </c>
      <c r="BA363" s="94">
        <f t="shared" ca="1" si="287"/>
        <v>0</v>
      </c>
      <c r="BB363" s="94">
        <f t="shared" ca="1" si="288"/>
        <v>0</v>
      </c>
      <c r="BC363" s="94">
        <f t="shared" ca="1" si="289"/>
        <v>0</v>
      </c>
      <c r="BD363" s="94">
        <f t="shared" ca="1" si="290"/>
        <v>0</v>
      </c>
      <c r="BE363" s="94">
        <f t="shared" ca="1" si="291"/>
        <v>0</v>
      </c>
      <c r="BF363" s="94">
        <f t="shared" ca="1" si="292"/>
        <v>0</v>
      </c>
      <c r="BG363" s="94">
        <f t="shared" ca="1" si="293"/>
        <v>0</v>
      </c>
      <c r="BH363" s="94">
        <f t="shared" ca="1" si="294"/>
        <v>0</v>
      </c>
      <c r="BI363" s="94">
        <f t="shared" ca="1" si="295"/>
        <v>0</v>
      </c>
      <c r="BJ363" s="94">
        <f t="shared" ca="1" si="296"/>
        <v>0</v>
      </c>
      <c r="BK363" s="94">
        <f t="shared" ca="1" si="297"/>
        <v>0</v>
      </c>
    </row>
    <row r="364" spans="1:63">
      <c r="A364" s="94">
        <f>'Input - Other Expenses'!B12</f>
        <v>0</v>
      </c>
      <c r="B364" s="184">
        <f t="shared" ca="1" si="250"/>
        <v>0</v>
      </c>
      <c r="C364" s="94">
        <f t="shared" ca="1" si="251"/>
        <v>0</v>
      </c>
      <c r="D364" s="94">
        <f t="shared" ca="1" si="298"/>
        <v>0</v>
      </c>
      <c r="E364" s="94">
        <f t="shared" ca="1" si="299"/>
        <v>0</v>
      </c>
      <c r="F364" s="94">
        <f t="shared" ca="1" si="300"/>
        <v>0</v>
      </c>
      <c r="G364" s="94">
        <f t="shared" ca="1" si="301"/>
        <v>0</v>
      </c>
      <c r="H364" s="94">
        <f t="shared" ca="1" si="302"/>
        <v>0</v>
      </c>
      <c r="I364" s="94">
        <f t="shared" ca="1" si="303"/>
        <v>0</v>
      </c>
      <c r="J364" s="94">
        <f t="shared" ca="1" si="304"/>
        <v>0</v>
      </c>
      <c r="K364" s="94">
        <f t="shared" ca="1" si="305"/>
        <v>0</v>
      </c>
      <c r="L364" s="94">
        <f t="shared" ca="1" si="306"/>
        <v>0</v>
      </c>
      <c r="M364" s="94">
        <f t="shared" ca="1" si="307"/>
        <v>0</v>
      </c>
      <c r="N364" s="94">
        <f t="shared" ca="1" si="308"/>
        <v>0</v>
      </c>
      <c r="O364" s="94">
        <f t="shared" ca="1" si="309"/>
        <v>0</v>
      </c>
      <c r="P364" s="94">
        <f t="shared" ca="1" si="310"/>
        <v>0</v>
      </c>
      <c r="Q364" s="94">
        <f t="shared" ca="1" si="311"/>
        <v>0</v>
      </c>
      <c r="R364" s="94">
        <f t="shared" ca="1" si="252"/>
        <v>0</v>
      </c>
      <c r="S364" s="94">
        <f t="shared" ca="1" si="253"/>
        <v>0</v>
      </c>
      <c r="T364" s="94">
        <f t="shared" ca="1" si="254"/>
        <v>0</v>
      </c>
      <c r="U364" s="94">
        <f t="shared" ca="1" si="255"/>
        <v>0</v>
      </c>
      <c r="V364" s="94">
        <f t="shared" ca="1" si="256"/>
        <v>0</v>
      </c>
      <c r="W364" s="94">
        <f t="shared" ca="1" si="257"/>
        <v>0</v>
      </c>
      <c r="X364" s="94">
        <f t="shared" ca="1" si="258"/>
        <v>0</v>
      </c>
      <c r="Y364" s="94">
        <f t="shared" ca="1" si="259"/>
        <v>0</v>
      </c>
      <c r="Z364" s="94">
        <f t="shared" ca="1" si="260"/>
        <v>0</v>
      </c>
      <c r="AA364" s="94">
        <f t="shared" ca="1" si="261"/>
        <v>0</v>
      </c>
      <c r="AB364" s="94">
        <f t="shared" ca="1" si="262"/>
        <v>0</v>
      </c>
      <c r="AC364" s="94">
        <f t="shared" ca="1" si="263"/>
        <v>0</v>
      </c>
      <c r="AD364" s="94">
        <f t="shared" ca="1" si="264"/>
        <v>0</v>
      </c>
      <c r="AE364" s="94">
        <f t="shared" ca="1" si="265"/>
        <v>0</v>
      </c>
      <c r="AF364" s="94">
        <f t="shared" ca="1" si="266"/>
        <v>0</v>
      </c>
      <c r="AG364" s="94">
        <f t="shared" ca="1" si="267"/>
        <v>0</v>
      </c>
      <c r="AH364" s="94">
        <f t="shared" ca="1" si="268"/>
        <v>0</v>
      </c>
      <c r="AI364" s="94">
        <f t="shared" ca="1" si="269"/>
        <v>0</v>
      </c>
      <c r="AJ364" s="94">
        <f t="shared" ca="1" si="270"/>
        <v>0</v>
      </c>
      <c r="AK364" s="94">
        <f t="shared" ca="1" si="271"/>
        <v>0</v>
      </c>
      <c r="AL364" s="94">
        <f t="shared" ca="1" si="272"/>
        <v>0</v>
      </c>
      <c r="AM364" s="94">
        <f t="shared" ca="1" si="273"/>
        <v>0</v>
      </c>
      <c r="AN364" s="94">
        <f t="shared" ca="1" si="274"/>
        <v>0</v>
      </c>
      <c r="AO364" s="94">
        <f t="shared" ca="1" si="275"/>
        <v>0</v>
      </c>
      <c r="AP364" s="94">
        <f t="shared" ca="1" si="276"/>
        <v>0</v>
      </c>
      <c r="AQ364" s="94">
        <f t="shared" ca="1" si="277"/>
        <v>0</v>
      </c>
      <c r="AR364" s="94">
        <f t="shared" ca="1" si="278"/>
        <v>0</v>
      </c>
      <c r="AS364" s="94">
        <f t="shared" ca="1" si="279"/>
        <v>0</v>
      </c>
      <c r="AT364" s="94">
        <f t="shared" ca="1" si="280"/>
        <v>0</v>
      </c>
      <c r="AU364" s="94">
        <f t="shared" ca="1" si="281"/>
        <v>0</v>
      </c>
      <c r="AV364" s="94">
        <f t="shared" ca="1" si="282"/>
        <v>0</v>
      </c>
      <c r="AW364" s="94">
        <f t="shared" ca="1" si="283"/>
        <v>0</v>
      </c>
      <c r="AX364" s="94">
        <f t="shared" ca="1" si="284"/>
        <v>0</v>
      </c>
      <c r="AY364" s="94">
        <f t="shared" ca="1" si="285"/>
        <v>0</v>
      </c>
      <c r="AZ364" s="94">
        <f t="shared" ca="1" si="286"/>
        <v>0</v>
      </c>
      <c r="BA364" s="94">
        <f t="shared" ca="1" si="287"/>
        <v>0</v>
      </c>
      <c r="BB364" s="94">
        <f t="shared" ca="1" si="288"/>
        <v>0</v>
      </c>
      <c r="BC364" s="94">
        <f t="shared" ca="1" si="289"/>
        <v>0</v>
      </c>
      <c r="BD364" s="94">
        <f t="shared" ca="1" si="290"/>
        <v>0</v>
      </c>
      <c r="BE364" s="94">
        <f t="shared" ca="1" si="291"/>
        <v>0</v>
      </c>
      <c r="BF364" s="94">
        <f t="shared" ca="1" si="292"/>
        <v>0</v>
      </c>
      <c r="BG364" s="94">
        <f t="shared" ca="1" si="293"/>
        <v>0</v>
      </c>
      <c r="BH364" s="94">
        <f t="shared" ca="1" si="294"/>
        <v>0</v>
      </c>
      <c r="BI364" s="94">
        <f t="shared" ca="1" si="295"/>
        <v>0</v>
      </c>
      <c r="BJ364" s="94">
        <f t="shared" ca="1" si="296"/>
        <v>0</v>
      </c>
      <c r="BK364" s="94">
        <f t="shared" ca="1" si="297"/>
        <v>0</v>
      </c>
    </row>
    <row r="365" spans="1:63">
      <c r="A365" s="94">
        <f>'Input - Other Expenses'!B13</f>
        <v>0</v>
      </c>
      <c r="B365" s="184">
        <f t="shared" ca="1" si="250"/>
        <v>0</v>
      </c>
      <c r="C365" s="94">
        <f t="shared" ca="1" si="251"/>
        <v>0</v>
      </c>
      <c r="D365" s="94">
        <f t="shared" ca="1" si="298"/>
        <v>0</v>
      </c>
      <c r="E365" s="94">
        <f t="shared" ca="1" si="299"/>
        <v>0</v>
      </c>
      <c r="F365" s="94">
        <f t="shared" ca="1" si="300"/>
        <v>0</v>
      </c>
      <c r="G365" s="94">
        <f t="shared" ca="1" si="301"/>
        <v>0</v>
      </c>
      <c r="H365" s="94">
        <f t="shared" ca="1" si="302"/>
        <v>0</v>
      </c>
      <c r="I365" s="94">
        <f t="shared" ca="1" si="303"/>
        <v>0</v>
      </c>
      <c r="J365" s="94">
        <f t="shared" ca="1" si="304"/>
        <v>0</v>
      </c>
      <c r="K365" s="94">
        <f t="shared" ca="1" si="305"/>
        <v>0</v>
      </c>
      <c r="L365" s="94">
        <f t="shared" ca="1" si="306"/>
        <v>0</v>
      </c>
      <c r="M365" s="94">
        <f t="shared" ca="1" si="307"/>
        <v>0</v>
      </c>
      <c r="N365" s="94">
        <f t="shared" ca="1" si="308"/>
        <v>0</v>
      </c>
      <c r="O365" s="94">
        <f t="shared" ca="1" si="309"/>
        <v>0</v>
      </c>
      <c r="P365" s="94">
        <f t="shared" ca="1" si="310"/>
        <v>0</v>
      </c>
      <c r="Q365" s="94">
        <f t="shared" ca="1" si="311"/>
        <v>0</v>
      </c>
      <c r="R365" s="94">
        <f t="shared" ca="1" si="252"/>
        <v>0</v>
      </c>
      <c r="S365" s="94">
        <f t="shared" ca="1" si="253"/>
        <v>0</v>
      </c>
      <c r="T365" s="94">
        <f t="shared" ca="1" si="254"/>
        <v>0</v>
      </c>
      <c r="U365" s="94">
        <f t="shared" ca="1" si="255"/>
        <v>0</v>
      </c>
      <c r="V365" s="94">
        <f t="shared" ca="1" si="256"/>
        <v>0</v>
      </c>
      <c r="W365" s="94">
        <f t="shared" ca="1" si="257"/>
        <v>0</v>
      </c>
      <c r="X365" s="94">
        <f t="shared" ca="1" si="258"/>
        <v>0</v>
      </c>
      <c r="Y365" s="94">
        <f t="shared" ca="1" si="259"/>
        <v>0</v>
      </c>
      <c r="Z365" s="94">
        <f t="shared" ca="1" si="260"/>
        <v>0</v>
      </c>
      <c r="AA365" s="94">
        <f t="shared" ca="1" si="261"/>
        <v>0</v>
      </c>
      <c r="AB365" s="94">
        <f t="shared" ca="1" si="262"/>
        <v>0</v>
      </c>
      <c r="AC365" s="94">
        <f t="shared" ca="1" si="263"/>
        <v>0</v>
      </c>
      <c r="AD365" s="94">
        <f t="shared" ca="1" si="264"/>
        <v>0</v>
      </c>
      <c r="AE365" s="94">
        <f t="shared" ca="1" si="265"/>
        <v>0</v>
      </c>
      <c r="AF365" s="94">
        <f t="shared" ca="1" si="266"/>
        <v>0</v>
      </c>
      <c r="AG365" s="94">
        <f t="shared" ca="1" si="267"/>
        <v>0</v>
      </c>
      <c r="AH365" s="94">
        <f t="shared" ca="1" si="268"/>
        <v>0</v>
      </c>
      <c r="AI365" s="94">
        <f t="shared" ca="1" si="269"/>
        <v>0</v>
      </c>
      <c r="AJ365" s="94">
        <f t="shared" ca="1" si="270"/>
        <v>0</v>
      </c>
      <c r="AK365" s="94">
        <f t="shared" ca="1" si="271"/>
        <v>0</v>
      </c>
      <c r="AL365" s="94">
        <f t="shared" ca="1" si="272"/>
        <v>0</v>
      </c>
      <c r="AM365" s="94">
        <f t="shared" ca="1" si="273"/>
        <v>0</v>
      </c>
      <c r="AN365" s="94">
        <f t="shared" ca="1" si="274"/>
        <v>0</v>
      </c>
      <c r="AO365" s="94">
        <f t="shared" ca="1" si="275"/>
        <v>0</v>
      </c>
      <c r="AP365" s="94">
        <f t="shared" ca="1" si="276"/>
        <v>0</v>
      </c>
      <c r="AQ365" s="94">
        <f t="shared" ca="1" si="277"/>
        <v>0</v>
      </c>
      <c r="AR365" s="94">
        <f t="shared" ca="1" si="278"/>
        <v>0</v>
      </c>
      <c r="AS365" s="94">
        <f t="shared" ca="1" si="279"/>
        <v>0</v>
      </c>
      <c r="AT365" s="94">
        <f t="shared" ca="1" si="280"/>
        <v>0</v>
      </c>
      <c r="AU365" s="94">
        <f t="shared" ca="1" si="281"/>
        <v>0</v>
      </c>
      <c r="AV365" s="94">
        <f t="shared" ca="1" si="282"/>
        <v>0</v>
      </c>
      <c r="AW365" s="94">
        <f t="shared" ca="1" si="283"/>
        <v>0</v>
      </c>
      <c r="AX365" s="94">
        <f t="shared" ca="1" si="284"/>
        <v>0</v>
      </c>
      <c r="AY365" s="94">
        <f t="shared" ca="1" si="285"/>
        <v>0</v>
      </c>
      <c r="AZ365" s="94">
        <f t="shared" ca="1" si="286"/>
        <v>0</v>
      </c>
      <c r="BA365" s="94">
        <f t="shared" ca="1" si="287"/>
        <v>0</v>
      </c>
      <c r="BB365" s="94">
        <f t="shared" ca="1" si="288"/>
        <v>0</v>
      </c>
      <c r="BC365" s="94">
        <f t="shared" ca="1" si="289"/>
        <v>0</v>
      </c>
      <c r="BD365" s="94">
        <f t="shared" ca="1" si="290"/>
        <v>0</v>
      </c>
      <c r="BE365" s="94">
        <f t="shared" ca="1" si="291"/>
        <v>0</v>
      </c>
      <c r="BF365" s="94">
        <f t="shared" ca="1" si="292"/>
        <v>0</v>
      </c>
      <c r="BG365" s="94">
        <f t="shared" ca="1" si="293"/>
        <v>0</v>
      </c>
      <c r="BH365" s="94">
        <f t="shared" ca="1" si="294"/>
        <v>0</v>
      </c>
      <c r="BI365" s="94">
        <f t="shared" ca="1" si="295"/>
        <v>0</v>
      </c>
      <c r="BJ365" s="94">
        <f t="shared" ca="1" si="296"/>
        <v>0</v>
      </c>
      <c r="BK365" s="94">
        <f t="shared" ca="1" si="297"/>
        <v>0</v>
      </c>
    </row>
    <row r="366" spans="1:63">
      <c r="A366" s="94">
        <f>'Input - Other Expenses'!B14</f>
        <v>0</v>
      </c>
      <c r="B366" s="184">
        <f t="shared" ca="1" si="250"/>
        <v>0</v>
      </c>
      <c r="C366" s="94">
        <f t="shared" ca="1" si="251"/>
        <v>0</v>
      </c>
      <c r="D366" s="94">
        <f t="shared" ca="1" si="298"/>
        <v>0</v>
      </c>
      <c r="E366" s="94">
        <f t="shared" ca="1" si="299"/>
        <v>0</v>
      </c>
      <c r="F366" s="94">
        <f t="shared" ca="1" si="300"/>
        <v>0</v>
      </c>
      <c r="G366" s="94">
        <f t="shared" ca="1" si="301"/>
        <v>0</v>
      </c>
      <c r="H366" s="94">
        <f t="shared" ca="1" si="302"/>
        <v>0</v>
      </c>
      <c r="I366" s="94">
        <f t="shared" ca="1" si="303"/>
        <v>0</v>
      </c>
      <c r="J366" s="94">
        <f t="shared" ca="1" si="304"/>
        <v>0</v>
      </c>
      <c r="K366" s="94">
        <f t="shared" ca="1" si="305"/>
        <v>0</v>
      </c>
      <c r="L366" s="94">
        <f t="shared" ca="1" si="306"/>
        <v>0</v>
      </c>
      <c r="M366" s="94">
        <f t="shared" ca="1" si="307"/>
        <v>0</v>
      </c>
      <c r="N366" s="94">
        <f t="shared" ca="1" si="308"/>
        <v>0</v>
      </c>
      <c r="O366" s="94">
        <f t="shared" ca="1" si="309"/>
        <v>0</v>
      </c>
      <c r="P366" s="94">
        <f t="shared" ca="1" si="310"/>
        <v>0</v>
      </c>
      <c r="Q366" s="94">
        <f t="shared" ca="1" si="311"/>
        <v>0</v>
      </c>
      <c r="R366" s="94">
        <f t="shared" ca="1" si="252"/>
        <v>0</v>
      </c>
      <c r="S366" s="94">
        <f t="shared" ca="1" si="253"/>
        <v>0</v>
      </c>
      <c r="T366" s="94">
        <f t="shared" ca="1" si="254"/>
        <v>0</v>
      </c>
      <c r="U366" s="94">
        <f t="shared" ca="1" si="255"/>
        <v>0</v>
      </c>
      <c r="V366" s="94">
        <f t="shared" ca="1" si="256"/>
        <v>0</v>
      </c>
      <c r="W366" s="94">
        <f t="shared" ca="1" si="257"/>
        <v>0</v>
      </c>
      <c r="X366" s="94">
        <f t="shared" ca="1" si="258"/>
        <v>0</v>
      </c>
      <c r="Y366" s="94">
        <f t="shared" ca="1" si="259"/>
        <v>0</v>
      </c>
      <c r="Z366" s="94">
        <f t="shared" ca="1" si="260"/>
        <v>0</v>
      </c>
      <c r="AA366" s="94">
        <f t="shared" ca="1" si="261"/>
        <v>0</v>
      </c>
      <c r="AB366" s="94">
        <f t="shared" ca="1" si="262"/>
        <v>0</v>
      </c>
      <c r="AC366" s="94">
        <f t="shared" ca="1" si="263"/>
        <v>0</v>
      </c>
      <c r="AD366" s="94">
        <f t="shared" ca="1" si="264"/>
        <v>0</v>
      </c>
      <c r="AE366" s="94">
        <f t="shared" ca="1" si="265"/>
        <v>0</v>
      </c>
      <c r="AF366" s="94">
        <f t="shared" ca="1" si="266"/>
        <v>0</v>
      </c>
      <c r="AG366" s="94">
        <f t="shared" ca="1" si="267"/>
        <v>0</v>
      </c>
      <c r="AH366" s="94">
        <f t="shared" ca="1" si="268"/>
        <v>0</v>
      </c>
      <c r="AI366" s="94">
        <f t="shared" ca="1" si="269"/>
        <v>0</v>
      </c>
      <c r="AJ366" s="94">
        <f t="shared" ca="1" si="270"/>
        <v>0</v>
      </c>
      <c r="AK366" s="94">
        <f t="shared" ca="1" si="271"/>
        <v>0</v>
      </c>
      <c r="AL366" s="94">
        <f t="shared" ca="1" si="272"/>
        <v>0</v>
      </c>
      <c r="AM366" s="94">
        <f t="shared" ca="1" si="273"/>
        <v>0</v>
      </c>
      <c r="AN366" s="94">
        <f t="shared" ca="1" si="274"/>
        <v>0</v>
      </c>
      <c r="AO366" s="94">
        <f t="shared" ca="1" si="275"/>
        <v>0</v>
      </c>
      <c r="AP366" s="94">
        <f t="shared" ca="1" si="276"/>
        <v>0</v>
      </c>
      <c r="AQ366" s="94">
        <f t="shared" ca="1" si="277"/>
        <v>0</v>
      </c>
      <c r="AR366" s="94">
        <f t="shared" ca="1" si="278"/>
        <v>0</v>
      </c>
      <c r="AS366" s="94">
        <f t="shared" ca="1" si="279"/>
        <v>0</v>
      </c>
      <c r="AT366" s="94">
        <f t="shared" ca="1" si="280"/>
        <v>0</v>
      </c>
      <c r="AU366" s="94">
        <f t="shared" ca="1" si="281"/>
        <v>0</v>
      </c>
      <c r="AV366" s="94">
        <f t="shared" ca="1" si="282"/>
        <v>0</v>
      </c>
      <c r="AW366" s="94">
        <f t="shared" ca="1" si="283"/>
        <v>0</v>
      </c>
      <c r="AX366" s="94">
        <f t="shared" ca="1" si="284"/>
        <v>0</v>
      </c>
      <c r="AY366" s="94">
        <f t="shared" ca="1" si="285"/>
        <v>0</v>
      </c>
      <c r="AZ366" s="94">
        <f t="shared" ca="1" si="286"/>
        <v>0</v>
      </c>
      <c r="BA366" s="94">
        <f t="shared" ca="1" si="287"/>
        <v>0</v>
      </c>
      <c r="BB366" s="94">
        <f t="shared" ca="1" si="288"/>
        <v>0</v>
      </c>
      <c r="BC366" s="94">
        <f t="shared" ca="1" si="289"/>
        <v>0</v>
      </c>
      <c r="BD366" s="94">
        <f t="shared" ca="1" si="290"/>
        <v>0</v>
      </c>
      <c r="BE366" s="94">
        <f t="shared" ca="1" si="291"/>
        <v>0</v>
      </c>
      <c r="BF366" s="94">
        <f t="shared" ca="1" si="292"/>
        <v>0</v>
      </c>
      <c r="BG366" s="94">
        <f t="shared" ca="1" si="293"/>
        <v>0</v>
      </c>
      <c r="BH366" s="94">
        <f t="shared" ca="1" si="294"/>
        <v>0</v>
      </c>
      <c r="BI366" s="94">
        <f t="shared" ca="1" si="295"/>
        <v>0</v>
      </c>
      <c r="BJ366" s="94">
        <f t="shared" ca="1" si="296"/>
        <v>0</v>
      </c>
      <c r="BK366" s="94">
        <f t="shared" ca="1" si="297"/>
        <v>0</v>
      </c>
    </row>
    <row r="367" spans="1:63">
      <c r="A367" s="2" t="str">
        <f>'Input - Salaries &amp; Dividends'!C47</f>
        <v>General and Administrative Salaries</v>
      </c>
      <c r="B367" s="184">
        <f t="shared" ca="1" si="250"/>
        <v>912600</v>
      </c>
      <c r="C367" s="94">
        <f t="shared" ca="1" si="251"/>
        <v>898176.66666666674</v>
      </c>
      <c r="D367" s="94">
        <f t="shared" ca="1" si="298"/>
        <v>0</v>
      </c>
      <c r="E367" s="94">
        <f t="shared" ca="1" si="299"/>
        <v>-25960.000000000004</v>
      </c>
      <c r="F367" s="94">
        <f t="shared" ca="1" si="300"/>
        <v>-128816.66666666667</v>
      </c>
      <c r="G367" s="94">
        <f t="shared" ca="1" si="301"/>
        <v>-185850</v>
      </c>
      <c r="H367" s="94">
        <f t="shared" ca="1" si="302"/>
        <v>-185850</v>
      </c>
      <c r="I367" s="94">
        <f t="shared" ca="1" si="303"/>
        <v>-185850</v>
      </c>
      <c r="J367" s="94">
        <f t="shared" ca="1" si="304"/>
        <v>-185850</v>
      </c>
      <c r="K367" s="94">
        <f t="shared" ca="1" si="305"/>
        <v>0</v>
      </c>
      <c r="L367" s="94">
        <f t="shared" ca="1" si="306"/>
        <v>0</v>
      </c>
      <c r="M367" s="94">
        <f t="shared" ca="1" si="307"/>
        <v>0</v>
      </c>
      <c r="N367" s="94">
        <f t="shared" ca="1" si="308"/>
        <v>0</v>
      </c>
      <c r="O367" s="94">
        <f t="shared" ca="1" si="309"/>
        <v>0</v>
      </c>
      <c r="P367" s="94">
        <f t="shared" ca="1" si="310"/>
        <v>0</v>
      </c>
      <c r="Q367" s="94">
        <f t="shared" ca="1" si="311"/>
        <v>0</v>
      </c>
      <c r="R367" s="94">
        <f t="shared" ca="1" si="252"/>
        <v>0</v>
      </c>
      <c r="S367" s="94">
        <f t="shared" ca="1" si="253"/>
        <v>0</v>
      </c>
      <c r="T367" s="94">
        <f t="shared" ca="1" si="254"/>
        <v>0</v>
      </c>
      <c r="U367" s="94">
        <f t="shared" ca="1" si="255"/>
        <v>0</v>
      </c>
      <c r="V367" s="94">
        <f t="shared" ca="1" si="256"/>
        <v>0</v>
      </c>
      <c r="W367" s="94">
        <f t="shared" ca="1" si="257"/>
        <v>0</v>
      </c>
      <c r="X367" s="94">
        <f t="shared" ca="1" si="258"/>
        <v>0</v>
      </c>
      <c r="Y367" s="94">
        <f t="shared" ca="1" si="259"/>
        <v>0</v>
      </c>
      <c r="Z367" s="94">
        <f t="shared" ca="1" si="260"/>
        <v>0</v>
      </c>
      <c r="AA367" s="94">
        <f t="shared" ca="1" si="261"/>
        <v>0</v>
      </c>
      <c r="AB367" s="94">
        <f t="shared" ca="1" si="262"/>
        <v>0</v>
      </c>
      <c r="AC367" s="94">
        <f t="shared" ca="1" si="263"/>
        <v>0</v>
      </c>
      <c r="AD367" s="94">
        <f t="shared" ca="1" si="264"/>
        <v>0</v>
      </c>
      <c r="AE367" s="94">
        <f t="shared" ca="1" si="265"/>
        <v>0</v>
      </c>
      <c r="AF367" s="94">
        <f t="shared" ca="1" si="266"/>
        <v>0</v>
      </c>
      <c r="AG367" s="94">
        <f t="shared" ca="1" si="267"/>
        <v>0</v>
      </c>
      <c r="AH367" s="94">
        <f t="shared" ca="1" si="268"/>
        <v>0</v>
      </c>
      <c r="AI367" s="94">
        <f t="shared" ca="1" si="269"/>
        <v>0</v>
      </c>
      <c r="AJ367" s="94">
        <f t="shared" ca="1" si="270"/>
        <v>0</v>
      </c>
      <c r="AK367" s="94">
        <f t="shared" ca="1" si="271"/>
        <v>0</v>
      </c>
      <c r="AL367" s="94">
        <f t="shared" ca="1" si="272"/>
        <v>0</v>
      </c>
      <c r="AM367" s="94">
        <f t="shared" ca="1" si="273"/>
        <v>0</v>
      </c>
      <c r="AN367" s="94">
        <f t="shared" ca="1" si="274"/>
        <v>0</v>
      </c>
      <c r="AO367" s="94">
        <f t="shared" ca="1" si="275"/>
        <v>0</v>
      </c>
      <c r="AP367" s="94">
        <f t="shared" ca="1" si="276"/>
        <v>0</v>
      </c>
      <c r="AQ367" s="94">
        <f t="shared" ca="1" si="277"/>
        <v>0</v>
      </c>
      <c r="AR367" s="94">
        <f t="shared" ca="1" si="278"/>
        <v>0</v>
      </c>
      <c r="AS367" s="94">
        <f t="shared" ca="1" si="279"/>
        <v>0</v>
      </c>
      <c r="AT367" s="94">
        <f t="shared" ca="1" si="280"/>
        <v>0</v>
      </c>
      <c r="AU367" s="94">
        <f t="shared" ca="1" si="281"/>
        <v>0</v>
      </c>
      <c r="AV367" s="94">
        <f t="shared" ca="1" si="282"/>
        <v>0</v>
      </c>
      <c r="AW367" s="94">
        <f t="shared" ca="1" si="283"/>
        <v>0</v>
      </c>
      <c r="AX367" s="94">
        <f t="shared" ca="1" si="284"/>
        <v>0</v>
      </c>
      <c r="AY367" s="94">
        <f t="shared" ca="1" si="285"/>
        <v>0</v>
      </c>
      <c r="AZ367" s="94">
        <f t="shared" ca="1" si="286"/>
        <v>0</v>
      </c>
      <c r="BA367" s="94">
        <f t="shared" ca="1" si="287"/>
        <v>0</v>
      </c>
      <c r="BB367" s="94">
        <f t="shared" ca="1" si="288"/>
        <v>0</v>
      </c>
      <c r="BC367" s="94">
        <f t="shared" ca="1" si="289"/>
        <v>0</v>
      </c>
      <c r="BD367" s="94">
        <f t="shared" ca="1" si="290"/>
        <v>0</v>
      </c>
      <c r="BE367" s="94">
        <f t="shared" ca="1" si="291"/>
        <v>0</v>
      </c>
      <c r="BF367" s="94">
        <f t="shared" ca="1" si="292"/>
        <v>0</v>
      </c>
      <c r="BG367" s="94">
        <f t="shared" ca="1" si="293"/>
        <v>0</v>
      </c>
      <c r="BH367" s="94">
        <f t="shared" ca="1" si="294"/>
        <v>0</v>
      </c>
      <c r="BI367" s="94">
        <f t="shared" ca="1" si="295"/>
        <v>0</v>
      </c>
      <c r="BJ367" s="94">
        <f t="shared" ca="1" si="296"/>
        <v>0</v>
      </c>
      <c r="BK367" s="94">
        <f t="shared" ca="1" si="297"/>
        <v>0</v>
      </c>
    </row>
    <row r="368" spans="1:63">
      <c r="A368" s="2" t="str">
        <f>'Input - Salaries &amp; Dividends'!C48</f>
        <v>Sales and Marketing Salaries</v>
      </c>
      <c r="B368" s="184">
        <f t="shared" ca="1" si="250"/>
        <v>904200</v>
      </c>
      <c r="C368" s="94">
        <f t="shared" ca="1" si="251"/>
        <v>889916.66666666651</v>
      </c>
      <c r="D368" s="94">
        <f t="shared" ca="1" si="298"/>
        <v>-15339.999999999998</v>
      </c>
      <c r="E368" s="94">
        <f t="shared" ca="1" si="299"/>
        <v>-33531.666666666664</v>
      </c>
      <c r="F368" s="94">
        <f t="shared" ca="1" si="300"/>
        <v>-123211.66666666666</v>
      </c>
      <c r="G368" s="94">
        <f t="shared" ca="1" si="301"/>
        <v>-179458.33333333331</v>
      </c>
      <c r="H368" s="94">
        <f t="shared" ca="1" si="302"/>
        <v>-179458.33333333331</v>
      </c>
      <c r="I368" s="94">
        <f t="shared" ca="1" si="303"/>
        <v>-179458.33333333331</v>
      </c>
      <c r="J368" s="94">
        <f t="shared" ca="1" si="304"/>
        <v>-179458.33333333331</v>
      </c>
      <c r="K368" s="94">
        <f t="shared" ca="1" si="305"/>
        <v>0</v>
      </c>
      <c r="L368" s="94">
        <f t="shared" ca="1" si="306"/>
        <v>0</v>
      </c>
      <c r="M368" s="94">
        <f t="shared" ca="1" si="307"/>
        <v>0</v>
      </c>
      <c r="N368" s="94">
        <f t="shared" ca="1" si="308"/>
        <v>0</v>
      </c>
      <c r="O368" s="94">
        <f t="shared" ca="1" si="309"/>
        <v>0</v>
      </c>
      <c r="P368" s="94">
        <f t="shared" ca="1" si="310"/>
        <v>0</v>
      </c>
      <c r="Q368" s="94">
        <f t="shared" ca="1" si="311"/>
        <v>0</v>
      </c>
      <c r="R368" s="94">
        <f t="shared" ca="1" si="252"/>
        <v>0</v>
      </c>
      <c r="S368" s="94">
        <f t="shared" ca="1" si="253"/>
        <v>0</v>
      </c>
      <c r="T368" s="94">
        <f t="shared" ca="1" si="254"/>
        <v>0</v>
      </c>
      <c r="U368" s="94">
        <f t="shared" ca="1" si="255"/>
        <v>0</v>
      </c>
      <c r="V368" s="94">
        <f t="shared" ca="1" si="256"/>
        <v>0</v>
      </c>
      <c r="W368" s="94">
        <f t="shared" ca="1" si="257"/>
        <v>0</v>
      </c>
      <c r="X368" s="94">
        <f t="shared" ca="1" si="258"/>
        <v>0</v>
      </c>
      <c r="Y368" s="94">
        <f t="shared" ca="1" si="259"/>
        <v>0</v>
      </c>
      <c r="Z368" s="94">
        <f t="shared" ca="1" si="260"/>
        <v>0</v>
      </c>
      <c r="AA368" s="94">
        <f t="shared" ca="1" si="261"/>
        <v>0</v>
      </c>
      <c r="AB368" s="94">
        <f t="shared" ca="1" si="262"/>
        <v>0</v>
      </c>
      <c r="AC368" s="94">
        <f t="shared" ca="1" si="263"/>
        <v>0</v>
      </c>
      <c r="AD368" s="94">
        <f t="shared" ca="1" si="264"/>
        <v>0</v>
      </c>
      <c r="AE368" s="94">
        <f t="shared" ca="1" si="265"/>
        <v>0</v>
      </c>
      <c r="AF368" s="94">
        <f t="shared" ca="1" si="266"/>
        <v>0</v>
      </c>
      <c r="AG368" s="94">
        <f t="shared" ca="1" si="267"/>
        <v>0</v>
      </c>
      <c r="AH368" s="94">
        <f t="shared" ca="1" si="268"/>
        <v>0</v>
      </c>
      <c r="AI368" s="94">
        <f t="shared" ca="1" si="269"/>
        <v>0</v>
      </c>
      <c r="AJ368" s="94">
        <f t="shared" ca="1" si="270"/>
        <v>0</v>
      </c>
      <c r="AK368" s="94">
        <f t="shared" ca="1" si="271"/>
        <v>0</v>
      </c>
      <c r="AL368" s="94">
        <f t="shared" ca="1" si="272"/>
        <v>0</v>
      </c>
      <c r="AM368" s="94">
        <f t="shared" ca="1" si="273"/>
        <v>0</v>
      </c>
      <c r="AN368" s="94">
        <f t="shared" ca="1" si="274"/>
        <v>0</v>
      </c>
      <c r="AO368" s="94">
        <f t="shared" ca="1" si="275"/>
        <v>0</v>
      </c>
      <c r="AP368" s="94">
        <f t="shared" ca="1" si="276"/>
        <v>0</v>
      </c>
      <c r="AQ368" s="94">
        <f t="shared" ca="1" si="277"/>
        <v>0</v>
      </c>
      <c r="AR368" s="94">
        <f t="shared" ca="1" si="278"/>
        <v>0</v>
      </c>
      <c r="AS368" s="94">
        <f t="shared" ca="1" si="279"/>
        <v>0</v>
      </c>
      <c r="AT368" s="94">
        <f t="shared" ca="1" si="280"/>
        <v>0</v>
      </c>
      <c r="AU368" s="94">
        <f t="shared" ca="1" si="281"/>
        <v>0</v>
      </c>
      <c r="AV368" s="94">
        <f t="shared" ca="1" si="282"/>
        <v>0</v>
      </c>
      <c r="AW368" s="94">
        <f t="shared" ca="1" si="283"/>
        <v>0</v>
      </c>
      <c r="AX368" s="94">
        <f t="shared" ca="1" si="284"/>
        <v>0</v>
      </c>
      <c r="AY368" s="94">
        <f t="shared" ca="1" si="285"/>
        <v>0</v>
      </c>
      <c r="AZ368" s="94">
        <f t="shared" ca="1" si="286"/>
        <v>0</v>
      </c>
      <c r="BA368" s="94">
        <f t="shared" ca="1" si="287"/>
        <v>0</v>
      </c>
      <c r="BB368" s="94">
        <f t="shared" ca="1" si="288"/>
        <v>0</v>
      </c>
      <c r="BC368" s="94">
        <f t="shared" ca="1" si="289"/>
        <v>0</v>
      </c>
      <c r="BD368" s="94">
        <f t="shared" ca="1" si="290"/>
        <v>0</v>
      </c>
      <c r="BE368" s="94">
        <f t="shared" ca="1" si="291"/>
        <v>0</v>
      </c>
      <c r="BF368" s="94">
        <f t="shared" ca="1" si="292"/>
        <v>0</v>
      </c>
      <c r="BG368" s="94">
        <f t="shared" ca="1" si="293"/>
        <v>0</v>
      </c>
      <c r="BH368" s="94">
        <f t="shared" ca="1" si="294"/>
        <v>0</v>
      </c>
      <c r="BI368" s="94">
        <f t="shared" ca="1" si="295"/>
        <v>0</v>
      </c>
      <c r="BJ368" s="94">
        <f t="shared" ca="1" si="296"/>
        <v>0</v>
      </c>
      <c r="BK368" s="94">
        <f t="shared" ca="1" si="297"/>
        <v>0</v>
      </c>
    </row>
    <row r="369" spans="1:63">
      <c r="A369" s="2">
        <f>'Input - Salaries &amp; Dividends'!C49</f>
        <v>0</v>
      </c>
      <c r="B369" s="184">
        <f t="shared" ca="1" si="250"/>
        <v>0</v>
      </c>
      <c r="C369" s="94">
        <f t="shared" ca="1" si="251"/>
        <v>0</v>
      </c>
      <c r="D369" s="94">
        <f t="shared" ca="1" si="298"/>
        <v>0</v>
      </c>
      <c r="E369" s="94">
        <f t="shared" ca="1" si="299"/>
        <v>0</v>
      </c>
      <c r="F369" s="94">
        <f t="shared" ca="1" si="300"/>
        <v>0</v>
      </c>
      <c r="G369" s="94">
        <f t="shared" ca="1" si="301"/>
        <v>0</v>
      </c>
      <c r="H369" s="94">
        <f t="shared" ca="1" si="302"/>
        <v>0</v>
      </c>
      <c r="I369" s="94">
        <f t="shared" ca="1" si="303"/>
        <v>0</v>
      </c>
      <c r="J369" s="94">
        <f t="shared" ca="1" si="304"/>
        <v>0</v>
      </c>
      <c r="K369" s="94">
        <f t="shared" ca="1" si="305"/>
        <v>0</v>
      </c>
      <c r="L369" s="94">
        <f t="shared" ca="1" si="306"/>
        <v>0</v>
      </c>
      <c r="M369" s="94">
        <f t="shared" ca="1" si="307"/>
        <v>0</v>
      </c>
      <c r="N369" s="94">
        <f t="shared" ca="1" si="308"/>
        <v>0</v>
      </c>
      <c r="O369" s="94">
        <f t="shared" ca="1" si="309"/>
        <v>0</v>
      </c>
      <c r="P369" s="94">
        <f t="shared" ca="1" si="310"/>
        <v>0</v>
      </c>
      <c r="Q369" s="94">
        <f t="shared" ca="1" si="311"/>
        <v>0</v>
      </c>
      <c r="R369" s="94">
        <f t="shared" ca="1" si="252"/>
        <v>0</v>
      </c>
      <c r="S369" s="94">
        <f t="shared" ca="1" si="253"/>
        <v>0</v>
      </c>
      <c r="T369" s="94">
        <f t="shared" ca="1" si="254"/>
        <v>0</v>
      </c>
      <c r="U369" s="94">
        <f t="shared" ca="1" si="255"/>
        <v>0</v>
      </c>
      <c r="V369" s="94">
        <f t="shared" ca="1" si="256"/>
        <v>0</v>
      </c>
      <c r="W369" s="94">
        <f t="shared" ca="1" si="257"/>
        <v>0</v>
      </c>
      <c r="X369" s="94">
        <f t="shared" ca="1" si="258"/>
        <v>0</v>
      </c>
      <c r="Y369" s="94">
        <f t="shared" ca="1" si="259"/>
        <v>0</v>
      </c>
      <c r="Z369" s="94">
        <f t="shared" ca="1" si="260"/>
        <v>0</v>
      </c>
      <c r="AA369" s="94">
        <f t="shared" ca="1" si="261"/>
        <v>0</v>
      </c>
      <c r="AB369" s="94">
        <f t="shared" ca="1" si="262"/>
        <v>0</v>
      </c>
      <c r="AC369" s="94">
        <f t="shared" ca="1" si="263"/>
        <v>0</v>
      </c>
      <c r="AD369" s="94">
        <f t="shared" ca="1" si="264"/>
        <v>0</v>
      </c>
      <c r="AE369" s="94">
        <f t="shared" ca="1" si="265"/>
        <v>0</v>
      </c>
      <c r="AF369" s="94">
        <f t="shared" ca="1" si="266"/>
        <v>0</v>
      </c>
      <c r="AG369" s="94">
        <f t="shared" ca="1" si="267"/>
        <v>0</v>
      </c>
      <c r="AH369" s="94">
        <f t="shared" ca="1" si="268"/>
        <v>0</v>
      </c>
      <c r="AI369" s="94">
        <f t="shared" ca="1" si="269"/>
        <v>0</v>
      </c>
      <c r="AJ369" s="94">
        <f t="shared" ca="1" si="270"/>
        <v>0</v>
      </c>
      <c r="AK369" s="94">
        <f t="shared" ca="1" si="271"/>
        <v>0</v>
      </c>
      <c r="AL369" s="94">
        <f t="shared" ca="1" si="272"/>
        <v>0</v>
      </c>
      <c r="AM369" s="94">
        <f t="shared" ca="1" si="273"/>
        <v>0</v>
      </c>
      <c r="AN369" s="94">
        <f t="shared" ca="1" si="274"/>
        <v>0</v>
      </c>
      <c r="AO369" s="94">
        <f t="shared" ca="1" si="275"/>
        <v>0</v>
      </c>
      <c r="AP369" s="94">
        <f t="shared" ca="1" si="276"/>
        <v>0</v>
      </c>
      <c r="AQ369" s="94">
        <f t="shared" ca="1" si="277"/>
        <v>0</v>
      </c>
      <c r="AR369" s="94">
        <f t="shared" ca="1" si="278"/>
        <v>0</v>
      </c>
      <c r="AS369" s="94">
        <f t="shared" ca="1" si="279"/>
        <v>0</v>
      </c>
      <c r="AT369" s="94">
        <f t="shared" ca="1" si="280"/>
        <v>0</v>
      </c>
      <c r="AU369" s="94">
        <f t="shared" ca="1" si="281"/>
        <v>0</v>
      </c>
      <c r="AV369" s="94">
        <f t="shared" ca="1" si="282"/>
        <v>0</v>
      </c>
      <c r="AW369" s="94">
        <f t="shared" ca="1" si="283"/>
        <v>0</v>
      </c>
      <c r="AX369" s="94">
        <f t="shared" ca="1" si="284"/>
        <v>0</v>
      </c>
      <c r="AY369" s="94">
        <f t="shared" ca="1" si="285"/>
        <v>0</v>
      </c>
      <c r="AZ369" s="94">
        <f t="shared" ca="1" si="286"/>
        <v>0</v>
      </c>
      <c r="BA369" s="94">
        <f t="shared" ca="1" si="287"/>
        <v>0</v>
      </c>
      <c r="BB369" s="94">
        <f t="shared" ca="1" si="288"/>
        <v>0</v>
      </c>
      <c r="BC369" s="94">
        <f t="shared" ca="1" si="289"/>
        <v>0</v>
      </c>
      <c r="BD369" s="94">
        <f t="shared" ca="1" si="290"/>
        <v>0</v>
      </c>
      <c r="BE369" s="94">
        <f t="shared" ca="1" si="291"/>
        <v>0</v>
      </c>
      <c r="BF369" s="94">
        <f t="shared" ca="1" si="292"/>
        <v>0</v>
      </c>
      <c r="BG369" s="94">
        <f t="shared" ca="1" si="293"/>
        <v>0</v>
      </c>
      <c r="BH369" s="94">
        <f t="shared" ca="1" si="294"/>
        <v>0</v>
      </c>
      <c r="BI369" s="94">
        <f t="shared" ca="1" si="295"/>
        <v>0</v>
      </c>
      <c r="BJ369" s="94">
        <f t="shared" ca="1" si="296"/>
        <v>0</v>
      </c>
      <c r="BK369" s="94">
        <f t="shared" ca="1" si="297"/>
        <v>0</v>
      </c>
    </row>
    <row r="370" spans="1:63">
      <c r="A370" s="2">
        <f>'Input - Salaries &amp; Dividends'!C50</f>
        <v>0</v>
      </c>
      <c r="B370" s="184">
        <f t="shared" ca="1" si="250"/>
        <v>0</v>
      </c>
      <c r="C370" s="94">
        <f t="shared" ca="1" si="251"/>
        <v>0</v>
      </c>
      <c r="D370" s="94">
        <f t="shared" ref="D370:BK370" ca="1" si="312">IF(D$354&lt;=$B$349,SUMIF($BK$249:$BK$279,$A370,C$249:C$279),0)</f>
        <v>0</v>
      </c>
      <c r="E370" s="94">
        <f t="shared" ca="1" si="312"/>
        <v>0</v>
      </c>
      <c r="F370" s="94">
        <f t="shared" ca="1" si="312"/>
        <v>0</v>
      </c>
      <c r="G370" s="94">
        <f t="shared" ca="1" si="312"/>
        <v>0</v>
      </c>
      <c r="H370" s="94">
        <f t="shared" ca="1" si="312"/>
        <v>0</v>
      </c>
      <c r="I370" s="94">
        <f t="shared" ca="1" si="312"/>
        <v>0</v>
      </c>
      <c r="J370" s="94">
        <f t="shared" ca="1" si="312"/>
        <v>0</v>
      </c>
      <c r="K370" s="94">
        <f t="shared" ca="1" si="312"/>
        <v>0</v>
      </c>
      <c r="L370" s="94">
        <f t="shared" ca="1" si="312"/>
        <v>0</v>
      </c>
      <c r="M370" s="94">
        <f t="shared" ca="1" si="312"/>
        <v>0</v>
      </c>
      <c r="N370" s="94">
        <f t="shared" ca="1" si="312"/>
        <v>0</v>
      </c>
      <c r="O370" s="94">
        <f t="shared" ca="1" si="312"/>
        <v>0</v>
      </c>
      <c r="P370" s="94">
        <f t="shared" ca="1" si="312"/>
        <v>0</v>
      </c>
      <c r="Q370" s="94">
        <f t="shared" ca="1" si="312"/>
        <v>0</v>
      </c>
      <c r="R370" s="94">
        <f t="shared" ca="1" si="312"/>
        <v>0</v>
      </c>
      <c r="S370" s="94">
        <f t="shared" ca="1" si="312"/>
        <v>0</v>
      </c>
      <c r="T370" s="94">
        <f t="shared" ca="1" si="312"/>
        <v>0</v>
      </c>
      <c r="U370" s="94">
        <f t="shared" ca="1" si="312"/>
        <v>0</v>
      </c>
      <c r="V370" s="94">
        <f t="shared" ca="1" si="312"/>
        <v>0</v>
      </c>
      <c r="W370" s="94">
        <f t="shared" ca="1" si="312"/>
        <v>0</v>
      </c>
      <c r="X370" s="94">
        <f t="shared" ca="1" si="312"/>
        <v>0</v>
      </c>
      <c r="Y370" s="94">
        <f t="shared" ca="1" si="312"/>
        <v>0</v>
      </c>
      <c r="Z370" s="94">
        <f t="shared" ca="1" si="312"/>
        <v>0</v>
      </c>
      <c r="AA370" s="94">
        <f t="shared" ca="1" si="312"/>
        <v>0</v>
      </c>
      <c r="AB370" s="94">
        <f t="shared" ca="1" si="312"/>
        <v>0</v>
      </c>
      <c r="AC370" s="94">
        <f t="shared" ca="1" si="312"/>
        <v>0</v>
      </c>
      <c r="AD370" s="94">
        <f t="shared" ca="1" si="312"/>
        <v>0</v>
      </c>
      <c r="AE370" s="94">
        <f t="shared" ca="1" si="312"/>
        <v>0</v>
      </c>
      <c r="AF370" s="94">
        <f t="shared" ca="1" si="312"/>
        <v>0</v>
      </c>
      <c r="AG370" s="94">
        <f t="shared" ca="1" si="312"/>
        <v>0</v>
      </c>
      <c r="AH370" s="94">
        <f t="shared" ca="1" si="312"/>
        <v>0</v>
      </c>
      <c r="AI370" s="94">
        <f t="shared" ca="1" si="312"/>
        <v>0</v>
      </c>
      <c r="AJ370" s="94">
        <f t="shared" ca="1" si="312"/>
        <v>0</v>
      </c>
      <c r="AK370" s="94">
        <f t="shared" ca="1" si="312"/>
        <v>0</v>
      </c>
      <c r="AL370" s="94">
        <f t="shared" ca="1" si="312"/>
        <v>0</v>
      </c>
      <c r="AM370" s="94">
        <f t="shared" ca="1" si="312"/>
        <v>0</v>
      </c>
      <c r="AN370" s="94">
        <f t="shared" ca="1" si="312"/>
        <v>0</v>
      </c>
      <c r="AO370" s="94">
        <f t="shared" ca="1" si="312"/>
        <v>0</v>
      </c>
      <c r="AP370" s="94">
        <f t="shared" ca="1" si="312"/>
        <v>0</v>
      </c>
      <c r="AQ370" s="94">
        <f t="shared" ca="1" si="312"/>
        <v>0</v>
      </c>
      <c r="AR370" s="94">
        <f t="shared" ca="1" si="312"/>
        <v>0</v>
      </c>
      <c r="AS370" s="94">
        <f t="shared" ca="1" si="312"/>
        <v>0</v>
      </c>
      <c r="AT370" s="94">
        <f t="shared" ca="1" si="312"/>
        <v>0</v>
      </c>
      <c r="AU370" s="94">
        <f t="shared" ca="1" si="312"/>
        <v>0</v>
      </c>
      <c r="AV370" s="94">
        <f t="shared" ca="1" si="312"/>
        <v>0</v>
      </c>
      <c r="AW370" s="94">
        <f t="shared" ca="1" si="312"/>
        <v>0</v>
      </c>
      <c r="AX370" s="94">
        <f t="shared" ca="1" si="312"/>
        <v>0</v>
      </c>
      <c r="AY370" s="94">
        <f t="shared" ca="1" si="312"/>
        <v>0</v>
      </c>
      <c r="AZ370" s="94">
        <f t="shared" ca="1" si="312"/>
        <v>0</v>
      </c>
      <c r="BA370" s="94">
        <f t="shared" ca="1" si="312"/>
        <v>0</v>
      </c>
      <c r="BB370" s="94">
        <f t="shared" ca="1" si="312"/>
        <v>0</v>
      </c>
      <c r="BC370" s="94">
        <f t="shared" ca="1" si="312"/>
        <v>0</v>
      </c>
      <c r="BD370" s="94">
        <f t="shared" ca="1" si="312"/>
        <v>0</v>
      </c>
      <c r="BE370" s="94">
        <f t="shared" ca="1" si="312"/>
        <v>0</v>
      </c>
      <c r="BF370" s="94">
        <f t="shared" ca="1" si="312"/>
        <v>0</v>
      </c>
      <c r="BG370" s="94">
        <f t="shared" ca="1" si="312"/>
        <v>0</v>
      </c>
      <c r="BH370" s="94">
        <f t="shared" ca="1" si="312"/>
        <v>0</v>
      </c>
      <c r="BI370" s="94">
        <f t="shared" ca="1" si="312"/>
        <v>0</v>
      </c>
      <c r="BJ370" s="94">
        <f t="shared" ca="1" si="312"/>
        <v>0</v>
      </c>
      <c r="BK370" s="94">
        <f t="shared" ca="1" si="312"/>
        <v>0</v>
      </c>
    </row>
    <row r="371" spans="1:63">
      <c r="A371" s="2">
        <f>'Input - Salaries &amp; Dividends'!C51</f>
        <v>0</v>
      </c>
      <c r="B371" s="184">
        <f t="shared" ca="1" si="250"/>
        <v>0</v>
      </c>
      <c r="C371" s="94">
        <f t="shared" ca="1" si="251"/>
        <v>0</v>
      </c>
      <c r="D371" s="94">
        <f t="shared" ref="D371:BK371" ca="1" si="313">IF(D$354&lt;=$B$349,SUMIF($BK$249:$BK$279,$A371,C$249:C$279),0)</f>
        <v>0</v>
      </c>
      <c r="E371" s="94">
        <f t="shared" ca="1" si="313"/>
        <v>0</v>
      </c>
      <c r="F371" s="94">
        <f t="shared" ca="1" si="313"/>
        <v>0</v>
      </c>
      <c r="G371" s="94">
        <f t="shared" ca="1" si="313"/>
        <v>0</v>
      </c>
      <c r="H371" s="94">
        <f t="shared" ca="1" si="313"/>
        <v>0</v>
      </c>
      <c r="I371" s="94">
        <f t="shared" ca="1" si="313"/>
        <v>0</v>
      </c>
      <c r="J371" s="94">
        <f t="shared" ca="1" si="313"/>
        <v>0</v>
      </c>
      <c r="K371" s="94">
        <f t="shared" ca="1" si="313"/>
        <v>0</v>
      </c>
      <c r="L371" s="94">
        <f t="shared" ca="1" si="313"/>
        <v>0</v>
      </c>
      <c r="M371" s="94">
        <f t="shared" ca="1" si="313"/>
        <v>0</v>
      </c>
      <c r="N371" s="94">
        <f t="shared" ca="1" si="313"/>
        <v>0</v>
      </c>
      <c r="O371" s="94">
        <f t="shared" ca="1" si="313"/>
        <v>0</v>
      </c>
      <c r="P371" s="94">
        <f t="shared" ca="1" si="313"/>
        <v>0</v>
      </c>
      <c r="Q371" s="94">
        <f t="shared" ca="1" si="313"/>
        <v>0</v>
      </c>
      <c r="R371" s="94">
        <f t="shared" ca="1" si="313"/>
        <v>0</v>
      </c>
      <c r="S371" s="94">
        <f t="shared" ca="1" si="313"/>
        <v>0</v>
      </c>
      <c r="T371" s="94">
        <f t="shared" ca="1" si="313"/>
        <v>0</v>
      </c>
      <c r="U371" s="94">
        <f t="shared" ca="1" si="313"/>
        <v>0</v>
      </c>
      <c r="V371" s="94">
        <f t="shared" ca="1" si="313"/>
        <v>0</v>
      </c>
      <c r="W371" s="94">
        <f t="shared" ca="1" si="313"/>
        <v>0</v>
      </c>
      <c r="X371" s="94">
        <f t="shared" ca="1" si="313"/>
        <v>0</v>
      </c>
      <c r="Y371" s="94">
        <f t="shared" ca="1" si="313"/>
        <v>0</v>
      </c>
      <c r="Z371" s="94">
        <f t="shared" ca="1" si="313"/>
        <v>0</v>
      </c>
      <c r="AA371" s="94">
        <f t="shared" ca="1" si="313"/>
        <v>0</v>
      </c>
      <c r="AB371" s="94">
        <f t="shared" ca="1" si="313"/>
        <v>0</v>
      </c>
      <c r="AC371" s="94">
        <f t="shared" ca="1" si="313"/>
        <v>0</v>
      </c>
      <c r="AD371" s="94">
        <f t="shared" ca="1" si="313"/>
        <v>0</v>
      </c>
      <c r="AE371" s="94">
        <f t="shared" ca="1" si="313"/>
        <v>0</v>
      </c>
      <c r="AF371" s="94">
        <f t="shared" ca="1" si="313"/>
        <v>0</v>
      </c>
      <c r="AG371" s="94">
        <f t="shared" ca="1" si="313"/>
        <v>0</v>
      </c>
      <c r="AH371" s="94">
        <f t="shared" ca="1" si="313"/>
        <v>0</v>
      </c>
      <c r="AI371" s="94">
        <f t="shared" ca="1" si="313"/>
        <v>0</v>
      </c>
      <c r="AJ371" s="94">
        <f t="shared" ca="1" si="313"/>
        <v>0</v>
      </c>
      <c r="AK371" s="94">
        <f t="shared" ca="1" si="313"/>
        <v>0</v>
      </c>
      <c r="AL371" s="94">
        <f t="shared" ca="1" si="313"/>
        <v>0</v>
      </c>
      <c r="AM371" s="94">
        <f t="shared" ca="1" si="313"/>
        <v>0</v>
      </c>
      <c r="AN371" s="94">
        <f t="shared" ca="1" si="313"/>
        <v>0</v>
      </c>
      <c r="AO371" s="94">
        <f t="shared" ca="1" si="313"/>
        <v>0</v>
      </c>
      <c r="AP371" s="94">
        <f t="shared" ca="1" si="313"/>
        <v>0</v>
      </c>
      <c r="AQ371" s="94">
        <f t="shared" ca="1" si="313"/>
        <v>0</v>
      </c>
      <c r="AR371" s="94">
        <f t="shared" ca="1" si="313"/>
        <v>0</v>
      </c>
      <c r="AS371" s="94">
        <f t="shared" ca="1" si="313"/>
        <v>0</v>
      </c>
      <c r="AT371" s="94">
        <f t="shared" ca="1" si="313"/>
        <v>0</v>
      </c>
      <c r="AU371" s="94">
        <f t="shared" ca="1" si="313"/>
        <v>0</v>
      </c>
      <c r="AV371" s="94">
        <f t="shared" ca="1" si="313"/>
        <v>0</v>
      </c>
      <c r="AW371" s="94">
        <f t="shared" ca="1" si="313"/>
        <v>0</v>
      </c>
      <c r="AX371" s="94">
        <f t="shared" ca="1" si="313"/>
        <v>0</v>
      </c>
      <c r="AY371" s="94">
        <f t="shared" ca="1" si="313"/>
        <v>0</v>
      </c>
      <c r="AZ371" s="94">
        <f t="shared" ca="1" si="313"/>
        <v>0</v>
      </c>
      <c r="BA371" s="94">
        <f t="shared" ca="1" si="313"/>
        <v>0</v>
      </c>
      <c r="BB371" s="94">
        <f t="shared" ca="1" si="313"/>
        <v>0</v>
      </c>
      <c r="BC371" s="94">
        <f t="shared" ca="1" si="313"/>
        <v>0</v>
      </c>
      <c r="BD371" s="94">
        <f t="shared" ca="1" si="313"/>
        <v>0</v>
      </c>
      <c r="BE371" s="94">
        <f t="shared" ca="1" si="313"/>
        <v>0</v>
      </c>
      <c r="BF371" s="94">
        <f t="shared" ca="1" si="313"/>
        <v>0</v>
      </c>
      <c r="BG371" s="94">
        <f t="shared" ca="1" si="313"/>
        <v>0</v>
      </c>
      <c r="BH371" s="94">
        <f t="shared" ca="1" si="313"/>
        <v>0</v>
      </c>
      <c r="BI371" s="94">
        <f t="shared" ca="1" si="313"/>
        <v>0</v>
      </c>
      <c r="BJ371" s="94">
        <f t="shared" ca="1" si="313"/>
        <v>0</v>
      </c>
      <c r="BK371" s="94">
        <f t="shared" ca="1" si="313"/>
        <v>0</v>
      </c>
    </row>
    <row r="372" spans="1:63">
      <c r="A372" s="94" t="s">
        <v>215</v>
      </c>
      <c r="B372" s="184">
        <f t="shared" ca="1" si="250"/>
        <v>0</v>
      </c>
      <c r="C372" s="94">
        <f t="shared" ca="1" si="251"/>
        <v>0</v>
      </c>
      <c r="D372" s="94">
        <f t="shared" ref="D372:BK372" ca="1" si="314">IF(D$354&lt;=$B$349,SUMIF($BK$249:$BK$279,$A372,C$249:C$279),0)</f>
        <v>0</v>
      </c>
      <c r="E372" s="94">
        <f t="shared" ca="1" si="314"/>
        <v>0</v>
      </c>
      <c r="F372" s="94">
        <f t="shared" ca="1" si="314"/>
        <v>0</v>
      </c>
      <c r="G372" s="94">
        <f t="shared" ca="1" si="314"/>
        <v>0</v>
      </c>
      <c r="H372" s="94">
        <f t="shared" ca="1" si="314"/>
        <v>0</v>
      </c>
      <c r="I372" s="94">
        <f t="shared" ca="1" si="314"/>
        <v>0</v>
      </c>
      <c r="J372" s="94">
        <f t="shared" ca="1" si="314"/>
        <v>0</v>
      </c>
      <c r="K372" s="94">
        <f t="shared" ca="1" si="314"/>
        <v>0</v>
      </c>
      <c r="L372" s="94">
        <f t="shared" ca="1" si="314"/>
        <v>0</v>
      </c>
      <c r="M372" s="94">
        <f t="shared" ca="1" si="314"/>
        <v>0</v>
      </c>
      <c r="N372" s="94">
        <f t="shared" ca="1" si="314"/>
        <v>0</v>
      </c>
      <c r="O372" s="94">
        <f t="shared" ca="1" si="314"/>
        <v>0</v>
      </c>
      <c r="P372" s="94">
        <f t="shared" ca="1" si="314"/>
        <v>0</v>
      </c>
      <c r="Q372" s="94">
        <f t="shared" ca="1" si="314"/>
        <v>0</v>
      </c>
      <c r="R372" s="94">
        <f t="shared" ca="1" si="314"/>
        <v>0</v>
      </c>
      <c r="S372" s="94">
        <f t="shared" ca="1" si="314"/>
        <v>0</v>
      </c>
      <c r="T372" s="94">
        <f t="shared" ca="1" si="314"/>
        <v>0</v>
      </c>
      <c r="U372" s="94">
        <f t="shared" ca="1" si="314"/>
        <v>0</v>
      </c>
      <c r="V372" s="94">
        <f t="shared" ca="1" si="314"/>
        <v>0</v>
      </c>
      <c r="W372" s="94">
        <f t="shared" ca="1" si="314"/>
        <v>0</v>
      </c>
      <c r="X372" s="94">
        <f t="shared" ca="1" si="314"/>
        <v>0</v>
      </c>
      <c r="Y372" s="94">
        <f t="shared" ca="1" si="314"/>
        <v>0</v>
      </c>
      <c r="Z372" s="94">
        <f t="shared" ca="1" si="314"/>
        <v>0</v>
      </c>
      <c r="AA372" s="94">
        <f t="shared" ca="1" si="314"/>
        <v>0</v>
      </c>
      <c r="AB372" s="94">
        <f t="shared" ca="1" si="314"/>
        <v>0</v>
      </c>
      <c r="AC372" s="94">
        <f t="shared" ca="1" si="314"/>
        <v>0</v>
      </c>
      <c r="AD372" s="94">
        <f t="shared" ca="1" si="314"/>
        <v>0</v>
      </c>
      <c r="AE372" s="94">
        <f t="shared" ca="1" si="314"/>
        <v>0</v>
      </c>
      <c r="AF372" s="94">
        <f t="shared" ca="1" si="314"/>
        <v>0</v>
      </c>
      <c r="AG372" s="94">
        <f t="shared" ca="1" si="314"/>
        <v>0</v>
      </c>
      <c r="AH372" s="94">
        <f t="shared" ca="1" si="314"/>
        <v>0</v>
      </c>
      <c r="AI372" s="94">
        <f t="shared" ca="1" si="314"/>
        <v>0</v>
      </c>
      <c r="AJ372" s="94">
        <f t="shared" ca="1" si="314"/>
        <v>0</v>
      </c>
      <c r="AK372" s="94">
        <f t="shared" ca="1" si="314"/>
        <v>0</v>
      </c>
      <c r="AL372" s="94">
        <f t="shared" ca="1" si="314"/>
        <v>0</v>
      </c>
      <c r="AM372" s="94">
        <f t="shared" ca="1" si="314"/>
        <v>0</v>
      </c>
      <c r="AN372" s="94">
        <f t="shared" ca="1" si="314"/>
        <v>0</v>
      </c>
      <c r="AO372" s="94">
        <f t="shared" ca="1" si="314"/>
        <v>0</v>
      </c>
      <c r="AP372" s="94">
        <f t="shared" ca="1" si="314"/>
        <v>0</v>
      </c>
      <c r="AQ372" s="94">
        <f t="shared" ca="1" si="314"/>
        <v>0</v>
      </c>
      <c r="AR372" s="94">
        <f t="shared" ca="1" si="314"/>
        <v>0</v>
      </c>
      <c r="AS372" s="94">
        <f t="shared" ca="1" si="314"/>
        <v>0</v>
      </c>
      <c r="AT372" s="94">
        <f t="shared" ca="1" si="314"/>
        <v>0</v>
      </c>
      <c r="AU372" s="94">
        <f t="shared" ca="1" si="314"/>
        <v>0</v>
      </c>
      <c r="AV372" s="94">
        <f t="shared" ca="1" si="314"/>
        <v>0</v>
      </c>
      <c r="AW372" s="94">
        <f t="shared" ca="1" si="314"/>
        <v>0</v>
      </c>
      <c r="AX372" s="94">
        <f t="shared" ca="1" si="314"/>
        <v>0</v>
      </c>
      <c r="AY372" s="94">
        <f t="shared" ca="1" si="314"/>
        <v>0</v>
      </c>
      <c r="AZ372" s="94">
        <f t="shared" ca="1" si="314"/>
        <v>0</v>
      </c>
      <c r="BA372" s="94">
        <f t="shared" ca="1" si="314"/>
        <v>0</v>
      </c>
      <c r="BB372" s="94">
        <f t="shared" ca="1" si="314"/>
        <v>0</v>
      </c>
      <c r="BC372" s="94">
        <f t="shared" ca="1" si="314"/>
        <v>0</v>
      </c>
      <c r="BD372" s="94">
        <f t="shared" ca="1" si="314"/>
        <v>0</v>
      </c>
      <c r="BE372" s="94">
        <f t="shared" ca="1" si="314"/>
        <v>0</v>
      </c>
      <c r="BF372" s="94">
        <f t="shared" ca="1" si="314"/>
        <v>0</v>
      </c>
      <c r="BG372" s="94">
        <f t="shared" ca="1" si="314"/>
        <v>0</v>
      </c>
      <c r="BH372" s="94">
        <f t="shared" ca="1" si="314"/>
        <v>0</v>
      </c>
      <c r="BI372" s="94">
        <f t="shared" ca="1" si="314"/>
        <v>0</v>
      </c>
      <c r="BJ372" s="94">
        <f t="shared" ca="1" si="314"/>
        <v>0</v>
      </c>
      <c r="BK372" s="94">
        <f t="shared" ca="1" si="314"/>
        <v>0</v>
      </c>
    </row>
    <row r="373" spans="1:63">
      <c r="A373" s="2" t="s">
        <v>221</v>
      </c>
      <c r="B373" s="184">
        <f t="shared" ca="1" si="250"/>
        <v>0</v>
      </c>
      <c r="C373" s="94">
        <f t="shared" ca="1" si="251"/>
        <v>0</v>
      </c>
      <c r="D373" s="94">
        <f t="shared" ref="D373:BK373" ca="1" si="315">IF(D$354&lt;=$B$349,SUMIF($BK$249:$BK$279,$A373,C$249:C$279),0)</f>
        <v>0</v>
      </c>
      <c r="E373" s="94">
        <f t="shared" ca="1" si="315"/>
        <v>0</v>
      </c>
      <c r="F373" s="94">
        <f t="shared" ca="1" si="315"/>
        <v>0</v>
      </c>
      <c r="G373" s="94">
        <f t="shared" ca="1" si="315"/>
        <v>0</v>
      </c>
      <c r="H373" s="94">
        <f t="shared" ca="1" si="315"/>
        <v>0</v>
      </c>
      <c r="I373" s="94">
        <f t="shared" ca="1" si="315"/>
        <v>0</v>
      </c>
      <c r="J373" s="94">
        <f t="shared" ca="1" si="315"/>
        <v>0</v>
      </c>
      <c r="K373" s="94">
        <f t="shared" ca="1" si="315"/>
        <v>0</v>
      </c>
      <c r="L373" s="94">
        <f t="shared" ca="1" si="315"/>
        <v>0</v>
      </c>
      <c r="M373" s="94">
        <f t="shared" ca="1" si="315"/>
        <v>0</v>
      </c>
      <c r="N373" s="94">
        <f t="shared" ca="1" si="315"/>
        <v>0</v>
      </c>
      <c r="O373" s="94">
        <f t="shared" ca="1" si="315"/>
        <v>0</v>
      </c>
      <c r="P373" s="94">
        <f t="shared" ca="1" si="315"/>
        <v>0</v>
      </c>
      <c r="Q373" s="94">
        <f t="shared" ca="1" si="315"/>
        <v>0</v>
      </c>
      <c r="R373" s="94">
        <f t="shared" ca="1" si="315"/>
        <v>0</v>
      </c>
      <c r="S373" s="94">
        <f t="shared" ca="1" si="315"/>
        <v>0</v>
      </c>
      <c r="T373" s="94">
        <f t="shared" ca="1" si="315"/>
        <v>0</v>
      </c>
      <c r="U373" s="94">
        <f t="shared" ca="1" si="315"/>
        <v>0</v>
      </c>
      <c r="V373" s="94">
        <f t="shared" ca="1" si="315"/>
        <v>0</v>
      </c>
      <c r="W373" s="94">
        <f t="shared" ca="1" si="315"/>
        <v>0</v>
      </c>
      <c r="X373" s="94">
        <f t="shared" ca="1" si="315"/>
        <v>0</v>
      </c>
      <c r="Y373" s="94">
        <f t="shared" ca="1" si="315"/>
        <v>0</v>
      </c>
      <c r="Z373" s="94">
        <f t="shared" ca="1" si="315"/>
        <v>0</v>
      </c>
      <c r="AA373" s="94">
        <f t="shared" ca="1" si="315"/>
        <v>0</v>
      </c>
      <c r="AB373" s="94">
        <f t="shared" ca="1" si="315"/>
        <v>0</v>
      </c>
      <c r="AC373" s="94">
        <f t="shared" ca="1" si="315"/>
        <v>0</v>
      </c>
      <c r="AD373" s="94">
        <f t="shared" ca="1" si="315"/>
        <v>0</v>
      </c>
      <c r="AE373" s="94">
        <f t="shared" ca="1" si="315"/>
        <v>0</v>
      </c>
      <c r="AF373" s="94">
        <f t="shared" ca="1" si="315"/>
        <v>0</v>
      </c>
      <c r="AG373" s="94">
        <f t="shared" ca="1" si="315"/>
        <v>0</v>
      </c>
      <c r="AH373" s="94">
        <f t="shared" ca="1" si="315"/>
        <v>0</v>
      </c>
      <c r="AI373" s="94">
        <f t="shared" ca="1" si="315"/>
        <v>0</v>
      </c>
      <c r="AJ373" s="94">
        <f t="shared" ca="1" si="315"/>
        <v>0</v>
      </c>
      <c r="AK373" s="94">
        <f t="shared" ca="1" si="315"/>
        <v>0</v>
      </c>
      <c r="AL373" s="94">
        <f t="shared" ca="1" si="315"/>
        <v>0</v>
      </c>
      <c r="AM373" s="94">
        <f t="shared" ca="1" si="315"/>
        <v>0</v>
      </c>
      <c r="AN373" s="94">
        <f t="shared" ca="1" si="315"/>
        <v>0</v>
      </c>
      <c r="AO373" s="94">
        <f t="shared" ca="1" si="315"/>
        <v>0</v>
      </c>
      <c r="AP373" s="94">
        <f t="shared" ca="1" si="315"/>
        <v>0</v>
      </c>
      <c r="AQ373" s="94">
        <f t="shared" ca="1" si="315"/>
        <v>0</v>
      </c>
      <c r="AR373" s="94">
        <f t="shared" ca="1" si="315"/>
        <v>0</v>
      </c>
      <c r="AS373" s="94">
        <f t="shared" ca="1" si="315"/>
        <v>0</v>
      </c>
      <c r="AT373" s="94">
        <f t="shared" ca="1" si="315"/>
        <v>0</v>
      </c>
      <c r="AU373" s="94">
        <f t="shared" ca="1" si="315"/>
        <v>0</v>
      </c>
      <c r="AV373" s="94">
        <f t="shared" ca="1" si="315"/>
        <v>0</v>
      </c>
      <c r="AW373" s="94">
        <f t="shared" ca="1" si="315"/>
        <v>0</v>
      </c>
      <c r="AX373" s="94">
        <f t="shared" ca="1" si="315"/>
        <v>0</v>
      </c>
      <c r="AY373" s="94">
        <f t="shared" ca="1" si="315"/>
        <v>0</v>
      </c>
      <c r="AZ373" s="94">
        <f t="shared" ca="1" si="315"/>
        <v>0</v>
      </c>
      <c r="BA373" s="94">
        <f t="shared" ca="1" si="315"/>
        <v>0</v>
      </c>
      <c r="BB373" s="94">
        <f t="shared" ca="1" si="315"/>
        <v>0</v>
      </c>
      <c r="BC373" s="94">
        <f t="shared" ca="1" si="315"/>
        <v>0</v>
      </c>
      <c r="BD373" s="94">
        <f t="shared" ca="1" si="315"/>
        <v>0</v>
      </c>
      <c r="BE373" s="94">
        <f t="shared" ca="1" si="315"/>
        <v>0</v>
      </c>
      <c r="BF373" s="94">
        <f t="shared" ca="1" si="315"/>
        <v>0</v>
      </c>
      <c r="BG373" s="94">
        <f t="shared" ca="1" si="315"/>
        <v>0</v>
      </c>
      <c r="BH373" s="94">
        <f t="shared" ca="1" si="315"/>
        <v>0</v>
      </c>
      <c r="BI373" s="94">
        <f t="shared" ca="1" si="315"/>
        <v>0</v>
      </c>
      <c r="BJ373" s="94">
        <f t="shared" ca="1" si="315"/>
        <v>0</v>
      </c>
      <c r="BK373" s="94">
        <f t="shared" ca="1" si="315"/>
        <v>0</v>
      </c>
    </row>
    <row r="374" spans="1:63">
      <c r="A374" s="185" t="str">
        <f t="shared" ref="A374:A379" si="316">A11</f>
        <v>Intangibles</v>
      </c>
      <c r="B374" s="184">
        <f t="shared" ref="B374:B379" ca="1" si="317">-SUM(C374:BK374)</f>
        <v>25000</v>
      </c>
      <c r="C374" s="186"/>
      <c r="D374" s="186" cm="1">
        <f t="array" aca="1" ref="D374" ca="1">IF(D$354&lt;$B$349,-SUMPRODUCT(--('Input - Assumptions'!$H$22:$H$30=Calc!C$10),--('Input - Assumptions'!$D$22:$D$30=Calc!$A374),'Input - Assumptions'!$E$22:$E$30),0)</f>
        <v>-25000</v>
      </c>
      <c r="E374" s="186" cm="1">
        <f t="array" aca="1" ref="E374" ca="1">IF(E$354&lt;$B$349,-SUMPRODUCT(--('Input - Assumptions'!$H$22:$H$30=Calc!D$10),--('Input - Assumptions'!$D$22:$D$30=Calc!$A374),'Input - Assumptions'!$E$22:$E$30),0)</f>
        <v>0</v>
      </c>
      <c r="F374" s="186" cm="1">
        <f t="array" aca="1" ref="F374" ca="1">IF(F$354&lt;$B$349,-SUMPRODUCT(--('Input - Assumptions'!$H$22:$H$30=Calc!E$10),--('Input - Assumptions'!$D$22:$D$30=Calc!$A374),'Input - Assumptions'!$E$22:$E$30),0)</f>
        <v>0</v>
      </c>
      <c r="G374" s="186" cm="1">
        <f t="array" aca="1" ref="G374" ca="1">IF(G$354&lt;$B$349,-SUMPRODUCT(--('Input - Assumptions'!$H$22:$H$30=Calc!F$10),--('Input - Assumptions'!$D$22:$D$30=Calc!$A374),'Input - Assumptions'!$E$22:$E$30),0)</f>
        <v>0</v>
      </c>
      <c r="H374" s="186" cm="1">
        <f t="array" aca="1" ref="H374" ca="1">IF(H$354&lt;$B$349,-SUMPRODUCT(--('Input - Assumptions'!$H$22:$H$30=Calc!G$10),--('Input - Assumptions'!$D$22:$D$30=Calc!$A374),'Input - Assumptions'!$E$22:$E$30),0)</f>
        <v>0</v>
      </c>
      <c r="I374" s="186" cm="1">
        <f t="array" aca="1" ref="I374" ca="1">IF(I$354&lt;$B$349,-SUMPRODUCT(--('Input - Assumptions'!$H$22:$H$30=Calc!H$10),--('Input - Assumptions'!$D$22:$D$30=Calc!$A374),'Input - Assumptions'!$E$22:$E$30),0)</f>
        <v>0</v>
      </c>
      <c r="J374" s="186" cm="1">
        <f t="array" aca="1" ref="J374" ca="1">IF(J$354&lt;$B$349,-SUMPRODUCT(--('Input - Assumptions'!$H$22:$H$30=Calc!I$10),--('Input - Assumptions'!$D$22:$D$30=Calc!$A374),'Input - Assumptions'!$E$22:$E$30),0)</f>
        <v>0</v>
      </c>
      <c r="K374" s="186" cm="1">
        <f t="array" aca="1" ref="K374" ca="1">IF(K$354&lt;$B$349,-SUMPRODUCT(--('Input - Assumptions'!$H$22:$H$30=Calc!J$10),--('Input - Assumptions'!$D$22:$D$30=Calc!$A374),'Input - Assumptions'!$E$22:$E$30),0)</f>
        <v>0</v>
      </c>
      <c r="L374" s="186" cm="1">
        <f t="array" aca="1" ref="L374" ca="1">IF(L$354&lt;$B$349,-SUMPRODUCT(--('Input - Assumptions'!$H$22:$H$30=Calc!K$10),--('Input - Assumptions'!$D$22:$D$30=Calc!$A374),'Input - Assumptions'!$E$22:$E$30),0)</f>
        <v>0</v>
      </c>
      <c r="M374" s="186" cm="1">
        <f t="array" aca="1" ref="M374" ca="1">IF(M$354&lt;$B$349,-SUMPRODUCT(--('Input - Assumptions'!$H$22:$H$30=Calc!L$10),--('Input - Assumptions'!$D$22:$D$30=Calc!$A374),'Input - Assumptions'!$E$22:$E$30),0)</f>
        <v>0</v>
      </c>
      <c r="N374" s="186" cm="1">
        <f t="array" aca="1" ref="N374" ca="1">IF(N$354&lt;$B$349,-SUMPRODUCT(--('Input - Assumptions'!$H$22:$H$30=Calc!M$10),--('Input - Assumptions'!$D$22:$D$30=Calc!$A374),'Input - Assumptions'!$E$22:$E$30),0)</f>
        <v>0</v>
      </c>
      <c r="O374" s="186" cm="1">
        <f t="array" aca="1" ref="O374" ca="1">IF(O$354&lt;$B$349,-SUMPRODUCT(--('Input - Assumptions'!$H$22:$H$30=Calc!N$10),--('Input - Assumptions'!$D$22:$D$30=Calc!$A374),'Input - Assumptions'!$E$22:$E$30),0)</f>
        <v>0</v>
      </c>
      <c r="P374" s="186" cm="1">
        <f t="array" aca="1" ref="P374" ca="1">IF(P$354&lt;$B$349,-SUMPRODUCT(--('Input - Assumptions'!$H$22:$H$30=Calc!O$10),--('Input - Assumptions'!$D$22:$D$30=Calc!$A374),'Input - Assumptions'!$E$22:$E$30),0)</f>
        <v>0</v>
      </c>
      <c r="Q374" s="186" cm="1">
        <f t="array" aca="1" ref="Q374" ca="1">IF(Q$354&lt;$B$349,-SUMPRODUCT(--('Input - Assumptions'!$H$22:$H$30=Calc!P$10),--('Input - Assumptions'!$D$22:$D$30=Calc!$A374),'Input - Assumptions'!$E$22:$E$30),0)</f>
        <v>0</v>
      </c>
      <c r="R374" s="186" cm="1">
        <f t="array" aca="1" ref="R374" ca="1">IF(R$354&lt;$B$349,-SUMPRODUCT(--('Input - Assumptions'!$H$22:$H$30=Calc!Q$10),--('Input - Assumptions'!$D$22:$D$30=Calc!$A374),'Input - Assumptions'!$E$22:$E$30),0)</f>
        <v>0</v>
      </c>
      <c r="S374" s="186" cm="1">
        <f t="array" aca="1" ref="S374" ca="1">IF(S$354&lt;$B$349,-SUMPRODUCT(--('Input - Assumptions'!$H$22:$H$30=Calc!R$10),--('Input - Assumptions'!$D$22:$D$30=Calc!$A374),'Input - Assumptions'!$E$22:$E$30),0)</f>
        <v>0</v>
      </c>
      <c r="T374" s="186" cm="1">
        <f t="array" aca="1" ref="T374" ca="1">IF(T$354&lt;$B$349,-SUMPRODUCT(--('Input - Assumptions'!$H$22:$H$30=Calc!S$10),--('Input - Assumptions'!$D$22:$D$30=Calc!$A374),'Input - Assumptions'!$E$22:$E$30),0)</f>
        <v>0</v>
      </c>
      <c r="U374" s="186" cm="1">
        <f t="array" aca="1" ref="U374" ca="1">IF(U$354&lt;$B$349,-SUMPRODUCT(--('Input - Assumptions'!$H$22:$H$30=Calc!T$10),--('Input - Assumptions'!$D$22:$D$30=Calc!$A374),'Input - Assumptions'!$E$22:$E$30),0)</f>
        <v>0</v>
      </c>
      <c r="V374" s="186" cm="1">
        <f t="array" aca="1" ref="V374" ca="1">IF(V$354&lt;$B$349,-SUMPRODUCT(--('Input - Assumptions'!$H$22:$H$30=Calc!U$10),--('Input - Assumptions'!$D$22:$D$30=Calc!$A374),'Input - Assumptions'!$E$22:$E$30),0)</f>
        <v>0</v>
      </c>
      <c r="W374" s="186" cm="1">
        <f t="array" aca="1" ref="W374" ca="1">IF(W$354&lt;$B$349,-SUMPRODUCT(--('Input - Assumptions'!$H$22:$H$30=Calc!V$10),--('Input - Assumptions'!$D$22:$D$30=Calc!$A374),'Input - Assumptions'!$E$22:$E$30),0)</f>
        <v>0</v>
      </c>
      <c r="X374" s="186" cm="1">
        <f t="array" aca="1" ref="X374" ca="1">IF(X$354&lt;$B$349,-SUMPRODUCT(--('Input - Assumptions'!$H$22:$H$30=Calc!W$10),--('Input - Assumptions'!$D$22:$D$30=Calc!$A374),'Input - Assumptions'!$E$22:$E$30),0)</f>
        <v>0</v>
      </c>
      <c r="Y374" s="186" cm="1">
        <f t="array" aca="1" ref="Y374" ca="1">IF(Y$354&lt;$B$349,-SUMPRODUCT(--('Input - Assumptions'!$H$22:$H$30=Calc!X$10),--('Input - Assumptions'!$D$22:$D$30=Calc!$A374),'Input - Assumptions'!$E$22:$E$30),0)</f>
        <v>0</v>
      </c>
      <c r="Z374" s="186" cm="1">
        <f t="array" aca="1" ref="Z374" ca="1">IF(Z$354&lt;$B$349,-SUMPRODUCT(--('Input - Assumptions'!$H$22:$H$30=Calc!Y$10),--('Input - Assumptions'!$D$22:$D$30=Calc!$A374),'Input - Assumptions'!$E$22:$E$30),0)</f>
        <v>0</v>
      </c>
      <c r="AA374" s="186" cm="1">
        <f t="array" aca="1" ref="AA374" ca="1">IF(AA$354&lt;$B$349,-SUMPRODUCT(--('Input - Assumptions'!$H$22:$H$30=Calc!Z$10),--('Input - Assumptions'!$D$22:$D$30=Calc!$A374),'Input - Assumptions'!$E$22:$E$30),0)</f>
        <v>0</v>
      </c>
      <c r="AB374" s="186" cm="1">
        <f t="array" aca="1" ref="AB374" ca="1">IF(AB$354&lt;$B$349,-SUMPRODUCT(--('Input - Assumptions'!$H$22:$H$30=Calc!AA$10),--('Input - Assumptions'!$D$22:$D$30=Calc!$A374),'Input - Assumptions'!$E$22:$E$30),0)</f>
        <v>0</v>
      </c>
      <c r="AC374" s="186" cm="1">
        <f t="array" aca="1" ref="AC374" ca="1">IF(AC$354&lt;$B$349,-SUMPRODUCT(--('Input - Assumptions'!$H$22:$H$30=Calc!AB$10),--('Input - Assumptions'!$D$22:$D$30=Calc!$A374),'Input - Assumptions'!$E$22:$E$30),0)</f>
        <v>0</v>
      </c>
      <c r="AD374" s="186" cm="1">
        <f t="array" aca="1" ref="AD374" ca="1">IF(AD$354&lt;$B$349,-SUMPRODUCT(--('Input - Assumptions'!$H$22:$H$30=Calc!AC$10),--('Input - Assumptions'!$D$22:$D$30=Calc!$A374),'Input - Assumptions'!$E$22:$E$30),0)</f>
        <v>0</v>
      </c>
      <c r="AE374" s="186" cm="1">
        <f t="array" aca="1" ref="AE374" ca="1">IF(AE$354&lt;$B$349,-SUMPRODUCT(--('Input - Assumptions'!$H$22:$H$30=Calc!AD$10),--('Input - Assumptions'!$D$22:$D$30=Calc!$A374),'Input - Assumptions'!$E$22:$E$30),0)</f>
        <v>0</v>
      </c>
      <c r="AF374" s="186" cm="1">
        <f t="array" aca="1" ref="AF374" ca="1">IF(AF$354&lt;$B$349,-SUMPRODUCT(--('Input - Assumptions'!$H$22:$H$30=Calc!AE$10),--('Input - Assumptions'!$D$22:$D$30=Calc!$A374),'Input - Assumptions'!$E$22:$E$30),0)</f>
        <v>0</v>
      </c>
      <c r="AG374" s="186" cm="1">
        <f t="array" aca="1" ref="AG374" ca="1">IF(AG$354&lt;$B$349,-SUMPRODUCT(--('Input - Assumptions'!$H$22:$H$30=Calc!AF$10),--('Input - Assumptions'!$D$22:$D$30=Calc!$A374),'Input - Assumptions'!$E$22:$E$30),0)</f>
        <v>0</v>
      </c>
      <c r="AH374" s="186" cm="1">
        <f t="array" aca="1" ref="AH374" ca="1">IF(AH$354&lt;$B$349,-SUMPRODUCT(--('Input - Assumptions'!$H$22:$H$30=Calc!AG$10),--('Input - Assumptions'!$D$22:$D$30=Calc!$A374),'Input - Assumptions'!$E$22:$E$30),0)</f>
        <v>0</v>
      </c>
      <c r="AI374" s="186" cm="1">
        <f t="array" aca="1" ref="AI374" ca="1">IF(AI$354&lt;$B$349,-SUMPRODUCT(--('Input - Assumptions'!$H$22:$H$30=Calc!AH$10),--('Input - Assumptions'!$D$22:$D$30=Calc!$A374),'Input - Assumptions'!$E$22:$E$30),0)</f>
        <v>0</v>
      </c>
      <c r="AJ374" s="186" cm="1">
        <f t="array" aca="1" ref="AJ374" ca="1">IF(AJ$354&lt;$B$349,-SUMPRODUCT(--('Input - Assumptions'!$H$22:$H$30=Calc!AI$10),--('Input - Assumptions'!$D$22:$D$30=Calc!$A374),'Input - Assumptions'!$E$22:$E$30),0)</f>
        <v>0</v>
      </c>
      <c r="AK374" s="186" cm="1">
        <f t="array" aca="1" ref="AK374" ca="1">IF(AK$354&lt;$B$349,-SUMPRODUCT(--('Input - Assumptions'!$H$22:$H$30=Calc!AJ$10),--('Input - Assumptions'!$D$22:$D$30=Calc!$A374),'Input - Assumptions'!$E$22:$E$30),0)</f>
        <v>0</v>
      </c>
      <c r="AL374" s="186" cm="1">
        <f t="array" aca="1" ref="AL374" ca="1">IF(AL$354&lt;$B$349,-SUMPRODUCT(--('Input - Assumptions'!$H$22:$H$30=Calc!AK$10),--('Input - Assumptions'!$D$22:$D$30=Calc!$A374),'Input - Assumptions'!$E$22:$E$30),0)</f>
        <v>0</v>
      </c>
      <c r="AM374" s="186" cm="1">
        <f t="array" aca="1" ref="AM374" ca="1">IF(AM$354&lt;$B$349,-SUMPRODUCT(--('Input - Assumptions'!$H$22:$H$30=Calc!AL$10),--('Input - Assumptions'!$D$22:$D$30=Calc!$A374),'Input - Assumptions'!$E$22:$E$30),0)</f>
        <v>0</v>
      </c>
      <c r="AN374" s="186" cm="1">
        <f t="array" aca="1" ref="AN374" ca="1">IF(AN$354&lt;$B$349,-SUMPRODUCT(--('Input - Assumptions'!$H$22:$H$30=Calc!AM$10),--('Input - Assumptions'!$D$22:$D$30=Calc!$A374),'Input - Assumptions'!$E$22:$E$30),0)</f>
        <v>0</v>
      </c>
      <c r="AO374" s="186" cm="1">
        <f t="array" aca="1" ref="AO374" ca="1">IF(AO$354&lt;$B$349,-SUMPRODUCT(--('Input - Assumptions'!$H$22:$H$30=Calc!AN$10),--('Input - Assumptions'!$D$22:$D$30=Calc!$A374),'Input - Assumptions'!$E$22:$E$30),0)</f>
        <v>0</v>
      </c>
      <c r="AP374" s="186" cm="1">
        <f t="array" aca="1" ref="AP374" ca="1">IF(AP$354&lt;$B$349,-SUMPRODUCT(--('Input - Assumptions'!$H$22:$H$30=Calc!AO$10),--('Input - Assumptions'!$D$22:$D$30=Calc!$A374),'Input - Assumptions'!$E$22:$E$30),0)</f>
        <v>0</v>
      </c>
      <c r="AQ374" s="186" cm="1">
        <f t="array" aca="1" ref="AQ374" ca="1">IF(AQ$354&lt;$B$349,-SUMPRODUCT(--('Input - Assumptions'!$H$22:$H$30=Calc!AP$10),--('Input - Assumptions'!$D$22:$D$30=Calc!$A374),'Input - Assumptions'!$E$22:$E$30),0)</f>
        <v>0</v>
      </c>
      <c r="AR374" s="186" cm="1">
        <f t="array" aca="1" ref="AR374" ca="1">IF(AR$354&lt;$B$349,-SUMPRODUCT(--('Input - Assumptions'!$H$22:$H$30=Calc!AQ$10),--('Input - Assumptions'!$D$22:$D$30=Calc!$A374),'Input - Assumptions'!$E$22:$E$30),0)</f>
        <v>0</v>
      </c>
      <c r="AS374" s="186" cm="1">
        <f t="array" aca="1" ref="AS374" ca="1">IF(AS$354&lt;$B$349,-SUMPRODUCT(--('Input - Assumptions'!$H$22:$H$30=Calc!AR$10),--('Input - Assumptions'!$D$22:$D$30=Calc!$A374),'Input - Assumptions'!$E$22:$E$30),0)</f>
        <v>0</v>
      </c>
      <c r="AT374" s="186" cm="1">
        <f t="array" aca="1" ref="AT374" ca="1">IF(AT$354&lt;$B$349,-SUMPRODUCT(--('Input - Assumptions'!$H$22:$H$30=Calc!AS$10),--('Input - Assumptions'!$D$22:$D$30=Calc!$A374),'Input - Assumptions'!$E$22:$E$30),0)</f>
        <v>0</v>
      </c>
      <c r="AU374" s="186" cm="1">
        <f t="array" aca="1" ref="AU374" ca="1">IF(AU$354&lt;$B$349,-SUMPRODUCT(--('Input - Assumptions'!$H$22:$H$30=Calc!AT$10),--('Input - Assumptions'!$D$22:$D$30=Calc!$A374),'Input - Assumptions'!$E$22:$E$30),0)</f>
        <v>0</v>
      </c>
      <c r="AV374" s="186" cm="1">
        <f t="array" aca="1" ref="AV374" ca="1">IF(AV$354&lt;$B$349,-SUMPRODUCT(--('Input - Assumptions'!$H$22:$H$30=Calc!AU$10),--('Input - Assumptions'!$D$22:$D$30=Calc!$A374),'Input - Assumptions'!$E$22:$E$30),0)</f>
        <v>0</v>
      </c>
      <c r="AW374" s="186" cm="1">
        <f t="array" aca="1" ref="AW374" ca="1">IF(AW$354&lt;$B$349,-SUMPRODUCT(--('Input - Assumptions'!$H$22:$H$30=Calc!AV$10),--('Input - Assumptions'!$D$22:$D$30=Calc!$A374),'Input - Assumptions'!$E$22:$E$30),0)</f>
        <v>0</v>
      </c>
      <c r="AX374" s="186" cm="1">
        <f t="array" aca="1" ref="AX374" ca="1">IF(AX$354&lt;$B$349,-SUMPRODUCT(--('Input - Assumptions'!$H$22:$H$30=Calc!AW$10),--('Input - Assumptions'!$D$22:$D$30=Calc!$A374),'Input - Assumptions'!$E$22:$E$30),0)</f>
        <v>0</v>
      </c>
      <c r="AY374" s="186" cm="1">
        <f t="array" aca="1" ref="AY374" ca="1">IF(AY$354&lt;$B$349,-SUMPRODUCT(--('Input - Assumptions'!$H$22:$H$30=Calc!AX$10),--('Input - Assumptions'!$D$22:$D$30=Calc!$A374),'Input - Assumptions'!$E$22:$E$30),0)</f>
        <v>0</v>
      </c>
      <c r="AZ374" s="186" cm="1">
        <f t="array" aca="1" ref="AZ374" ca="1">IF(AZ$354&lt;$B$349,-SUMPRODUCT(--('Input - Assumptions'!$H$22:$H$30=Calc!AY$10),--('Input - Assumptions'!$D$22:$D$30=Calc!$A374),'Input - Assumptions'!$E$22:$E$30),0)</f>
        <v>0</v>
      </c>
      <c r="BA374" s="186" cm="1">
        <f t="array" aca="1" ref="BA374" ca="1">IF(BA$354&lt;$B$349,-SUMPRODUCT(--('Input - Assumptions'!$H$22:$H$30=Calc!AZ$10),--('Input - Assumptions'!$D$22:$D$30=Calc!$A374),'Input - Assumptions'!$E$22:$E$30),0)</f>
        <v>0</v>
      </c>
      <c r="BB374" s="186" cm="1">
        <f t="array" aca="1" ref="BB374" ca="1">IF(BB$354&lt;$B$349,-SUMPRODUCT(--('Input - Assumptions'!$H$22:$H$30=Calc!BA$10),--('Input - Assumptions'!$D$22:$D$30=Calc!$A374),'Input - Assumptions'!$E$22:$E$30),0)</f>
        <v>0</v>
      </c>
      <c r="BC374" s="186" cm="1">
        <f t="array" aca="1" ref="BC374" ca="1">IF(BC$354&lt;$B$349,-SUMPRODUCT(--('Input - Assumptions'!$H$22:$H$30=Calc!BB$10),--('Input - Assumptions'!$D$22:$D$30=Calc!$A374),'Input - Assumptions'!$E$22:$E$30),0)</f>
        <v>0</v>
      </c>
      <c r="BD374" s="186" cm="1">
        <f t="array" aca="1" ref="BD374" ca="1">IF(BD$354&lt;$B$349,-SUMPRODUCT(--('Input - Assumptions'!$H$22:$H$30=Calc!BC$10),--('Input - Assumptions'!$D$22:$D$30=Calc!$A374),'Input - Assumptions'!$E$22:$E$30),0)</f>
        <v>0</v>
      </c>
      <c r="BE374" s="186" cm="1">
        <f t="array" aca="1" ref="BE374" ca="1">IF(BE$354&lt;$B$349,-SUMPRODUCT(--('Input - Assumptions'!$H$22:$H$30=Calc!BD$10),--('Input - Assumptions'!$D$22:$D$30=Calc!$A374),'Input - Assumptions'!$E$22:$E$30),0)</f>
        <v>0</v>
      </c>
      <c r="BF374" s="186" cm="1">
        <f t="array" aca="1" ref="BF374" ca="1">IF(BF$354&lt;$B$349,-SUMPRODUCT(--('Input - Assumptions'!$H$22:$H$30=Calc!BE$10),--('Input - Assumptions'!$D$22:$D$30=Calc!$A374),'Input - Assumptions'!$E$22:$E$30),0)</f>
        <v>0</v>
      </c>
      <c r="BG374" s="186" cm="1">
        <f t="array" aca="1" ref="BG374" ca="1">IF(BG$354&lt;$B$349,-SUMPRODUCT(--('Input - Assumptions'!$H$22:$H$30=Calc!BF$10),--('Input - Assumptions'!$D$22:$D$30=Calc!$A374),'Input - Assumptions'!$E$22:$E$30),0)</f>
        <v>0</v>
      </c>
      <c r="BH374" s="186" cm="1">
        <f t="array" aca="1" ref="BH374" ca="1">IF(BH$354&lt;$B$349,-SUMPRODUCT(--('Input - Assumptions'!$H$22:$H$30=Calc!BG$10),--('Input - Assumptions'!$D$22:$D$30=Calc!$A374),'Input - Assumptions'!$E$22:$E$30),0)</f>
        <v>0</v>
      </c>
      <c r="BI374" s="186" cm="1">
        <f t="array" aca="1" ref="BI374" ca="1">IF(BI$354&lt;$B$349,-SUMPRODUCT(--('Input - Assumptions'!$H$22:$H$30=Calc!BH$10),--('Input - Assumptions'!$D$22:$D$30=Calc!$A374),'Input - Assumptions'!$E$22:$E$30),0)</f>
        <v>0</v>
      </c>
      <c r="BJ374" s="186" cm="1">
        <f t="array" aca="1" ref="BJ374" ca="1">IF(BJ$354&lt;$B$349,-SUMPRODUCT(--('Input - Assumptions'!$H$22:$H$30=Calc!BI$10),--('Input - Assumptions'!$D$22:$D$30=Calc!$A374),'Input - Assumptions'!$E$22:$E$30),0)</f>
        <v>0</v>
      </c>
      <c r="BK374" s="186" cm="1">
        <f t="array" aca="1" ref="BK374" ca="1">IF(BK$354&lt;$B$349,-SUMPRODUCT(--('Input - Assumptions'!$H$22:$H$30=Calc!BJ$10),--('Input - Assumptions'!$D$22:$D$30=Calc!$A374),'Input - Assumptions'!$E$22:$E$30),0)</f>
        <v>0</v>
      </c>
    </row>
    <row r="375" spans="1:63">
      <c r="A375" s="185" t="str">
        <f t="shared" si="316"/>
        <v>Equipment</v>
      </c>
      <c r="B375" s="184">
        <f t="shared" ca="1" si="317"/>
        <v>30000</v>
      </c>
      <c r="C375" s="186"/>
      <c r="D375" s="186" cm="1">
        <f t="array" aca="1" ref="D375" ca="1">IF(D$354&lt;$B$349,-SUMPRODUCT(--('Input - Assumptions'!$H$22:$H$30=Calc!C$10),--('Input - Assumptions'!$D$22:$D$30=Calc!$A375),'Input - Assumptions'!$E$22:$E$30),0)</f>
        <v>0</v>
      </c>
      <c r="E375" s="186" cm="1">
        <f t="array" aca="1" ref="E375" ca="1">IF(E$354&lt;$B$349,-SUMPRODUCT(--('Input - Assumptions'!$H$22:$H$30=Calc!D$10),--('Input - Assumptions'!$D$22:$D$30=Calc!$A375),'Input - Assumptions'!$E$22:$E$30),0)</f>
        <v>0</v>
      </c>
      <c r="F375" s="186" cm="1">
        <f t="array" aca="1" ref="F375" ca="1">IF(F$354&lt;$B$349,-SUMPRODUCT(--('Input - Assumptions'!$H$22:$H$30=Calc!E$10),--('Input - Assumptions'!$D$22:$D$30=Calc!$A375),'Input - Assumptions'!$E$22:$E$30),0)</f>
        <v>0</v>
      </c>
      <c r="G375" s="186" cm="1">
        <f t="array" aca="1" ref="G375" ca="1">IF(G$354&lt;$B$349,-SUMPRODUCT(--('Input - Assumptions'!$H$22:$H$30=Calc!F$10),--('Input - Assumptions'!$D$22:$D$30=Calc!$A375),'Input - Assumptions'!$E$22:$E$30),0)</f>
        <v>0</v>
      </c>
      <c r="H375" s="186" cm="1">
        <f t="array" aca="1" ref="H375" ca="1">IF(H$354&lt;$B$349,-SUMPRODUCT(--('Input - Assumptions'!$H$22:$H$30=Calc!G$10),--('Input - Assumptions'!$D$22:$D$30=Calc!$A375),'Input - Assumptions'!$E$22:$E$30),0)</f>
        <v>0</v>
      </c>
      <c r="I375" s="186" cm="1">
        <f t="array" aca="1" ref="I375" ca="1">IF(I$354&lt;$B$349,-SUMPRODUCT(--('Input - Assumptions'!$H$22:$H$30=Calc!H$10),--('Input - Assumptions'!$D$22:$D$30=Calc!$A375),'Input - Assumptions'!$E$22:$E$30),0)</f>
        <v>-30000</v>
      </c>
      <c r="J375" s="186" cm="1">
        <f t="array" aca="1" ref="J375" ca="1">IF(J$354&lt;$B$349,-SUMPRODUCT(--('Input - Assumptions'!$H$22:$H$30=Calc!I$10),--('Input - Assumptions'!$D$22:$D$30=Calc!$A375),'Input - Assumptions'!$E$22:$E$30),0)</f>
        <v>0</v>
      </c>
      <c r="K375" s="186" cm="1">
        <f t="array" aca="1" ref="K375" ca="1">IF(K$354&lt;$B$349,-SUMPRODUCT(--('Input - Assumptions'!$H$22:$H$30=Calc!J$10),--('Input - Assumptions'!$D$22:$D$30=Calc!$A375),'Input - Assumptions'!$E$22:$E$30),0)</f>
        <v>0</v>
      </c>
      <c r="L375" s="186" cm="1">
        <f t="array" aca="1" ref="L375" ca="1">IF(L$354&lt;$B$349,-SUMPRODUCT(--('Input - Assumptions'!$H$22:$H$30=Calc!K$10),--('Input - Assumptions'!$D$22:$D$30=Calc!$A375),'Input - Assumptions'!$E$22:$E$30),0)</f>
        <v>0</v>
      </c>
      <c r="M375" s="186" cm="1">
        <f t="array" aca="1" ref="M375" ca="1">IF(M$354&lt;$B$349,-SUMPRODUCT(--('Input - Assumptions'!$H$22:$H$30=Calc!L$10),--('Input - Assumptions'!$D$22:$D$30=Calc!$A375),'Input - Assumptions'!$E$22:$E$30),0)</f>
        <v>0</v>
      </c>
      <c r="N375" s="186" cm="1">
        <f t="array" aca="1" ref="N375" ca="1">IF(N$354&lt;$B$349,-SUMPRODUCT(--('Input - Assumptions'!$H$22:$H$30=Calc!M$10),--('Input - Assumptions'!$D$22:$D$30=Calc!$A375),'Input - Assumptions'!$E$22:$E$30),0)</f>
        <v>0</v>
      </c>
      <c r="O375" s="186" cm="1">
        <f t="array" aca="1" ref="O375" ca="1">IF(O$354&lt;$B$349,-SUMPRODUCT(--('Input - Assumptions'!$H$22:$H$30=Calc!N$10),--('Input - Assumptions'!$D$22:$D$30=Calc!$A375),'Input - Assumptions'!$E$22:$E$30),0)</f>
        <v>0</v>
      </c>
      <c r="P375" s="186" cm="1">
        <f t="array" aca="1" ref="P375" ca="1">IF(P$354&lt;$B$349,-SUMPRODUCT(--('Input - Assumptions'!$H$22:$H$30=Calc!O$10),--('Input - Assumptions'!$D$22:$D$30=Calc!$A375),'Input - Assumptions'!$E$22:$E$30),0)</f>
        <v>0</v>
      </c>
      <c r="Q375" s="186" cm="1">
        <f t="array" aca="1" ref="Q375" ca="1">IF(Q$354&lt;$B$349,-SUMPRODUCT(--('Input - Assumptions'!$H$22:$H$30=Calc!P$10),--('Input - Assumptions'!$D$22:$D$30=Calc!$A375),'Input - Assumptions'!$E$22:$E$30),0)</f>
        <v>0</v>
      </c>
      <c r="R375" s="186" cm="1">
        <f t="array" aca="1" ref="R375" ca="1">IF(R$354&lt;$B$349,-SUMPRODUCT(--('Input - Assumptions'!$H$22:$H$30=Calc!Q$10),--('Input - Assumptions'!$D$22:$D$30=Calc!$A375),'Input - Assumptions'!$E$22:$E$30),0)</f>
        <v>0</v>
      </c>
      <c r="S375" s="186" cm="1">
        <f t="array" aca="1" ref="S375" ca="1">IF(S$354&lt;$B$349,-SUMPRODUCT(--('Input - Assumptions'!$H$22:$H$30=Calc!R$10),--('Input - Assumptions'!$D$22:$D$30=Calc!$A375),'Input - Assumptions'!$E$22:$E$30),0)</f>
        <v>0</v>
      </c>
      <c r="T375" s="186" cm="1">
        <f t="array" aca="1" ref="T375" ca="1">IF(T$354&lt;$B$349,-SUMPRODUCT(--('Input - Assumptions'!$H$22:$H$30=Calc!S$10),--('Input - Assumptions'!$D$22:$D$30=Calc!$A375),'Input - Assumptions'!$E$22:$E$30),0)</f>
        <v>0</v>
      </c>
      <c r="U375" s="186" cm="1">
        <f t="array" aca="1" ref="U375" ca="1">IF(U$354&lt;$B$349,-SUMPRODUCT(--('Input - Assumptions'!$H$22:$H$30=Calc!T$10),--('Input - Assumptions'!$D$22:$D$30=Calc!$A375),'Input - Assumptions'!$E$22:$E$30),0)</f>
        <v>0</v>
      </c>
      <c r="V375" s="186" cm="1">
        <f t="array" aca="1" ref="V375" ca="1">IF(V$354&lt;$B$349,-SUMPRODUCT(--('Input - Assumptions'!$H$22:$H$30=Calc!U$10),--('Input - Assumptions'!$D$22:$D$30=Calc!$A375),'Input - Assumptions'!$E$22:$E$30),0)</f>
        <v>0</v>
      </c>
      <c r="W375" s="186" cm="1">
        <f t="array" aca="1" ref="W375" ca="1">IF(W$354&lt;$B$349,-SUMPRODUCT(--('Input - Assumptions'!$H$22:$H$30=Calc!V$10),--('Input - Assumptions'!$D$22:$D$30=Calc!$A375),'Input - Assumptions'!$E$22:$E$30),0)</f>
        <v>0</v>
      </c>
      <c r="X375" s="186" cm="1">
        <f t="array" aca="1" ref="X375" ca="1">IF(X$354&lt;$B$349,-SUMPRODUCT(--('Input - Assumptions'!$H$22:$H$30=Calc!W$10),--('Input - Assumptions'!$D$22:$D$30=Calc!$A375),'Input - Assumptions'!$E$22:$E$30),0)</f>
        <v>0</v>
      </c>
      <c r="Y375" s="186" cm="1">
        <f t="array" aca="1" ref="Y375" ca="1">IF(Y$354&lt;$B$349,-SUMPRODUCT(--('Input - Assumptions'!$H$22:$H$30=Calc!X$10),--('Input - Assumptions'!$D$22:$D$30=Calc!$A375),'Input - Assumptions'!$E$22:$E$30),0)</f>
        <v>0</v>
      </c>
      <c r="Z375" s="186" cm="1">
        <f t="array" aca="1" ref="Z375" ca="1">IF(Z$354&lt;$B$349,-SUMPRODUCT(--('Input - Assumptions'!$H$22:$H$30=Calc!Y$10),--('Input - Assumptions'!$D$22:$D$30=Calc!$A375),'Input - Assumptions'!$E$22:$E$30),0)</f>
        <v>0</v>
      </c>
      <c r="AA375" s="186" cm="1">
        <f t="array" aca="1" ref="AA375" ca="1">IF(AA$354&lt;$B$349,-SUMPRODUCT(--('Input - Assumptions'!$H$22:$H$30=Calc!Z$10),--('Input - Assumptions'!$D$22:$D$30=Calc!$A375),'Input - Assumptions'!$E$22:$E$30),0)</f>
        <v>0</v>
      </c>
      <c r="AB375" s="186" cm="1">
        <f t="array" aca="1" ref="AB375" ca="1">IF(AB$354&lt;$B$349,-SUMPRODUCT(--('Input - Assumptions'!$H$22:$H$30=Calc!AA$10),--('Input - Assumptions'!$D$22:$D$30=Calc!$A375),'Input - Assumptions'!$E$22:$E$30),0)</f>
        <v>0</v>
      </c>
      <c r="AC375" s="186" cm="1">
        <f t="array" aca="1" ref="AC375" ca="1">IF(AC$354&lt;$B$349,-SUMPRODUCT(--('Input - Assumptions'!$H$22:$H$30=Calc!AB$10),--('Input - Assumptions'!$D$22:$D$30=Calc!$A375),'Input - Assumptions'!$E$22:$E$30),0)</f>
        <v>0</v>
      </c>
      <c r="AD375" s="186" cm="1">
        <f t="array" aca="1" ref="AD375" ca="1">IF(AD$354&lt;$B$349,-SUMPRODUCT(--('Input - Assumptions'!$H$22:$H$30=Calc!AC$10),--('Input - Assumptions'!$D$22:$D$30=Calc!$A375),'Input - Assumptions'!$E$22:$E$30),0)</f>
        <v>0</v>
      </c>
      <c r="AE375" s="186" cm="1">
        <f t="array" aca="1" ref="AE375" ca="1">IF(AE$354&lt;$B$349,-SUMPRODUCT(--('Input - Assumptions'!$H$22:$H$30=Calc!AD$10),--('Input - Assumptions'!$D$22:$D$30=Calc!$A375),'Input - Assumptions'!$E$22:$E$30),0)</f>
        <v>0</v>
      </c>
      <c r="AF375" s="186" cm="1">
        <f t="array" aca="1" ref="AF375" ca="1">IF(AF$354&lt;$B$349,-SUMPRODUCT(--('Input - Assumptions'!$H$22:$H$30=Calc!AE$10),--('Input - Assumptions'!$D$22:$D$30=Calc!$A375),'Input - Assumptions'!$E$22:$E$30),0)</f>
        <v>0</v>
      </c>
      <c r="AG375" s="186" cm="1">
        <f t="array" aca="1" ref="AG375" ca="1">IF(AG$354&lt;$B$349,-SUMPRODUCT(--('Input - Assumptions'!$H$22:$H$30=Calc!AF$10),--('Input - Assumptions'!$D$22:$D$30=Calc!$A375),'Input - Assumptions'!$E$22:$E$30),0)</f>
        <v>0</v>
      </c>
      <c r="AH375" s="186" cm="1">
        <f t="array" aca="1" ref="AH375" ca="1">IF(AH$354&lt;$B$349,-SUMPRODUCT(--('Input - Assumptions'!$H$22:$H$30=Calc!AG$10),--('Input - Assumptions'!$D$22:$D$30=Calc!$A375),'Input - Assumptions'!$E$22:$E$30),0)</f>
        <v>0</v>
      </c>
      <c r="AI375" s="186" cm="1">
        <f t="array" aca="1" ref="AI375" ca="1">IF(AI$354&lt;$B$349,-SUMPRODUCT(--('Input - Assumptions'!$H$22:$H$30=Calc!AH$10),--('Input - Assumptions'!$D$22:$D$30=Calc!$A375),'Input - Assumptions'!$E$22:$E$30),0)</f>
        <v>0</v>
      </c>
      <c r="AJ375" s="186" cm="1">
        <f t="array" aca="1" ref="AJ375" ca="1">IF(AJ$354&lt;$B$349,-SUMPRODUCT(--('Input - Assumptions'!$H$22:$H$30=Calc!AI$10),--('Input - Assumptions'!$D$22:$D$30=Calc!$A375),'Input - Assumptions'!$E$22:$E$30),0)</f>
        <v>0</v>
      </c>
      <c r="AK375" s="186" cm="1">
        <f t="array" aca="1" ref="AK375" ca="1">IF(AK$354&lt;$B$349,-SUMPRODUCT(--('Input - Assumptions'!$H$22:$H$30=Calc!AJ$10),--('Input - Assumptions'!$D$22:$D$30=Calc!$A375),'Input - Assumptions'!$E$22:$E$30),0)</f>
        <v>0</v>
      </c>
      <c r="AL375" s="186" cm="1">
        <f t="array" aca="1" ref="AL375" ca="1">IF(AL$354&lt;$B$349,-SUMPRODUCT(--('Input - Assumptions'!$H$22:$H$30=Calc!AK$10),--('Input - Assumptions'!$D$22:$D$30=Calc!$A375),'Input - Assumptions'!$E$22:$E$30),0)</f>
        <v>0</v>
      </c>
      <c r="AM375" s="186" cm="1">
        <f t="array" aca="1" ref="AM375" ca="1">IF(AM$354&lt;$B$349,-SUMPRODUCT(--('Input - Assumptions'!$H$22:$H$30=Calc!AL$10),--('Input - Assumptions'!$D$22:$D$30=Calc!$A375),'Input - Assumptions'!$E$22:$E$30),0)</f>
        <v>0</v>
      </c>
      <c r="AN375" s="186" cm="1">
        <f t="array" aca="1" ref="AN375" ca="1">IF(AN$354&lt;$B$349,-SUMPRODUCT(--('Input - Assumptions'!$H$22:$H$30=Calc!AM$10),--('Input - Assumptions'!$D$22:$D$30=Calc!$A375),'Input - Assumptions'!$E$22:$E$30),0)</f>
        <v>0</v>
      </c>
      <c r="AO375" s="186" cm="1">
        <f t="array" aca="1" ref="AO375" ca="1">IF(AO$354&lt;$B$349,-SUMPRODUCT(--('Input - Assumptions'!$H$22:$H$30=Calc!AN$10),--('Input - Assumptions'!$D$22:$D$30=Calc!$A375),'Input - Assumptions'!$E$22:$E$30),0)</f>
        <v>0</v>
      </c>
      <c r="AP375" s="186" cm="1">
        <f t="array" aca="1" ref="AP375" ca="1">IF(AP$354&lt;$B$349,-SUMPRODUCT(--('Input - Assumptions'!$H$22:$H$30=Calc!AO$10),--('Input - Assumptions'!$D$22:$D$30=Calc!$A375),'Input - Assumptions'!$E$22:$E$30),0)</f>
        <v>0</v>
      </c>
      <c r="AQ375" s="186" cm="1">
        <f t="array" aca="1" ref="AQ375" ca="1">IF(AQ$354&lt;$B$349,-SUMPRODUCT(--('Input - Assumptions'!$H$22:$H$30=Calc!AP$10),--('Input - Assumptions'!$D$22:$D$30=Calc!$A375),'Input - Assumptions'!$E$22:$E$30),0)</f>
        <v>0</v>
      </c>
      <c r="AR375" s="186" cm="1">
        <f t="array" aca="1" ref="AR375" ca="1">IF(AR$354&lt;$B$349,-SUMPRODUCT(--('Input - Assumptions'!$H$22:$H$30=Calc!AQ$10),--('Input - Assumptions'!$D$22:$D$30=Calc!$A375),'Input - Assumptions'!$E$22:$E$30),0)</f>
        <v>0</v>
      </c>
      <c r="AS375" s="186" cm="1">
        <f t="array" aca="1" ref="AS375" ca="1">IF(AS$354&lt;$B$349,-SUMPRODUCT(--('Input - Assumptions'!$H$22:$H$30=Calc!AR$10),--('Input - Assumptions'!$D$22:$D$30=Calc!$A375),'Input - Assumptions'!$E$22:$E$30),0)</f>
        <v>0</v>
      </c>
      <c r="AT375" s="186" cm="1">
        <f t="array" aca="1" ref="AT375" ca="1">IF(AT$354&lt;$B$349,-SUMPRODUCT(--('Input - Assumptions'!$H$22:$H$30=Calc!AS$10),--('Input - Assumptions'!$D$22:$D$30=Calc!$A375),'Input - Assumptions'!$E$22:$E$30),0)</f>
        <v>0</v>
      </c>
      <c r="AU375" s="186" cm="1">
        <f t="array" aca="1" ref="AU375" ca="1">IF(AU$354&lt;$B$349,-SUMPRODUCT(--('Input - Assumptions'!$H$22:$H$30=Calc!AT$10),--('Input - Assumptions'!$D$22:$D$30=Calc!$A375),'Input - Assumptions'!$E$22:$E$30),0)</f>
        <v>0</v>
      </c>
      <c r="AV375" s="186" cm="1">
        <f t="array" aca="1" ref="AV375" ca="1">IF(AV$354&lt;$B$349,-SUMPRODUCT(--('Input - Assumptions'!$H$22:$H$30=Calc!AU$10),--('Input - Assumptions'!$D$22:$D$30=Calc!$A375),'Input - Assumptions'!$E$22:$E$30),0)</f>
        <v>0</v>
      </c>
      <c r="AW375" s="186" cm="1">
        <f t="array" aca="1" ref="AW375" ca="1">IF(AW$354&lt;$B$349,-SUMPRODUCT(--('Input - Assumptions'!$H$22:$H$30=Calc!AV$10),--('Input - Assumptions'!$D$22:$D$30=Calc!$A375),'Input - Assumptions'!$E$22:$E$30),0)</f>
        <v>0</v>
      </c>
      <c r="AX375" s="186" cm="1">
        <f t="array" aca="1" ref="AX375" ca="1">IF(AX$354&lt;$B$349,-SUMPRODUCT(--('Input - Assumptions'!$H$22:$H$30=Calc!AW$10),--('Input - Assumptions'!$D$22:$D$30=Calc!$A375),'Input - Assumptions'!$E$22:$E$30),0)</f>
        <v>0</v>
      </c>
      <c r="AY375" s="186" cm="1">
        <f t="array" aca="1" ref="AY375" ca="1">IF(AY$354&lt;$B$349,-SUMPRODUCT(--('Input - Assumptions'!$H$22:$H$30=Calc!AX$10),--('Input - Assumptions'!$D$22:$D$30=Calc!$A375),'Input - Assumptions'!$E$22:$E$30),0)</f>
        <v>0</v>
      </c>
      <c r="AZ375" s="186" cm="1">
        <f t="array" aca="1" ref="AZ375" ca="1">IF(AZ$354&lt;$B$349,-SUMPRODUCT(--('Input - Assumptions'!$H$22:$H$30=Calc!AY$10),--('Input - Assumptions'!$D$22:$D$30=Calc!$A375),'Input - Assumptions'!$E$22:$E$30),0)</f>
        <v>0</v>
      </c>
      <c r="BA375" s="186" cm="1">
        <f t="array" aca="1" ref="BA375" ca="1">IF(BA$354&lt;$B$349,-SUMPRODUCT(--('Input - Assumptions'!$H$22:$H$30=Calc!AZ$10),--('Input - Assumptions'!$D$22:$D$30=Calc!$A375),'Input - Assumptions'!$E$22:$E$30),0)</f>
        <v>0</v>
      </c>
      <c r="BB375" s="186" cm="1">
        <f t="array" aca="1" ref="BB375" ca="1">IF(BB$354&lt;$B$349,-SUMPRODUCT(--('Input - Assumptions'!$H$22:$H$30=Calc!BA$10),--('Input - Assumptions'!$D$22:$D$30=Calc!$A375),'Input - Assumptions'!$E$22:$E$30),0)</f>
        <v>0</v>
      </c>
      <c r="BC375" s="186" cm="1">
        <f t="array" aca="1" ref="BC375" ca="1">IF(BC$354&lt;$B$349,-SUMPRODUCT(--('Input - Assumptions'!$H$22:$H$30=Calc!BB$10),--('Input - Assumptions'!$D$22:$D$30=Calc!$A375),'Input - Assumptions'!$E$22:$E$30),0)</f>
        <v>0</v>
      </c>
      <c r="BD375" s="186" cm="1">
        <f t="array" aca="1" ref="BD375" ca="1">IF(BD$354&lt;$B$349,-SUMPRODUCT(--('Input - Assumptions'!$H$22:$H$30=Calc!BC$10),--('Input - Assumptions'!$D$22:$D$30=Calc!$A375),'Input - Assumptions'!$E$22:$E$30),0)</f>
        <v>0</v>
      </c>
      <c r="BE375" s="186" cm="1">
        <f t="array" aca="1" ref="BE375" ca="1">IF(BE$354&lt;$B$349,-SUMPRODUCT(--('Input - Assumptions'!$H$22:$H$30=Calc!BD$10),--('Input - Assumptions'!$D$22:$D$30=Calc!$A375),'Input - Assumptions'!$E$22:$E$30),0)</f>
        <v>0</v>
      </c>
      <c r="BF375" s="186" cm="1">
        <f t="array" aca="1" ref="BF375" ca="1">IF(BF$354&lt;$B$349,-SUMPRODUCT(--('Input - Assumptions'!$H$22:$H$30=Calc!BE$10),--('Input - Assumptions'!$D$22:$D$30=Calc!$A375),'Input - Assumptions'!$E$22:$E$30),0)</f>
        <v>0</v>
      </c>
      <c r="BG375" s="186" cm="1">
        <f t="array" aca="1" ref="BG375" ca="1">IF(BG$354&lt;$B$349,-SUMPRODUCT(--('Input - Assumptions'!$H$22:$H$30=Calc!BF$10),--('Input - Assumptions'!$D$22:$D$30=Calc!$A375),'Input - Assumptions'!$E$22:$E$30),0)</f>
        <v>0</v>
      </c>
      <c r="BH375" s="186" cm="1">
        <f t="array" aca="1" ref="BH375" ca="1">IF(BH$354&lt;$B$349,-SUMPRODUCT(--('Input - Assumptions'!$H$22:$H$30=Calc!BG$10),--('Input - Assumptions'!$D$22:$D$30=Calc!$A375),'Input - Assumptions'!$E$22:$E$30),0)</f>
        <v>0</v>
      </c>
      <c r="BI375" s="186" cm="1">
        <f t="array" aca="1" ref="BI375" ca="1">IF(BI$354&lt;$B$349,-SUMPRODUCT(--('Input - Assumptions'!$H$22:$H$30=Calc!BH$10),--('Input - Assumptions'!$D$22:$D$30=Calc!$A375),'Input - Assumptions'!$E$22:$E$30),0)</f>
        <v>0</v>
      </c>
      <c r="BJ375" s="186" cm="1">
        <f t="array" aca="1" ref="BJ375" ca="1">IF(BJ$354&lt;$B$349,-SUMPRODUCT(--('Input - Assumptions'!$H$22:$H$30=Calc!BI$10),--('Input - Assumptions'!$D$22:$D$30=Calc!$A375),'Input - Assumptions'!$E$22:$E$30),0)</f>
        <v>0</v>
      </c>
      <c r="BK375" s="186" cm="1">
        <f t="array" aca="1" ref="BK375" ca="1">IF(BK$354&lt;$B$349,-SUMPRODUCT(--('Input - Assumptions'!$H$22:$H$30=Calc!BJ$10),--('Input - Assumptions'!$D$22:$D$30=Calc!$A375),'Input - Assumptions'!$E$22:$E$30),0)</f>
        <v>0</v>
      </c>
    </row>
    <row r="376" spans="1:63">
      <c r="A376" s="185">
        <f t="shared" si="316"/>
        <v>0</v>
      </c>
      <c r="B376" s="184">
        <f t="shared" ca="1" si="317"/>
        <v>0</v>
      </c>
      <c r="C376" s="186"/>
      <c r="D376" s="186" cm="1">
        <f t="array" aca="1" ref="D376" ca="1">IF(D$354&lt;$B$349,-SUMPRODUCT(--('Input - Assumptions'!$H$22:$H$30=Calc!C$8),--('Input - Assumptions'!$D$22:$D$30=Calc!$A376),'Input - Assumptions'!$E$22:$E$30),0)</f>
        <v>0</v>
      </c>
      <c r="E376" s="186" cm="1">
        <f t="array" aca="1" ref="E376" ca="1">IF(E$354&lt;$B$349,-SUMPRODUCT(--('Input - Assumptions'!$H$22:$H$30=Calc!D$8),--('Input - Assumptions'!$D$22:$D$30=Calc!$A376),'Input - Assumptions'!$E$22:$E$30),0)</f>
        <v>0</v>
      </c>
      <c r="F376" s="186" cm="1">
        <f t="array" aca="1" ref="F376" ca="1">IF(F$354&lt;$B$349,-SUMPRODUCT(--('Input - Assumptions'!$H$22:$H$30=Calc!E$8),--('Input - Assumptions'!$D$22:$D$30=Calc!$A376),'Input - Assumptions'!$E$22:$E$30),0)</f>
        <v>0</v>
      </c>
      <c r="G376" s="186" cm="1">
        <f t="array" aca="1" ref="G376" ca="1">IF(G$354&lt;$B$349,-SUMPRODUCT(--('Input - Assumptions'!$H$22:$H$30=Calc!F$8),--('Input - Assumptions'!$D$22:$D$30=Calc!$A376),'Input - Assumptions'!$E$22:$E$30),0)</f>
        <v>0</v>
      </c>
      <c r="H376" s="186" cm="1">
        <f t="array" aca="1" ref="H376" ca="1">IF(H$354&lt;$B$349,-SUMPRODUCT(--('Input - Assumptions'!$H$22:$H$30=Calc!G$8),--('Input - Assumptions'!$D$22:$D$30=Calc!$A376),'Input - Assumptions'!$E$22:$E$30),0)</f>
        <v>0</v>
      </c>
      <c r="I376" s="186" cm="1">
        <f t="array" aca="1" ref="I376" ca="1">IF(I$354&lt;$B$349,-SUMPRODUCT(--('Input - Assumptions'!$H$22:$H$30=Calc!H$8),--('Input - Assumptions'!$D$22:$D$30=Calc!$A376),'Input - Assumptions'!$E$22:$E$30),0)</f>
        <v>0</v>
      </c>
      <c r="J376" s="186" cm="1">
        <f t="array" aca="1" ref="J376" ca="1">IF(J$354&lt;$B$349,-SUMPRODUCT(--('Input - Assumptions'!$H$22:$H$30=Calc!I$8),--('Input - Assumptions'!$D$22:$D$30=Calc!$A376),'Input - Assumptions'!$E$22:$E$30),0)</f>
        <v>0</v>
      </c>
      <c r="K376" s="186" cm="1">
        <f t="array" aca="1" ref="K376" ca="1">IF(K$354&lt;$B$349,-SUMPRODUCT(--('Input - Assumptions'!$H$22:$H$30=Calc!J$8),--('Input - Assumptions'!$D$22:$D$30=Calc!$A376),'Input - Assumptions'!$E$22:$E$30),0)</f>
        <v>0</v>
      </c>
      <c r="L376" s="186" cm="1">
        <f t="array" aca="1" ref="L376" ca="1">IF(L$354&lt;$B$349,-SUMPRODUCT(--('Input - Assumptions'!$H$22:$H$30=Calc!K$8),--('Input - Assumptions'!$D$22:$D$30=Calc!$A376),'Input - Assumptions'!$E$22:$E$30),0)</f>
        <v>0</v>
      </c>
      <c r="M376" s="186" cm="1">
        <f t="array" aca="1" ref="M376" ca="1">IF(M$354&lt;$B$349,-SUMPRODUCT(--('Input - Assumptions'!$H$22:$H$30=Calc!L$8),--('Input - Assumptions'!$D$22:$D$30=Calc!$A376),'Input - Assumptions'!$E$22:$E$30),0)</f>
        <v>0</v>
      </c>
      <c r="N376" s="186" cm="1">
        <f t="array" aca="1" ref="N376" ca="1">IF(N$354&lt;$B$349,-SUMPRODUCT(--('Input - Assumptions'!$H$22:$H$30=Calc!M$8),--('Input - Assumptions'!$D$22:$D$30=Calc!$A376),'Input - Assumptions'!$E$22:$E$30),0)</f>
        <v>0</v>
      </c>
      <c r="O376" s="186" cm="1">
        <f t="array" aca="1" ref="O376" ca="1">IF(O$354&lt;$B$349,-SUMPRODUCT(--('Input - Assumptions'!$H$22:$H$30=Calc!N$8),--('Input - Assumptions'!$D$22:$D$30=Calc!$A376),'Input - Assumptions'!$E$22:$E$30),0)</f>
        <v>0</v>
      </c>
      <c r="P376" s="186" cm="1">
        <f t="array" aca="1" ref="P376" ca="1">IF(P$354&lt;$B$349,-SUMPRODUCT(--('Input - Assumptions'!$H$22:$H$30=Calc!O$8),--('Input - Assumptions'!$D$22:$D$30=Calc!$A376),'Input - Assumptions'!$E$22:$E$30),0)</f>
        <v>0</v>
      </c>
      <c r="Q376" s="186" cm="1">
        <f t="array" aca="1" ref="Q376" ca="1">IF(Q$354&lt;$B$349,-SUMPRODUCT(--('Input - Assumptions'!$H$22:$H$30=Calc!P$8),--('Input - Assumptions'!$D$22:$D$30=Calc!$A376),'Input - Assumptions'!$E$22:$E$30),0)</f>
        <v>0</v>
      </c>
      <c r="R376" s="186" cm="1">
        <f t="array" aca="1" ref="R376" ca="1">IF(R$354&lt;$B$349,-SUMPRODUCT(--('Input - Assumptions'!$H$22:$H$30=Calc!Q$8),--('Input - Assumptions'!$D$22:$D$30=Calc!$A376),'Input - Assumptions'!$E$22:$E$30),0)</f>
        <v>0</v>
      </c>
      <c r="S376" s="186" cm="1">
        <f t="array" aca="1" ref="S376" ca="1">IF(S$354&lt;$B$349,-SUMPRODUCT(--('Input - Assumptions'!$H$22:$H$30=Calc!R$8),--('Input - Assumptions'!$D$22:$D$30=Calc!$A376),'Input - Assumptions'!$E$22:$E$30),0)</f>
        <v>0</v>
      </c>
      <c r="T376" s="186" cm="1">
        <f t="array" aca="1" ref="T376" ca="1">IF(T$354&lt;$B$349,-SUMPRODUCT(--('Input - Assumptions'!$H$22:$H$30=Calc!S$8),--('Input - Assumptions'!$D$22:$D$30=Calc!$A376),'Input - Assumptions'!$E$22:$E$30),0)</f>
        <v>0</v>
      </c>
      <c r="U376" s="186" cm="1">
        <f t="array" aca="1" ref="U376" ca="1">IF(U$354&lt;$B$349,-SUMPRODUCT(--('Input - Assumptions'!$H$22:$H$30=Calc!T$8),--('Input - Assumptions'!$D$22:$D$30=Calc!$A376),'Input - Assumptions'!$E$22:$E$30),0)</f>
        <v>0</v>
      </c>
      <c r="V376" s="186" cm="1">
        <f t="array" aca="1" ref="V376" ca="1">IF(V$354&lt;$B$349,-SUMPRODUCT(--('Input - Assumptions'!$H$22:$H$30=Calc!U$8),--('Input - Assumptions'!$D$22:$D$30=Calc!$A376),'Input - Assumptions'!$E$22:$E$30),0)</f>
        <v>0</v>
      </c>
      <c r="W376" s="186" cm="1">
        <f t="array" aca="1" ref="W376" ca="1">IF(W$354&lt;$B$349,-SUMPRODUCT(--('Input - Assumptions'!$H$22:$H$30=Calc!V$8),--('Input - Assumptions'!$D$22:$D$30=Calc!$A376),'Input - Assumptions'!$E$22:$E$30),0)</f>
        <v>0</v>
      </c>
      <c r="X376" s="186" cm="1">
        <f t="array" aca="1" ref="X376" ca="1">IF(X$354&lt;$B$349,-SUMPRODUCT(--('Input - Assumptions'!$H$22:$H$30=Calc!W$8),--('Input - Assumptions'!$D$22:$D$30=Calc!$A376),'Input - Assumptions'!$E$22:$E$30),0)</f>
        <v>0</v>
      </c>
      <c r="Y376" s="186" cm="1">
        <f t="array" aca="1" ref="Y376" ca="1">IF(Y$354&lt;$B$349,-SUMPRODUCT(--('Input - Assumptions'!$H$22:$H$30=Calc!X$8),--('Input - Assumptions'!$D$22:$D$30=Calc!$A376),'Input - Assumptions'!$E$22:$E$30),0)</f>
        <v>0</v>
      </c>
      <c r="Z376" s="186" cm="1">
        <f t="array" aca="1" ref="Z376" ca="1">IF(Z$354&lt;$B$349,-SUMPRODUCT(--('Input - Assumptions'!$H$22:$H$30=Calc!Y$8),--('Input - Assumptions'!$D$22:$D$30=Calc!$A376),'Input - Assumptions'!$E$22:$E$30),0)</f>
        <v>0</v>
      </c>
      <c r="AA376" s="186" cm="1">
        <f t="array" aca="1" ref="AA376" ca="1">IF(AA$354&lt;$B$349,-SUMPRODUCT(--('Input - Assumptions'!$H$22:$H$30=Calc!Z$8),--('Input - Assumptions'!$D$22:$D$30=Calc!$A376),'Input - Assumptions'!$E$22:$E$30),0)</f>
        <v>0</v>
      </c>
      <c r="AB376" s="186" cm="1">
        <f t="array" aca="1" ref="AB376" ca="1">IF(AB$354&lt;$B$349,-SUMPRODUCT(--('Input - Assumptions'!$H$22:$H$30=Calc!AA$8),--('Input - Assumptions'!$D$22:$D$30=Calc!$A376),'Input - Assumptions'!$E$22:$E$30),0)</f>
        <v>0</v>
      </c>
      <c r="AC376" s="186" cm="1">
        <f t="array" aca="1" ref="AC376" ca="1">IF(AC$354&lt;$B$349,-SUMPRODUCT(--('Input - Assumptions'!$H$22:$H$30=Calc!AB$8),--('Input - Assumptions'!$D$22:$D$30=Calc!$A376),'Input - Assumptions'!$E$22:$E$30),0)</f>
        <v>0</v>
      </c>
      <c r="AD376" s="186" cm="1">
        <f t="array" aca="1" ref="AD376" ca="1">IF(AD$354&lt;$B$349,-SUMPRODUCT(--('Input - Assumptions'!$H$22:$H$30=Calc!AC$8),--('Input - Assumptions'!$D$22:$D$30=Calc!$A376),'Input - Assumptions'!$E$22:$E$30),0)</f>
        <v>0</v>
      </c>
      <c r="AE376" s="186" cm="1">
        <f t="array" aca="1" ref="AE376" ca="1">IF(AE$354&lt;$B$349,-SUMPRODUCT(--('Input - Assumptions'!$H$22:$H$30=Calc!AD$8),--('Input - Assumptions'!$D$22:$D$30=Calc!$A376),'Input - Assumptions'!$E$22:$E$30),0)</f>
        <v>0</v>
      </c>
      <c r="AF376" s="186" cm="1">
        <f t="array" aca="1" ref="AF376" ca="1">IF(AF$354&lt;$B$349,-SUMPRODUCT(--('Input - Assumptions'!$H$22:$H$30=Calc!AE$8),--('Input - Assumptions'!$D$22:$D$30=Calc!$A376),'Input - Assumptions'!$E$22:$E$30),0)</f>
        <v>0</v>
      </c>
      <c r="AG376" s="186" cm="1">
        <f t="array" aca="1" ref="AG376" ca="1">IF(AG$354&lt;$B$349,-SUMPRODUCT(--('Input - Assumptions'!$H$22:$H$30=Calc!AF$8),--('Input - Assumptions'!$D$22:$D$30=Calc!$A376),'Input - Assumptions'!$E$22:$E$30),0)</f>
        <v>0</v>
      </c>
      <c r="AH376" s="186" cm="1">
        <f t="array" aca="1" ref="AH376" ca="1">IF(AH$354&lt;$B$349,-SUMPRODUCT(--('Input - Assumptions'!$H$22:$H$30=Calc!AG$8),--('Input - Assumptions'!$D$22:$D$30=Calc!$A376),'Input - Assumptions'!$E$22:$E$30),0)</f>
        <v>0</v>
      </c>
      <c r="AI376" s="186" cm="1">
        <f t="array" aca="1" ref="AI376" ca="1">IF(AI$354&lt;$B$349,-SUMPRODUCT(--('Input - Assumptions'!$H$22:$H$30=Calc!AH$8),--('Input - Assumptions'!$D$22:$D$30=Calc!$A376),'Input - Assumptions'!$E$22:$E$30),0)</f>
        <v>0</v>
      </c>
      <c r="AJ376" s="186" cm="1">
        <f t="array" aca="1" ref="AJ376" ca="1">IF(AJ$354&lt;$B$349,-SUMPRODUCT(--('Input - Assumptions'!$H$22:$H$30=Calc!AI$8),--('Input - Assumptions'!$D$22:$D$30=Calc!$A376),'Input - Assumptions'!$E$22:$E$30),0)</f>
        <v>0</v>
      </c>
      <c r="AK376" s="186" cm="1">
        <f t="array" aca="1" ref="AK376" ca="1">IF(AK$354&lt;$B$349,-SUMPRODUCT(--('Input - Assumptions'!$H$22:$H$30=Calc!AJ$8),--('Input - Assumptions'!$D$22:$D$30=Calc!$A376),'Input - Assumptions'!$E$22:$E$30),0)</f>
        <v>0</v>
      </c>
      <c r="AL376" s="186" cm="1">
        <f t="array" aca="1" ref="AL376" ca="1">IF(AL$354&lt;$B$349,-SUMPRODUCT(--('Input - Assumptions'!$H$22:$H$30=Calc!AK$8),--('Input - Assumptions'!$D$22:$D$30=Calc!$A376),'Input - Assumptions'!$E$22:$E$30),0)</f>
        <v>0</v>
      </c>
      <c r="AM376" s="186" cm="1">
        <f t="array" aca="1" ref="AM376" ca="1">IF(AM$354&lt;$B$349,-SUMPRODUCT(--('Input - Assumptions'!$H$22:$H$30=Calc!AL$8),--('Input - Assumptions'!$D$22:$D$30=Calc!$A376),'Input - Assumptions'!$E$22:$E$30),0)</f>
        <v>0</v>
      </c>
      <c r="AN376" s="186" cm="1">
        <f t="array" aca="1" ref="AN376" ca="1">IF(AN$354&lt;$B$349,-SUMPRODUCT(--('Input - Assumptions'!$H$22:$H$30=Calc!AM$8),--('Input - Assumptions'!$D$22:$D$30=Calc!$A376),'Input - Assumptions'!$E$22:$E$30),0)</f>
        <v>0</v>
      </c>
      <c r="AO376" s="186" cm="1">
        <f t="array" aca="1" ref="AO376" ca="1">IF(AO$354&lt;$B$349,-SUMPRODUCT(--('Input - Assumptions'!$H$22:$H$30=Calc!AN$8),--('Input - Assumptions'!$D$22:$D$30=Calc!$A376),'Input - Assumptions'!$E$22:$E$30),0)</f>
        <v>0</v>
      </c>
      <c r="AP376" s="186" cm="1">
        <f t="array" aca="1" ref="AP376" ca="1">IF(AP$354&lt;$B$349,-SUMPRODUCT(--('Input - Assumptions'!$H$22:$H$30=Calc!AO$8),--('Input - Assumptions'!$D$22:$D$30=Calc!$A376),'Input - Assumptions'!$E$22:$E$30),0)</f>
        <v>0</v>
      </c>
      <c r="AQ376" s="186" cm="1">
        <f t="array" aca="1" ref="AQ376" ca="1">IF(AQ$354&lt;$B$349,-SUMPRODUCT(--('Input - Assumptions'!$H$22:$H$30=Calc!AP$8),--('Input - Assumptions'!$D$22:$D$30=Calc!$A376),'Input - Assumptions'!$E$22:$E$30),0)</f>
        <v>0</v>
      </c>
      <c r="AR376" s="186" cm="1">
        <f t="array" aca="1" ref="AR376" ca="1">IF(AR$354&lt;$B$349,-SUMPRODUCT(--('Input - Assumptions'!$H$22:$H$30=Calc!AQ$8),--('Input - Assumptions'!$D$22:$D$30=Calc!$A376),'Input - Assumptions'!$E$22:$E$30),0)</f>
        <v>0</v>
      </c>
      <c r="AS376" s="186" cm="1">
        <f t="array" aca="1" ref="AS376" ca="1">IF(AS$354&lt;$B$349,-SUMPRODUCT(--('Input - Assumptions'!$H$22:$H$30=Calc!AR$8),--('Input - Assumptions'!$D$22:$D$30=Calc!$A376),'Input - Assumptions'!$E$22:$E$30),0)</f>
        <v>0</v>
      </c>
      <c r="AT376" s="186" cm="1">
        <f t="array" aca="1" ref="AT376" ca="1">IF(AT$354&lt;$B$349,-SUMPRODUCT(--('Input - Assumptions'!$H$22:$H$30=Calc!AS$8),--('Input - Assumptions'!$D$22:$D$30=Calc!$A376),'Input - Assumptions'!$E$22:$E$30),0)</f>
        <v>0</v>
      </c>
      <c r="AU376" s="186" cm="1">
        <f t="array" aca="1" ref="AU376" ca="1">IF(AU$354&lt;$B$349,-SUMPRODUCT(--('Input - Assumptions'!$H$22:$H$30=Calc!AT$8),--('Input - Assumptions'!$D$22:$D$30=Calc!$A376),'Input - Assumptions'!$E$22:$E$30),0)</f>
        <v>0</v>
      </c>
      <c r="AV376" s="186" cm="1">
        <f t="array" aca="1" ref="AV376" ca="1">IF(AV$354&lt;$B$349,-SUMPRODUCT(--('Input - Assumptions'!$H$22:$H$30=Calc!AU$8),--('Input - Assumptions'!$D$22:$D$30=Calc!$A376),'Input - Assumptions'!$E$22:$E$30),0)</f>
        <v>0</v>
      </c>
      <c r="AW376" s="186" cm="1">
        <f t="array" aca="1" ref="AW376" ca="1">IF(AW$354&lt;$B$349,-SUMPRODUCT(--('Input - Assumptions'!$H$22:$H$30=Calc!AV$8),--('Input - Assumptions'!$D$22:$D$30=Calc!$A376),'Input - Assumptions'!$E$22:$E$30),0)</f>
        <v>0</v>
      </c>
      <c r="AX376" s="186" cm="1">
        <f t="array" aca="1" ref="AX376" ca="1">IF(AX$354&lt;$B$349,-SUMPRODUCT(--('Input - Assumptions'!$H$22:$H$30=Calc!AW$8),--('Input - Assumptions'!$D$22:$D$30=Calc!$A376),'Input - Assumptions'!$E$22:$E$30),0)</f>
        <v>0</v>
      </c>
      <c r="AY376" s="186" cm="1">
        <f t="array" aca="1" ref="AY376" ca="1">IF(AY$354&lt;$B$349,-SUMPRODUCT(--('Input - Assumptions'!$H$22:$H$30=Calc!AX$8),--('Input - Assumptions'!$D$22:$D$30=Calc!$A376),'Input - Assumptions'!$E$22:$E$30),0)</f>
        <v>0</v>
      </c>
      <c r="AZ376" s="186" cm="1">
        <f t="array" aca="1" ref="AZ376" ca="1">IF(AZ$354&lt;$B$349,-SUMPRODUCT(--('Input - Assumptions'!$H$22:$H$30=Calc!AY$8),--('Input - Assumptions'!$D$22:$D$30=Calc!$A376),'Input - Assumptions'!$E$22:$E$30),0)</f>
        <v>0</v>
      </c>
      <c r="BA376" s="186" cm="1">
        <f t="array" aca="1" ref="BA376" ca="1">IF(BA$354&lt;$B$349,-SUMPRODUCT(--('Input - Assumptions'!$H$22:$H$30=Calc!AZ$8),--('Input - Assumptions'!$D$22:$D$30=Calc!$A376),'Input - Assumptions'!$E$22:$E$30),0)</f>
        <v>0</v>
      </c>
      <c r="BB376" s="186" cm="1">
        <f t="array" aca="1" ref="BB376" ca="1">IF(BB$354&lt;$B$349,-SUMPRODUCT(--('Input - Assumptions'!$H$22:$H$30=Calc!BA$8),--('Input - Assumptions'!$D$22:$D$30=Calc!$A376),'Input - Assumptions'!$E$22:$E$30),0)</f>
        <v>0</v>
      </c>
      <c r="BC376" s="186" cm="1">
        <f t="array" aca="1" ref="BC376" ca="1">IF(BC$354&lt;$B$349,-SUMPRODUCT(--('Input - Assumptions'!$H$22:$H$30=Calc!BB$8),--('Input - Assumptions'!$D$22:$D$30=Calc!$A376),'Input - Assumptions'!$E$22:$E$30),0)</f>
        <v>0</v>
      </c>
      <c r="BD376" s="186" cm="1">
        <f t="array" aca="1" ref="BD376" ca="1">IF(BD$354&lt;$B$349,-SUMPRODUCT(--('Input - Assumptions'!$H$22:$H$30=Calc!BC$8),--('Input - Assumptions'!$D$22:$D$30=Calc!$A376),'Input - Assumptions'!$E$22:$E$30),0)</f>
        <v>0</v>
      </c>
      <c r="BE376" s="186" cm="1">
        <f t="array" aca="1" ref="BE376" ca="1">IF(BE$354&lt;$B$349,-SUMPRODUCT(--('Input - Assumptions'!$H$22:$H$30=Calc!BD$8),--('Input - Assumptions'!$D$22:$D$30=Calc!$A376),'Input - Assumptions'!$E$22:$E$30),0)</f>
        <v>0</v>
      </c>
      <c r="BF376" s="186" cm="1">
        <f t="array" aca="1" ref="BF376" ca="1">IF(BF$354&lt;$B$349,-SUMPRODUCT(--('Input - Assumptions'!$H$22:$H$30=Calc!BE$8),--('Input - Assumptions'!$D$22:$D$30=Calc!$A376),'Input - Assumptions'!$E$22:$E$30),0)</f>
        <v>0</v>
      </c>
      <c r="BG376" s="186" cm="1">
        <f t="array" aca="1" ref="BG376" ca="1">IF(BG$354&lt;$B$349,-SUMPRODUCT(--('Input - Assumptions'!$H$22:$H$30=Calc!BF$8),--('Input - Assumptions'!$D$22:$D$30=Calc!$A376),'Input - Assumptions'!$E$22:$E$30),0)</f>
        <v>0</v>
      </c>
      <c r="BH376" s="186" cm="1">
        <f t="array" aca="1" ref="BH376" ca="1">IF(BH$354&lt;$B$349,-SUMPRODUCT(--('Input - Assumptions'!$H$22:$H$30=Calc!BG$8),--('Input - Assumptions'!$D$22:$D$30=Calc!$A376),'Input - Assumptions'!$E$22:$E$30),0)</f>
        <v>0</v>
      </c>
      <c r="BI376" s="186" cm="1">
        <f t="array" aca="1" ref="BI376" ca="1">IF(BI$354&lt;$B$349,-SUMPRODUCT(--('Input - Assumptions'!$H$22:$H$30=Calc!BH$8),--('Input - Assumptions'!$D$22:$D$30=Calc!$A376),'Input - Assumptions'!$E$22:$E$30),0)</f>
        <v>0</v>
      </c>
      <c r="BJ376" s="186" cm="1">
        <f t="array" aca="1" ref="BJ376" ca="1">IF(BJ$354&lt;$B$349,-SUMPRODUCT(--('Input - Assumptions'!$H$22:$H$30=Calc!BI$8),--('Input - Assumptions'!$D$22:$D$30=Calc!$A376),'Input - Assumptions'!$E$22:$E$30),0)</f>
        <v>0</v>
      </c>
      <c r="BK376" s="186" cm="1">
        <f t="array" aca="1" ref="BK376" ca="1">IF(BK$354&lt;$B$349,-SUMPRODUCT(--('Input - Assumptions'!$H$22:$H$30=Calc!BJ$8),--('Input - Assumptions'!$D$22:$D$30=Calc!$A376),'Input - Assumptions'!$E$22:$E$30),0)</f>
        <v>0</v>
      </c>
    </row>
    <row r="377" spans="1:63">
      <c r="A377" s="185">
        <f t="shared" si="316"/>
        <v>0</v>
      </c>
      <c r="B377" s="184">
        <f t="shared" ca="1" si="317"/>
        <v>0</v>
      </c>
      <c r="C377" s="186"/>
      <c r="D377" s="186" cm="1">
        <f t="array" aca="1" ref="D377" ca="1">IF(D$354&lt;$B$349,-SUMPRODUCT(--('Input - Assumptions'!$H$22:$H$30=Calc!C$8),--('Input - Assumptions'!$D$22:$D$30=Calc!$A377),'Input - Assumptions'!$E$22:$E$30),0)</f>
        <v>0</v>
      </c>
      <c r="E377" s="186" cm="1">
        <f t="array" aca="1" ref="E377" ca="1">IF(E$354&lt;$B$349,-SUMPRODUCT(--('Input - Assumptions'!$H$22:$H$30=Calc!D$8),--('Input - Assumptions'!$D$22:$D$30=Calc!$A377),'Input - Assumptions'!$E$22:$E$30),0)</f>
        <v>0</v>
      </c>
      <c r="F377" s="186" cm="1">
        <f t="array" aca="1" ref="F377" ca="1">IF(F$354&lt;$B$349,-SUMPRODUCT(--('Input - Assumptions'!$H$22:$H$30=Calc!E$8),--('Input - Assumptions'!$D$22:$D$30=Calc!$A377),'Input - Assumptions'!$E$22:$E$30),0)</f>
        <v>0</v>
      </c>
      <c r="G377" s="186" cm="1">
        <f t="array" aca="1" ref="G377" ca="1">IF(G$354&lt;$B$349,-SUMPRODUCT(--('Input - Assumptions'!$H$22:$H$30=Calc!F$8),--('Input - Assumptions'!$D$22:$D$30=Calc!$A377),'Input - Assumptions'!$E$22:$E$30),0)</f>
        <v>0</v>
      </c>
      <c r="H377" s="186" cm="1">
        <f t="array" aca="1" ref="H377" ca="1">IF(H$354&lt;$B$349,-SUMPRODUCT(--('Input - Assumptions'!$H$22:$H$30=Calc!G$8),--('Input - Assumptions'!$D$22:$D$30=Calc!$A377),'Input - Assumptions'!$E$22:$E$30),0)</f>
        <v>0</v>
      </c>
      <c r="I377" s="186" cm="1">
        <f t="array" aca="1" ref="I377" ca="1">IF(I$354&lt;$B$349,-SUMPRODUCT(--('Input - Assumptions'!$H$22:$H$30=Calc!H$8),--('Input - Assumptions'!$D$22:$D$30=Calc!$A377),'Input - Assumptions'!$E$22:$E$30),0)</f>
        <v>0</v>
      </c>
      <c r="J377" s="186" cm="1">
        <f t="array" aca="1" ref="J377" ca="1">IF(J$354&lt;$B$349,-SUMPRODUCT(--('Input - Assumptions'!$H$22:$H$30=Calc!I$8),--('Input - Assumptions'!$D$22:$D$30=Calc!$A377),'Input - Assumptions'!$E$22:$E$30),0)</f>
        <v>0</v>
      </c>
      <c r="K377" s="186" cm="1">
        <f t="array" aca="1" ref="K377" ca="1">IF(K$354&lt;$B$349,-SUMPRODUCT(--('Input - Assumptions'!$H$22:$H$30=Calc!J$8),--('Input - Assumptions'!$D$22:$D$30=Calc!$A377),'Input - Assumptions'!$E$22:$E$30),0)</f>
        <v>0</v>
      </c>
      <c r="L377" s="186" cm="1">
        <f t="array" aca="1" ref="L377" ca="1">IF(L$354&lt;$B$349,-SUMPRODUCT(--('Input - Assumptions'!$H$22:$H$30=Calc!K$8),--('Input - Assumptions'!$D$22:$D$30=Calc!$A377),'Input - Assumptions'!$E$22:$E$30),0)</f>
        <v>0</v>
      </c>
      <c r="M377" s="186" cm="1">
        <f t="array" aca="1" ref="M377" ca="1">IF(M$354&lt;$B$349,-SUMPRODUCT(--('Input - Assumptions'!$H$22:$H$30=Calc!L$8),--('Input - Assumptions'!$D$22:$D$30=Calc!$A377),'Input - Assumptions'!$E$22:$E$30),0)</f>
        <v>0</v>
      </c>
      <c r="N377" s="186" cm="1">
        <f t="array" aca="1" ref="N377" ca="1">IF(N$354&lt;$B$349,-SUMPRODUCT(--('Input - Assumptions'!$H$22:$H$30=Calc!M$8),--('Input - Assumptions'!$D$22:$D$30=Calc!$A377),'Input - Assumptions'!$E$22:$E$30),0)</f>
        <v>0</v>
      </c>
      <c r="O377" s="186" cm="1">
        <f t="array" aca="1" ref="O377" ca="1">IF(O$354&lt;$B$349,-SUMPRODUCT(--('Input - Assumptions'!$H$22:$H$30=Calc!N$8),--('Input - Assumptions'!$D$22:$D$30=Calc!$A377),'Input - Assumptions'!$E$22:$E$30),0)</f>
        <v>0</v>
      </c>
      <c r="P377" s="186" cm="1">
        <f t="array" aca="1" ref="P377" ca="1">IF(P$354&lt;$B$349,-SUMPRODUCT(--('Input - Assumptions'!$H$22:$H$30=Calc!O$8),--('Input - Assumptions'!$D$22:$D$30=Calc!$A377),'Input - Assumptions'!$E$22:$E$30),0)</f>
        <v>0</v>
      </c>
      <c r="Q377" s="186" cm="1">
        <f t="array" aca="1" ref="Q377" ca="1">IF(Q$354&lt;$B$349,-SUMPRODUCT(--('Input - Assumptions'!$H$22:$H$30=Calc!P$8),--('Input - Assumptions'!$D$22:$D$30=Calc!$A377),'Input - Assumptions'!$E$22:$E$30),0)</f>
        <v>0</v>
      </c>
      <c r="R377" s="186" cm="1">
        <f t="array" aca="1" ref="R377" ca="1">IF(R$354&lt;$B$349,-SUMPRODUCT(--('Input - Assumptions'!$H$22:$H$30=Calc!Q$8),--('Input - Assumptions'!$D$22:$D$30=Calc!$A377),'Input - Assumptions'!$E$22:$E$30),0)</f>
        <v>0</v>
      </c>
      <c r="S377" s="186" cm="1">
        <f t="array" aca="1" ref="S377" ca="1">IF(S$354&lt;$B$349,-SUMPRODUCT(--('Input - Assumptions'!$H$22:$H$30=Calc!R$8),--('Input - Assumptions'!$D$22:$D$30=Calc!$A377),'Input - Assumptions'!$E$22:$E$30),0)</f>
        <v>0</v>
      </c>
      <c r="T377" s="186" cm="1">
        <f t="array" aca="1" ref="T377" ca="1">IF(T$354&lt;$B$349,-SUMPRODUCT(--('Input - Assumptions'!$H$22:$H$30=Calc!S$8),--('Input - Assumptions'!$D$22:$D$30=Calc!$A377),'Input - Assumptions'!$E$22:$E$30),0)</f>
        <v>0</v>
      </c>
      <c r="U377" s="186" cm="1">
        <f t="array" aca="1" ref="U377" ca="1">IF(U$354&lt;$B$349,-SUMPRODUCT(--('Input - Assumptions'!$H$22:$H$30=Calc!T$8),--('Input - Assumptions'!$D$22:$D$30=Calc!$A377),'Input - Assumptions'!$E$22:$E$30),0)</f>
        <v>0</v>
      </c>
      <c r="V377" s="186" cm="1">
        <f t="array" aca="1" ref="V377" ca="1">IF(V$354&lt;$B$349,-SUMPRODUCT(--('Input - Assumptions'!$H$22:$H$30=Calc!U$8),--('Input - Assumptions'!$D$22:$D$30=Calc!$A377),'Input - Assumptions'!$E$22:$E$30),0)</f>
        <v>0</v>
      </c>
      <c r="W377" s="186" cm="1">
        <f t="array" aca="1" ref="W377" ca="1">IF(W$354&lt;$B$349,-SUMPRODUCT(--('Input - Assumptions'!$H$22:$H$30=Calc!V$8),--('Input - Assumptions'!$D$22:$D$30=Calc!$A377),'Input - Assumptions'!$E$22:$E$30),0)</f>
        <v>0</v>
      </c>
      <c r="X377" s="186" cm="1">
        <f t="array" aca="1" ref="X377" ca="1">IF(X$354&lt;$B$349,-SUMPRODUCT(--('Input - Assumptions'!$H$22:$H$30=Calc!W$8),--('Input - Assumptions'!$D$22:$D$30=Calc!$A377),'Input - Assumptions'!$E$22:$E$30),0)</f>
        <v>0</v>
      </c>
      <c r="Y377" s="186" cm="1">
        <f t="array" aca="1" ref="Y377" ca="1">IF(Y$354&lt;$B$349,-SUMPRODUCT(--('Input - Assumptions'!$H$22:$H$30=Calc!X$8),--('Input - Assumptions'!$D$22:$D$30=Calc!$A377),'Input - Assumptions'!$E$22:$E$30),0)</f>
        <v>0</v>
      </c>
      <c r="Z377" s="186" cm="1">
        <f t="array" aca="1" ref="Z377" ca="1">IF(Z$354&lt;$B$349,-SUMPRODUCT(--('Input - Assumptions'!$H$22:$H$30=Calc!Y$8),--('Input - Assumptions'!$D$22:$D$30=Calc!$A377),'Input - Assumptions'!$E$22:$E$30),0)</f>
        <v>0</v>
      </c>
      <c r="AA377" s="186" cm="1">
        <f t="array" aca="1" ref="AA377" ca="1">IF(AA$354&lt;$B$349,-SUMPRODUCT(--('Input - Assumptions'!$H$22:$H$30=Calc!Z$8),--('Input - Assumptions'!$D$22:$D$30=Calc!$A377),'Input - Assumptions'!$E$22:$E$30),0)</f>
        <v>0</v>
      </c>
      <c r="AB377" s="186" cm="1">
        <f t="array" aca="1" ref="AB377" ca="1">IF(AB$354&lt;$B$349,-SUMPRODUCT(--('Input - Assumptions'!$H$22:$H$30=Calc!AA$8),--('Input - Assumptions'!$D$22:$D$30=Calc!$A377),'Input - Assumptions'!$E$22:$E$30),0)</f>
        <v>0</v>
      </c>
      <c r="AC377" s="186" cm="1">
        <f t="array" aca="1" ref="AC377" ca="1">IF(AC$354&lt;$B$349,-SUMPRODUCT(--('Input - Assumptions'!$H$22:$H$30=Calc!AB$8),--('Input - Assumptions'!$D$22:$D$30=Calc!$A377),'Input - Assumptions'!$E$22:$E$30),0)</f>
        <v>0</v>
      </c>
      <c r="AD377" s="186" cm="1">
        <f t="array" aca="1" ref="AD377" ca="1">IF(AD$354&lt;$B$349,-SUMPRODUCT(--('Input - Assumptions'!$H$22:$H$30=Calc!AC$8),--('Input - Assumptions'!$D$22:$D$30=Calc!$A377),'Input - Assumptions'!$E$22:$E$30),0)</f>
        <v>0</v>
      </c>
      <c r="AE377" s="186" cm="1">
        <f t="array" aca="1" ref="AE377" ca="1">IF(AE$354&lt;$B$349,-SUMPRODUCT(--('Input - Assumptions'!$H$22:$H$30=Calc!AD$8),--('Input - Assumptions'!$D$22:$D$30=Calc!$A377),'Input - Assumptions'!$E$22:$E$30),0)</f>
        <v>0</v>
      </c>
      <c r="AF377" s="186" cm="1">
        <f t="array" aca="1" ref="AF377" ca="1">IF(AF$354&lt;$B$349,-SUMPRODUCT(--('Input - Assumptions'!$H$22:$H$30=Calc!AE$8),--('Input - Assumptions'!$D$22:$D$30=Calc!$A377),'Input - Assumptions'!$E$22:$E$30),0)</f>
        <v>0</v>
      </c>
      <c r="AG377" s="186" cm="1">
        <f t="array" aca="1" ref="AG377" ca="1">IF(AG$354&lt;$B$349,-SUMPRODUCT(--('Input - Assumptions'!$H$22:$H$30=Calc!AF$8),--('Input - Assumptions'!$D$22:$D$30=Calc!$A377),'Input - Assumptions'!$E$22:$E$30),0)</f>
        <v>0</v>
      </c>
      <c r="AH377" s="186" cm="1">
        <f t="array" aca="1" ref="AH377" ca="1">IF(AH$354&lt;$B$349,-SUMPRODUCT(--('Input - Assumptions'!$H$22:$H$30=Calc!AG$8),--('Input - Assumptions'!$D$22:$D$30=Calc!$A377),'Input - Assumptions'!$E$22:$E$30),0)</f>
        <v>0</v>
      </c>
      <c r="AI377" s="186" cm="1">
        <f t="array" aca="1" ref="AI377" ca="1">IF(AI$354&lt;$B$349,-SUMPRODUCT(--('Input - Assumptions'!$H$22:$H$30=Calc!AH$8),--('Input - Assumptions'!$D$22:$D$30=Calc!$A377),'Input - Assumptions'!$E$22:$E$30),0)</f>
        <v>0</v>
      </c>
      <c r="AJ377" s="186" cm="1">
        <f t="array" aca="1" ref="AJ377" ca="1">IF(AJ$354&lt;$B$349,-SUMPRODUCT(--('Input - Assumptions'!$H$22:$H$30=Calc!AI$8),--('Input - Assumptions'!$D$22:$D$30=Calc!$A377),'Input - Assumptions'!$E$22:$E$30),0)</f>
        <v>0</v>
      </c>
      <c r="AK377" s="186" cm="1">
        <f t="array" aca="1" ref="AK377" ca="1">IF(AK$354&lt;$B$349,-SUMPRODUCT(--('Input - Assumptions'!$H$22:$H$30=Calc!AJ$8),--('Input - Assumptions'!$D$22:$D$30=Calc!$A377),'Input - Assumptions'!$E$22:$E$30),0)</f>
        <v>0</v>
      </c>
      <c r="AL377" s="186" cm="1">
        <f t="array" aca="1" ref="AL377" ca="1">IF(AL$354&lt;$B$349,-SUMPRODUCT(--('Input - Assumptions'!$H$22:$H$30=Calc!AK$8),--('Input - Assumptions'!$D$22:$D$30=Calc!$A377),'Input - Assumptions'!$E$22:$E$30),0)</f>
        <v>0</v>
      </c>
      <c r="AM377" s="186" cm="1">
        <f t="array" aca="1" ref="AM377" ca="1">IF(AM$354&lt;$B$349,-SUMPRODUCT(--('Input - Assumptions'!$H$22:$H$30=Calc!AL$8),--('Input - Assumptions'!$D$22:$D$30=Calc!$A377),'Input - Assumptions'!$E$22:$E$30),0)</f>
        <v>0</v>
      </c>
      <c r="AN377" s="186" cm="1">
        <f t="array" aca="1" ref="AN377" ca="1">IF(AN$354&lt;$B$349,-SUMPRODUCT(--('Input - Assumptions'!$H$22:$H$30=Calc!AM$8),--('Input - Assumptions'!$D$22:$D$30=Calc!$A377),'Input - Assumptions'!$E$22:$E$30),0)</f>
        <v>0</v>
      </c>
      <c r="AO377" s="186" cm="1">
        <f t="array" aca="1" ref="AO377" ca="1">IF(AO$354&lt;$B$349,-SUMPRODUCT(--('Input - Assumptions'!$H$22:$H$30=Calc!AN$8),--('Input - Assumptions'!$D$22:$D$30=Calc!$A377),'Input - Assumptions'!$E$22:$E$30),0)</f>
        <v>0</v>
      </c>
      <c r="AP377" s="186" cm="1">
        <f t="array" aca="1" ref="AP377" ca="1">IF(AP$354&lt;$B$349,-SUMPRODUCT(--('Input - Assumptions'!$H$22:$H$30=Calc!AO$8),--('Input - Assumptions'!$D$22:$D$30=Calc!$A377),'Input - Assumptions'!$E$22:$E$30),0)</f>
        <v>0</v>
      </c>
      <c r="AQ377" s="186" cm="1">
        <f t="array" aca="1" ref="AQ377" ca="1">IF(AQ$354&lt;$B$349,-SUMPRODUCT(--('Input - Assumptions'!$H$22:$H$30=Calc!AP$8),--('Input - Assumptions'!$D$22:$D$30=Calc!$A377),'Input - Assumptions'!$E$22:$E$30),0)</f>
        <v>0</v>
      </c>
      <c r="AR377" s="186" cm="1">
        <f t="array" aca="1" ref="AR377" ca="1">IF(AR$354&lt;$B$349,-SUMPRODUCT(--('Input - Assumptions'!$H$22:$H$30=Calc!AQ$8),--('Input - Assumptions'!$D$22:$D$30=Calc!$A377),'Input - Assumptions'!$E$22:$E$30),0)</f>
        <v>0</v>
      </c>
      <c r="AS377" s="186" cm="1">
        <f t="array" aca="1" ref="AS377" ca="1">IF(AS$354&lt;$B$349,-SUMPRODUCT(--('Input - Assumptions'!$H$22:$H$30=Calc!AR$8),--('Input - Assumptions'!$D$22:$D$30=Calc!$A377),'Input - Assumptions'!$E$22:$E$30),0)</f>
        <v>0</v>
      </c>
      <c r="AT377" s="186" cm="1">
        <f t="array" aca="1" ref="AT377" ca="1">IF(AT$354&lt;$B$349,-SUMPRODUCT(--('Input - Assumptions'!$H$22:$H$30=Calc!AS$8),--('Input - Assumptions'!$D$22:$D$30=Calc!$A377),'Input - Assumptions'!$E$22:$E$30),0)</f>
        <v>0</v>
      </c>
      <c r="AU377" s="186" cm="1">
        <f t="array" aca="1" ref="AU377" ca="1">IF(AU$354&lt;$B$349,-SUMPRODUCT(--('Input - Assumptions'!$H$22:$H$30=Calc!AT$8),--('Input - Assumptions'!$D$22:$D$30=Calc!$A377),'Input - Assumptions'!$E$22:$E$30),0)</f>
        <v>0</v>
      </c>
      <c r="AV377" s="186" cm="1">
        <f t="array" aca="1" ref="AV377" ca="1">IF(AV$354&lt;$B$349,-SUMPRODUCT(--('Input - Assumptions'!$H$22:$H$30=Calc!AU$8),--('Input - Assumptions'!$D$22:$D$30=Calc!$A377),'Input - Assumptions'!$E$22:$E$30),0)</f>
        <v>0</v>
      </c>
      <c r="AW377" s="186" cm="1">
        <f t="array" aca="1" ref="AW377" ca="1">IF(AW$354&lt;$B$349,-SUMPRODUCT(--('Input - Assumptions'!$H$22:$H$30=Calc!AV$8),--('Input - Assumptions'!$D$22:$D$30=Calc!$A377),'Input - Assumptions'!$E$22:$E$30),0)</f>
        <v>0</v>
      </c>
      <c r="AX377" s="186" cm="1">
        <f t="array" aca="1" ref="AX377" ca="1">IF(AX$354&lt;$B$349,-SUMPRODUCT(--('Input - Assumptions'!$H$22:$H$30=Calc!AW$8),--('Input - Assumptions'!$D$22:$D$30=Calc!$A377),'Input - Assumptions'!$E$22:$E$30),0)</f>
        <v>0</v>
      </c>
      <c r="AY377" s="186" cm="1">
        <f t="array" aca="1" ref="AY377" ca="1">IF(AY$354&lt;$B$349,-SUMPRODUCT(--('Input - Assumptions'!$H$22:$H$30=Calc!AX$8),--('Input - Assumptions'!$D$22:$D$30=Calc!$A377),'Input - Assumptions'!$E$22:$E$30),0)</f>
        <v>0</v>
      </c>
      <c r="AZ377" s="186" cm="1">
        <f t="array" aca="1" ref="AZ377" ca="1">IF(AZ$354&lt;$B$349,-SUMPRODUCT(--('Input - Assumptions'!$H$22:$H$30=Calc!AY$8),--('Input - Assumptions'!$D$22:$D$30=Calc!$A377),'Input - Assumptions'!$E$22:$E$30),0)</f>
        <v>0</v>
      </c>
      <c r="BA377" s="186" cm="1">
        <f t="array" aca="1" ref="BA377" ca="1">IF(BA$354&lt;$B$349,-SUMPRODUCT(--('Input - Assumptions'!$H$22:$H$30=Calc!AZ$8),--('Input - Assumptions'!$D$22:$D$30=Calc!$A377),'Input - Assumptions'!$E$22:$E$30),0)</f>
        <v>0</v>
      </c>
      <c r="BB377" s="186" cm="1">
        <f t="array" aca="1" ref="BB377" ca="1">IF(BB$354&lt;$B$349,-SUMPRODUCT(--('Input - Assumptions'!$H$22:$H$30=Calc!BA$8),--('Input - Assumptions'!$D$22:$D$30=Calc!$A377),'Input - Assumptions'!$E$22:$E$30),0)</f>
        <v>0</v>
      </c>
      <c r="BC377" s="186" cm="1">
        <f t="array" aca="1" ref="BC377" ca="1">IF(BC$354&lt;$B$349,-SUMPRODUCT(--('Input - Assumptions'!$H$22:$H$30=Calc!BB$8),--('Input - Assumptions'!$D$22:$D$30=Calc!$A377),'Input - Assumptions'!$E$22:$E$30),0)</f>
        <v>0</v>
      </c>
      <c r="BD377" s="186" cm="1">
        <f t="array" aca="1" ref="BD377" ca="1">IF(BD$354&lt;$B$349,-SUMPRODUCT(--('Input - Assumptions'!$H$22:$H$30=Calc!BC$8),--('Input - Assumptions'!$D$22:$D$30=Calc!$A377),'Input - Assumptions'!$E$22:$E$30),0)</f>
        <v>0</v>
      </c>
      <c r="BE377" s="186" cm="1">
        <f t="array" aca="1" ref="BE377" ca="1">IF(BE$354&lt;$B$349,-SUMPRODUCT(--('Input - Assumptions'!$H$22:$H$30=Calc!BD$8),--('Input - Assumptions'!$D$22:$D$30=Calc!$A377),'Input - Assumptions'!$E$22:$E$30),0)</f>
        <v>0</v>
      </c>
      <c r="BF377" s="186" cm="1">
        <f t="array" aca="1" ref="BF377" ca="1">IF(BF$354&lt;$B$349,-SUMPRODUCT(--('Input - Assumptions'!$H$22:$H$30=Calc!BE$8),--('Input - Assumptions'!$D$22:$D$30=Calc!$A377),'Input - Assumptions'!$E$22:$E$30),0)</f>
        <v>0</v>
      </c>
      <c r="BG377" s="186" cm="1">
        <f t="array" aca="1" ref="BG377" ca="1">IF(BG$354&lt;$B$349,-SUMPRODUCT(--('Input - Assumptions'!$H$22:$H$30=Calc!BF$8),--('Input - Assumptions'!$D$22:$D$30=Calc!$A377),'Input - Assumptions'!$E$22:$E$30),0)</f>
        <v>0</v>
      </c>
      <c r="BH377" s="186" cm="1">
        <f t="array" aca="1" ref="BH377" ca="1">IF(BH$354&lt;$B$349,-SUMPRODUCT(--('Input - Assumptions'!$H$22:$H$30=Calc!BG$8),--('Input - Assumptions'!$D$22:$D$30=Calc!$A377),'Input - Assumptions'!$E$22:$E$30),0)</f>
        <v>0</v>
      </c>
      <c r="BI377" s="186" cm="1">
        <f t="array" aca="1" ref="BI377" ca="1">IF(BI$354&lt;$B$349,-SUMPRODUCT(--('Input - Assumptions'!$H$22:$H$30=Calc!BH$8),--('Input - Assumptions'!$D$22:$D$30=Calc!$A377),'Input - Assumptions'!$E$22:$E$30),0)</f>
        <v>0</v>
      </c>
      <c r="BJ377" s="186" cm="1">
        <f t="array" aca="1" ref="BJ377" ca="1">IF(BJ$354&lt;$B$349,-SUMPRODUCT(--('Input - Assumptions'!$H$22:$H$30=Calc!BI$8),--('Input - Assumptions'!$D$22:$D$30=Calc!$A377),'Input - Assumptions'!$E$22:$E$30),0)</f>
        <v>0</v>
      </c>
      <c r="BK377" s="186" cm="1">
        <f t="array" aca="1" ref="BK377" ca="1">IF(BK$354&lt;$B$349,-SUMPRODUCT(--('Input - Assumptions'!$H$22:$H$30=Calc!BJ$8),--('Input - Assumptions'!$D$22:$D$30=Calc!$A377),'Input - Assumptions'!$E$22:$E$30),0)</f>
        <v>0</v>
      </c>
    </row>
    <row r="378" spans="1:63">
      <c r="A378" s="185">
        <f t="shared" si="316"/>
        <v>0</v>
      </c>
      <c r="B378" s="184">
        <f t="shared" ca="1" si="317"/>
        <v>0</v>
      </c>
      <c r="C378" s="186"/>
      <c r="D378" s="186" cm="1">
        <f t="array" aca="1" ref="D378" ca="1">IF(D$354&lt;$B$349,-SUMPRODUCT(--('Input - Assumptions'!$H$22:$H$30=Calc!C$8),--('Input - Assumptions'!$D$22:$D$30=Calc!$A378),'Input - Assumptions'!$E$22:$E$30),0)</f>
        <v>0</v>
      </c>
      <c r="E378" s="186" cm="1">
        <f t="array" aca="1" ref="E378" ca="1">IF(E$354&lt;$B$349,-SUMPRODUCT(--('Input - Assumptions'!$H$22:$H$30=Calc!D$8),--('Input - Assumptions'!$D$22:$D$30=Calc!$A378),'Input - Assumptions'!$E$22:$E$30),0)</f>
        <v>0</v>
      </c>
      <c r="F378" s="186" cm="1">
        <f t="array" aca="1" ref="F378" ca="1">IF(F$354&lt;$B$349,-SUMPRODUCT(--('Input - Assumptions'!$H$22:$H$30=Calc!E$8),--('Input - Assumptions'!$D$22:$D$30=Calc!$A378),'Input - Assumptions'!$E$22:$E$30),0)</f>
        <v>0</v>
      </c>
      <c r="G378" s="186" cm="1">
        <f t="array" aca="1" ref="G378" ca="1">IF(G$354&lt;$B$349,-SUMPRODUCT(--('Input - Assumptions'!$H$22:$H$30=Calc!F$8),--('Input - Assumptions'!$D$22:$D$30=Calc!$A378),'Input - Assumptions'!$E$22:$E$30),0)</f>
        <v>0</v>
      </c>
      <c r="H378" s="186" cm="1">
        <f t="array" aca="1" ref="H378" ca="1">IF(H$354&lt;$B$349,-SUMPRODUCT(--('Input - Assumptions'!$H$22:$H$30=Calc!G$8),--('Input - Assumptions'!$D$22:$D$30=Calc!$A378),'Input - Assumptions'!$E$22:$E$30),0)</f>
        <v>0</v>
      </c>
      <c r="I378" s="186" cm="1">
        <f t="array" aca="1" ref="I378" ca="1">IF(I$354&lt;$B$349,-SUMPRODUCT(--('Input - Assumptions'!$H$22:$H$30=Calc!H$8),--('Input - Assumptions'!$D$22:$D$30=Calc!$A378),'Input - Assumptions'!$E$22:$E$30),0)</f>
        <v>0</v>
      </c>
      <c r="J378" s="186" cm="1">
        <f t="array" aca="1" ref="J378" ca="1">IF(J$354&lt;$B$349,-SUMPRODUCT(--('Input - Assumptions'!$H$22:$H$30=Calc!I$8),--('Input - Assumptions'!$D$22:$D$30=Calc!$A378),'Input - Assumptions'!$E$22:$E$30),0)</f>
        <v>0</v>
      </c>
      <c r="K378" s="186" cm="1">
        <f t="array" aca="1" ref="K378" ca="1">IF(K$354&lt;$B$349,-SUMPRODUCT(--('Input - Assumptions'!$H$22:$H$30=Calc!J$8),--('Input - Assumptions'!$D$22:$D$30=Calc!$A378),'Input - Assumptions'!$E$22:$E$30),0)</f>
        <v>0</v>
      </c>
      <c r="L378" s="186" cm="1">
        <f t="array" aca="1" ref="L378" ca="1">IF(L$354&lt;$B$349,-SUMPRODUCT(--('Input - Assumptions'!$H$22:$H$30=Calc!K$8),--('Input - Assumptions'!$D$22:$D$30=Calc!$A378),'Input - Assumptions'!$E$22:$E$30),0)</f>
        <v>0</v>
      </c>
      <c r="M378" s="186" cm="1">
        <f t="array" aca="1" ref="M378" ca="1">IF(M$354&lt;$B$349,-SUMPRODUCT(--('Input - Assumptions'!$H$22:$H$30=Calc!L$8),--('Input - Assumptions'!$D$22:$D$30=Calc!$A378),'Input - Assumptions'!$E$22:$E$30),0)</f>
        <v>0</v>
      </c>
      <c r="N378" s="186" cm="1">
        <f t="array" aca="1" ref="N378" ca="1">IF(N$354&lt;$B$349,-SUMPRODUCT(--('Input - Assumptions'!$H$22:$H$30=Calc!M$8),--('Input - Assumptions'!$D$22:$D$30=Calc!$A378),'Input - Assumptions'!$E$22:$E$30),0)</f>
        <v>0</v>
      </c>
      <c r="O378" s="186" cm="1">
        <f t="array" aca="1" ref="O378" ca="1">IF(O$354&lt;$B$349,-SUMPRODUCT(--('Input - Assumptions'!$H$22:$H$30=Calc!N$8),--('Input - Assumptions'!$D$22:$D$30=Calc!$A378),'Input - Assumptions'!$E$22:$E$30),0)</f>
        <v>0</v>
      </c>
      <c r="P378" s="186" cm="1">
        <f t="array" aca="1" ref="P378" ca="1">IF(P$354&lt;$B$349,-SUMPRODUCT(--('Input - Assumptions'!$H$22:$H$30=Calc!O$8),--('Input - Assumptions'!$D$22:$D$30=Calc!$A378),'Input - Assumptions'!$E$22:$E$30),0)</f>
        <v>0</v>
      </c>
      <c r="Q378" s="186" cm="1">
        <f t="array" aca="1" ref="Q378" ca="1">IF(Q$354&lt;$B$349,-SUMPRODUCT(--('Input - Assumptions'!$H$22:$H$30=Calc!P$8),--('Input - Assumptions'!$D$22:$D$30=Calc!$A378),'Input - Assumptions'!$E$22:$E$30),0)</f>
        <v>0</v>
      </c>
      <c r="R378" s="186" cm="1">
        <f t="array" aca="1" ref="R378" ca="1">IF(R$354&lt;$B$349,-SUMPRODUCT(--('Input - Assumptions'!$H$22:$H$30=Calc!Q$8),--('Input - Assumptions'!$D$22:$D$30=Calc!$A378),'Input - Assumptions'!$E$22:$E$30),0)</f>
        <v>0</v>
      </c>
      <c r="S378" s="186" cm="1">
        <f t="array" aca="1" ref="S378" ca="1">IF(S$354&lt;$B$349,-SUMPRODUCT(--('Input - Assumptions'!$H$22:$H$30=Calc!R$8),--('Input - Assumptions'!$D$22:$D$30=Calc!$A378),'Input - Assumptions'!$E$22:$E$30),0)</f>
        <v>0</v>
      </c>
      <c r="T378" s="186" cm="1">
        <f t="array" aca="1" ref="T378" ca="1">IF(T$354&lt;$B$349,-SUMPRODUCT(--('Input - Assumptions'!$H$22:$H$30=Calc!S$8),--('Input - Assumptions'!$D$22:$D$30=Calc!$A378),'Input - Assumptions'!$E$22:$E$30),0)</f>
        <v>0</v>
      </c>
      <c r="U378" s="186" cm="1">
        <f t="array" aca="1" ref="U378" ca="1">IF(U$354&lt;$B$349,-SUMPRODUCT(--('Input - Assumptions'!$H$22:$H$30=Calc!T$8),--('Input - Assumptions'!$D$22:$D$30=Calc!$A378),'Input - Assumptions'!$E$22:$E$30),0)</f>
        <v>0</v>
      </c>
      <c r="V378" s="186" cm="1">
        <f t="array" aca="1" ref="V378" ca="1">IF(V$354&lt;$B$349,-SUMPRODUCT(--('Input - Assumptions'!$H$22:$H$30=Calc!U$8),--('Input - Assumptions'!$D$22:$D$30=Calc!$A378),'Input - Assumptions'!$E$22:$E$30),0)</f>
        <v>0</v>
      </c>
      <c r="W378" s="186" cm="1">
        <f t="array" aca="1" ref="W378" ca="1">IF(W$354&lt;$B$349,-SUMPRODUCT(--('Input - Assumptions'!$H$22:$H$30=Calc!V$8),--('Input - Assumptions'!$D$22:$D$30=Calc!$A378),'Input - Assumptions'!$E$22:$E$30),0)</f>
        <v>0</v>
      </c>
      <c r="X378" s="186" cm="1">
        <f t="array" aca="1" ref="X378" ca="1">IF(X$354&lt;$B$349,-SUMPRODUCT(--('Input - Assumptions'!$H$22:$H$30=Calc!W$8),--('Input - Assumptions'!$D$22:$D$30=Calc!$A378),'Input - Assumptions'!$E$22:$E$30),0)</f>
        <v>0</v>
      </c>
      <c r="Y378" s="186" cm="1">
        <f t="array" aca="1" ref="Y378" ca="1">IF(Y$354&lt;$B$349,-SUMPRODUCT(--('Input - Assumptions'!$H$22:$H$30=Calc!X$8),--('Input - Assumptions'!$D$22:$D$30=Calc!$A378),'Input - Assumptions'!$E$22:$E$30),0)</f>
        <v>0</v>
      </c>
      <c r="Z378" s="186" cm="1">
        <f t="array" aca="1" ref="Z378" ca="1">IF(Z$354&lt;$B$349,-SUMPRODUCT(--('Input - Assumptions'!$H$22:$H$30=Calc!Y$8),--('Input - Assumptions'!$D$22:$D$30=Calc!$A378),'Input - Assumptions'!$E$22:$E$30),0)</f>
        <v>0</v>
      </c>
      <c r="AA378" s="186" cm="1">
        <f t="array" aca="1" ref="AA378" ca="1">IF(AA$354&lt;$B$349,-SUMPRODUCT(--('Input - Assumptions'!$H$22:$H$30=Calc!Z$8),--('Input - Assumptions'!$D$22:$D$30=Calc!$A378),'Input - Assumptions'!$E$22:$E$30),0)</f>
        <v>0</v>
      </c>
      <c r="AB378" s="186" cm="1">
        <f t="array" aca="1" ref="AB378" ca="1">IF(AB$354&lt;$B$349,-SUMPRODUCT(--('Input - Assumptions'!$H$22:$H$30=Calc!AA$8),--('Input - Assumptions'!$D$22:$D$30=Calc!$A378),'Input - Assumptions'!$E$22:$E$30),0)</f>
        <v>0</v>
      </c>
      <c r="AC378" s="186" cm="1">
        <f t="array" aca="1" ref="AC378" ca="1">IF(AC$354&lt;$B$349,-SUMPRODUCT(--('Input - Assumptions'!$H$22:$H$30=Calc!AB$8),--('Input - Assumptions'!$D$22:$D$30=Calc!$A378),'Input - Assumptions'!$E$22:$E$30),0)</f>
        <v>0</v>
      </c>
      <c r="AD378" s="186" cm="1">
        <f t="array" aca="1" ref="AD378" ca="1">IF(AD$354&lt;$B$349,-SUMPRODUCT(--('Input - Assumptions'!$H$22:$H$30=Calc!AC$8),--('Input - Assumptions'!$D$22:$D$30=Calc!$A378),'Input - Assumptions'!$E$22:$E$30),0)</f>
        <v>0</v>
      </c>
      <c r="AE378" s="186" cm="1">
        <f t="array" aca="1" ref="AE378" ca="1">IF(AE$354&lt;$B$349,-SUMPRODUCT(--('Input - Assumptions'!$H$22:$H$30=Calc!AD$8),--('Input - Assumptions'!$D$22:$D$30=Calc!$A378),'Input - Assumptions'!$E$22:$E$30),0)</f>
        <v>0</v>
      </c>
      <c r="AF378" s="186" cm="1">
        <f t="array" aca="1" ref="AF378" ca="1">IF(AF$354&lt;$B$349,-SUMPRODUCT(--('Input - Assumptions'!$H$22:$H$30=Calc!AE$8),--('Input - Assumptions'!$D$22:$D$30=Calc!$A378),'Input - Assumptions'!$E$22:$E$30),0)</f>
        <v>0</v>
      </c>
      <c r="AG378" s="186" cm="1">
        <f t="array" aca="1" ref="AG378" ca="1">IF(AG$354&lt;$B$349,-SUMPRODUCT(--('Input - Assumptions'!$H$22:$H$30=Calc!AF$8),--('Input - Assumptions'!$D$22:$D$30=Calc!$A378),'Input - Assumptions'!$E$22:$E$30),0)</f>
        <v>0</v>
      </c>
      <c r="AH378" s="186" cm="1">
        <f t="array" aca="1" ref="AH378" ca="1">IF(AH$354&lt;$B$349,-SUMPRODUCT(--('Input - Assumptions'!$H$22:$H$30=Calc!AG$8),--('Input - Assumptions'!$D$22:$D$30=Calc!$A378),'Input - Assumptions'!$E$22:$E$30),0)</f>
        <v>0</v>
      </c>
      <c r="AI378" s="186" cm="1">
        <f t="array" aca="1" ref="AI378" ca="1">IF(AI$354&lt;$B$349,-SUMPRODUCT(--('Input - Assumptions'!$H$22:$H$30=Calc!AH$8),--('Input - Assumptions'!$D$22:$D$30=Calc!$A378),'Input - Assumptions'!$E$22:$E$30),0)</f>
        <v>0</v>
      </c>
      <c r="AJ378" s="186" cm="1">
        <f t="array" aca="1" ref="AJ378" ca="1">IF(AJ$354&lt;$B$349,-SUMPRODUCT(--('Input - Assumptions'!$H$22:$H$30=Calc!AI$8),--('Input - Assumptions'!$D$22:$D$30=Calc!$A378),'Input - Assumptions'!$E$22:$E$30),0)</f>
        <v>0</v>
      </c>
      <c r="AK378" s="186" cm="1">
        <f t="array" aca="1" ref="AK378" ca="1">IF(AK$354&lt;$B$349,-SUMPRODUCT(--('Input - Assumptions'!$H$22:$H$30=Calc!AJ$8),--('Input - Assumptions'!$D$22:$D$30=Calc!$A378),'Input - Assumptions'!$E$22:$E$30),0)</f>
        <v>0</v>
      </c>
      <c r="AL378" s="186" cm="1">
        <f t="array" aca="1" ref="AL378" ca="1">IF(AL$354&lt;$B$349,-SUMPRODUCT(--('Input - Assumptions'!$H$22:$H$30=Calc!AK$8),--('Input - Assumptions'!$D$22:$D$30=Calc!$A378),'Input - Assumptions'!$E$22:$E$30),0)</f>
        <v>0</v>
      </c>
      <c r="AM378" s="186" cm="1">
        <f t="array" aca="1" ref="AM378" ca="1">IF(AM$354&lt;$B$349,-SUMPRODUCT(--('Input - Assumptions'!$H$22:$H$30=Calc!AL$8),--('Input - Assumptions'!$D$22:$D$30=Calc!$A378),'Input - Assumptions'!$E$22:$E$30),0)</f>
        <v>0</v>
      </c>
      <c r="AN378" s="186" cm="1">
        <f t="array" aca="1" ref="AN378" ca="1">IF(AN$354&lt;$B$349,-SUMPRODUCT(--('Input - Assumptions'!$H$22:$H$30=Calc!AM$8),--('Input - Assumptions'!$D$22:$D$30=Calc!$A378),'Input - Assumptions'!$E$22:$E$30),0)</f>
        <v>0</v>
      </c>
      <c r="AO378" s="186" cm="1">
        <f t="array" aca="1" ref="AO378" ca="1">IF(AO$354&lt;$B$349,-SUMPRODUCT(--('Input - Assumptions'!$H$22:$H$30=Calc!AN$8),--('Input - Assumptions'!$D$22:$D$30=Calc!$A378),'Input - Assumptions'!$E$22:$E$30),0)</f>
        <v>0</v>
      </c>
      <c r="AP378" s="186" cm="1">
        <f t="array" aca="1" ref="AP378" ca="1">IF(AP$354&lt;$B$349,-SUMPRODUCT(--('Input - Assumptions'!$H$22:$H$30=Calc!AO$8),--('Input - Assumptions'!$D$22:$D$30=Calc!$A378),'Input - Assumptions'!$E$22:$E$30),0)</f>
        <v>0</v>
      </c>
      <c r="AQ378" s="186" cm="1">
        <f t="array" aca="1" ref="AQ378" ca="1">IF(AQ$354&lt;$B$349,-SUMPRODUCT(--('Input - Assumptions'!$H$22:$H$30=Calc!AP$8),--('Input - Assumptions'!$D$22:$D$30=Calc!$A378),'Input - Assumptions'!$E$22:$E$30),0)</f>
        <v>0</v>
      </c>
      <c r="AR378" s="186" cm="1">
        <f t="array" aca="1" ref="AR378" ca="1">IF(AR$354&lt;$B$349,-SUMPRODUCT(--('Input - Assumptions'!$H$22:$H$30=Calc!AQ$8),--('Input - Assumptions'!$D$22:$D$30=Calc!$A378),'Input - Assumptions'!$E$22:$E$30),0)</f>
        <v>0</v>
      </c>
      <c r="AS378" s="186" cm="1">
        <f t="array" aca="1" ref="AS378" ca="1">IF(AS$354&lt;$B$349,-SUMPRODUCT(--('Input - Assumptions'!$H$22:$H$30=Calc!AR$8),--('Input - Assumptions'!$D$22:$D$30=Calc!$A378),'Input - Assumptions'!$E$22:$E$30),0)</f>
        <v>0</v>
      </c>
      <c r="AT378" s="186" cm="1">
        <f t="array" aca="1" ref="AT378" ca="1">IF(AT$354&lt;$B$349,-SUMPRODUCT(--('Input - Assumptions'!$H$22:$H$30=Calc!AS$8),--('Input - Assumptions'!$D$22:$D$30=Calc!$A378),'Input - Assumptions'!$E$22:$E$30),0)</f>
        <v>0</v>
      </c>
      <c r="AU378" s="186" cm="1">
        <f t="array" aca="1" ref="AU378" ca="1">IF(AU$354&lt;$B$349,-SUMPRODUCT(--('Input - Assumptions'!$H$22:$H$30=Calc!AT$8),--('Input - Assumptions'!$D$22:$D$30=Calc!$A378),'Input - Assumptions'!$E$22:$E$30),0)</f>
        <v>0</v>
      </c>
      <c r="AV378" s="186" cm="1">
        <f t="array" aca="1" ref="AV378" ca="1">IF(AV$354&lt;$B$349,-SUMPRODUCT(--('Input - Assumptions'!$H$22:$H$30=Calc!AU$8),--('Input - Assumptions'!$D$22:$D$30=Calc!$A378),'Input - Assumptions'!$E$22:$E$30),0)</f>
        <v>0</v>
      </c>
      <c r="AW378" s="186" cm="1">
        <f t="array" aca="1" ref="AW378" ca="1">IF(AW$354&lt;$B$349,-SUMPRODUCT(--('Input - Assumptions'!$H$22:$H$30=Calc!AV$8),--('Input - Assumptions'!$D$22:$D$30=Calc!$A378),'Input - Assumptions'!$E$22:$E$30),0)</f>
        <v>0</v>
      </c>
      <c r="AX378" s="186" cm="1">
        <f t="array" aca="1" ref="AX378" ca="1">IF(AX$354&lt;$B$349,-SUMPRODUCT(--('Input - Assumptions'!$H$22:$H$30=Calc!AW$8),--('Input - Assumptions'!$D$22:$D$30=Calc!$A378),'Input - Assumptions'!$E$22:$E$30),0)</f>
        <v>0</v>
      </c>
      <c r="AY378" s="186" cm="1">
        <f t="array" aca="1" ref="AY378" ca="1">IF(AY$354&lt;$B$349,-SUMPRODUCT(--('Input - Assumptions'!$H$22:$H$30=Calc!AX$8),--('Input - Assumptions'!$D$22:$D$30=Calc!$A378),'Input - Assumptions'!$E$22:$E$30),0)</f>
        <v>0</v>
      </c>
      <c r="AZ378" s="186" cm="1">
        <f t="array" aca="1" ref="AZ378" ca="1">IF(AZ$354&lt;$B$349,-SUMPRODUCT(--('Input - Assumptions'!$H$22:$H$30=Calc!AY$8),--('Input - Assumptions'!$D$22:$D$30=Calc!$A378),'Input - Assumptions'!$E$22:$E$30),0)</f>
        <v>0</v>
      </c>
      <c r="BA378" s="186" cm="1">
        <f t="array" aca="1" ref="BA378" ca="1">IF(BA$354&lt;$B$349,-SUMPRODUCT(--('Input - Assumptions'!$H$22:$H$30=Calc!AZ$8),--('Input - Assumptions'!$D$22:$D$30=Calc!$A378),'Input - Assumptions'!$E$22:$E$30),0)</f>
        <v>0</v>
      </c>
      <c r="BB378" s="186" cm="1">
        <f t="array" aca="1" ref="BB378" ca="1">IF(BB$354&lt;$B$349,-SUMPRODUCT(--('Input - Assumptions'!$H$22:$H$30=Calc!BA$8),--('Input - Assumptions'!$D$22:$D$30=Calc!$A378),'Input - Assumptions'!$E$22:$E$30),0)</f>
        <v>0</v>
      </c>
      <c r="BC378" s="186" cm="1">
        <f t="array" aca="1" ref="BC378" ca="1">IF(BC$354&lt;$B$349,-SUMPRODUCT(--('Input - Assumptions'!$H$22:$H$30=Calc!BB$8),--('Input - Assumptions'!$D$22:$D$30=Calc!$A378),'Input - Assumptions'!$E$22:$E$30),0)</f>
        <v>0</v>
      </c>
      <c r="BD378" s="186" cm="1">
        <f t="array" aca="1" ref="BD378" ca="1">IF(BD$354&lt;$B$349,-SUMPRODUCT(--('Input - Assumptions'!$H$22:$H$30=Calc!BC$8),--('Input - Assumptions'!$D$22:$D$30=Calc!$A378),'Input - Assumptions'!$E$22:$E$30),0)</f>
        <v>0</v>
      </c>
      <c r="BE378" s="186" cm="1">
        <f t="array" aca="1" ref="BE378" ca="1">IF(BE$354&lt;$B$349,-SUMPRODUCT(--('Input - Assumptions'!$H$22:$H$30=Calc!BD$8),--('Input - Assumptions'!$D$22:$D$30=Calc!$A378),'Input - Assumptions'!$E$22:$E$30),0)</f>
        <v>0</v>
      </c>
      <c r="BF378" s="186" cm="1">
        <f t="array" aca="1" ref="BF378" ca="1">IF(BF$354&lt;$B$349,-SUMPRODUCT(--('Input - Assumptions'!$H$22:$H$30=Calc!BE$8),--('Input - Assumptions'!$D$22:$D$30=Calc!$A378),'Input - Assumptions'!$E$22:$E$30),0)</f>
        <v>0</v>
      </c>
      <c r="BG378" s="186" cm="1">
        <f t="array" aca="1" ref="BG378" ca="1">IF(BG$354&lt;$B$349,-SUMPRODUCT(--('Input - Assumptions'!$H$22:$H$30=Calc!BF$8),--('Input - Assumptions'!$D$22:$D$30=Calc!$A378),'Input - Assumptions'!$E$22:$E$30),0)</f>
        <v>0</v>
      </c>
      <c r="BH378" s="186" cm="1">
        <f t="array" aca="1" ref="BH378" ca="1">IF(BH$354&lt;$B$349,-SUMPRODUCT(--('Input - Assumptions'!$H$22:$H$30=Calc!BG$8),--('Input - Assumptions'!$D$22:$D$30=Calc!$A378),'Input - Assumptions'!$E$22:$E$30),0)</f>
        <v>0</v>
      </c>
      <c r="BI378" s="186" cm="1">
        <f t="array" aca="1" ref="BI378" ca="1">IF(BI$354&lt;$B$349,-SUMPRODUCT(--('Input - Assumptions'!$H$22:$H$30=Calc!BH$8),--('Input - Assumptions'!$D$22:$D$30=Calc!$A378),'Input - Assumptions'!$E$22:$E$30),0)</f>
        <v>0</v>
      </c>
      <c r="BJ378" s="186" cm="1">
        <f t="array" aca="1" ref="BJ378" ca="1">IF(BJ$354&lt;$B$349,-SUMPRODUCT(--('Input - Assumptions'!$H$22:$H$30=Calc!BI$8),--('Input - Assumptions'!$D$22:$D$30=Calc!$A378),'Input - Assumptions'!$E$22:$E$30),0)</f>
        <v>0</v>
      </c>
      <c r="BK378" s="186" cm="1">
        <f t="array" aca="1" ref="BK378" ca="1">IF(BK$354&lt;$B$349,-SUMPRODUCT(--('Input - Assumptions'!$H$22:$H$30=Calc!BJ$8),--('Input - Assumptions'!$D$22:$D$30=Calc!$A378),'Input - Assumptions'!$E$22:$E$30),0)</f>
        <v>0</v>
      </c>
    </row>
    <row r="379" spans="1:63">
      <c r="A379" s="185">
        <f t="shared" si="316"/>
        <v>0</v>
      </c>
      <c r="B379" s="187">
        <f t="shared" ca="1" si="317"/>
        <v>0</v>
      </c>
      <c r="C379" s="186"/>
      <c r="D379" s="186" cm="1">
        <f t="array" aca="1" ref="D379" ca="1">IF(D$354&lt;$B$349,-SUMPRODUCT(--('Input - Assumptions'!$H$22:$H$30=Calc!C$8),--('Input - Assumptions'!$D$22:$D$30=Calc!$A379),'Input - Assumptions'!$E$22:$E$30),0)</f>
        <v>0</v>
      </c>
      <c r="E379" s="186" cm="1">
        <f t="array" aca="1" ref="E379" ca="1">IF(E$354&lt;$B$349,-SUMPRODUCT(--('Input - Assumptions'!$H$22:$H$30=Calc!D$8),--('Input - Assumptions'!$D$22:$D$30=Calc!$A379),'Input - Assumptions'!$E$22:$E$30),0)</f>
        <v>0</v>
      </c>
      <c r="F379" s="186" cm="1">
        <f t="array" aca="1" ref="F379" ca="1">IF(F$354&lt;$B$349,-SUMPRODUCT(--('Input - Assumptions'!$H$22:$H$30=Calc!E$8),--('Input - Assumptions'!$D$22:$D$30=Calc!$A379),'Input - Assumptions'!$E$22:$E$30),0)</f>
        <v>0</v>
      </c>
      <c r="G379" s="186" cm="1">
        <f t="array" aca="1" ref="G379" ca="1">IF(G$354&lt;$B$349,-SUMPRODUCT(--('Input - Assumptions'!$H$22:$H$30=Calc!F$8),--('Input - Assumptions'!$D$22:$D$30=Calc!$A379),'Input - Assumptions'!$E$22:$E$30),0)</f>
        <v>0</v>
      </c>
      <c r="H379" s="186" cm="1">
        <f t="array" aca="1" ref="H379" ca="1">IF(H$354&lt;$B$349,-SUMPRODUCT(--('Input - Assumptions'!$H$22:$H$30=Calc!G$8),--('Input - Assumptions'!$D$22:$D$30=Calc!$A379),'Input - Assumptions'!$E$22:$E$30),0)</f>
        <v>0</v>
      </c>
      <c r="I379" s="186" cm="1">
        <f t="array" aca="1" ref="I379" ca="1">IF(I$354&lt;$B$349,-SUMPRODUCT(--('Input - Assumptions'!$H$22:$H$30=Calc!H$8),--('Input - Assumptions'!$D$22:$D$30=Calc!$A379),'Input - Assumptions'!$E$22:$E$30),0)</f>
        <v>0</v>
      </c>
      <c r="J379" s="186" cm="1">
        <f t="array" aca="1" ref="J379" ca="1">IF(J$354&lt;$B$349,-SUMPRODUCT(--('Input - Assumptions'!$H$22:$H$30=Calc!I$8),--('Input - Assumptions'!$D$22:$D$30=Calc!$A379),'Input - Assumptions'!$E$22:$E$30),0)</f>
        <v>0</v>
      </c>
      <c r="K379" s="186" cm="1">
        <f t="array" aca="1" ref="K379" ca="1">IF(K$354&lt;$B$349,-SUMPRODUCT(--('Input - Assumptions'!$H$22:$H$30=Calc!J$8),--('Input - Assumptions'!$D$22:$D$30=Calc!$A379),'Input - Assumptions'!$E$22:$E$30),0)</f>
        <v>0</v>
      </c>
      <c r="L379" s="186" cm="1">
        <f t="array" aca="1" ref="L379" ca="1">IF(L$354&lt;$B$349,-SUMPRODUCT(--('Input - Assumptions'!$H$22:$H$30=Calc!K$8),--('Input - Assumptions'!$D$22:$D$30=Calc!$A379),'Input - Assumptions'!$E$22:$E$30),0)</f>
        <v>0</v>
      </c>
      <c r="M379" s="186" cm="1">
        <f t="array" aca="1" ref="M379" ca="1">IF(M$354&lt;$B$349,-SUMPRODUCT(--('Input - Assumptions'!$H$22:$H$30=Calc!L$8),--('Input - Assumptions'!$D$22:$D$30=Calc!$A379),'Input - Assumptions'!$E$22:$E$30),0)</f>
        <v>0</v>
      </c>
      <c r="N379" s="186" cm="1">
        <f t="array" aca="1" ref="N379" ca="1">IF(N$354&lt;$B$349,-SUMPRODUCT(--('Input - Assumptions'!$H$22:$H$30=Calc!M$8),--('Input - Assumptions'!$D$22:$D$30=Calc!$A379),'Input - Assumptions'!$E$22:$E$30),0)</f>
        <v>0</v>
      </c>
      <c r="O379" s="186" cm="1">
        <f t="array" aca="1" ref="O379" ca="1">IF(O$354&lt;$B$349,-SUMPRODUCT(--('Input - Assumptions'!$H$22:$H$30=Calc!N$8),--('Input - Assumptions'!$D$22:$D$30=Calc!$A379),'Input - Assumptions'!$E$22:$E$30),0)</f>
        <v>0</v>
      </c>
      <c r="P379" s="186" cm="1">
        <f t="array" aca="1" ref="P379" ca="1">IF(P$354&lt;$B$349,-SUMPRODUCT(--('Input - Assumptions'!$H$22:$H$30=Calc!O$8),--('Input - Assumptions'!$D$22:$D$30=Calc!$A379),'Input - Assumptions'!$E$22:$E$30),0)</f>
        <v>0</v>
      </c>
      <c r="Q379" s="186" cm="1">
        <f t="array" aca="1" ref="Q379" ca="1">IF(Q$354&lt;$B$349,-SUMPRODUCT(--('Input - Assumptions'!$H$22:$H$30=Calc!P$8),--('Input - Assumptions'!$D$22:$D$30=Calc!$A379),'Input - Assumptions'!$E$22:$E$30),0)</f>
        <v>0</v>
      </c>
      <c r="R379" s="186" cm="1">
        <f t="array" aca="1" ref="R379" ca="1">IF(R$354&lt;$B$349,-SUMPRODUCT(--('Input - Assumptions'!$H$22:$H$30=Calc!Q$8),--('Input - Assumptions'!$D$22:$D$30=Calc!$A379),'Input - Assumptions'!$E$22:$E$30),0)</f>
        <v>0</v>
      </c>
      <c r="S379" s="186" cm="1">
        <f t="array" aca="1" ref="S379" ca="1">IF(S$354&lt;$B$349,-SUMPRODUCT(--('Input - Assumptions'!$H$22:$H$30=Calc!R$8),--('Input - Assumptions'!$D$22:$D$30=Calc!$A379),'Input - Assumptions'!$E$22:$E$30),0)</f>
        <v>0</v>
      </c>
      <c r="T379" s="186" cm="1">
        <f t="array" aca="1" ref="T379" ca="1">IF(T$354&lt;$B$349,-SUMPRODUCT(--('Input - Assumptions'!$H$22:$H$30=Calc!S$8),--('Input - Assumptions'!$D$22:$D$30=Calc!$A379),'Input - Assumptions'!$E$22:$E$30),0)</f>
        <v>0</v>
      </c>
      <c r="U379" s="186" cm="1">
        <f t="array" aca="1" ref="U379" ca="1">IF(U$354&lt;$B$349,-SUMPRODUCT(--('Input - Assumptions'!$H$22:$H$30=Calc!T$8),--('Input - Assumptions'!$D$22:$D$30=Calc!$A379),'Input - Assumptions'!$E$22:$E$30),0)</f>
        <v>0</v>
      </c>
      <c r="V379" s="186" cm="1">
        <f t="array" aca="1" ref="V379" ca="1">IF(V$354&lt;$B$349,-SUMPRODUCT(--('Input - Assumptions'!$H$22:$H$30=Calc!U$8),--('Input - Assumptions'!$D$22:$D$30=Calc!$A379),'Input - Assumptions'!$E$22:$E$30),0)</f>
        <v>0</v>
      </c>
      <c r="W379" s="186" cm="1">
        <f t="array" aca="1" ref="W379" ca="1">IF(W$354&lt;$B$349,-SUMPRODUCT(--('Input - Assumptions'!$H$22:$H$30=Calc!V$8),--('Input - Assumptions'!$D$22:$D$30=Calc!$A379),'Input - Assumptions'!$E$22:$E$30),0)</f>
        <v>0</v>
      </c>
      <c r="X379" s="186" cm="1">
        <f t="array" aca="1" ref="X379" ca="1">IF(X$354&lt;$B$349,-SUMPRODUCT(--('Input - Assumptions'!$H$22:$H$30=Calc!W$8),--('Input - Assumptions'!$D$22:$D$30=Calc!$A379),'Input - Assumptions'!$E$22:$E$30),0)</f>
        <v>0</v>
      </c>
      <c r="Y379" s="186" cm="1">
        <f t="array" aca="1" ref="Y379" ca="1">IF(Y$354&lt;$B$349,-SUMPRODUCT(--('Input - Assumptions'!$H$22:$H$30=Calc!X$8),--('Input - Assumptions'!$D$22:$D$30=Calc!$A379),'Input - Assumptions'!$E$22:$E$30),0)</f>
        <v>0</v>
      </c>
      <c r="Z379" s="186" cm="1">
        <f t="array" aca="1" ref="Z379" ca="1">IF(Z$354&lt;$B$349,-SUMPRODUCT(--('Input - Assumptions'!$H$22:$H$30=Calc!Y$8),--('Input - Assumptions'!$D$22:$D$30=Calc!$A379),'Input - Assumptions'!$E$22:$E$30),0)</f>
        <v>0</v>
      </c>
      <c r="AA379" s="186" cm="1">
        <f t="array" aca="1" ref="AA379" ca="1">IF(AA$354&lt;$B$349,-SUMPRODUCT(--('Input - Assumptions'!$H$22:$H$30=Calc!Z$8),--('Input - Assumptions'!$D$22:$D$30=Calc!$A379),'Input - Assumptions'!$E$22:$E$30),0)</f>
        <v>0</v>
      </c>
      <c r="AB379" s="186" cm="1">
        <f t="array" aca="1" ref="AB379" ca="1">IF(AB$354&lt;$B$349,-SUMPRODUCT(--('Input - Assumptions'!$H$22:$H$30=Calc!AA$8),--('Input - Assumptions'!$D$22:$D$30=Calc!$A379),'Input - Assumptions'!$E$22:$E$30),0)</f>
        <v>0</v>
      </c>
      <c r="AC379" s="186" cm="1">
        <f t="array" aca="1" ref="AC379" ca="1">IF(AC$354&lt;$B$349,-SUMPRODUCT(--('Input - Assumptions'!$H$22:$H$30=Calc!AB$8),--('Input - Assumptions'!$D$22:$D$30=Calc!$A379),'Input - Assumptions'!$E$22:$E$30),0)</f>
        <v>0</v>
      </c>
      <c r="AD379" s="186" cm="1">
        <f t="array" aca="1" ref="AD379" ca="1">IF(AD$354&lt;$B$349,-SUMPRODUCT(--('Input - Assumptions'!$H$22:$H$30=Calc!AC$8),--('Input - Assumptions'!$D$22:$D$30=Calc!$A379),'Input - Assumptions'!$E$22:$E$30),0)</f>
        <v>0</v>
      </c>
      <c r="AE379" s="186" cm="1">
        <f t="array" aca="1" ref="AE379" ca="1">IF(AE$354&lt;$B$349,-SUMPRODUCT(--('Input - Assumptions'!$H$22:$H$30=Calc!AD$8),--('Input - Assumptions'!$D$22:$D$30=Calc!$A379),'Input - Assumptions'!$E$22:$E$30),0)</f>
        <v>0</v>
      </c>
      <c r="AF379" s="186" cm="1">
        <f t="array" aca="1" ref="AF379" ca="1">IF(AF$354&lt;$B$349,-SUMPRODUCT(--('Input - Assumptions'!$H$22:$H$30=Calc!AE$8),--('Input - Assumptions'!$D$22:$D$30=Calc!$A379),'Input - Assumptions'!$E$22:$E$30),0)</f>
        <v>0</v>
      </c>
      <c r="AG379" s="186" cm="1">
        <f t="array" aca="1" ref="AG379" ca="1">IF(AG$354&lt;$B$349,-SUMPRODUCT(--('Input - Assumptions'!$H$22:$H$30=Calc!AF$8),--('Input - Assumptions'!$D$22:$D$30=Calc!$A379),'Input - Assumptions'!$E$22:$E$30),0)</f>
        <v>0</v>
      </c>
      <c r="AH379" s="186" cm="1">
        <f t="array" aca="1" ref="AH379" ca="1">IF(AH$354&lt;$B$349,-SUMPRODUCT(--('Input - Assumptions'!$H$22:$H$30=Calc!AG$8),--('Input - Assumptions'!$D$22:$D$30=Calc!$A379),'Input - Assumptions'!$E$22:$E$30),0)</f>
        <v>0</v>
      </c>
      <c r="AI379" s="186" cm="1">
        <f t="array" aca="1" ref="AI379" ca="1">IF(AI$354&lt;$B$349,-SUMPRODUCT(--('Input - Assumptions'!$H$22:$H$30=Calc!AH$8),--('Input - Assumptions'!$D$22:$D$30=Calc!$A379),'Input - Assumptions'!$E$22:$E$30),0)</f>
        <v>0</v>
      </c>
      <c r="AJ379" s="186" cm="1">
        <f t="array" aca="1" ref="AJ379" ca="1">IF(AJ$354&lt;$B$349,-SUMPRODUCT(--('Input - Assumptions'!$H$22:$H$30=Calc!AI$8),--('Input - Assumptions'!$D$22:$D$30=Calc!$A379),'Input - Assumptions'!$E$22:$E$30),0)</f>
        <v>0</v>
      </c>
      <c r="AK379" s="186" cm="1">
        <f t="array" aca="1" ref="AK379" ca="1">IF(AK$354&lt;$B$349,-SUMPRODUCT(--('Input - Assumptions'!$H$22:$H$30=Calc!AJ$8),--('Input - Assumptions'!$D$22:$D$30=Calc!$A379),'Input - Assumptions'!$E$22:$E$30),0)</f>
        <v>0</v>
      </c>
      <c r="AL379" s="186" cm="1">
        <f t="array" aca="1" ref="AL379" ca="1">IF(AL$354&lt;$B$349,-SUMPRODUCT(--('Input - Assumptions'!$H$22:$H$30=Calc!AK$8),--('Input - Assumptions'!$D$22:$D$30=Calc!$A379),'Input - Assumptions'!$E$22:$E$30),0)</f>
        <v>0</v>
      </c>
      <c r="AM379" s="186" cm="1">
        <f t="array" aca="1" ref="AM379" ca="1">IF(AM$354&lt;$B$349,-SUMPRODUCT(--('Input - Assumptions'!$H$22:$H$30=Calc!AL$8),--('Input - Assumptions'!$D$22:$D$30=Calc!$A379),'Input - Assumptions'!$E$22:$E$30),0)</f>
        <v>0</v>
      </c>
      <c r="AN379" s="186" cm="1">
        <f t="array" aca="1" ref="AN379" ca="1">IF(AN$354&lt;$B$349,-SUMPRODUCT(--('Input - Assumptions'!$H$22:$H$30=Calc!AM$8),--('Input - Assumptions'!$D$22:$D$30=Calc!$A379),'Input - Assumptions'!$E$22:$E$30),0)</f>
        <v>0</v>
      </c>
      <c r="AO379" s="186" cm="1">
        <f t="array" aca="1" ref="AO379" ca="1">IF(AO$354&lt;$B$349,-SUMPRODUCT(--('Input - Assumptions'!$H$22:$H$30=Calc!AN$8),--('Input - Assumptions'!$D$22:$D$30=Calc!$A379),'Input - Assumptions'!$E$22:$E$30),0)</f>
        <v>0</v>
      </c>
      <c r="AP379" s="186" cm="1">
        <f t="array" aca="1" ref="AP379" ca="1">IF(AP$354&lt;$B$349,-SUMPRODUCT(--('Input - Assumptions'!$H$22:$H$30=Calc!AO$8),--('Input - Assumptions'!$D$22:$D$30=Calc!$A379),'Input - Assumptions'!$E$22:$E$30),0)</f>
        <v>0</v>
      </c>
      <c r="AQ379" s="186" cm="1">
        <f t="array" aca="1" ref="AQ379" ca="1">IF(AQ$354&lt;$B$349,-SUMPRODUCT(--('Input - Assumptions'!$H$22:$H$30=Calc!AP$8),--('Input - Assumptions'!$D$22:$D$30=Calc!$A379),'Input - Assumptions'!$E$22:$E$30),0)</f>
        <v>0</v>
      </c>
      <c r="AR379" s="186" cm="1">
        <f t="array" aca="1" ref="AR379" ca="1">IF(AR$354&lt;$B$349,-SUMPRODUCT(--('Input - Assumptions'!$H$22:$H$30=Calc!AQ$8),--('Input - Assumptions'!$D$22:$D$30=Calc!$A379),'Input - Assumptions'!$E$22:$E$30),0)</f>
        <v>0</v>
      </c>
      <c r="AS379" s="186" cm="1">
        <f t="array" aca="1" ref="AS379" ca="1">IF(AS$354&lt;$B$349,-SUMPRODUCT(--('Input - Assumptions'!$H$22:$H$30=Calc!AR$8),--('Input - Assumptions'!$D$22:$D$30=Calc!$A379),'Input - Assumptions'!$E$22:$E$30),0)</f>
        <v>0</v>
      </c>
      <c r="AT379" s="186" cm="1">
        <f t="array" aca="1" ref="AT379" ca="1">IF(AT$354&lt;$B$349,-SUMPRODUCT(--('Input - Assumptions'!$H$22:$H$30=Calc!AS$8),--('Input - Assumptions'!$D$22:$D$30=Calc!$A379),'Input - Assumptions'!$E$22:$E$30),0)</f>
        <v>0</v>
      </c>
      <c r="AU379" s="186" cm="1">
        <f t="array" aca="1" ref="AU379" ca="1">IF(AU$354&lt;$B$349,-SUMPRODUCT(--('Input - Assumptions'!$H$22:$H$30=Calc!AT$8),--('Input - Assumptions'!$D$22:$D$30=Calc!$A379),'Input - Assumptions'!$E$22:$E$30),0)</f>
        <v>0</v>
      </c>
      <c r="AV379" s="186" cm="1">
        <f t="array" aca="1" ref="AV379" ca="1">IF(AV$354&lt;$B$349,-SUMPRODUCT(--('Input - Assumptions'!$H$22:$H$30=Calc!AU$8),--('Input - Assumptions'!$D$22:$D$30=Calc!$A379),'Input - Assumptions'!$E$22:$E$30),0)</f>
        <v>0</v>
      </c>
      <c r="AW379" s="186" cm="1">
        <f t="array" aca="1" ref="AW379" ca="1">IF(AW$354&lt;$B$349,-SUMPRODUCT(--('Input - Assumptions'!$H$22:$H$30=Calc!AV$8),--('Input - Assumptions'!$D$22:$D$30=Calc!$A379),'Input - Assumptions'!$E$22:$E$30),0)</f>
        <v>0</v>
      </c>
      <c r="AX379" s="186" cm="1">
        <f t="array" aca="1" ref="AX379" ca="1">IF(AX$354&lt;$B$349,-SUMPRODUCT(--('Input - Assumptions'!$H$22:$H$30=Calc!AW$8),--('Input - Assumptions'!$D$22:$D$30=Calc!$A379),'Input - Assumptions'!$E$22:$E$30),0)</f>
        <v>0</v>
      </c>
      <c r="AY379" s="186" cm="1">
        <f t="array" aca="1" ref="AY379" ca="1">IF(AY$354&lt;$B$349,-SUMPRODUCT(--('Input - Assumptions'!$H$22:$H$30=Calc!AX$8),--('Input - Assumptions'!$D$22:$D$30=Calc!$A379),'Input - Assumptions'!$E$22:$E$30),0)</f>
        <v>0</v>
      </c>
      <c r="AZ379" s="186" cm="1">
        <f t="array" aca="1" ref="AZ379" ca="1">IF(AZ$354&lt;$B$349,-SUMPRODUCT(--('Input - Assumptions'!$H$22:$H$30=Calc!AY$8),--('Input - Assumptions'!$D$22:$D$30=Calc!$A379),'Input - Assumptions'!$E$22:$E$30),0)</f>
        <v>0</v>
      </c>
      <c r="BA379" s="186" cm="1">
        <f t="array" aca="1" ref="BA379" ca="1">IF(BA$354&lt;$B$349,-SUMPRODUCT(--('Input - Assumptions'!$H$22:$H$30=Calc!AZ$8),--('Input - Assumptions'!$D$22:$D$30=Calc!$A379),'Input - Assumptions'!$E$22:$E$30),0)</f>
        <v>0</v>
      </c>
      <c r="BB379" s="186" cm="1">
        <f t="array" aca="1" ref="BB379" ca="1">IF(BB$354&lt;$B$349,-SUMPRODUCT(--('Input - Assumptions'!$H$22:$H$30=Calc!BA$8),--('Input - Assumptions'!$D$22:$D$30=Calc!$A379),'Input - Assumptions'!$E$22:$E$30),0)</f>
        <v>0</v>
      </c>
      <c r="BC379" s="186" cm="1">
        <f t="array" aca="1" ref="BC379" ca="1">IF(BC$354&lt;$B$349,-SUMPRODUCT(--('Input - Assumptions'!$H$22:$H$30=Calc!BB$8),--('Input - Assumptions'!$D$22:$D$30=Calc!$A379),'Input - Assumptions'!$E$22:$E$30),0)</f>
        <v>0</v>
      </c>
      <c r="BD379" s="186" cm="1">
        <f t="array" aca="1" ref="BD379" ca="1">IF(BD$354&lt;$B$349,-SUMPRODUCT(--('Input - Assumptions'!$H$22:$H$30=Calc!BC$8),--('Input - Assumptions'!$D$22:$D$30=Calc!$A379),'Input - Assumptions'!$E$22:$E$30),0)</f>
        <v>0</v>
      </c>
      <c r="BE379" s="186" cm="1">
        <f t="array" aca="1" ref="BE379" ca="1">IF(BE$354&lt;$B$349,-SUMPRODUCT(--('Input - Assumptions'!$H$22:$H$30=Calc!BD$8),--('Input - Assumptions'!$D$22:$D$30=Calc!$A379),'Input - Assumptions'!$E$22:$E$30),0)</f>
        <v>0</v>
      </c>
      <c r="BF379" s="186" cm="1">
        <f t="array" aca="1" ref="BF379" ca="1">IF(BF$354&lt;$B$349,-SUMPRODUCT(--('Input - Assumptions'!$H$22:$H$30=Calc!BE$8),--('Input - Assumptions'!$D$22:$D$30=Calc!$A379),'Input - Assumptions'!$E$22:$E$30),0)</f>
        <v>0</v>
      </c>
      <c r="BG379" s="186" cm="1">
        <f t="array" aca="1" ref="BG379" ca="1">IF(BG$354&lt;$B$349,-SUMPRODUCT(--('Input - Assumptions'!$H$22:$H$30=Calc!BF$8),--('Input - Assumptions'!$D$22:$D$30=Calc!$A379),'Input - Assumptions'!$E$22:$E$30),0)</f>
        <v>0</v>
      </c>
      <c r="BH379" s="186" cm="1">
        <f t="array" aca="1" ref="BH379" ca="1">IF(BH$354&lt;$B$349,-SUMPRODUCT(--('Input - Assumptions'!$H$22:$H$30=Calc!BG$8),--('Input - Assumptions'!$D$22:$D$30=Calc!$A379),'Input - Assumptions'!$E$22:$E$30),0)</f>
        <v>0</v>
      </c>
      <c r="BI379" s="186" cm="1">
        <f t="array" aca="1" ref="BI379" ca="1">IF(BI$354&lt;$B$349,-SUMPRODUCT(--('Input - Assumptions'!$H$22:$H$30=Calc!BH$8),--('Input - Assumptions'!$D$22:$D$30=Calc!$A379),'Input - Assumptions'!$E$22:$E$30),0)</f>
        <v>0</v>
      </c>
      <c r="BJ379" s="186" cm="1">
        <f t="array" aca="1" ref="BJ379" ca="1">IF(BJ$354&lt;$B$349,-SUMPRODUCT(--('Input - Assumptions'!$H$22:$H$30=Calc!BI$8),--('Input - Assumptions'!$D$22:$D$30=Calc!$A379),'Input - Assumptions'!$E$22:$E$30),0)</f>
        <v>0</v>
      </c>
      <c r="BK379" s="186" cm="1">
        <f t="array" aca="1" ref="BK379" ca="1">IF(BK$354&lt;$B$349,-SUMPRODUCT(--('Input - Assumptions'!$H$22:$H$30=Calc!BJ$8),--('Input - Assumptions'!$D$22:$D$30=Calc!$A379),'Input - Assumptions'!$E$22:$E$30),0)</f>
        <v>0</v>
      </c>
    </row>
    <row r="380" spans="1:63">
      <c r="F380" s="94"/>
      <c r="G380" s="94"/>
      <c r="H380" s="94"/>
      <c r="I380" s="94"/>
      <c r="J380" s="94"/>
      <c r="K380" s="94"/>
      <c r="L380" s="94"/>
      <c r="M380" s="94"/>
      <c r="N380" s="94"/>
      <c r="O380" s="94"/>
      <c r="P380" s="94"/>
      <c r="Q380" s="94"/>
      <c r="R380" s="94"/>
      <c r="S380" s="94"/>
      <c r="T380" s="94"/>
      <c r="U380" s="94"/>
      <c r="V380" s="94"/>
      <c r="W380" s="94"/>
      <c r="X380" s="94"/>
      <c r="Y380" s="94"/>
      <c r="Z380" s="94"/>
      <c r="AA380" s="94"/>
      <c r="AB380" s="94"/>
      <c r="AC380" s="94"/>
      <c r="AD380" s="94"/>
      <c r="AE380" s="94"/>
      <c r="AF380" s="94"/>
      <c r="AG380" s="94"/>
      <c r="AH380" s="94"/>
      <c r="AI380" s="94"/>
      <c r="AJ380" s="94"/>
      <c r="AK380" s="94"/>
      <c r="AL380" s="94"/>
      <c r="AM380" s="94"/>
      <c r="AN380" s="94"/>
      <c r="AO380" s="94"/>
      <c r="AP380" s="94"/>
      <c r="AQ380" s="94"/>
      <c r="AR380" s="94"/>
      <c r="AS380" s="94"/>
      <c r="AT380" s="94"/>
      <c r="AU380" s="94"/>
      <c r="AV380" s="94"/>
      <c r="AW380" s="94"/>
      <c r="AX380" s="94"/>
      <c r="AY380" s="94"/>
      <c r="AZ380" s="94"/>
      <c r="BA380" s="94"/>
      <c r="BB380" s="94"/>
      <c r="BC380" s="94"/>
      <c r="BD380" s="94"/>
      <c r="BE380" s="94"/>
      <c r="BF380" s="94"/>
      <c r="BG380" s="94"/>
      <c r="BH380" s="94"/>
      <c r="BI380" s="94"/>
      <c r="BJ380" s="94"/>
    </row>
    <row r="381" spans="1:63">
      <c r="F381" s="94"/>
      <c r="G381" s="94"/>
      <c r="H381" s="94"/>
      <c r="I381" s="94"/>
      <c r="J381" s="94"/>
      <c r="K381" s="94"/>
      <c r="L381" s="94"/>
      <c r="M381" s="94"/>
      <c r="N381" s="94"/>
      <c r="O381" s="94"/>
      <c r="P381" s="94"/>
      <c r="Q381" s="94"/>
      <c r="R381" s="94"/>
      <c r="S381" s="94"/>
      <c r="T381" s="94"/>
      <c r="U381" s="94"/>
      <c r="V381" s="94"/>
      <c r="W381" s="94"/>
      <c r="X381" s="94"/>
      <c r="Y381" s="94"/>
      <c r="Z381" s="94"/>
      <c r="AA381" s="94"/>
      <c r="AB381" s="94"/>
      <c r="AC381" s="94"/>
      <c r="AD381" s="94"/>
      <c r="AE381" s="94"/>
      <c r="AF381" s="94"/>
      <c r="AG381" s="94"/>
      <c r="AH381" s="94"/>
      <c r="AI381" s="94"/>
      <c r="AJ381" s="94"/>
      <c r="AK381" s="94"/>
      <c r="AL381" s="94"/>
      <c r="AM381" s="94"/>
      <c r="AN381" s="94"/>
      <c r="AO381" s="94"/>
      <c r="AP381" s="94"/>
      <c r="AQ381" s="94"/>
      <c r="AR381" s="94"/>
      <c r="AS381" s="94"/>
      <c r="AT381" s="94"/>
      <c r="AU381" s="94"/>
      <c r="AV381" s="94"/>
      <c r="AW381" s="94"/>
      <c r="AX381" s="94"/>
      <c r="AY381" s="94"/>
      <c r="AZ381" s="94"/>
      <c r="BA381" s="94"/>
      <c r="BB381" s="94"/>
      <c r="BC381" s="94"/>
      <c r="BD381" s="94"/>
      <c r="BE381" s="94"/>
      <c r="BF381" s="94"/>
      <c r="BG381" s="94"/>
      <c r="BH381" s="94"/>
      <c r="BI381" s="94"/>
      <c r="BJ381" s="94"/>
    </row>
    <row r="382" spans="1:63">
      <c r="A382" s="2" t="s">
        <v>235</v>
      </c>
      <c r="B382" s="25">
        <f t="shared" ref="B382:AG382" si="318">B274</f>
        <v>0</v>
      </c>
      <c r="C382" s="25">
        <f t="shared" ca="1" si="318"/>
        <v>-53740</v>
      </c>
      <c r="D382" s="25">
        <f t="shared" ca="1" si="318"/>
        <v>-165191.66666666666</v>
      </c>
      <c r="E382" s="25">
        <f t="shared" ca="1" si="318"/>
        <v>-405928.33333333337</v>
      </c>
      <c r="F382" s="25">
        <f t="shared" ca="1" si="318"/>
        <v>-503124.53333333333</v>
      </c>
      <c r="G382" s="25">
        <f t="shared" ca="1" si="318"/>
        <v>-450475.37715020828</v>
      </c>
      <c r="H382" s="25">
        <f t="shared" ca="1" si="318"/>
        <v>-449586.20917899982</v>
      </c>
      <c r="I382" s="25">
        <f t="shared" ca="1" si="318"/>
        <v>-450837.25302170753</v>
      </c>
      <c r="J382" s="25">
        <f t="shared" ca="1" si="318"/>
        <v>-428580.42618173687</v>
      </c>
      <c r="K382" s="25">
        <f t="shared" ca="1" si="318"/>
        <v>-432199.68016306881</v>
      </c>
      <c r="L382" s="25">
        <f t="shared" ca="1" si="318"/>
        <v>-431560.57936765673</v>
      </c>
      <c r="M382" s="25">
        <f t="shared" ca="1" si="318"/>
        <v>-430882.98351156613</v>
      </c>
      <c r="N382" s="25">
        <f t="shared" ca="1" si="318"/>
        <v>-421735.74873767217</v>
      </c>
      <c r="O382" s="25">
        <f t="shared" ca="1" si="318"/>
        <v>-267562.81156626972</v>
      </c>
      <c r="P382" s="25">
        <f t="shared" ca="1" si="318"/>
        <v>-423115.59408793587</v>
      </c>
      <c r="Q382" s="25">
        <f t="shared" ca="1" si="318"/>
        <v>-399323.48349975829</v>
      </c>
      <c r="R382" s="25">
        <f t="shared" ca="1" si="318"/>
        <v>-390287.48348968412</v>
      </c>
      <c r="S382" s="25">
        <f t="shared" ca="1" si="318"/>
        <v>-389619.92149217718</v>
      </c>
      <c r="T382" s="25">
        <f t="shared" ca="1" si="318"/>
        <v>-388743.16376098862</v>
      </c>
      <c r="U382" s="25">
        <f t="shared" ca="1" si="318"/>
        <v>-387631.79849095177</v>
      </c>
      <c r="V382" s="25">
        <f t="shared" ca="1" si="318"/>
        <v>-323449.55514132511</v>
      </c>
      <c r="W382" s="25">
        <f t="shared" ca="1" si="318"/>
        <v>-398357.19695454335</v>
      </c>
      <c r="X382" s="25">
        <f t="shared" ca="1" si="318"/>
        <v>-368027.10071984015</v>
      </c>
      <c r="Y382" s="25">
        <f t="shared" ca="1" si="318"/>
        <v>-365160.14127332589</v>
      </c>
      <c r="Z382" s="25">
        <f t="shared" ca="1" si="318"/>
        <v>-361772.93767999299</v>
      </c>
      <c r="AA382" s="25">
        <f t="shared" ca="1" si="318"/>
        <v>-346249.95730197825</v>
      </c>
      <c r="AB382" s="25">
        <f t="shared" ca="1" si="318"/>
        <v>-355625.01228698692</v>
      </c>
      <c r="AC382" s="25">
        <f t="shared" ca="1" si="318"/>
        <v>-360176.78420469887</v>
      </c>
      <c r="AD382" s="25">
        <f t="shared" ca="1" si="318"/>
        <v>-359696.06086762762</v>
      </c>
      <c r="AE382" s="25">
        <f t="shared" ca="1" si="318"/>
        <v>-352282.78167934378</v>
      </c>
      <c r="AF382" s="25">
        <f t="shared" ca="1" si="318"/>
        <v>-343755.02620443061</v>
      </c>
      <c r="AG382" s="25">
        <f t="shared" ca="1" si="318"/>
        <v>-333966.34639191395</v>
      </c>
      <c r="AH382" s="25">
        <f t="shared" ref="AH382:BJ382" ca="1" si="319">AH274</f>
        <v>-322750.65064524743</v>
      </c>
      <c r="AI382" s="25">
        <f t="shared" ca="1" si="319"/>
        <v>-309919.57822506985</v>
      </c>
      <c r="AJ382" s="25">
        <f t="shared" ca="1" si="319"/>
        <v>-295259.52259087109</v>
      </c>
      <c r="AK382" s="25">
        <f t="shared" ca="1" si="319"/>
        <v>-278528.25675558799</v>
      </c>
      <c r="AL382" s="25">
        <f t="shared" ca="1" si="319"/>
        <v>-259451.10745583213</v>
      </c>
      <c r="AM382" s="25">
        <f t="shared" ca="1" si="319"/>
        <v>-211883.31402677315</v>
      </c>
      <c r="AN382" s="25">
        <f t="shared" ca="1" si="319"/>
        <v>-218380.51012713838</v>
      </c>
      <c r="AO382" s="25">
        <f t="shared" ca="1" si="319"/>
        <v>-200063.52980066428</v>
      </c>
      <c r="AP382" s="25">
        <f t="shared" ca="1" si="319"/>
        <v>-173361.00017449589</v>
      </c>
      <c r="AQ382" s="25">
        <f t="shared" ca="1" si="319"/>
        <v>-135834.17812118257</v>
      </c>
      <c r="AR382" s="25">
        <f t="shared" ca="1" si="319"/>
        <v>-93190.976502014644</v>
      </c>
      <c r="AS382" s="25">
        <f t="shared" ca="1" si="319"/>
        <v>-49502.824753896479</v>
      </c>
      <c r="AT382" s="25">
        <f t="shared" ca="1" si="319"/>
        <v>2341.9147008268337</v>
      </c>
      <c r="AU382" s="25">
        <f t="shared" ca="1" si="319"/>
        <v>64804.718111285183</v>
      </c>
      <c r="AV382" s="25">
        <f t="shared" ca="1" si="319"/>
        <v>135710.73187102127</v>
      </c>
      <c r="AW382" s="25">
        <f t="shared" ca="1" si="319"/>
        <v>211433.5385427397</v>
      </c>
      <c r="AX382" s="25">
        <f t="shared" ca="1" si="319"/>
        <v>299589.27608836145</v>
      </c>
      <c r="AY382" s="25">
        <f t="shared" ca="1" si="319"/>
        <v>524578.41798350355</v>
      </c>
      <c r="AZ382" s="25">
        <f t="shared" ca="1" si="319"/>
        <v>368191.45662349788</v>
      </c>
      <c r="BA382" s="25">
        <f t="shared" ca="1" si="319"/>
        <v>489152.77172568196</v>
      </c>
      <c r="BB382" s="25">
        <f t="shared" ca="1" si="319"/>
        <v>629987.52139115252</v>
      </c>
      <c r="BC382" s="25">
        <f t="shared" ca="1" si="319"/>
        <v>798588.23149819579</v>
      </c>
      <c r="BD382" s="25">
        <f t="shared" ca="1" si="319"/>
        <v>990922.69316308736</v>
      </c>
      <c r="BE382" s="25">
        <f t="shared" ca="1" si="319"/>
        <v>1210162.7526119291</v>
      </c>
      <c r="BF382" s="25">
        <f t="shared" ca="1" si="319"/>
        <v>1459904.3213603303</v>
      </c>
      <c r="BG382" s="25">
        <f t="shared" ca="1" si="319"/>
        <v>1744224.0552529246</v>
      </c>
      <c r="BH382" s="25">
        <f t="shared" ca="1" si="319"/>
        <v>2062765.4101038091</v>
      </c>
      <c r="BI382" s="25">
        <f t="shared" ca="1" si="319"/>
        <v>2427405.4720156654</v>
      </c>
      <c r="BJ382" s="25">
        <f t="shared" ca="1" si="319"/>
        <v>2840765.3404876865</v>
      </c>
    </row>
    <row r="383" spans="1:63">
      <c r="F383" s="94"/>
      <c r="G383" s="94"/>
      <c r="H383" s="94"/>
      <c r="I383" s="94"/>
      <c r="J383" s="94"/>
      <c r="K383" s="94"/>
      <c r="L383" s="94"/>
      <c r="M383" s="94"/>
      <c r="N383" s="94"/>
      <c r="O383" s="94"/>
      <c r="P383" s="94"/>
      <c r="Q383" s="94"/>
      <c r="R383" s="94"/>
      <c r="S383" s="94"/>
      <c r="T383" s="94"/>
      <c r="U383" s="94"/>
      <c r="V383" s="94"/>
      <c r="W383" s="94"/>
      <c r="X383" s="94"/>
      <c r="Y383" s="94"/>
      <c r="Z383" s="94"/>
      <c r="AA383" s="94"/>
      <c r="AB383" s="94"/>
      <c r="AC383" s="94"/>
      <c r="AD383" s="94"/>
      <c r="AE383" s="94"/>
      <c r="AF383" s="94"/>
      <c r="AG383" s="94"/>
      <c r="AH383" s="94"/>
      <c r="AI383" s="94"/>
      <c r="AJ383" s="94"/>
      <c r="AK383" s="94"/>
      <c r="AL383" s="94"/>
      <c r="AM383" s="94"/>
      <c r="AN383" s="94"/>
      <c r="AO383" s="94"/>
      <c r="AP383" s="94"/>
      <c r="AQ383" s="94"/>
      <c r="AR383" s="94"/>
      <c r="AS383" s="94"/>
      <c r="AT383" s="94"/>
      <c r="AU383" s="94"/>
      <c r="AV383" s="94"/>
      <c r="AW383" s="94"/>
      <c r="AX383" s="94"/>
      <c r="AY383" s="94"/>
      <c r="AZ383" s="94"/>
      <c r="BA383" s="94"/>
      <c r="BB383" s="94"/>
      <c r="BC383" s="94"/>
      <c r="BD383" s="94"/>
      <c r="BE383" s="94"/>
      <c r="BF383" s="94"/>
      <c r="BG383" s="94"/>
      <c r="BH383" s="94"/>
      <c r="BI383" s="94"/>
      <c r="BJ383" s="94"/>
    </row>
    <row r="384" spans="1:63">
      <c r="A384" s="2"/>
      <c r="C384" s="94"/>
      <c r="D384" s="94"/>
      <c r="E384" s="94"/>
      <c r="F384" s="94"/>
      <c r="G384" s="94"/>
      <c r="H384" s="94"/>
      <c r="I384" s="94"/>
      <c r="J384" s="94"/>
      <c r="K384" s="94"/>
      <c r="L384" s="94"/>
      <c r="M384" s="94"/>
      <c r="N384" s="94"/>
      <c r="O384" s="94"/>
      <c r="P384" s="94"/>
      <c r="Q384" s="94"/>
      <c r="R384" s="94"/>
      <c r="S384" s="94"/>
      <c r="T384" s="94"/>
      <c r="U384" s="94"/>
      <c r="V384" s="94"/>
      <c r="W384" s="94"/>
      <c r="X384" s="94"/>
      <c r="Y384" s="94"/>
      <c r="Z384" s="94"/>
      <c r="AA384" s="94"/>
      <c r="AB384" s="94"/>
      <c r="AC384" s="94"/>
      <c r="AD384" s="94"/>
      <c r="AE384" s="94"/>
      <c r="AF384" s="94"/>
      <c r="AG384" s="94"/>
      <c r="AH384" s="94"/>
      <c r="AI384" s="94"/>
      <c r="AJ384" s="94"/>
      <c r="AK384" s="94"/>
      <c r="AL384" s="94"/>
      <c r="AM384" s="94"/>
      <c r="AN384" s="94"/>
      <c r="AO384" s="94"/>
      <c r="AP384" s="94"/>
      <c r="AQ384" s="94"/>
      <c r="AR384" s="94"/>
      <c r="AS384" s="94"/>
      <c r="AT384" s="94"/>
      <c r="AU384" s="94"/>
      <c r="AV384" s="94"/>
      <c r="AW384" s="94"/>
      <c r="AX384" s="94"/>
      <c r="AY384" s="94"/>
      <c r="AZ384" s="94"/>
      <c r="BA384" s="94"/>
      <c r="BB384" s="94"/>
      <c r="BC384" s="94"/>
      <c r="BD384" s="94"/>
      <c r="BE384" s="94"/>
      <c r="BF384" s="94"/>
      <c r="BG384" s="94"/>
      <c r="BH384" s="94"/>
      <c r="BI384" s="94"/>
      <c r="BJ384" s="94"/>
    </row>
    <row r="385" spans="1:63">
      <c r="A385" s="2"/>
      <c r="C385" s="94"/>
      <c r="D385" s="94"/>
      <c r="E385" s="94"/>
      <c r="F385" s="94"/>
      <c r="G385" s="94"/>
      <c r="H385" s="94"/>
      <c r="I385" s="94"/>
      <c r="J385" s="94"/>
      <c r="K385" s="94"/>
      <c r="L385" s="94"/>
      <c r="M385" s="94"/>
      <c r="N385" s="94"/>
      <c r="O385" s="94"/>
      <c r="P385" s="94"/>
      <c r="Q385" s="94"/>
      <c r="R385" s="94"/>
      <c r="S385" s="94"/>
      <c r="T385" s="94"/>
      <c r="U385" s="94"/>
      <c r="V385" s="94"/>
      <c r="W385" s="94"/>
      <c r="X385" s="94"/>
      <c r="Y385" s="94"/>
      <c r="Z385" s="94"/>
      <c r="AA385" s="94"/>
      <c r="AB385" s="94"/>
      <c r="AC385" s="94"/>
      <c r="AD385" s="94"/>
      <c r="AE385" s="94"/>
      <c r="AF385" s="94"/>
      <c r="AG385" s="94"/>
      <c r="AH385" s="94"/>
      <c r="AI385" s="94"/>
      <c r="AJ385" s="94"/>
      <c r="AK385" s="94"/>
      <c r="AL385" s="94"/>
      <c r="AM385" s="94"/>
      <c r="AN385" s="94"/>
      <c r="AO385" s="94"/>
      <c r="AP385" s="94"/>
      <c r="AQ385" s="94"/>
      <c r="AR385" s="94"/>
      <c r="AS385" s="94"/>
      <c r="AT385" s="94"/>
      <c r="AU385" s="94"/>
      <c r="AV385" s="94"/>
      <c r="AW385" s="94"/>
      <c r="AX385" s="94"/>
      <c r="AY385" s="94"/>
      <c r="AZ385" s="94"/>
      <c r="BA385" s="94"/>
      <c r="BB385" s="94"/>
      <c r="BC385" s="94"/>
      <c r="BD385" s="94"/>
      <c r="BE385" s="94"/>
      <c r="BF385" s="94"/>
      <c r="BG385" s="94"/>
      <c r="BH385" s="94"/>
      <c r="BI385" s="94"/>
      <c r="BJ385" s="94"/>
    </row>
    <row r="386" spans="1:63" ht="18.5">
      <c r="A386" s="156" t="s">
        <v>236</v>
      </c>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c r="AA386" s="170"/>
      <c r="AB386" s="170"/>
      <c r="AC386" s="170"/>
      <c r="AD386" s="170"/>
      <c r="AE386" s="170"/>
      <c r="AF386" s="170"/>
      <c r="AG386" s="170"/>
      <c r="AH386" s="170"/>
      <c r="AI386" s="170"/>
      <c r="AJ386" s="170"/>
      <c r="AK386" s="170"/>
      <c r="AL386" s="170"/>
      <c r="AM386" s="170"/>
      <c r="AN386" s="170"/>
      <c r="AO386" s="170"/>
      <c r="AP386" s="170"/>
      <c r="AQ386" s="170"/>
      <c r="AR386" s="170"/>
      <c r="AS386" s="170"/>
      <c r="AT386" s="170"/>
      <c r="AU386" s="170"/>
      <c r="AV386" s="170"/>
      <c r="AW386" s="170"/>
      <c r="AX386" s="170"/>
      <c r="AY386" s="170"/>
      <c r="AZ386" s="170"/>
      <c r="BA386" s="170"/>
      <c r="BB386" s="170"/>
      <c r="BC386" s="170"/>
      <c r="BD386" s="170"/>
      <c r="BE386" s="170"/>
      <c r="BF386" s="170"/>
      <c r="BG386" s="170"/>
      <c r="BH386" s="170"/>
      <c r="BI386" s="170"/>
      <c r="BJ386" s="157"/>
      <c r="BK386" s="157"/>
    </row>
    <row r="387" spans="1:63" outlineLevel="1">
      <c r="A387" s="75" t="s">
        <v>40</v>
      </c>
      <c r="B387" s="75">
        <v>0</v>
      </c>
      <c r="C387" s="175">
        <v>1</v>
      </c>
      <c r="D387" s="175">
        <f t="shared" ref="D387:BJ387" si="320">C387+1</f>
        <v>2</v>
      </c>
      <c r="E387" s="175">
        <f t="shared" si="320"/>
        <v>3</v>
      </c>
      <c r="F387" s="175">
        <f t="shared" si="320"/>
        <v>4</v>
      </c>
      <c r="G387" s="175">
        <f t="shared" si="320"/>
        <v>5</v>
      </c>
      <c r="H387" s="175">
        <f t="shared" si="320"/>
        <v>6</v>
      </c>
      <c r="I387" s="175">
        <f t="shared" si="320"/>
        <v>7</v>
      </c>
      <c r="J387" s="175">
        <f t="shared" si="320"/>
        <v>8</v>
      </c>
      <c r="K387" s="175">
        <f t="shared" si="320"/>
        <v>9</v>
      </c>
      <c r="L387" s="175">
        <f t="shared" si="320"/>
        <v>10</v>
      </c>
      <c r="M387" s="175">
        <f t="shared" si="320"/>
        <v>11</v>
      </c>
      <c r="N387" s="175">
        <f t="shared" si="320"/>
        <v>12</v>
      </c>
      <c r="O387" s="175">
        <f t="shared" si="320"/>
        <v>13</v>
      </c>
      <c r="P387" s="175">
        <f t="shared" si="320"/>
        <v>14</v>
      </c>
      <c r="Q387" s="175">
        <f t="shared" si="320"/>
        <v>15</v>
      </c>
      <c r="R387" s="175">
        <f t="shared" si="320"/>
        <v>16</v>
      </c>
      <c r="S387" s="175">
        <f t="shared" si="320"/>
        <v>17</v>
      </c>
      <c r="T387" s="175">
        <f t="shared" si="320"/>
        <v>18</v>
      </c>
      <c r="U387" s="175">
        <f t="shared" si="320"/>
        <v>19</v>
      </c>
      <c r="V387" s="175">
        <f t="shared" si="320"/>
        <v>20</v>
      </c>
      <c r="W387" s="175">
        <f t="shared" si="320"/>
        <v>21</v>
      </c>
      <c r="X387" s="175">
        <f t="shared" si="320"/>
        <v>22</v>
      </c>
      <c r="Y387" s="175">
        <f t="shared" si="320"/>
        <v>23</v>
      </c>
      <c r="Z387" s="175">
        <f t="shared" si="320"/>
        <v>24</v>
      </c>
      <c r="AA387" s="175">
        <f t="shared" si="320"/>
        <v>25</v>
      </c>
      <c r="AB387" s="175">
        <f t="shared" si="320"/>
        <v>26</v>
      </c>
      <c r="AC387" s="175">
        <f t="shared" si="320"/>
        <v>27</v>
      </c>
      <c r="AD387" s="175">
        <f t="shared" si="320"/>
        <v>28</v>
      </c>
      <c r="AE387" s="175">
        <f t="shared" si="320"/>
        <v>29</v>
      </c>
      <c r="AF387" s="175">
        <f t="shared" si="320"/>
        <v>30</v>
      </c>
      <c r="AG387" s="175">
        <f t="shared" si="320"/>
        <v>31</v>
      </c>
      <c r="AH387" s="175">
        <f t="shared" si="320"/>
        <v>32</v>
      </c>
      <c r="AI387" s="175">
        <f t="shared" si="320"/>
        <v>33</v>
      </c>
      <c r="AJ387" s="175">
        <f t="shared" si="320"/>
        <v>34</v>
      </c>
      <c r="AK387" s="175">
        <f t="shared" si="320"/>
        <v>35</v>
      </c>
      <c r="AL387" s="175">
        <f t="shared" si="320"/>
        <v>36</v>
      </c>
      <c r="AM387" s="175">
        <f t="shared" si="320"/>
        <v>37</v>
      </c>
      <c r="AN387" s="175">
        <f t="shared" si="320"/>
        <v>38</v>
      </c>
      <c r="AO387" s="175">
        <f t="shared" si="320"/>
        <v>39</v>
      </c>
      <c r="AP387" s="175">
        <f t="shared" si="320"/>
        <v>40</v>
      </c>
      <c r="AQ387" s="175">
        <f t="shared" si="320"/>
        <v>41</v>
      </c>
      <c r="AR387" s="175">
        <f t="shared" si="320"/>
        <v>42</v>
      </c>
      <c r="AS387" s="175">
        <f t="shared" si="320"/>
        <v>43</v>
      </c>
      <c r="AT387" s="175">
        <f t="shared" si="320"/>
        <v>44</v>
      </c>
      <c r="AU387" s="175">
        <f t="shared" si="320"/>
        <v>45</v>
      </c>
      <c r="AV387" s="175">
        <f t="shared" si="320"/>
        <v>46</v>
      </c>
      <c r="AW387" s="175">
        <f t="shared" si="320"/>
        <v>47</v>
      </c>
      <c r="AX387" s="175">
        <f t="shared" si="320"/>
        <v>48</v>
      </c>
      <c r="AY387" s="175">
        <f t="shared" si="320"/>
        <v>49</v>
      </c>
      <c r="AZ387" s="175">
        <f t="shared" si="320"/>
        <v>50</v>
      </c>
      <c r="BA387" s="175">
        <f t="shared" si="320"/>
        <v>51</v>
      </c>
      <c r="BB387" s="175">
        <f t="shared" si="320"/>
        <v>52</v>
      </c>
      <c r="BC387" s="175">
        <f t="shared" si="320"/>
        <v>53</v>
      </c>
      <c r="BD387" s="175">
        <f t="shared" si="320"/>
        <v>54</v>
      </c>
      <c r="BE387" s="175">
        <f t="shared" si="320"/>
        <v>55</v>
      </c>
      <c r="BF387" s="175">
        <f t="shared" si="320"/>
        <v>56</v>
      </c>
      <c r="BG387" s="175">
        <f t="shared" si="320"/>
        <v>57</v>
      </c>
      <c r="BH387" s="175">
        <f t="shared" si="320"/>
        <v>58</v>
      </c>
      <c r="BI387" s="175">
        <f t="shared" si="320"/>
        <v>59</v>
      </c>
      <c r="BJ387" s="175">
        <f t="shared" si="320"/>
        <v>60</v>
      </c>
      <c r="BK387" s="175"/>
    </row>
    <row r="388" spans="1:63" outlineLevel="1">
      <c r="A388" s="75" t="s">
        <v>237</v>
      </c>
      <c r="B388" s="75"/>
      <c r="C388" s="175"/>
      <c r="D388" s="175"/>
      <c r="E388" s="175"/>
      <c r="F388" s="175"/>
      <c r="G388" s="175"/>
      <c r="H388" s="175"/>
      <c r="I388" s="175"/>
      <c r="J388" s="175"/>
      <c r="K388" s="175"/>
      <c r="L388" s="175"/>
      <c r="M388" s="175"/>
      <c r="N388" s="175"/>
      <c r="O388" s="175"/>
      <c r="P388" s="175"/>
      <c r="Q388" s="175"/>
      <c r="R388" s="175"/>
      <c r="S388" s="175"/>
      <c r="T388" s="175"/>
      <c r="U388" s="175"/>
      <c r="V388" s="175"/>
      <c r="W388" s="175"/>
      <c r="X388" s="175"/>
      <c r="Y388" s="175"/>
      <c r="Z388" s="175"/>
      <c r="AA388" s="175"/>
      <c r="AB388" s="175"/>
      <c r="AC388" s="175"/>
      <c r="AD388" s="175"/>
      <c r="AE388" s="175"/>
      <c r="AF388" s="175"/>
      <c r="AG388" s="175"/>
      <c r="AH388" s="175"/>
      <c r="AI388" s="175"/>
      <c r="AJ388" s="175"/>
      <c r="AK388" s="175"/>
      <c r="AL388" s="175"/>
      <c r="AM388" s="175"/>
      <c r="AN388" s="175"/>
      <c r="AO388" s="175"/>
      <c r="AP388" s="175"/>
      <c r="AQ388" s="175"/>
      <c r="AR388" s="175"/>
      <c r="AS388" s="175"/>
      <c r="AT388" s="175"/>
      <c r="AU388" s="175"/>
      <c r="AV388" s="175"/>
      <c r="AW388" s="175"/>
      <c r="AX388" s="175"/>
      <c r="AY388" s="175"/>
      <c r="AZ388" s="175"/>
      <c r="BA388" s="175"/>
      <c r="BB388" s="175"/>
      <c r="BC388" s="175"/>
      <c r="BD388" s="175"/>
      <c r="BE388" s="175"/>
      <c r="BF388" s="175"/>
      <c r="BG388" s="175"/>
      <c r="BH388" s="175"/>
      <c r="BI388" s="175"/>
      <c r="BJ388" s="175"/>
      <c r="BK388" s="175"/>
    </row>
    <row r="389" spans="1:63" outlineLevel="1">
      <c r="A389" s="2" t="s">
        <v>238</v>
      </c>
      <c r="C389" s="94">
        <f t="shared" ref="C389:AH389" ca="1" si="321">SUM(C157:C178)</f>
        <v>89566.666666666657</v>
      </c>
      <c r="D389" s="94">
        <f t="shared" ca="1" si="321"/>
        <v>215608.33333333334</v>
      </c>
      <c r="E389" s="94">
        <f t="shared" ca="1" si="321"/>
        <v>532808.33333333326</v>
      </c>
      <c r="F389" s="94">
        <f t="shared" ca="1" si="321"/>
        <v>483308.33333333331</v>
      </c>
      <c r="G389" s="94">
        <f t="shared" ca="1" si="321"/>
        <v>484257.43733333331</v>
      </c>
      <c r="H389" s="94">
        <f t="shared" ca="1" si="321"/>
        <v>486047.89462227374</v>
      </c>
      <c r="I389" s="94">
        <f t="shared" ca="1" si="321"/>
        <v>487250.05460431217</v>
      </c>
      <c r="J389" s="94">
        <f t="shared" ca="1" si="321"/>
        <v>468475.74068297213</v>
      </c>
      <c r="K389" s="94">
        <f t="shared" ca="1" si="321"/>
        <v>469649.53955429915</v>
      </c>
      <c r="L389" s="94">
        <f t="shared" ca="1" si="321"/>
        <v>470820.43962102727</v>
      </c>
      <c r="M389" s="94">
        <f t="shared" ca="1" si="321"/>
        <v>471990.7915219877</v>
      </c>
      <c r="N389" s="94">
        <f t="shared" ca="1" si="321"/>
        <v>473163.20135280123</v>
      </c>
      <c r="O389" s="94">
        <f t="shared" ca="1" si="321"/>
        <v>438930.49789122224</v>
      </c>
      <c r="P389" s="94">
        <f t="shared" ca="1" si="321"/>
        <v>441684.85707922745</v>
      </c>
      <c r="Q389" s="94">
        <f t="shared" ca="1" si="321"/>
        <v>455818.49089676491</v>
      </c>
      <c r="R389" s="94">
        <f t="shared" ca="1" si="321"/>
        <v>455843.52308050339</v>
      </c>
      <c r="S389" s="94">
        <f t="shared" ca="1" si="321"/>
        <v>455925.69527815661</v>
      </c>
      <c r="T389" s="94">
        <f t="shared" ca="1" si="321"/>
        <v>456071.54396088538</v>
      </c>
      <c r="U389" s="94">
        <f t="shared" ca="1" si="321"/>
        <v>456288.50657008786</v>
      </c>
      <c r="V389" s="94">
        <f t="shared" ca="1" si="321"/>
        <v>462149.04258822219</v>
      </c>
      <c r="W389" s="94">
        <f t="shared" ca="1" si="321"/>
        <v>462633.45085218747</v>
      </c>
      <c r="X389" s="94">
        <f t="shared" ca="1" si="321"/>
        <v>463244.85402898211</v>
      </c>
      <c r="Y389" s="94">
        <f t="shared" ca="1" si="321"/>
        <v>463998.99365225242</v>
      </c>
      <c r="Z389" s="94">
        <f t="shared" ca="1" si="321"/>
        <v>464913.75138422649</v>
      </c>
      <c r="AA389" s="94">
        <f t="shared" ca="1" si="321"/>
        <v>470917.22885312524</v>
      </c>
      <c r="AB389" s="94">
        <f t="shared" ca="1" si="321"/>
        <v>475271.0733734417</v>
      </c>
      <c r="AC389" s="94">
        <f t="shared" ca="1" si="321"/>
        <v>491769.93103351851</v>
      </c>
      <c r="AD389" s="94">
        <f t="shared" ca="1" si="321"/>
        <v>493677.93291478936</v>
      </c>
      <c r="AE389" s="94">
        <f t="shared" ca="1" si="321"/>
        <v>495899.05268288782</v>
      </c>
      <c r="AF389" s="94">
        <f t="shared" ca="1" si="321"/>
        <v>498474.11796330451</v>
      </c>
      <c r="AG389" s="94">
        <f t="shared" ca="1" si="321"/>
        <v>501449.46124430536</v>
      </c>
      <c r="AH389" s="94">
        <f t="shared" ca="1" si="321"/>
        <v>504877.65814359696</v>
      </c>
      <c r="AI389" s="94">
        <f t="shared" ref="AI389:BJ389" ca="1" si="322">SUM(AI157:AI178)</f>
        <v>508818.36476226029</v>
      </c>
      <c r="AJ389" s="94">
        <f t="shared" ca="1" si="322"/>
        <v>513339.26742263592</v>
      </c>
      <c r="AK389" s="94">
        <f t="shared" ca="1" si="322"/>
        <v>518517.15987107792</v>
      </c>
      <c r="AL389" s="94">
        <f t="shared" ca="1" si="322"/>
        <v>524439.1650501485</v>
      </c>
      <c r="AM389" s="94">
        <f t="shared" ca="1" si="322"/>
        <v>546968.89217731543</v>
      </c>
      <c r="AN389" s="94">
        <f t="shared" ca="1" si="322"/>
        <v>558321.8990477788</v>
      </c>
      <c r="AO389" s="94">
        <f t="shared" ca="1" si="322"/>
        <v>583486.79763256584</v>
      </c>
      <c r="AP389" s="94">
        <f t="shared" ca="1" si="322"/>
        <v>594186.36168627825</v>
      </c>
      <c r="AQ389" s="94">
        <f t="shared" ca="1" si="322"/>
        <v>606369.24595324288</v>
      </c>
      <c r="AR389" s="94">
        <f t="shared" ca="1" si="322"/>
        <v>620233.54602596187</v>
      </c>
      <c r="AS389" s="94">
        <f t="shared" ca="1" si="322"/>
        <v>643926.67955667363</v>
      </c>
      <c r="AT389" s="94">
        <f t="shared" ca="1" si="322"/>
        <v>661858.09868053789</v>
      </c>
      <c r="AU389" s="94">
        <f t="shared" ca="1" si="322"/>
        <v>682239.62659099698</v>
      </c>
      <c r="AV389" s="94">
        <f t="shared" ca="1" si="322"/>
        <v>705399.19256483624</v>
      </c>
      <c r="AW389" s="94">
        <f t="shared" ca="1" si="322"/>
        <v>739631.47036211356</v>
      </c>
      <c r="AX389" s="94">
        <f t="shared" ca="1" si="322"/>
        <v>769512.92871138523</v>
      </c>
      <c r="AY389" s="94">
        <f t="shared" ca="1" si="322"/>
        <v>835629.46874095546</v>
      </c>
      <c r="AZ389" s="94">
        <f t="shared" ca="1" si="322"/>
        <v>880026.45418312517</v>
      </c>
      <c r="BA389" s="94">
        <f t="shared" ca="1" si="322"/>
        <v>952083.28094590397</v>
      </c>
      <c r="BB389" s="94">
        <f t="shared" ca="1" si="322"/>
        <v>1013371.1827484833</v>
      </c>
      <c r="BC389" s="94">
        <f t="shared" ca="1" si="322"/>
        <v>1081810.6597994424</v>
      </c>
      <c r="BD389" s="94">
        <f t="shared" ca="1" si="322"/>
        <v>1158360.7393903644</v>
      </c>
      <c r="BE389" s="94">
        <f t="shared" ca="1" si="322"/>
        <v>1244109.1757026666</v>
      </c>
      <c r="BF389" s="94">
        <f t="shared" ca="1" si="322"/>
        <v>1340289.7248113197</v>
      </c>
      <c r="BG389" s="94">
        <f t="shared" ca="1" si="322"/>
        <v>1448301.7379087959</v>
      </c>
      <c r="BH389" s="94">
        <f t="shared" ca="1" si="322"/>
        <v>1578029.3795097801</v>
      </c>
      <c r="BI389" s="94">
        <f t="shared" ca="1" si="322"/>
        <v>1714678.8493421602</v>
      </c>
      <c r="BJ389" s="94">
        <f t="shared" ca="1" si="322"/>
        <v>1876885.9390401824</v>
      </c>
    </row>
    <row r="390" spans="1:63" outlineLevel="1">
      <c r="A390" s="2" t="s">
        <v>239</v>
      </c>
      <c r="C390" s="94">
        <f t="shared" ref="C390:AH390" ca="1" si="323">SUM(C251:C272)</f>
        <v>-53740</v>
      </c>
      <c r="D390" s="94">
        <f t="shared" ca="1" si="323"/>
        <v>-165191.66666666666</v>
      </c>
      <c r="E390" s="94">
        <f t="shared" ca="1" si="323"/>
        <v>-405928.33333333337</v>
      </c>
      <c r="F390" s="94">
        <f t="shared" ca="1" si="323"/>
        <v>-503108.33333333331</v>
      </c>
      <c r="G390" s="94">
        <f t="shared" ca="1" si="323"/>
        <v>-483877.79573333327</v>
      </c>
      <c r="H390" s="94">
        <f t="shared" ca="1" si="323"/>
        <v>-485331.71170669759</v>
      </c>
      <c r="I390" s="94">
        <f t="shared" ca="1" si="323"/>
        <v>-486769.1906114968</v>
      </c>
      <c r="J390" s="94">
        <f t="shared" ca="1" si="323"/>
        <v>-475985.46625150816</v>
      </c>
      <c r="K390" s="94">
        <f t="shared" ca="1" si="323"/>
        <v>-469180.02000576834</v>
      </c>
      <c r="L390" s="94">
        <f t="shared" ca="1" si="323"/>
        <v>-470352.07959433598</v>
      </c>
      <c r="M390" s="94">
        <f t="shared" ca="1" si="323"/>
        <v>-471522.65076160355</v>
      </c>
      <c r="N390" s="94">
        <f t="shared" ca="1" si="323"/>
        <v>-472694.23742047581</v>
      </c>
      <c r="O390" s="94">
        <f t="shared" ca="1" si="323"/>
        <v>-452623.57927585382</v>
      </c>
      <c r="P390" s="94">
        <f t="shared" ca="1" si="323"/>
        <v>-440583.11340402532</v>
      </c>
      <c r="Q390" s="94">
        <f t="shared" ca="1" si="323"/>
        <v>-450165.03736974992</v>
      </c>
      <c r="R390" s="94">
        <f t="shared" ca="1" si="323"/>
        <v>-455833.51020700799</v>
      </c>
      <c r="S390" s="94">
        <f t="shared" ca="1" si="323"/>
        <v>-455892.82639909536</v>
      </c>
      <c r="T390" s="94">
        <f t="shared" ca="1" si="323"/>
        <v>-456013.20448779385</v>
      </c>
      <c r="U390" s="94">
        <f t="shared" ca="1" si="323"/>
        <v>-456201.72152640688</v>
      </c>
      <c r="V390" s="94">
        <f t="shared" ca="1" si="323"/>
        <v>-459804.82818096847</v>
      </c>
      <c r="W390" s="94">
        <f t="shared" ca="1" si="323"/>
        <v>-462439.6875466014</v>
      </c>
      <c r="X390" s="94">
        <f t="shared" ca="1" si="323"/>
        <v>-463000.29275826423</v>
      </c>
      <c r="Y390" s="94">
        <f t="shared" ca="1" si="323"/>
        <v>-463697.3378029443</v>
      </c>
      <c r="Z390" s="94">
        <f t="shared" ca="1" si="323"/>
        <v>-464547.84829143685</v>
      </c>
      <c r="AA390" s="94">
        <f t="shared" ca="1" si="323"/>
        <v>-468515.83786556573</v>
      </c>
      <c r="AB390" s="94">
        <f t="shared" ca="1" si="323"/>
        <v>-473529.53556531516</v>
      </c>
      <c r="AC390" s="94">
        <f t="shared" ca="1" si="323"/>
        <v>-485170.38796948775</v>
      </c>
      <c r="AD390" s="94">
        <f t="shared" ca="1" si="323"/>
        <v>-492914.73216228106</v>
      </c>
      <c r="AE390" s="94">
        <f t="shared" ca="1" si="323"/>
        <v>-495010.60477564845</v>
      </c>
      <c r="AF390" s="94">
        <f t="shared" ca="1" si="323"/>
        <v>-497444.09185113781</v>
      </c>
      <c r="AG390" s="94">
        <f t="shared" ca="1" si="323"/>
        <v>-500259.32393190503</v>
      </c>
      <c r="AH390" s="94">
        <f t="shared" ca="1" si="323"/>
        <v>-503506.3793838803</v>
      </c>
      <c r="AI390" s="94">
        <f t="shared" ref="AI390:BJ390" ca="1" si="324">SUM(AI251:AI272)</f>
        <v>-507242.08211479493</v>
      </c>
      <c r="AJ390" s="94">
        <f t="shared" ca="1" si="324"/>
        <v>-511530.90635848569</v>
      </c>
      <c r="AK390" s="94">
        <f t="shared" ca="1" si="324"/>
        <v>-516446.00289170112</v>
      </c>
      <c r="AL390" s="94">
        <f t="shared" ca="1" si="324"/>
        <v>-522070.36297852028</v>
      </c>
      <c r="AM390" s="94">
        <f t="shared" ca="1" si="324"/>
        <v>-537957.00132644863</v>
      </c>
      <c r="AN390" s="94">
        <f t="shared" ca="1" si="324"/>
        <v>-553780.69629959343</v>
      </c>
      <c r="AO390" s="94">
        <f t="shared" ca="1" si="324"/>
        <v>-573420.83819865098</v>
      </c>
      <c r="AP390" s="94">
        <f t="shared" ca="1" si="324"/>
        <v>-589906.53606479324</v>
      </c>
      <c r="AQ390" s="94">
        <f t="shared" ca="1" si="324"/>
        <v>-601496.092246457</v>
      </c>
      <c r="AR390" s="94">
        <f t="shared" ca="1" si="324"/>
        <v>-614687.82599687425</v>
      </c>
      <c r="AS390" s="94">
        <f t="shared" ca="1" si="324"/>
        <v>-634449.42614438897</v>
      </c>
      <c r="AT390" s="94">
        <f t="shared" ca="1" si="324"/>
        <v>-654685.53103099228</v>
      </c>
      <c r="AU390" s="94">
        <f t="shared" ca="1" si="324"/>
        <v>-674087.01542681339</v>
      </c>
      <c r="AV390" s="94">
        <f t="shared" ca="1" si="324"/>
        <v>-696135.36617530044</v>
      </c>
      <c r="AW390" s="94">
        <f t="shared" ca="1" si="324"/>
        <v>-725938.55924320256</v>
      </c>
      <c r="AX390" s="94">
        <f t="shared" ca="1" si="324"/>
        <v>-757560.34537167661</v>
      </c>
      <c r="AY390" s="94">
        <f t="shared" ca="1" si="324"/>
        <v>-809182.85272912728</v>
      </c>
      <c r="AZ390" s="94">
        <f t="shared" ca="1" si="324"/>
        <v>-862267.66000625724</v>
      </c>
      <c r="BA390" s="94">
        <f t="shared" ca="1" si="324"/>
        <v>-923260.55024079245</v>
      </c>
      <c r="BB390" s="94">
        <f t="shared" ca="1" si="324"/>
        <v>-988856.02202745143</v>
      </c>
      <c r="BC390" s="94">
        <f t="shared" ca="1" si="324"/>
        <v>-1054434.8689790587</v>
      </c>
      <c r="BD390" s="94">
        <f t="shared" ca="1" si="324"/>
        <v>-1127740.7075539955</v>
      </c>
      <c r="BE390" s="94">
        <f t="shared" ca="1" si="324"/>
        <v>-1209809.8011777457</v>
      </c>
      <c r="BF390" s="94">
        <f t="shared" ca="1" si="324"/>
        <v>-1301817.5051678587</v>
      </c>
      <c r="BG390" s="94">
        <f t="shared" ca="1" si="324"/>
        <v>-1405096.9326698056</v>
      </c>
      <c r="BH390" s="94">
        <f t="shared" ca="1" si="324"/>
        <v>-1526138.3228693863</v>
      </c>
      <c r="BI390" s="94">
        <f t="shared" ca="1" si="324"/>
        <v>-1660019.0614092082</v>
      </c>
      <c r="BJ390" s="94">
        <f t="shared" ca="1" si="324"/>
        <v>-1812003.1031609734</v>
      </c>
    </row>
    <row r="391" spans="1:63" outlineLevel="1">
      <c r="A391" s="17" t="s">
        <v>240</v>
      </c>
      <c r="B391" s="17"/>
      <c r="C391" s="161">
        <f ca="1">C389+C390</f>
        <v>35826.666666666657</v>
      </c>
      <c r="D391" s="161">
        <f t="shared" ref="D391:BJ391" ca="1" si="325">C391+D389+D390</f>
        <v>86243.333333333343</v>
      </c>
      <c r="E391" s="161">
        <f t="shared" ca="1" si="325"/>
        <v>213123.33333333326</v>
      </c>
      <c r="F391" s="161">
        <f t="shared" ca="1" si="325"/>
        <v>193323.3333333332</v>
      </c>
      <c r="G391" s="161">
        <f t="shared" ca="1" si="325"/>
        <v>193702.97493333329</v>
      </c>
      <c r="H391" s="161">
        <f t="shared" ca="1" si="325"/>
        <v>194419.15784890938</v>
      </c>
      <c r="I391" s="161">
        <f t="shared" ca="1" si="325"/>
        <v>194900.02184172475</v>
      </c>
      <c r="J391" s="161">
        <f t="shared" ca="1" si="325"/>
        <v>187390.29627318872</v>
      </c>
      <c r="K391" s="161">
        <f t="shared" ca="1" si="325"/>
        <v>187859.81582171953</v>
      </c>
      <c r="L391" s="161">
        <f t="shared" ca="1" si="325"/>
        <v>188328.17584841081</v>
      </c>
      <c r="M391" s="161">
        <f t="shared" ca="1" si="325"/>
        <v>188796.31660879502</v>
      </c>
      <c r="N391" s="161">
        <f t="shared" ca="1" si="325"/>
        <v>189265.28054112045</v>
      </c>
      <c r="O391" s="161">
        <f t="shared" ca="1" si="325"/>
        <v>175572.19915648887</v>
      </c>
      <c r="P391" s="161">
        <f t="shared" ca="1" si="325"/>
        <v>176673.94283169101</v>
      </c>
      <c r="Q391" s="161">
        <f t="shared" ca="1" si="325"/>
        <v>182327.396358706</v>
      </c>
      <c r="R391" s="161">
        <f t="shared" ca="1" si="325"/>
        <v>182337.4092322014</v>
      </c>
      <c r="S391" s="161">
        <f t="shared" ca="1" si="325"/>
        <v>182370.27811126271</v>
      </c>
      <c r="T391" s="161">
        <f t="shared" ca="1" si="325"/>
        <v>182428.61758435424</v>
      </c>
      <c r="U391" s="161">
        <f t="shared" ca="1" si="325"/>
        <v>182515.40262803523</v>
      </c>
      <c r="V391" s="161">
        <f t="shared" ca="1" si="325"/>
        <v>184859.61703528889</v>
      </c>
      <c r="W391" s="161">
        <f t="shared" ca="1" si="325"/>
        <v>185053.38034087501</v>
      </c>
      <c r="X391" s="161">
        <f t="shared" ca="1" si="325"/>
        <v>185297.94161159289</v>
      </c>
      <c r="Y391" s="161">
        <f t="shared" ca="1" si="325"/>
        <v>185599.59746090107</v>
      </c>
      <c r="Z391" s="161">
        <f t="shared" ca="1" si="325"/>
        <v>185965.50055369065</v>
      </c>
      <c r="AA391" s="161">
        <f t="shared" ca="1" si="325"/>
        <v>188366.89154125022</v>
      </c>
      <c r="AB391" s="161">
        <f t="shared" ca="1" si="325"/>
        <v>190108.4293493767</v>
      </c>
      <c r="AC391" s="161">
        <f t="shared" ca="1" si="325"/>
        <v>196707.97241340746</v>
      </c>
      <c r="AD391" s="161">
        <f t="shared" ca="1" si="325"/>
        <v>197471.17316591577</v>
      </c>
      <c r="AE391" s="161">
        <f t="shared" ca="1" si="325"/>
        <v>198359.62107315508</v>
      </c>
      <c r="AF391" s="161">
        <f t="shared" ca="1" si="325"/>
        <v>199389.64718532178</v>
      </c>
      <c r="AG391" s="161">
        <f t="shared" ca="1" si="325"/>
        <v>200579.78449772211</v>
      </c>
      <c r="AH391" s="161">
        <f t="shared" ca="1" si="325"/>
        <v>201951.06325743871</v>
      </c>
      <c r="AI391" s="161">
        <f t="shared" ca="1" si="325"/>
        <v>203527.34590490401</v>
      </c>
      <c r="AJ391" s="161">
        <f t="shared" ca="1" si="325"/>
        <v>205335.7069690543</v>
      </c>
      <c r="AK391" s="161">
        <f t="shared" ca="1" si="325"/>
        <v>207406.86394843116</v>
      </c>
      <c r="AL391" s="161">
        <f t="shared" ca="1" si="325"/>
        <v>209775.66602005932</v>
      </c>
      <c r="AM391" s="161">
        <f t="shared" ca="1" si="325"/>
        <v>218787.55687092606</v>
      </c>
      <c r="AN391" s="161">
        <f t="shared" ca="1" si="325"/>
        <v>223328.75961911143</v>
      </c>
      <c r="AO391" s="161">
        <f t="shared" ca="1" si="325"/>
        <v>233394.71905302629</v>
      </c>
      <c r="AP391" s="161">
        <f t="shared" ca="1" si="325"/>
        <v>237674.5446745113</v>
      </c>
      <c r="AQ391" s="161">
        <f t="shared" ca="1" si="325"/>
        <v>242547.69838129717</v>
      </c>
      <c r="AR391" s="161">
        <f t="shared" ca="1" si="325"/>
        <v>248093.41841038479</v>
      </c>
      <c r="AS391" s="161">
        <f t="shared" ca="1" si="325"/>
        <v>257570.67182266945</v>
      </c>
      <c r="AT391" s="161">
        <f t="shared" ca="1" si="325"/>
        <v>264743.23947221506</v>
      </c>
      <c r="AU391" s="161">
        <f t="shared" ca="1" si="325"/>
        <v>272895.85063639865</v>
      </c>
      <c r="AV391" s="161">
        <f t="shared" ca="1" si="325"/>
        <v>282159.67702593445</v>
      </c>
      <c r="AW391" s="161">
        <f t="shared" ca="1" si="325"/>
        <v>295852.58814484545</v>
      </c>
      <c r="AX391" s="161">
        <f t="shared" ca="1" si="325"/>
        <v>307805.17148455419</v>
      </c>
      <c r="AY391" s="161">
        <f t="shared" ca="1" si="325"/>
        <v>334251.78749638237</v>
      </c>
      <c r="AZ391" s="161">
        <f t="shared" ca="1" si="325"/>
        <v>352010.5816732503</v>
      </c>
      <c r="BA391" s="161">
        <f t="shared" ca="1" si="325"/>
        <v>380833.3123783617</v>
      </c>
      <c r="BB391" s="161">
        <f t="shared" ca="1" si="325"/>
        <v>405348.47309939342</v>
      </c>
      <c r="BC391" s="161">
        <f t="shared" ca="1" si="325"/>
        <v>432724.26391977724</v>
      </c>
      <c r="BD391" s="161">
        <f t="shared" ca="1" si="325"/>
        <v>463344.29575614608</v>
      </c>
      <c r="BE391" s="161">
        <f t="shared" ca="1" si="325"/>
        <v>497643.67028106702</v>
      </c>
      <c r="BF391" s="161">
        <f t="shared" ca="1" si="325"/>
        <v>536115.88992452808</v>
      </c>
      <c r="BG391" s="161">
        <f t="shared" ca="1" si="325"/>
        <v>579320.69516351842</v>
      </c>
      <c r="BH391" s="161">
        <f t="shared" ca="1" si="325"/>
        <v>631211.75180391246</v>
      </c>
      <c r="BI391" s="161">
        <f t="shared" ca="1" si="325"/>
        <v>685871.53973686439</v>
      </c>
      <c r="BJ391" s="161">
        <f t="shared" ca="1" si="325"/>
        <v>750754.37561607338</v>
      </c>
      <c r="BK391" s="17"/>
    </row>
    <row r="392" spans="1:63" outlineLevel="1"/>
    <row r="393" spans="1:63" outlineLevel="1">
      <c r="A393" s="2" t="s">
        <v>241</v>
      </c>
      <c r="C393" s="94">
        <f t="shared" ref="C393:AH393" ca="1" si="326">C120</f>
        <v>0</v>
      </c>
      <c r="D393" s="94">
        <f t="shared" ca="1" si="326"/>
        <v>0</v>
      </c>
      <c r="E393" s="94">
        <f t="shared" ca="1" si="326"/>
        <v>0</v>
      </c>
      <c r="F393" s="94">
        <f t="shared" ca="1" si="326"/>
        <v>0</v>
      </c>
      <c r="G393" s="94">
        <f t="shared" ca="1" si="326"/>
        <v>0</v>
      </c>
      <c r="H393" s="94">
        <f t="shared" ca="1" si="326"/>
        <v>0</v>
      </c>
      <c r="I393" s="94">
        <f t="shared" ca="1" si="326"/>
        <v>0</v>
      </c>
      <c r="J393" s="94">
        <f t="shared" ca="1" si="326"/>
        <v>0</v>
      </c>
      <c r="K393" s="94">
        <f t="shared" ca="1" si="326"/>
        <v>0</v>
      </c>
      <c r="L393" s="94">
        <f t="shared" ca="1" si="326"/>
        <v>0</v>
      </c>
      <c r="M393" s="94">
        <f t="shared" ca="1" si="326"/>
        <v>0</v>
      </c>
      <c r="N393" s="94">
        <f t="shared" ca="1" si="326"/>
        <v>0</v>
      </c>
      <c r="O393" s="94">
        <f t="shared" ca="1" si="326"/>
        <v>0</v>
      </c>
      <c r="P393" s="94">
        <f t="shared" ca="1" si="326"/>
        <v>0</v>
      </c>
      <c r="Q393" s="94">
        <f t="shared" ca="1" si="326"/>
        <v>0</v>
      </c>
      <c r="R393" s="94">
        <f t="shared" ca="1" si="326"/>
        <v>0</v>
      </c>
      <c r="S393" s="94">
        <f t="shared" ca="1" si="326"/>
        <v>0</v>
      </c>
      <c r="T393" s="94">
        <f t="shared" ca="1" si="326"/>
        <v>0</v>
      </c>
      <c r="U393" s="94">
        <f t="shared" ca="1" si="326"/>
        <v>0</v>
      </c>
      <c r="V393" s="94">
        <f t="shared" ca="1" si="326"/>
        <v>0</v>
      </c>
      <c r="W393" s="94">
        <f t="shared" ca="1" si="326"/>
        <v>0</v>
      </c>
      <c r="X393" s="94">
        <f t="shared" ca="1" si="326"/>
        <v>0</v>
      </c>
      <c r="Y393" s="94">
        <f t="shared" ca="1" si="326"/>
        <v>0</v>
      </c>
      <c r="Z393" s="94">
        <f t="shared" ca="1" si="326"/>
        <v>0</v>
      </c>
      <c r="AA393" s="94">
        <f t="shared" ca="1" si="326"/>
        <v>0</v>
      </c>
      <c r="AB393" s="94">
        <f t="shared" ca="1" si="326"/>
        <v>0</v>
      </c>
      <c r="AC393" s="94">
        <f t="shared" ca="1" si="326"/>
        <v>0</v>
      </c>
      <c r="AD393" s="94">
        <f t="shared" ca="1" si="326"/>
        <v>0</v>
      </c>
      <c r="AE393" s="94">
        <f t="shared" ca="1" si="326"/>
        <v>0</v>
      </c>
      <c r="AF393" s="94">
        <f t="shared" ca="1" si="326"/>
        <v>0</v>
      </c>
      <c r="AG393" s="94">
        <f t="shared" ca="1" si="326"/>
        <v>0</v>
      </c>
      <c r="AH393" s="94">
        <f t="shared" ca="1" si="326"/>
        <v>0</v>
      </c>
      <c r="AI393" s="94">
        <f t="shared" ref="AI393:BJ393" ca="1" si="327">AI120</f>
        <v>0</v>
      </c>
      <c r="AJ393" s="94">
        <f t="shared" ca="1" si="327"/>
        <v>0</v>
      </c>
      <c r="AK393" s="94">
        <f t="shared" ca="1" si="327"/>
        <v>0</v>
      </c>
      <c r="AL393" s="94">
        <f t="shared" ca="1" si="327"/>
        <v>0</v>
      </c>
      <c r="AM393" s="94">
        <f t="shared" ca="1" si="327"/>
        <v>0</v>
      </c>
      <c r="AN393" s="94">
        <f t="shared" ca="1" si="327"/>
        <v>0</v>
      </c>
      <c r="AO393" s="94">
        <f t="shared" ca="1" si="327"/>
        <v>0</v>
      </c>
      <c r="AP393" s="94">
        <f t="shared" ca="1" si="327"/>
        <v>0</v>
      </c>
      <c r="AQ393" s="94">
        <f t="shared" ca="1" si="327"/>
        <v>0</v>
      </c>
      <c r="AR393" s="94">
        <f t="shared" ca="1" si="327"/>
        <v>0</v>
      </c>
      <c r="AS393" s="94">
        <f t="shared" ca="1" si="327"/>
        <v>0</v>
      </c>
      <c r="AT393" s="94">
        <f t="shared" ca="1" si="327"/>
        <v>0</v>
      </c>
      <c r="AU393" s="94">
        <f t="shared" ca="1" si="327"/>
        <v>0</v>
      </c>
      <c r="AV393" s="94">
        <f t="shared" ca="1" si="327"/>
        <v>0</v>
      </c>
      <c r="AW393" s="94">
        <f t="shared" ca="1" si="327"/>
        <v>0</v>
      </c>
      <c r="AX393" s="94">
        <f t="shared" ca="1" si="327"/>
        <v>0</v>
      </c>
      <c r="AY393" s="94">
        <f t="shared" ca="1" si="327"/>
        <v>170135.85828697728</v>
      </c>
      <c r="AZ393" s="94">
        <f t="shared" ca="1" si="327"/>
        <v>170135.85828697728</v>
      </c>
      <c r="BA393" s="94">
        <f t="shared" ca="1" si="327"/>
        <v>170135.85828697728</v>
      </c>
      <c r="BB393" s="94">
        <f t="shared" ca="1" si="327"/>
        <v>170135.85828697728</v>
      </c>
      <c r="BC393" s="94">
        <f t="shared" ca="1" si="327"/>
        <v>170135.85828697728</v>
      </c>
      <c r="BD393" s="94">
        <f t="shared" ca="1" si="327"/>
        <v>170135.85828697728</v>
      </c>
      <c r="BE393" s="94">
        <f t="shared" ca="1" si="327"/>
        <v>170135.85828697728</v>
      </c>
      <c r="BF393" s="94">
        <f t="shared" ca="1" si="327"/>
        <v>170135.85828697728</v>
      </c>
      <c r="BG393" s="94">
        <f t="shared" ca="1" si="327"/>
        <v>170135.85828697728</v>
      </c>
      <c r="BH393" s="94">
        <f t="shared" ca="1" si="327"/>
        <v>170135.85828697728</v>
      </c>
      <c r="BI393" s="94">
        <f t="shared" ca="1" si="327"/>
        <v>170135.85828697728</v>
      </c>
      <c r="BJ393" s="94">
        <f t="shared" ca="1" si="327"/>
        <v>170135.85828697728</v>
      </c>
    </row>
    <row r="394" spans="1:63" outlineLevel="1">
      <c r="A394" s="2" t="s">
        <v>409</v>
      </c>
      <c r="C394" s="94">
        <f t="shared" ref="C394:AH394" ca="1" si="328">C66</f>
        <v>0</v>
      </c>
      <c r="D394" s="94">
        <f t="shared" ca="1" si="328"/>
        <v>0</v>
      </c>
      <c r="E394" s="94">
        <f t="shared" ca="1" si="328"/>
        <v>0</v>
      </c>
      <c r="F394" s="94">
        <f t="shared" ca="1" si="328"/>
        <v>10.8</v>
      </c>
      <c r="G394" s="94">
        <f t="shared" ca="1" si="328"/>
        <v>188.52094458333335</v>
      </c>
      <c r="H394" s="94">
        <f t="shared" ca="1" si="328"/>
        <v>425.98568910643587</v>
      </c>
      <c r="I394" s="94">
        <f t="shared" ca="1" si="328"/>
        <v>600.75318861245023</v>
      </c>
      <c r="J394" s="94">
        <f t="shared" ca="1" si="328"/>
        <v>1092.4578975259974</v>
      </c>
      <c r="K394" s="94">
        <f t="shared" ca="1" si="328"/>
        <v>1252.5418182279036</v>
      </c>
      <c r="L394" s="94">
        <f t="shared" ca="1" si="328"/>
        <v>1413.5329866219431</v>
      </c>
      <c r="M394" s="94">
        <f t="shared" ca="1" si="328"/>
        <v>1575.7520603773673</v>
      </c>
      <c r="N394" s="94">
        <f t="shared" ca="1" si="328"/>
        <v>1739.5594730868816</v>
      </c>
      <c r="O394" s="94">
        <f t="shared" ca="1" si="328"/>
        <v>2507.7146674193446</v>
      </c>
      <c r="P394" s="94">
        <f t="shared" ca="1" si="328"/>
        <v>2509.0380748626721</v>
      </c>
      <c r="Q394" s="94">
        <f t="shared" ca="1" si="328"/>
        <v>2516.4745718444792</v>
      </c>
      <c r="R394" s="94">
        <f t="shared" ca="1" si="328"/>
        <v>2530.7714266682087</v>
      </c>
      <c r="S394" s="94">
        <f t="shared" ca="1" si="328"/>
        <v>2552.7813786774532</v>
      </c>
      <c r="T394" s="94">
        <f t="shared" ca="1" si="328"/>
        <v>2583.4772500249383</v>
      </c>
      <c r="U394" s="94">
        <f t="shared" ca="1" si="328"/>
        <v>2623.9685863289778</v>
      </c>
      <c r="V394" s="94">
        <f t="shared" ca="1" si="328"/>
        <v>3345.9641353853385</v>
      </c>
      <c r="W394" s="94">
        <f t="shared" ca="1" si="328"/>
        <v>3424.9775648017439</v>
      </c>
      <c r="X394" s="94">
        <f t="shared" ca="1" si="328"/>
        <v>3521.5423096683007</v>
      </c>
      <c r="Y394" s="94">
        <f t="shared" ca="1" si="328"/>
        <v>3637.9833682383924</v>
      </c>
      <c r="Z394" s="94">
        <f t="shared" ca="1" si="328"/>
        <v>3776.9505038176649</v>
      </c>
      <c r="AA394" s="94">
        <f t="shared" ca="1" si="328"/>
        <v>4062.479258427371</v>
      </c>
      <c r="AB394" s="94">
        <f t="shared" ca="1" si="328"/>
        <v>4261.6824256896889</v>
      </c>
      <c r="AC394" s="94">
        <f t="shared" ca="1" si="328"/>
        <v>4494.7735485975809</v>
      </c>
      <c r="AD394" s="94">
        <f t="shared" ca="1" si="328"/>
        <v>4766.3524742505233</v>
      </c>
      <c r="AE394" s="94">
        <f t="shared" ca="1" si="328"/>
        <v>5081.6596256507619</v>
      </c>
      <c r="AF394" s="94">
        <f t="shared" ca="1" si="328"/>
        <v>5446.6649241260893</v>
      </c>
      <c r="AG394" s="94">
        <f t="shared" ca="1" si="328"/>
        <v>5868.1690602392846</v>
      </c>
      <c r="AH394" s="94">
        <f t="shared" ca="1" si="328"/>
        <v>6353.9188278782749</v>
      </c>
      <c r="AI394" s="94">
        <f t="shared" ref="AI394:BJ394" ca="1" si="329">AI66</f>
        <v>6912.7384743171278</v>
      </c>
      <c r="AJ394" s="94">
        <f t="shared" ca="1" si="329"/>
        <v>7554.6792901946537</v>
      </c>
      <c r="AK394" s="94">
        <f t="shared" ca="1" si="329"/>
        <v>8291.1899721645168</v>
      </c>
      <c r="AL394" s="94">
        <f t="shared" ca="1" si="329"/>
        <v>9135.3106426565064</v>
      </c>
      <c r="AM394" s="94">
        <f t="shared" ca="1" si="329"/>
        <v>10411.845697983917</v>
      </c>
      <c r="AN394" s="94">
        <f t="shared" ca="1" si="329"/>
        <v>11551.397429940516</v>
      </c>
      <c r="AO394" s="94">
        <f t="shared" ca="1" si="329"/>
        <v>12854.429060906885</v>
      </c>
      <c r="AP394" s="94">
        <f t="shared" ca="1" si="329"/>
        <v>14343.554521047699</v>
      </c>
      <c r="AQ394" s="94">
        <f t="shared" ca="1" si="329"/>
        <v>16044.529676153194</v>
      </c>
      <c r="AR394" s="94">
        <f t="shared" ca="1" si="329"/>
        <v>17986.688617394662</v>
      </c>
      <c r="AS394" s="94">
        <f t="shared" ca="1" si="329"/>
        <v>20203.440537160808</v>
      </c>
      <c r="AT394" s="94">
        <f t="shared" ca="1" si="329"/>
        <v>22732.835604100022</v>
      </c>
      <c r="AU394" s="94">
        <f t="shared" ca="1" si="329"/>
        <v>25618.209418732025</v>
      </c>
      <c r="AV394" s="94">
        <f t="shared" ca="1" si="329"/>
        <v>28908.916961446841</v>
      </c>
      <c r="AW394" s="94">
        <f t="shared" ca="1" si="329"/>
        <v>32661.168459903085</v>
      </c>
      <c r="AX394" s="94">
        <f t="shared" ca="1" si="329"/>
        <v>36938.981328423892</v>
      </c>
      <c r="AY394" s="94">
        <f t="shared" ca="1" si="329"/>
        <v>43114.847514704801</v>
      </c>
      <c r="AZ394" s="94">
        <f t="shared" ca="1" si="329"/>
        <v>48845.273944771645</v>
      </c>
      <c r="BA394" s="94">
        <f t="shared" ca="1" si="329"/>
        <v>55375.927300132142</v>
      </c>
      <c r="BB394" s="94">
        <f t="shared" ca="1" si="329"/>
        <v>62817.866105948953</v>
      </c>
      <c r="BC394" s="94">
        <f t="shared" ca="1" si="329"/>
        <v>71297.573374172876</v>
      </c>
      <c r="BD394" s="94">
        <f t="shared" ca="1" si="329"/>
        <v>80959.0986077126</v>
      </c>
      <c r="BE394" s="94">
        <f t="shared" ca="1" si="329"/>
        <v>91966.497262113524</v>
      </c>
      <c r="BF394" s="94">
        <f t="shared" ca="1" si="329"/>
        <v>104506.60897121622</v>
      </c>
      <c r="BG394" s="94">
        <f t="shared" ca="1" si="329"/>
        <v>118792.2215791365</v>
      </c>
      <c r="BH394" s="94">
        <f t="shared" ca="1" si="329"/>
        <v>135065.67455324996</v>
      </c>
      <c r="BI394" s="94">
        <f t="shared" ca="1" si="329"/>
        <v>153602.96279226046</v>
      </c>
      <c r="BJ394" s="94">
        <f t="shared" ca="1" si="329"/>
        <v>174718.41031583934</v>
      </c>
    </row>
    <row r="395" spans="1:63" outlineLevel="1">
      <c r="A395" s="2" t="s">
        <v>242</v>
      </c>
      <c r="C395" s="94">
        <f t="shared" ref="C395:AH395" si="330">C75</f>
        <v>0</v>
      </c>
      <c r="D395" s="94">
        <f t="shared" si="330"/>
        <v>0</v>
      </c>
      <c r="E395" s="94">
        <f t="shared" si="330"/>
        <v>0</v>
      </c>
      <c r="F395" s="94">
        <f t="shared" si="330"/>
        <v>0</v>
      </c>
      <c r="G395" s="94">
        <f t="shared" si="330"/>
        <v>0</v>
      </c>
      <c r="H395" s="94">
        <f t="shared" si="330"/>
        <v>0</v>
      </c>
      <c r="I395" s="94">
        <f t="shared" si="330"/>
        <v>0</v>
      </c>
      <c r="J395" s="94">
        <f t="shared" si="330"/>
        <v>0</v>
      </c>
      <c r="K395" s="94">
        <f t="shared" si="330"/>
        <v>0</v>
      </c>
      <c r="L395" s="94">
        <f t="shared" si="330"/>
        <v>0</v>
      </c>
      <c r="M395" s="94">
        <f t="shared" si="330"/>
        <v>0</v>
      </c>
      <c r="N395" s="94">
        <f t="shared" si="330"/>
        <v>0</v>
      </c>
      <c r="O395" s="94">
        <f t="shared" si="330"/>
        <v>0</v>
      </c>
      <c r="P395" s="94">
        <f t="shared" si="330"/>
        <v>0</v>
      </c>
      <c r="Q395" s="94">
        <f t="shared" si="330"/>
        <v>0</v>
      </c>
      <c r="R395" s="94">
        <f t="shared" si="330"/>
        <v>0</v>
      </c>
      <c r="S395" s="94">
        <f t="shared" si="330"/>
        <v>0</v>
      </c>
      <c r="T395" s="94">
        <f t="shared" si="330"/>
        <v>0</v>
      </c>
      <c r="U395" s="94">
        <f t="shared" si="330"/>
        <v>0</v>
      </c>
      <c r="V395" s="94">
        <f t="shared" si="330"/>
        <v>0</v>
      </c>
      <c r="W395" s="94">
        <f t="shared" si="330"/>
        <v>0</v>
      </c>
      <c r="X395" s="94">
        <f t="shared" si="330"/>
        <v>0</v>
      </c>
      <c r="Y395" s="94">
        <f t="shared" si="330"/>
        <v>0</v>
      </c>
      <c r="Z395" s="94">
        <f t="shared" si="330"/>
        <v>0</v>
      </c>
      <c r="AA395" s="94">
        <f t="shared" si="330"/>
        <v>0</v>
      </c>
      <c r="AB395" s="94">
        <f t="shared" si="330"/>
        <v>0</v>
      </c>
      <c r="AC395" s="94">
        <f t="shared" si="330"/>
        <v>0</v>
      </c>
      <c r="AD395" s="94">
        <f t="shared" si="330"/>
        <v>0</v>
      </c>
      <c r="AE395" s="94">
        <f t="shared" si="330"/>
        <v>0</v>
      </c>
      <c r="AF395" s="94">
        <f t="shared" si="330"/>
        <v>0</v>
      </c>
      <c r="AG395" s="94">
        <f t="shared" si="330"/>
        <v>0</v>
      </c>
      <c r="AH395" s="94">
        <f t="shared" si="330"/>
        <v>0</v>
      </c>
      <c r="AI395" s="94">
        <f t="shared" ref="AI395:BJ395" si="331">AI75</f>
        <v>0</v>
      </c>
      <c r="AJ395" s="94">
        <f t="shared" si="331"/>
        <v>0</v>
      </c>
      <c r="AK395" s="94">
        <f t="shared" si="331"/>
        <v>0</v>
      </c>
      <c r="AL395" s="94">
        <f t="shared" si="331"/>
        <v>0</v>
      </c>
      <c r="AM395" s="94">
        <f t="shared" si="331"/>
        <v>0</v>
      </c>
      <c r="AN395" s="94">
        <f t="shared" si="331"/>
        <v>0</v>
      </c>
      <c r="AO395" s="94">
        <f t="shared" si="331"/>
        <v>0</v>
      </c>
      <c r="AP395" s="94">
        <f t="shared" si="331"/>
        <v>0</v>
      </c>
      <c r="AQ395" s="94">
        <f t="shared" si="331"/>
        <v>0</v>
      </c>
      <c r="AR395" s="94">
        <f t="shared" si="331"/>
        <v>0</v>
      </c>
      <c r="AS395" s="94">
        <f t="shared" si="331"/>
        <v>0</v>
      </c>
      <c r="AT395" s="94">
        <f t="shared" si="331"/>
        <v>0</v>
      </c>
      <c r="AU395" s="94">
        <f t="shared" si="331"/>
        <v>0</v>
      </c>
      <c r="AV395" s="94">
        <f t="shared" si="331"/>
        <v>0</v>
      </c>
      <c r="AW395" s="94">
        <f t="shared" si="331"/>
        <v>0</v>
      </c>
      <c r="AX395" s="94">
        <f t="shared" si="331"/>
        <v>0</v>
      </c>
      <c r="AY395" s="94">
        <f t="shared" si="331"/>
        <v>0</v>
      </c>
      <c r="AZ395" s="94">
        <f t="shared" si="331"/>
        <v>0</v>
      </c>
      <c r="BA395" s="94">
        <f t="shared" si="331"/>
        <v>0</v>
      </c>
      <c r="BB395" s="94">
        <f t="shared" si="331"/>
        <v>0</v>
      </c>
      <c r="BC395" s="94">
        <f t="shared" si="331"/>
        <v>0</v>
      </c>
      <c r="BD395" s="94">
        <f t="shared" si="331"/>
        <v>0</v>
      </c>
      <c r="BE395" s="94">
        <f t="shared" si="331"/>
        <v>0</v>
      </c>
      <c r="BF395" s="94">
        <f t="shared" si="331"/>
        <v>0</v>
      </c>
      <c r="BG395" s="94">
        <f t="shared" si="331"/>
        <v>0</v>
      </c>
      <c r="BH395" s="94">
        <f t="shared" si="331"/>
        <v>0</v>
      </c>
      <c r="BI395" s="94">
        <f t="shared" si="331"/>
        <v>0</v>
      </c>
      <c r="BJ395" s="94">
        <f t="shared" si="331"/>
        <v>0</v>
      </c>
    </row>
    <row r="396" spans="1:63" outlineLevel="1"/>
    <row r="397" spans="1:63" outlineLevel="1">
      <c r="A397" s="17" t="s">
        <v>243</v>
      </c>
      <c r="B397" s="160">
        <v>0</v>
      </c>
      <c r="C397" s="160">
        <f t="shared" ref="C397:BJ397" ca="1" si="332">SUM(C391:C395)</f>
        <v>35826.666666666657</v>
      </c>
      <c r="D397" s="160">
        <f t="shared" ca="1" si="332"/>
        <v>86243.333333333343</v>
      </c>
      <c r="E397" s="160">
        <f t="shared" ca="1" si="332"/>
        <v>213123.33333333326</v>
      </c>
      <c r="F397" s="160">
        <f t="shared" ca="1" si="332"/>
        <v>193334.13333333319</v>
      </c>
      <c r="G397" s="160">
        <f t="shared" ca="1" si="332"/>
        <v>193891.49587791663</v>
      </c>
      <c r="H397" s="160">
        <f t="shared" ca="1" si="332"/>
        <v>194845.14353801581</v>
      </c>
      <c r="I397" s="160">
        <f t="shared" ca="1" si="332"/>
        <v>195500.77503033722</v>
      </c>
      <c r="J397" s="160">
        <f t="shared" ca="1" si="332"/>
        <v>188482.75417071473</v>
      </c>
      <c r="K397" s="160">
        <f t="shared" ca="1" si="332"/>
        <v>189112.35763994744</v>
      </c>
      <c r="L397" s="160">
        <f t="shared" ca="1" si="332"/>
        <v>189741.70883503277</v>
      </c>
      <c r="M397" s="160">
        <f t="shared" ca="1" si="332"/>
        <v>190372.06866917238</v>
      </c>
      <c r="N397" s="160">
        <f t="shared" ca="1" si="332"/>
        <v>191004.84001420732</v>
      </c>
      <c r="O397" s="160">
        <f t="shared" ca="1" si="332"/>
        <v>178079.91382390822</v>
      </c>
      <c r="P397" s="160">
        <f t="shared" ca="1" si="332"/>
        <v>179182.98090655368</v>
      </c>
      <c r="Q397" s="160">
        <f t="shared" ca="1" si="332"/>
        <v>184843.87093055047</v>
      </c>
      <c r="R397" s="160">
        <f t="shared" ca="1" si="332"/>
        <v>184868.18065886962</v>
      </c>
      <c r="S397" s="160">
        <f t="shared" ca="1" si="332"/>
        <v>184923.05948994018</v>
      </c>
      <c r="T397" s="160">
        <f t="shared" ca="1" si="332"/>
        <v>185012.09483437918</v>
      </c>
      <c r="U397" s="160">
        <f t="shared" ca="1" si="332"/>
        <v>185139.37121436419</v>
      </c>
      <c r="V397" s="160">
        <f t="shared" ca="1" si="332"/>
        <v>188205.58117067424</v>
      </c>
      <c r="W397" s="160">
        <f t="shared" ca="1" si="332"/>
        <v>188478.35790567676</v>
      </c>
      <c r="X397" s="160">
        <f t="shared" ca="1" si="332"/>
        <v>188819.48392126118</v>
      </c>
      <c r="Y397" s="160">
        <f t="shared" ca="1" si="332"/>
        <v>189237.58082913948</v>
      </c>
      <c r="Z397" s="160">
        <f t="shared" ca="1" si="332"/>
        <v>189742.45105750833</v>
      </c>
      <c r="AA397" s="160">
        <f t="shared" ca="1" si="332"/>
        <v>192429.37079967759</v>
      </c>
      <c r="AB397" s="160">
        <f t="shared" ca="1" si="332"/>
        <v>194370.11177506638</v>
      </c>
      <c r="AC397" s="160">
        <f t="shared" ca="1" si="332"/>
        <v>201202.74596200505</v>
      </c>
      <c r="AD397" s="160">
        <f t="shared" ca="1" si="332"/>
        <v>202237.52564016628</v>
      </c>
      <c r="AE397" s="160">
        <f t="shared" ca="1" si="332"/>
        <v>203441.28069880584</v>
      </c>
      <c r="AF397" s="160">
        <f t="shared" ca="1" si="332"/>
        <v>204836.31210944787</v>
      </c>
      <c r="AG397" s="160">
        <f t="shared" ca="1" si="332"/>
        <v>206447.95355796139</v>
      </c>
      <c r="AH397" s="160">
        <f t="shared" ca="1" si="332"/>
        <v>208304.98208531699</v>
      </c>
      <c r="AI397" s="160">
        <f t="shared" ca="1" si="332"/>
        <v>210440.08437922114</v>
      </c>
      <c r="AJ397" s="160">
        <f t="shared" ca="1" si="332"/>
        <v>212890.38625924895</v>
      </c>
      <c r="AK397" s="160">
        <f t="shared" ca="1" si="332"/>
        <v>215698.05392059567</v>
      </c>
      <c r="AL397" s="160">
        <f t="shared" ca="1" si="332"/>
        <v>218910.97666271584</v>
      </c>
      <c r="AM397" s="160">
        <f t="shared" ca="1" si="332"/>
        <v>229199.40256890998</v>
      </c>
      <c r="AN397" s="160">
        <f t="shared" ca="1" si="332"/>
        <v>234880.15704905195</v>
      </c>
      <c r="AO397" s="160">
        <f t="shared" ca="1" si="332"/>
        <v>246249.14811393316</v>
      </c>
      <c r="AP397" s="160">
        <f t="shared" ca="1" si="332"/>
        <v>252018.09919555899</v>
      </c>
      <c r="AQ397" s="160">
        <f t="shared" ca="1" si="332"/>
        <v>258592.22805745038</v>
      </c>
      <c r="AR397" s="160">
        <f t="shared" ca="1" si="332"/>
        <v>266080.10702777945</v>
      </c>
      <c r="AS397" s="160">
        <f t="shared" ca="1" si="332"/>
        <v>277774.11235983024</v>
      </c>
      <c r="AT397" s="160">
        <f t="shared" ca="1" si="332"/>
        <v>287476.07507631509</v>
      </c>
      <c r="AU397" s="160">
        <f t="shared" ca="1" si="332"/>
        <v>298514.06005513069</v>
      </c>
      <c r="AV397" s="160">
        <f t="shared" ca="1" si="332"/>
        <v>311068.59398738132</v>
      </c>
      <c r="AW397" s="160">
        <f t="shared" ca="1" si="332"/>
        <v>328513.75660474855</v>
      </c>
      <c r="AX397" s="160">
        <f t="shared" ca="1" si="332"/>
        <v>344744.15281297808</v>
      </c>
      <c r="AY397" s="160">
        <f t="shared" ca="1" si="332"/>
        <v>547502.49329806445</v>
      </c>
      <c r="AZ397" s="160">
        <f t="shared" ca="1" si="332"/>
        <v>570991.7139049992</v>
      </c>
      <c r="BA397" s="160">
        <f t="shared" ca="1" si="332"/>
        <v>606345.0979654711</v>
      </c>
      <c r="BB397" s="160">
        <f t="shared" ca="1" si="332"/>
        <v>638302.19749231962</v>
      </c>
      <c r="BC397" s="160">
        <f t="shared" ca="1" si="332"/>
        <v>674157.69558092742</v>
      </c>
      <c r="BD397" s="160">
        <f t="shared" ca="1" si="332"/>
        <v>714439.25265083602</v>
      </c>
      <c r="BE397" s="160">
        <f t="shared" ca="1" si="332"/>
        <v>759746.0258301578</v>
      </c>
      <c r="BF397" s="160">
        <f t="shared" ca="1" si="332"/>
        <v>810758.35718272161</v>
      </c>
      <c r="BG397" s="160">
        <f t="shared" ca="1" si="332"/>
        <v>868248.77502963226</v>
      </c>
      <c r="BH397" s="160">
        <f t="shared" ca="1" si="332"/>
        <v>936413.2846441397</v>
      </c>
      <c r="BI397" s="160">
        <f t="shared" ca="1" si="332"/>
        <v>1009610.3608161021</v>
      </c>
      <c r="BJ397" s="160">
        <f t="shared" ca="1" si="332"/>
        <v>1095608.64421889</v>
      </c>
      <c r="BK397" s="17"/>
    </row>
    <row r="399" spans="1:63" ht="18.5">
      <c r="A399" s="156" t="s">
        <v>244</v>
      </c>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c r="AA399" s="170"/>
      <c r="AB399" s="170"/>
      <c r="AC399" s="170"/>
      <c r="AD399" s="170"/>
      <c r="AE399" s="170"/>
      <c r="AF399" s="170"/>
      <c r="AG399" s="170"/>
      <c r="AH399" s="170"/>
      <c r="AI399" s="170"/>
      <c r="AJ399" s="170"/>
      <c r="AK399" s="170"/>
      <c r="AL399" s="170"/>
      <c r="AM399" s="170"/>
      <c r="AN399" s="170"/>
      <c r="AO399" s="170"/>
      <c r="AP399" s="170"/>
      <c r="AQ399" s="170"/>
      <c r="AR399" s="170"/>
      <c r="AS399" s="170"/>
      <c r="AT399" s="170"/>
      <c r="AU399" s="170"/>
      <c r="AV399" s="170"/>
      <c r="AW399" s="170"/>
      <c r="AX399" s="170"/>
      <c r="AY399" s="170"/>
      <c r="AZ399" s="170"/>
      <c r="BA399" s="170"/>
      <c r="BB399" s="170"/>
      <c r="BC399" s="170"/>
      <c r="BD399" s="170"/>
      <c r="BE399" s="170"/>
      <c r="BF399" s="170"/>
      <c r="BG399" s="170"/>
      <c r="BH399" s="170"/>
      <c r="BI399" s="170"/>
      <c r="BJ399" s="157"/>
      <c r="BK399" s="157"/>
    </row>
    <row r="400" spans="1:63">
      <c r="A400" s="75" t="s">
        <v>204</v>
      </c>
      <c r="B400" s="75">
        <v>1</v>
      </c>
      <c r="C400" s="175">
        <v>1</v>
      </c>
      <c r="D400" s="175">
        <f t="shared" ref="D400:N400" si="333">C400</f>
        <v>1</v>
      </c>
      <c r="E400" s="175">
        <f t="shared" si="333"/>
        <v>1</v>
      </c>
      <c r="F400" s="175">
        <f t="shared" si="333"/>
        <v>1</v>
      </c>
      <c r="G400" s="175">
        <f t="shared" si="333"/>
        <v>1</v>
      </c>
      <c r="H400" s="175">
        <f t="shared" si="333"/>
        <v>1</v>
      </c>
      <c r="I400" s="175">
        <f t="shared" si="333"/>
        <v>1</v>
      </c>
      <c r="J400" s="175">
        <f t="shared" si="333"/>
        <v>1</v>
      </c>
      <c r="K400" s="175">
        <f t="shared" si="333"/>
        <v>1</v>
      </c>
      <c r="L400" s="175">
        <f t="shared" si="333"/>
        <v>1</v>
      </c>
      <c r="M400" s="175">
        <f t="shared" si="333"/>
        <v>1</v>
      </c>
      <c r="N400" s="175">
        <f t="shared" si="333"/>
        <v>1</v>
      </c>
      <c r="O400" s="175">
        <f t="shared" ref="O400:BJ400" si="334">C400+1</f>
        <v>2</v>
      </c>
      <c r="P400" s="175">
        <f t="shared" si="334"/>
        <v>2</v>
      </c>
      <c r="Q400" s="175">
        <f t="shared" si="334"/>
        <v>2</v>
      </c>
      <c r="R400" s="175">
        <f t="shared" si="334"/>
        <v>2</v>
      </c>
      <c r="S400" s="175">
        <f t="shared" si="334"/>
        <v>2</v>
      </c>
      <c r="T400" s="175">
        <f t="shared" si="334"/>
        <v>2</v>
      </c>
      <c r="U400" s="175">
        <f t="shared" si="334"/>
        <v>2</v>
      </c>
      <c r="V400" s="175">
        <f t="shared" si="334"/>
        <v>2</v>
      </c>
      <c r="W400" s="175">
        <f t="shared" si="334"/>
        <v>2</v>
      </c>
      <c r="X400" s="175">
        <f t="shared" si="334"/>
        <v>2</v>
      </c>
      <c r="Y400" s="175">
        <f t="shared" si="334"/>
        <v>2</v>
      </c>
      <c r="Z400" s="175">
        <f t="shared" si="334"/>
        <v>2</v>
      </c>
      <c r="AA400" s="175">
        <f t="shared" si="334"/>
        <v>3</v>
      </c>
      <c r="AB400" s="175">
        <f t="shared" si="334"/>
        <v>3</v>
      </c>
      <c r="AC400" s="175">
        <f t="shared" si="334"/>
        <v>3</v>
      </c>
      <c r="AD400" s="175">
        <f t="shared" si="334"/>
        <v>3</v>
      </c>
      <c r="AE400" s="175">
        <f t="shared" si="334"/>
        <v>3</v>
      </c>
      <c r="AF400" s="175">
        <f t="shared" si="334"/>
        <v>3</v>
      </c>
      <c r="AG400" s="175">
        <f t="shared" si="334"/>
        <v>3</v>
      </c>
      <c r="AH400" s="175">
        <f t="shared" si="334"/>
        <v>3</v>
      </c>
      <c r="AI400" s="175">
        <f t="shared" si="334"/>
        <v>3</v>
      </c>
      <c r="AJ400" s="175">
        <f t="shared" si="334"/>
        <v>3</v>
      </c>
      <c r="AK400" s="175">
        <f t="shared" si="334"/>
        <v>3</v>
      </c>
      <c r="AL400" s="175">
        <f t="shared" si="334"/>
        <v>3</v>
      </c>
      <c r="AM400" s="175">
        <f t="shared" si="334"/>
        <v>4</v>
      </c>
      <c r="AN400" s="175">
        <f t="shared" si="334"/>
        <v>4</v>
      </c>
      <c r="AO400" s="175">
        <f t="shared" si="334"/>
        <v>4</v>
      </c>
      <c r="AP400" s="175">
        <f t="shared" si="334"/>
        <v>4</v>
      </c>
      <c r="AQ400" s="175">
        <f t="shared" si="334"/>
        <v>4</v>
      </c>
      <c r="AR400" s="175">
        <f t="shared" si="334"/>
        <v>4</v>
      </c>
      <c r="AS400" s="175">
        <f t="shared" si="334"/>
        <v>4</v>
      </c>
      <c r="AT400" s="175">
        <f t="shared" si="334"/>
        <v>4</v>
      </c>
      <c r="AU400" s="175">
        <f t="shared" si="334"/>
        <v>4</v>
      </c>
      <c r="AV400" s="175">
        <f t="shared" si="334"/>
        <v>4</v>
      </c>
      <c r="AW400" s="175">
        <f t="shared" si="334"/>
        <v>4</v>
      </c>
      <c r="AX400" s="175">
        <f t="shared" si="334"/>
        <v>4</v>
      </c>
      <c r="AY400" s="175">
        <f t="shared" si="334"/>
        <v>5</v>
      </c>
      <c r="AZ400" s="175">
        <f t="shared" si="334"/>
        <v>5</v>
      </c>
      <c r="BA400" s="175">
        <f t="shared" si="334"/>
        <v>5</v>
      </c>
      <c r="BB400" s="175">
        <f t="shared" si="334"/>
        <v>5</v>
      </c>
      <c r="BC400" s="175">
        <f t="shared" si="334"/>
        <v>5</v>
      </c>
      <c r="BD400" s="175">
        <f t="shared" si="334"/>
        <v>5</v>
      </c>
      <c r="BE400" s="175">
        <f t="shared" si="334"/>
        <v>5</v>
      </c>
      <c r="BF400" s="175">
        <f t="shared" si="334"/>
        <v>5</v>
      </c>
      <c r="BG400" s="175">
        <f t="shared" si="334"/>
        <v>5</v>
      </c>
      <c r="BH400" s="175">
        <f t="shared" si="334"/>
        <v>5</v>
      </c>
      <c r="BI400" s="175">
        <f t="shared" si="334"/>
        <v>5</v>
      </c>
      <c r="BJ400" s="175">
        <f t="shared" si="334"/>
        <v>5</v>
      </c>
      <c r="BK400" s="175"/>
    </row>
    <row r="401" spans="1:63">
      <c r="A401" s="75" t="s">
        <v>40</v>
      </c>
      <c r="B401" s="75">
        <v>1</v>
      </c>
      <c r="C401" s="175">
        <v>1</v>
      </c>
      <c r="D401" s="175">
        <f t="shared" ref="D401:BJ401" si="335">C401+1</f>
        <v>2</v>
      </c>
      <c r="E401" s="175">
        <f t="shared" si="335"/>
        <v>3</v>
      </c>
      <c r="F401" s="175">
        <f t="shared" si="335"/>
        <v>4</v>
      </c>
      <c r="G401" s="175">
        <f t="shared" si="335"/>
        <v>5</v>
      </c>
      <c r="H401" s="175">
        <f t="shared" si="335"/>
        <v>6</v>
      </c>
      <c r="I401" s="175">
        <f t="shared" si="335"/>
        <v>7</v>
      </c>
      <c r="J401" s="175">
        <f t="shared" si="335"/>
        <v>8</v>
      </c>
      <c r="K401" s="175">
        <f t="shared" si="335"/>
        <v>9</v>
      </c>
      <c r="L401" s="175">
        <f t="shared" si="335"/>
        <v>10</v>
      </c>
      <c r="M401" s="175">
        <f t="shared" si="335"/>
        <v>11</v>
      </c>
      <c r="N401" s="175">
        <f t="shared" si="335"/>
        <v>12</v>
      </c>
      <c r="O401" s="175">
        <f t="shared" si="335"/>
        <v>13</v>
      </c>
      <c r="P401" s="175">
        <f t="shared" si="335"/>
        <v>14</v>
      </c>
      <c r="Q401" s="175">
        <f t="shared" si="335"/>
        <v>15</v>
      </c>
      <c r="R401" s="175">
        <f t="shared" si="335"/>
        <v>16</v>
      </c>
      <c r="S401" s="175">
        <f t="shared" si="335"/>
        <v>17</v>
      </c>
      <c r="T401" s="175">
        <f t="shared" si="335"/>
        <v>18</v>
      </c>
      <c r="U401" s="175">
        <f t="shared" si="335"/>
        <v>19</v>
      </c>
      <c r="V401" s="175">
        <f t="shared" si="335"/>
        <v>20</v>
      </c>
      <c r="W401" s="175">
        <f t="shared" si="335"/>
        <v>21</v>
      </c>
      <c r="X401" s="175">
        <f t="shared" si="335"/>
        <v>22</v>
      </c>
      <c r="Y401" s="175">
        <f t="shared" si="335"/>
        <v>23</v>
      </c>
      <c r="Z401" s="175">
        <f t="shared" si="335"/>
        <v>24</v>
      </c>
      <c r="AA401" s="175">
        <f t="shared" si="335"/>
        <v>25</v>
      </c>
      <c r="AB401" s="175">
        <f t="shared" si="335"/>
        <v>26</v>
      </c>
      <c r="AC401" s="175">
        <f t="shared" si="335"/>
        <v>27</v>
      </c>
      <c r="AD401" s="175">
        <f t="shared" si="335"/>
        <v>28</v>
      </c>
      <c r="AE401" s="175">
        <f t="shared" si="335"/>
        <v>29</v>
      </c>
      <c r="AF401" s="175">
        <f t="shared" si="335"/>
        <v>30</v>
      </c>
      <c r="AG401" s="175">
        <f t="shared" si="335"/>
        <v>31</v>
      </c>
      <c r="AH401" s="175">
        <f t="shared" si="335"/>
        <v>32</v>
      </c>
      <c r="AI401" s="175">
        <f t="shared" si="335"/>
        <v>33</v>
      </c>
      <c r="AJ401" s="175">
        <f t="shared" si="335"/>
        <v>34</v>
      </c>
      <c r="AK401" s="175">
        <f t="shared" si="335"/>
        <v>35</v>
      </c>
      <c r="AL401" s="175">
        <f t="shared" si="335"/>
        <v>36</v>
      </c>
      <c r="AM401" s="175">
        <f t="shared" si="335"/>
        <v>37</v>
      </c>
      <c r="AN401" s="175">
        <f t="shared" si="335"/>
        <v>38</v>
      </c>
      <c r="AO401" s="175">
        <f t="shared" si="335"/>
        <v>39</v>
      </c>
      <c r="AP401" s="175">
        <f t="shared" si="335"/>
        <v>40</v>
      </c>
      <c r="AQ401" s="175">
        <f t="shared" si="335"/>
        <v>41</v>
      </c>
      <c r="AR401" s="175">
        <f t="shared" si="335"/>
        <v>42</v>
      </c>
      <c r="AS401" s="175">
        <f t="shared" si="335"/>
        <v>43</v>
      </c>
      <c r="AT401" s="175">
        <f t="shared" si="335"/>
        <v>44</v>
      </c>
      <c r="AU401" s="175">
        <f t="shared" si="335"/>
        <v>45</v>
      </c>
      <c r="AV401" s="175">
        <f t="shared" si="335"/>
        <v>46</v>
      </c>
      <c r="AW401" s="175">
        <f t="shared" si="335"/>
        <v>47</v>
      </c>
      <c r="AX401" s="175">
        <f t="shared" si="335"/>
        <v>48</v>
      </c>
      <c r="AY401" s="175">
        <f t="shared" si="335"/>
        <v>49</v>
      </c>
      <c r="AZ401" s="175">
        <f t="shared" si="335"/>
        <v>50</v>
      </c>
      <c r="BA401" s="175">
        <f t="shared" si="335"/>
        <v>51</v>
      </c>
      <c r="BB401" s="175">
        <f t="shared" si="335"/>
        <v>52</v>
      </c>
      <c r="BC401" s="175">
        <f t="shared" si="335"/>
        <v>53</v>
      </c>
      <c r="BD401" s="175">
        <f t="shared" si="335"/>
        <v>54</v>
      </c>
      <c r="BE401" s="175">
        <f t="shared" si="335"/>
        <v>55</v>
      </c>
      <c r="BF401" s="175">
        <f t="shared" si="335"/>
        <v>56</v>
      </c>
      <c r="BG401" s="175">
        <f t="shared" si="335"/>
        <v>57</v>
      </c>
      <c r="BH401" s="175">
        <f t="shared" si="335"/>
        <v>58</v>
      </c>
      <c r="BI401" s="175">
        <f t="shared" si="335"/>
        <v>59</v>
      </c>
      <c r="BJ401" s="175">
        <f t="shared" si="335"/>
        <v>60</v>
      </c>
      <c r="BK401" s="175"/>
    </row>
    <row r="403" spans="1:63">
      <c r="A403" s="2" t="s">
        <v>245</v>
      </c>
    </row>
    <row r="404" spans="1:63">
      <c r="A404" s="181" t="s">
        <v>246</v>
      </c>
      <c r="B404" s="94">
        <f t="shared" ref="B404:AG404" si="336">B287</f>
        <v>5000</v>
      </c>
      <c r="C404" s="94">
        <f t="shared" ca="1" si="336"/>
        <v>4260</v>
      </c>
      <c r="D404" s="94">
        <f t="shared" ca="1" si="336"/>
        <v>-160931.66666666666</v>
      </c>
      <c r="E404" s="94">
        <f t="shared" ca="1" si="336"/>
        <v>-566860</v>
      </c>
      <c r="F404" s="94">
        <f t="shared" ca="1" si="336"/>
        <v>-1069984.5333333332</v>
      </c>
      <c r="G404" s="94">
        <f t="shared" ca="1" si="336"/>
        <v>-1520459.9104835414</v>
      </c>
      <c r="H404" s="94">
        <f t="shared" ca="1" si="336"/>
        <v>-2000046.1196625412</v>
      </c>
      <c r="I404" s="94">
        <f t="shared" ca="1" si="336"/>
        <v>-2450883.3726842487</v>
      </c>
      <c r="J404" s="94">
        <f t="shared" ca="1" si="336"/>
        <v>-2879463.7988659856</v>
      </c>
      <c r="K404" s="94">
        <f t="shared" ca="1" si="336"/>
        <v>-3311663.4790290543</v>
      </c>
      <c r="L404" s="94">
        <f t="shared" ca="1" si="336"/>
        <v>-3743224.058396711</v>
      </c>
      <c r="M404" s="94">
        <f t="shared" ca="1" si="336"/>
        <v>-4174107.0419082772</v>
      </c>
      <c r="N404" s="94">
        <f t="shared" ca="1" si="336"/>
        <v>-1995842.7906459495</v>
      </c>
      <c r="O404" s="94">
        <f t="shared" ca="1" si="336"/>
        <v>-2263405.6022122195</v>
      </c>
      <c r="P404" s="94">
        <f t="shared" ca="1" si="336"/>
        <v>-2686521.1963001555</v>
      </c>
      <c r="Q404" s="94">
        <f t="shared" ca="1" si="336"/>
        <v>-3085844.6797999139</v>
      </c>
      <c r="R404" s="94">
        <f t="shared" ca="1" si="336"/>
        <v>-3476132.1632895982</v>
      </c>
      <c r="S404" s="94">
        <f t="shared" ca="1" si="336"/>
        <v>-3865752.0847817753</v>
      </c>
      <c r="T404" s="94">
        <f t="shared" ca="1" si="336"/>
        <v>-4254495.2485427642</v>
      </c>
      <c r="U404" s="94">
        <f t="shared" ca="1" si="336"/>
        <v>-4642127.047033716</v>
      </c>
      <c r="V404" s="94">
        <f t="shared" ca="1" si="336"/>
        <v>-4965576.6021750411</v>
      </c>
      <c r="W404" s="94">
        <f t="shared" ca="1" si="336"/>
        <v>-5363933.7991295848</v>
      </c>
      <c r="X404" s="94">
        <f t="shared" ca="1" si="336"/>
        <v>-5731960.8998494251</v>
      </c>
      <c r="Y404" s="94">
        <f t="shared" ca="1" si="336"/>
        <v>-6097121.0411227513</v>
      </c>
      <c r="Z404" s="94">
        <f t="shared" ca="1" si="336"/>
        <v>-6458893.9788027443</v>
      </c>
      <c r="AA404" s="94">
        <f t="shared" ca="1" si="336"/>
        <v>-6805143.9361047223</v>
      </c>
      <c r="AB404" s="94">
        <f t="shared" ca="1" si="336"/>
        <v>-7160768.9483917095</v>
      </c>
      <c r="AC404" s="94">
        <f t="shared" ca="1" si="336"/>
        <v>-7520945.7325964086</v>
      </c>
      <c r="AD404" s="94">
        <f t="shared" ca="1" si="336"/>
        <v>-7880641.7934640367</v>
      </c>
      <c r="AE404" s="94">
        <f t="shared" ca="1" si="336"/>
        <v>-8232924.5751433801</v>
      </c>
      <c r="AF404" s="94">
        <f t="shared" ca="1" si="336"/>
        <v>-8576679.6013478115</v>
      </c>
      <c r="AG404" s="94">
        <f t="shared" ca="1" si="336"/>
        <v>-8910645.9477397259</v>
      </c>
      <c r="AH404" s="94">
        <f t="shared" ref="AH404:BJ404" ca="1" si="337">AH287</f>
        <v>-9233396.5983849727</v>
      </c>
      <c r="AI404" s="94">
        <f t="shared" ca="1" si="337"/>
        <v>-9543316.1766100433</v>
      </c>
      <c r="AJ404" s="94">
        <f t="shared" ca="1" si="337"/>
        <v>-9838575.6992009152</v>
      </c>
      <c r="AK404" s="94">
        <f t="shared" ca="1" si="337"/>
        <v>-10117103.955956504</v>
      </c>
      <c r="AL404" s="94">
        <f t="shared" ca="1" si="337"/>
        <v>-10376555.063412337</v>
      </c>
      <c r="AM404" s="94">
        <f t="shared" ca="1" si="337"/>
        <v>-10588438.37743911</v>
      </c>
      <c r="AN404" s="94">
        <f t="shared" ca="1" si="337"/>
        <v>-10806818.887566248</v>
      </c>
      <c r="AO404" s="94">
        <f t="shared" ca="1" si="337"/>
        <v>-11006882.417366913</v>
      </c>
      <c r="AP404" s="94">
        <f t="shared" ca="1" si="337"/>
        <v>-11180243.417541409</v>
      </c>
      <c r="AQ404" s="94">
        <f t="shared" ca="1" si="337"/>
        <v>-11316077.595662592</v>
      </c>
      <c r="AR404" s="94">
        <f t="shared" ca="1" si="337"/>
        <v>-11409268.572164606</v>
      </c>
      <c r="AS404" s="94">
        <f t="shared" ca="1" si="337"/>
        <v>-11458771.396918504</v>
      </c>
      <c r="AT404" s="94">
        <f t="shared" ca="1" si="337"/>
        <v>-11456429.482217677</v>
      </c>
      <c r="AU404" s="94">
        <f t="shared" ca="1" si="337"/>
        <v>-11391624.764106391</v>
      </c>
      <c r="AV404" s="94">
        <f t="shared" ca="1" si="337"/>
        <v>-11255914.032235369</v>
      </c>
      <c r="AW404" s="94">
        <f t="shared" ca="1" si="337"/>
        <v>-11044480.493692629</v>
      </c>
      <c r="AX404" s="94">
        <f t="shared" ca="1" si="337"/>
        <v>-10744891.217604268</v>
      </c>
      <c r="AY404" s="94">
        <f t="shared" ca="1" si="337"/>
        <v>-10220312.799620764</v>
      </c>
      <c r="AZ404" s="94">
        <f t="shared" ca="1" si="337"/>
        <v>-9852121.342997266</v>
      </c>
      <c r="BA404" s="94">
        <f t="shared" ca="1" si="337"/>
        <v>-9362968.5712715834</v>
      </c>
      <c r="BB404" s="94">
        <f t="shared" ca="1" si="337"/>
        <v>-8732981.0498804301</v>
      </c>
      <c r="BC404" s="94">
        <f t="shared" ca="1" si="337"/>
        <v>-7934392.8183822343</v>
      </c>
      <c r="BD404" s="94">
        <f t="shared" ca="1" si="337"/>
        <v>-6943470.1252191467</v>
      </c>
      <c r="BE404" s="94">
        <f t="shared" ca="1" si="337"/>
        <v>-5733307.3726072181</v>
      </c>
      <c r="BF404" s="94">
        <f t="shared" ca="1" si="337"/>
        <v>-4273403.051246888</v>
      </c>
      <c r="BG404" s="94">
        <f t="shared" ca="1" si="337"/>
        <v>-2529178.9959939634</v>
      </c>
      <c r="BH404" s="94">
        <f t="shared" ca="1" si="337"/>
        <v>-466413.58589015435</v>
      </c>
      <c r="BI404" s="94">
        <f t="shared" ca="1" si="337"/>
        <v>1960991.886125511</v>
      </c>
      <c r="BJ404" s="94">
        <f t="shared" ca="1" si="337"/>
        <v>4801757.2266131975</v>
      </c>
    </row>
    <row r="405" spans="1:63">
      <c r="A405" s="181">
        <f ca="1">IF(SUM(C405:N405)=0,0,"Accounts Receivable")</f>
        <v>0</v>
      </c>
      <c r="B405" s="94"/>
      <c r="C405" s="94">
        <f t="shared" ref="C405:AH405" ca="1" si="338">B50</f>
        <v>0</v>
      </c>
      <c r="D405" s="94">
        <f t="shared" ca="1" si="338"/>
        <v>0</v>
      </c>
      <c r="E405" s="94">
        <f t="shared" ca="1" si="338"/>
        <v>0</v>
      </c>
      <c r="F405" s="94">
        <f t="shared" ca="1" si="338"/>
        <v>0</v>
      </c>
      <c r="G405" s="94">
        <f t="shared" ca="1" si="338"/>
        <v>0</v>
      </c>
      <c r="H405" s="94">
        <f t="shared" ca="1" si="338"/>
        <v>0</v>
      </c>
      <c r="I405" s="94">
        <f t="shared" ca="1" si="338"/>
        <v>0</v>
      </c>
      <c r="J405" s="94">
        <f t="shared" ca="1" si="338"/>
        <v>0</v>
      </c>
      <c r="K405" s="94">
        <f t="shared" ca="1" si="338"/>
        <v>0</v>
      </c>
      <c r="L405" s="94">
        <f t="shared" ca="1" si="338"/>
        <v>0</v>
      </c>
      <c r="M405" s="94">
        <f t="shared" ca="1" si="338"/>
        <v>0</v>
      </c>
      <c r="N405" s="94">
        <f t="shared" ca="1" si="338"/>
        <v>0</v>
      </c>
      <c r="O405" s="94">
        <f t="shared" ca="1" si="338"/>
        <v>0</v>
      </c>
      <c r="P405" s="94">
        <f t="shared" ca="1" si="338"/>
        <v>0</v>
      </c>
      <c r="Q405" s="94">
        <f t="shared" ca="1" si="338"/>
        <v>0</v>
      </c>
      <c r="R405" s="94">
        <f t="shared" ca="1" si="338"/>
        <v>0</v>
      </c>
      <c r="S405" s="94">
        <f t="shared" ca="1" si="338"/>
        <v>0</v>
      </c>
      <c r="T405" s="94">
        <f t="shared" ca="1" si="338"/>
        <v>0</v>
      </c>
      <c r="U405" s="94">
        <f t="shared" ca="1" si="338"/>
        <v>0</v>
      </c>
      <c r="V405" s="94">
        <f t="shared" ca="1" si="338"/>
        <v>0</v>
      </c>
      <c r="W405" s="94">
        <f t="shared" ca="1" si="338"/>
        <v>0</v>
      </c>
      <c r="X405" s="94">
        <f t="shared" ca="1" si="338"/>
        <v>0</v>
      </c>
      <c r="Y405" s="94">
        <f t="shared" ca="1" si="338"/>
        <v>0</v>
      </c>
      <c r="Z405" s="94">
        <f t="shared" ca="1" si="338"/>
        <v>0</v>
      </c>
      <c r="AA405" s="94">
        <f t="shared" ca="1" si="338"/>
        <v>0</v>
      </c>
      <c r="AB405" s="94">
        <f t="shared" ca="1" si="338"/>
        <v>0</v>
      </c>
      <c r="AC405" s="94">
        <f t="shared" ca="1" si="338"/>
        <v>0</v>
      </c>
      <c r="AD405" s="94">
        <f t="shared" ca="1" si="338"/>
        <v>0</v>
      </c>
      <c r="AE405" s="94">
        <f t="shared" ca="1" si="338"/>
        <v>0</v>
      </c>
      <c r="AF405" s="94">
        <f t="shared" ca="1" si="338"/>
        <v>0</v>
      </c>
      <c r="AG405" s="94">
        <f t="shared" ca="1" si="338"/>
        <v>0</v>
      </c>
      <c r="AH405" s="94">
        <f t="shared" ca="1" si="338"/>
        <v>0</v>
      </c>
      <c r="AI405" s="94">
        <f t="shared" ref="AI405:BJ405" ca="1" si="339">AH50</f>
        <v>0</v>
      </c>
      <c r="AJ405" s="94">
        <f t="shared" ca="1" si="339"/>
        <v>0</v>
      </c>
      <c r="AK405" s="94">
        <f t="shared" ca="1" si="339"/>
        <v>0</v>
      </c>
      <c r="AL405" s="94">
        <f t="shared" ca="1" si="339"/>
        <v>0</v>
      </c>
      <c r="AM405" s="94">
        <f t="shared" ca="1" si="339"/>
        <v>0</v>
      </c>
      <c r="AN405" s="94">
        <f t="shared" ca="1" si="339"/>
        <v>0</v>
      </c>
      <c r="AO405" s="94">
        <f t="shared" ca="1" si="339"/>
        <v>0</v>
      </c>
      <c r="AP405" s="94">
        <f t="shared" ca="1" si="339"/>
        <v>0</v>
      </c>
      <c r="AQ405" s="94">
        <f t="shared" ca="1" si="339"/>
        <v>0</v>
      </c>
      <c r="AR405" s="94">
        <f t="shared" ca="1" si="339"/>
        <v>0</v>
      </c>
      <c r="AS405" s="94">
        <f t="shared" ca="1" si="339"/>
        <v>0</v>
      </c>
      <c r="AT405" s="94">
        <f t="shared" ca="1" si="339"/>
        <v>0</v>
      </c>
      <c r="AU405" s="94">
        <f t="shared" ca="1" si="339"/>
        <v>0</v>
      </c>
      <c r="AV405" s="94">
        <f t="shared" ca="1" si="339"/>
        <v>0</v>
      </c>
      <c r="AW405" s="94">
        <f t="shared" ca="1" si="339"/>
        <v>0</v>
      </c>
      <c r="AX405" s="94">
        <f t="shared" ca="1" si="339"/>
        <v>0</v>
      </c>
      <c r="AY405" s="94">
        <f t="shared" ca="1" si="339"/>
        <v>0</v>
      </c>
      <c r="AZ405" s="94">
        <f t="shared" ca="1" si="339"/>
        <v>0</v>
      </c>
      <c r="BA405" s="94">
        <f t="shared" ca="1" si="339"/>
        <v>0</v>
      </c>
      <c r="BB405" s="94">
        <f t="shared" ca="1" si="339"/>
        <v>0</v>
      </c>
      <c r="BC405" s="94">
        <f t="shared" ca="1" si="339"/>
        <v>0</v>
      </c>
      <c r="BD405" s="94">
        <f t="shared" ca="1" si="339"/>
        <v>0</v>
      </c>
      <c r="BE405" s="94">
        <f t="shared" ca="1" si="339"/>
        <v>0</v>
      </c>
      <c r="BF405" s="94">
        <f t="shared" ca="1" si="339"/>
        <v>0</v>
      </c>
      <c r="BG405" s="94">
        <f t="shared" ca="1" si="339"/>
        <v>0</v>
      </c>
      <c r="BH405" s="94">
        <f t="shared" ca="1" si="339"/>
        <v>0</v>
      </c>
      <c r="BI405" s="94">
        <f t="shared" ca="1" si="339"/>
        <v>0</v>
      </c>
      <c r="BJ405" s="94">
        <f t="shared" ca="1" si="339"/>
        <v>0</v>
      </c>
    </row>
    <row r="406" spans="1:63">
      <c r="A406" s="181">
        <f ca="1">IF(SUM(B406:N406)=0,0,"Direct Expenses")</f>
        <v>0</v>
      </c>
      <c r="B406" s="94">
        <f t="shared" ref="B406:AG406" si="340">B63</f>
        <v>0</v>
      </c>
      <c r="C406" s="94">
        <f t="shared" ca="1" si="340"/>
        <v>0</v>
      </c>
      <c r="D406" s="94">
        <f t="shared" ca="1" si="340"/>
        <v>0</v>
      </c>
      <c r="E406" s="94">
        <f t="shared" ca="1" si="340"/>
        <v>0</v>
      </c>
      <c r="F406" s="94">
        <f t="shared" ca="1" si="340"/>
        <v>0</v>
      </c>
      <c r="G406" s="94">
        <f t="shared" ca="1" si="340"/>
        <v>0</v>
      </c>
      <c r="H406" s="94">
        <f t="shared" ca="1" si="340"/>
        <v>0</v>
      </c>
      <c r="I406" s="94">
        <f t="shared" ca="1" si="340"/>
        <v>0</v>
      </c>
      <c r="J406" s="94">
        <f t="shared" ca="1" si="340"/>
        <v>0</v>
      </c>
      <c r="K406" s="94">
        <f t="shared" ca="1" si="340"/>
        <v>0</v>
      </c>
      <c r="L406" s="94">
        <f t="shared" ca="1" si="340"/>
        <v>0</v>
      </c>
      <c r="M406" s="94">
        <f t="shared" ca="1" si="340"/>
        <v>0</v>
      </c>
      <c r="N406" s="94">
        <f t="shared" ca="1" si="340"/>
        <v>0</v>
      </c>
      <c r="O406" s="94">
        <f t="shared" ca="1" si="340"/>
        <v>0</v>
      </c>
      <c r="P406" s="94">
        <f t="shared" ca="1" si="340"/>
        <v>0</v>
      </c>
      <c r="Q406" s="94">
        <f t="shared" ca="1" si="340"/>
        <v>0</v>
      </c>
      <c r="R406" s="94">
        <f t="shared" ca="1" si="340"/>
        <v>0</v>
      </c>
      <c r="S406" s="94">
        <f t="shared" ca="1" si="340"/>
        <v>0</v>
      </c>
      <c r="T406" s="94">
        <f t="shared" ca="1" si="340"/>
        <v>0</v>
      </c>
      <c r="U406" s="94">
        <f t="shared" ca="1" si="340"/>
        <v>0</v>
      </c>
      <c r="V406" s="94">
        <f t="shared" ca="1" si="340"/>
        <v>0</v>
      </c>
      <c r="W406" s="94">
        <f t="shared" ca="1" si="340"/>
        <v>0</v>
      </c>
      <c r="X406" s="94">
        <f t="shared" ca="1" si="340"/>
        <v>0</v>
      </c>
      <c r="Y406" s="94">
        <f t="shared" ca="1" si="340"/>
        <v>0</v>
      </c>
      <c r="Z406" s="94">
        <f t="shared" ca="1" si="340"/>
        <v>0</v>
      </c>
      <c r="AA406" s="94">
        <f t="shared" ca="1" si="340"/>
        <v>0</v>
      </c>
      <c r="AB406" s="94">
        <f t="shared" ca="1" si="340"/>
        <v>0</v>
      </c>
      <c r="AC406" s="94">
        <f t="shared" ca="1" si="340"/>
        <v>0</v>
      </c>
      <c r="AD406" s="94">
        <f t="shared" ca="1" si="340"/>
        <v>0</v>
      </c>
      <c r="AE406" s="94">
        <f t="shared" ca="1" si="340"/>
        <v>0</v>
      </c>
      <c r="AF406" s="94">
        <f t="shared" ca="1" si="340"/>
        <v>0</v>
      </c>
      <c r="AG406" s="94">
        <f t="shared" ca="1" si="340"/>
        <v>0</v>
      </c>
      <c r="AH406" s="94">
        <f t="shared" ref="AH406:BJ406" ca="1" si="341">AH63</f>
        <v>0</v>
      </c>
      <c r="AI406" s="94">
        <f t="shared" ca="1" si="341"/>
        <v>0</v>
      </c>
      <c r="AJ406" s="94">
        <f t="shared" ca="1" si="341"/>
        <v>0</v>
      </c>
      <c r="AK406" s="94">
        <f t="shared" ca="1" si="341"/>
        <v>0</v>
      </c>
      <c r="AL406" s="94">
        <f t="shared" ca="1" si="341"/>
        <v>0</v>
      </c>
      <c r="AM406" s="94">
        <f t="shared" ca="1" si="341"/>
        <v>0</v>
      </c>
      <c r="AN406" s="94">
        <f t="shared" ca="1" si="341"/>
        <v>0</v>
      </c>
      <c r="AO406" s="94">
        <f t="shared" ca="1" si="341"/>
        <v>0</v>
      </c>
      <c r="AP406" s="94">
        <f t="shared" ca="1" si="341"/>
        <v>0</v>
      </c>
      <c r="AQ406" s="94">
        <f t="shared" ca="1" si="341"/>
        <v>0</v>
      </c>
      <c r="AR406" s="94">
        <f t="shared" ca="1" si="341"/>
        <v>0</v>
      </c>
      <c r="AS406" s="94">
        <f t="shared" ca="1" si="341"/>
        <v>0</v>
      </c>
      <c r="AT406" s="94">
        <f t="shared" ca="1" si="341"/>
        <v>0</v>
      </c>
      <c r="AU406" s="94">
        <f t="shared" ca="1" si="341"/>
        <v>0</v>
      </c>
      <c r="AV406" s="94">
        <f t="shared" ca="1" si="341"/>
        <v>0</v>
      </c>
      <c r="AW406" s="94">
        <f t="shared" ca="1" si="341"/>
        <v>0</v>
      </c>
      <c r="AX406" s="94">
        <f t="shared" ca="1" si="341"/>
        <v>0</v>
      </c>
      <c r="AY406" s="94">
        <f t="shared" ca="1" si="341"/>
        <v>0</v>
      </c>
      <c r="AZ406" s="94">
        <f t="shared" ca="1" si="341"/>
        <v>0</v>
      </c>
      <c r="BA406" s="94">
        <f t="shared" ca="1" si="341"/>
        <v>0</v>
      </c>
      <c r="BB406" s="94">
        <f t="shared" ca="1" si="341"/>
        <v>0</v>
      </c>
      <c r="BC406" s="94">
        <f t="shared" ca="1" si="341"/>
        <v>0</v>
      </c>
      <c r="BD406" s="94">
        <f t="shared" ca="1" si="341"/>
        <v>0</v>
      </c>
      <c r="BE406" s="94">
        <f t="shared" ca="1" si="341"/>
        <v>0</v>
      </c>
      <c r="BF406" s="94">
        <f t="shared" ca="1" si="341"/>
        <v>0</v>
      </c>
      <c r="BG406" s="94">
        <f t="shared" ca="1" si="341"/>
        <v>0</v>
      </c>
      <c r="BH406" s="94">
        <f t="shared" ca="1" si="341"/>
        <v>0</v>
      </c>
      <c r="BI406" s="94">
        <f t="shared" ca="1" si="341"/>
        <v>0</v>
      </c>
      <c r="BJ406" s="94">
        <f t="shared" ca="1" si="341"/>
        <v>0</v>
      </c>
    </row>
    <row r="407" spans="1:63">
      <c r="A407" s="17" t="s">
        <v>247</v>
      </c>
      <c r="B407" s="177">
        <f t="shared" ref="B407:BJ407" si="342">SUM(B404:B406)</f>
        <v>5000</v>
      </c>
      <c r="C407" s="177">
        <f t="shared" ca="1" si="342"/>
        <v>4260</v>
      </c>
      <c r="D407" s="177">
        <f t="shared" ca="1" si="342"/>
        <v>-160931.66666666666</v>
      </c>
      <c r="E407" s="177">
        <f t="shared" ca="1" si="342"/>
        <v>-566860</v>
      </c>
      <c r="F407" s="177">
        <f t="shared" ca="1" si="342"/>
        <v>-1069984.5333333332</v>
      </c>
      <c r="G407" s="177">
        <f t="shared" ca="1" si="342"/>
        <v>-1520459.9104835414</v>
      </c>
      <c r="H407" s="177">
        <f t="shared" ca="1" si="342"/>
        <v>-2000046.1196625412</v>
      </c>
      <c r="I407" s="177">
        <f t="shared" ca="1" si="342"/>
        <v>-2450883.3726842487</v>
      </c>
      <c r="J407" s="177">
        <f t="shared" ca="1" si="342"/>
        <v>-2879463.7988659856</v>
      </c>
      <c r="K407" s="177">
        <f t="shared" ca="1" si="342"/>
        <v>-3311663.4790290543</v>
      </c>
      <c r="L407" s="177">
        <f t="shared" ca="1" si="342"/>
        <v>-3743224.058396711</v>
      </c>
      <c r="M407" s="177">
        <f t="shared" ca="1" si="342"/>
        <v>-4174107.0419082772</v>
      </c>
      <c r="N407" s="177">
        <f t="shared" ca="1" si="342"/>
        <v>-1995842.7906459495</v>
      </c>
      <c r="O407" s="177">
        <f t="shared" ca="1" si="342"/>
        <v>-2263405.6022122195</v>
      </c>
      <c r="P407" s="177">
        <f t="shared" ca="1" si="342"/>
        <v>-2686521.1963001555</v>
      </c>
      <c r="Q407" s="177">
        <f t="shared" ca="1" si="342"/>
        <v>-3085844.6797999139</v>
      </c>
      <c r="R407" s="177">
        <f t="shared" ca="1" si="342"/>
        <v>-3476132.1632895982</v>
      </c>
      <c r="S407" s="177">
        <f t="shared" ca="1" si="342"/>
        <v>-3865752.0847817753</v>
      </c>
      <c r="T407" s="177">
        <f t="shared" ca="1" si="342"/>
        <v>-4254495.2485427642</v>
      </c>
      <c r="U407" s="177">
        <f t="shared" ca="1" si="342"/>
        <v>-4642127.047033716</v>
      </c>
      <c r="V407" s="177">
        <f t="shared" ca="1" si="342"/>
        <v>-4965576.6021750411</v>
      </c>
      <c r="W407" s="177">
        <f t="shared" ca="1" si="342"/>
        <v>-5363933.7991295848</v>
      </c>
      <c r="X407" s="177">
        <f t="shared" ca="1" si="342"/>
        <v>-5731960.8998494251</v>
      </c>
      <c r="Y407" s="177">
        <f t="shared" ca="1" si="342"/>
        <v>-6097121.0411227513</v>
      </c>
      <c r="Z407" s="177">
        <f t="shared" ca="1" si="342"/>
        <v>-6458893.9788027443</v>
      </c>
      <c r="AA407" s="177">
        <f t="shared" ca="1" si="342"/>
        <v>-6805143.9361047223</v>
      </c>
      <c r="AB407" s="177">
        <f t="shared" ca="1" si="342"/>
        <v>-7160768.9483917095</v>
      </c>
      <c r="AC407" s="177">
        <f t="shared" ca="1" si="342"/>
        <v>-7520945.7325964086</v>
      </c>
      <c r="AD407" s="177">
        <f t="shared" ca="1" si="342"/>
        <v>-7880641.7934640367</v>
      </c>
      <c r="AE407" s="177">
        <f t="shared" ca="1" si="342"/>
        <v>-8232924.5751433801</v>
      </c>
      <c r="AF407" s="177">
        <f t="shared" ca="1" si="342"/>
        <v>-8576679.6013478115</v>
      </c>
      <c r="AG407" s="177">
        <f t="shared" ca="1" si="342"/>
        <v>-8910645.9477397259</v>
      </c>
      <c r="AH407" s="177">
        <f t="shared" ca="1" si="342"/>
        <v>-9233396.5983849727</v>
      </c>
      <c r="AI407" s="177">
        <f t="shared" ca="1" si="342"/>
        <v>-9543316.1766100433</v>
      </c>
      <c r="AJ407" s="177">
        <f t="shared" ca="1" si="342"/>
        <v>-9838575.6992009152</v>
      </c>
      <c r="AK407" s="177">
        <f t="shared" ca="1" si="342"/>
        <v>-10117103.955956504</v>
      </c>
      <c r="AL407" s="177">
        <f t="shared" ca="1" si="342"/>
        <v>-10376555.063412337</v>
      </c>
      <c r="AM407" s="177">
        <f t="shared" ca="1" si="342"/>
        <v>-10588438.37743911</v>
      </c>
      <c r="AN407" s="177">
        <f t="shared" ca="1" si="342"/>
        <v>-10806818.887566248</v>
      </c>
      <c r="AO407" s="177">
        <f t="shared" ca="1" si="342"/>
        <v>-11006882.417366913</v>
      </c>
      <c r="AP407" s="177">
        <f t="shared" ca="1" si="342"/>
        <v>-11180243.417541409</v>
      </c>
      <c r="AQ407" s="177">
        <f t="shared" ca="1" si="342"/>
        <v>-11316077.595662592</v>
      </c>
      <c r="AR407" s="177">
        <f t="shared" ca="1" si="342"/>
        <v>-11409268.572164606</v>
      </c>
      <c r="AS407" s="177">
        <f t="shared" ca="1" si="342"/>
        <v>-11458771.396918504</v>
      </c>
      <c r="AT407" s="177">
        <f t="shared" ca="1" si="342"/>
        <v>-11456429.482217677</v>
      </c>
      <c r="AU407" s="177">
        <f t="shared" ca="1" si="342"/>
        <v>-11391624.764106391</v>
      </c>
      <c r="AV407" s="177">
        <f t="shared" ca="1" si="342"/>
        <v>-11255914.032235369</v>
      </c>
      <c r="AW407" s="177">
        <f t="shared" ca="1" si="342"/>
        <v>-11044480.493692629</v>
      </c>
      <c r="AX407" s="177">
        <f t="shared" ca="1" si="342"/>
        <v>-10744891.217604268</v>
      </c>
      <c r="AY407" s="177">
        <f t="shared" ca="1" si="342"/>
        <v>-10220312.799620764</v>
      </c>
      <c r="AZ407" s="177">
        <f t="shared" ca="1" si="342"/>
        <v>-9852121.342997266</v>
      </c>
      <c r="BA407" s="177">
        <f t="shared" ca="1" si="342"/>
        <v>-9362968.5712715834</v>
      </c>
      <c r="BB407" s="177">
        <f t="shared" ca="1" si="342"/>
        <v>-8732981.0498804301</v>
      </c>
      <c r="BC407" s="177">
        <f t="shared" ca="1" si="342"/>
        <v>-7934392.8183822343</v>
      </c>
      <c r="BD407" s="177">
        <f t="shared" ca="1" si="342"/>
        <v>-6943470.1252191467</v>
      </c>
      <c r="BE407" s="177">
        <f t="shared" ca="1" si="342"/>
        <v>-5733307.3726072181</v>
      </c>
      <c r="BF407" s="177">
        <f t="shared" ca="1" si="342"/>
        <v>-4273403.051246888</v>
      </c>
      <c r="BG407" s="177">
        <f t="shared" ca="1" si="342"/>
        <v>-2529178.9959939634</v>
      </c>
      <c r="BH407" s="177">
        <f t="shared" ca="1" si="342"/>
        <v>-466413.58589015435</v>
      </c>
      <c r="BI407" s="177">
        <f t="shared" ca="1" si="342"/>
        <v>1960991.886125511</v>
      </c>
      <c r="BJ407" s="177">
        <f t="shared" ca="1" si="342"/>
        <v>4801757.2266131975</v>
      </c>
    </row>
    <row r="409" spans="1:63">
      <c r="A409" s="2" t="s">
        <v>13</v>
      </c>
    </row>
    <row r="410" spans="1:63">
      <c r="A410" s="181" t="str">
        <f>'Input - Assumptions'!$J$22</f>
        <v>Intangibles</v>
      </c>
      <c r="B410" s="94">
        <f t="shared" ref="B410:AG410" si="343">B11</f>
        <v>0</v>
      </c>
      <c r="C410" s="94">
        <f t="shared" si="343"/>
        <v>25000</v>
      </c>
      <c r="D410" s="94">
        <f t="shared" si="343"/>
        <v>25000</v>
      </c>
      <c r="E410" s="94">
        <f t="shared" si="343"/>
        <v>25000</v>
      </c>
      <c r="F410" s="94">
        <f t="shared" si="343"/>
        <v>25000</v>
      </c>
      <c r="G410" s="94">
        <f t="shared" si="343"/>
        <v>25000</v>
      </c>
      <c r="H410" s="94">
        <f t="shared" si="343"/>
        <v>25000</v>
      </c>
      <c r="I410" s="94">
        <f t="shared" si="343"/>
        <v>25000</v>
      </c>
      <c r="J410" s="94">
        <f t="shared" si="343"/>
        <v>25000</v>
      </c>
      <c r="K410" s="94">
        <f t="shared" si="343"/>
        <v>25000</v>
      </c>
      <c r="L410" s="94">
        <f t="shared" si="343"/>
        <v>25000</v>
      </c>
      <c r="M410" s="94">
        <f t="shared" si="343"/>
        <v>25000</v>
      </c>
      <c r="N410" s="94">
        <f t="shared" si="343"/>
        <v>25000</v>
      </c>
      <c r="O410" s="94">
        <f t="shared" si="343"/>
        <v>25000</v>
      </c>
      <c r="P410" s="94">
        <f t="shared" si="343"/>
        <v>25000</v>
      </c>
      <c r="Q410" s="94">
        <f t="shared" si="343"/>
        <v>25000</v>
      </c>
      <c r="R410" s="94">
        <f t="shared" si="343"/>
        <v>25000</v>
      </c>
      <c r="S410" s="94">
        <f t="shared" si="343"/>
        <v>25000</v>
      </c>
      <c r="T410" s="94">
        <f t="shared" si="343"/>
        <v>25000</v>
      </c>
      <c r="U410" s="94">
        <f t="shared" si="343"/>
        <v>25000</v>
      </c>
      <c r="V410" s="94">
        <f t="shared" si="343"/>
        <v>25000</v>
      </c>
      <c r="W410" s="94">
        <f t="shared" si="343"/>
        <v>25000</v>
      </c>
      <c r="X410" s="94">
        <f t="shared" si="343"/>
        <v>25000</v>
      </c>
      <c r="Y410" s="94">
        <f t="shared" si="343"/>
        <v>25000</v>
      </c>
      <c r="Z410" s="94">
        <f t="shared" si="343"/>
        <v>25000</v>
      </c>
      <c r="AA410" s="94">
        <f t="shared" si="343"/>
        <v>25000</v>
      </c>
      <c r="AB410" s="94">
        <f t="shared" si="343"/>
        <v>25000</v>
      </c>
      <c r="AC410" s="94">
        <f t="shared" si="343"/>
        <v>25000</v>
      </c>
      <c r="AD410" s="94">
        <f t="shared" si="343"/>
        <v>25000</v>
      </c>
      <c r="AE410" s="94">
        <f t="shared" si="343"/>
        <v>25000</v>
      </c>
      <c r="AF410" s="94">
        <f t="shared" si="343"/>
        <v>25000</v>
      </c>
      <c r="AG410" s="94">
        <f t="shared" si="343"/>
        <v>25000</v>
      </c>
      <c r="AH410" s="94">
        <f t="shared" ref="AH410:BJ410" si="344">AH11</f>
        <v>25000</v>
      </c>
      <c r="AI410" s="94">
        <f t="shared" si="344"/>
        <v>25000</v>
      </c>
      <c r="AJ410" s="94">
        <f t="shared" si="344"/>
        <v>25000</v>
      </c>
      <c r="AK410" s="94">
        <f t="shared" si="344"/>
        <v>25000</v>
      </c>
      <c r="AL410" s="94">
        <f t="shared" si="344"/>
        <v>25000</v>
      </c>
      <c r="AM410" s="94">
        <f t="shared" si="344"/>
        <v>25000</v>
      </c>
      <c r="AN410" s="94">
        <f t="shared" si="344"/>
        <v>25000</v>
      </c>
      <c r="AO410" s="94">
        <f t="shared" si="344"/>
        <v>25000</v>
      </c>
      <c r="AP410" s="94">
        <f t="shared" si="344"/>
        <v>25000</v>
      </c>
      <c r="AQ410" s="94">
        <f t="shared" si="344"/>
        <v>25000</v>
      </c>
      <c r="AR410" s="94">
        <f t="shared" si="344"/>
        <v>25000</v>
      </c>
      <c r="AS410" s="94">
        <f t="shared" si="344"/>
        <v>25000</v>
      </c>
      <c r="AT410" s="94">
        <f t="shared" si="344"/>
        <v>25000</v>
      </c>
      <c r="AU410" s="94">
        <f t="shared" si="344"/>
        <v>25000</v>
      </c>
      <c r="AV410" s="94">
        <f t="shared" si="344"/>
        <v>25000</v>
      </c>
      <c r="AW410" s="94">
        <f t="shared" si="344"/>
        <v>25000</v>
      </c>
      <c r="AX410" s="94">
        <f t="shared" si="344"/>
        <v>25000</v>
      </c>
      <c r="AY410" s="94">
        <f t="shared" si="344"/>
        <v>25000</v>
      </c>
      <c r="AZ410" s="94">
        <f t="shared" si="344"/>
        <v>25000</v>
      </c>
      <c r="BA410" s="94">
        <f t="shared" si="344"/>
        <v>25000</v>
      </c>
      <c r="BB410" s="94">
        <f t="shared" si="344"/>
        <v>25000</v>
      </c>
      <c r="BC410" s="94">
        <f t="shared" si="344"/>
        <v>25000</v>
      </c>
      <c r="BD410" s="94">
        <f t="shared" si="344"/>
        <v>25000</v>
      </c>
      <c r="BE410" s="94">
        <f t="shared" si="344"/>
        <v>25000</v>
      </c>
      <c r="BF410" s="94">
        <f t="shared" si="344"/>
        <v>25000</v>
      </c>
      <c r="BG410" s="94">
        <f t="shared" si="344"/>
        <v>25000</v>
      </c>
      <c r="BH410" s="94">
        <f t="shared" si="344"/>
        <v>25000</v>
      </c>
      <c r="BI410" s="94">
        <f t="shared" si="344"/>
        <v>25000</v>
      </c>
      <c r="BJ410" s="94">
        <f t="shared" si="344"/>
        <v>25000</v>
      </c>
    </row>
    <row r="411" spans="1:63">
      <c r="A411" s="181" t="str">
        <f>'Input - Assumptions'!$J$23</f>
        <v>Equipment</v>
      </c>
      <c r="B411" s="94">
        <f t="shared" ref="B411:AG411" si="345">B12</f>
        <v>0</v>
      </c>
      <c r="C411" s="94">
        <f t="shared" si="345"/>
        <v>0</v>
      </c>
      <c r="D411" s="94">
        <f t="shared" si="345"/>
        <v>0</v>
      </c>
      <c r="E411" s="94">
        <f t="shared" si="345"/>
        <v>0</v>
      </c>
      <c r="F411" s="94">
        <f t="shared" si="345"/>
        <v>0</v>
      </c>
      <c r="G411" s="94">
        <f t="shared" si="345"/>
        <v>0</v>
      </c>
      <c r="H411" s="94">
        <f t="shared" si="345"/>
        <v>30000</v>
      </c>
      <c r="I411" s="94">
        <f t="shared" si="345"/>
        <v>30000</v>
      </c>
      <c r="J411" s="94">
        <f t="shared" si="345"/>
        <v>30000</v>
      </c>
      <c r="K411" s="94">
        <f t="shared" si="345"/>
        <v>30000</v>
      </c>
      <c r="L411" s="94">
        <f t="shared" si="345"/>
        <v>30000</v>
      </c>
      <c r="M411" s="94">
        <f t="shared" si="345"/>
        <v>30000</v>
      </c>
      <c r="N411" s="94">
        <f t="shared" si="345"/>
        <v>30000</v>
      </c>
      <c r="O411" s="94">
        <f t="shared" si="345"/>
        <v>30000</v>
      </c>
      <c r="P411" s="94">
        <f t="shared" si="345"/>
        <v>30000</v>
      </c>
      <c r="Q411" s="94">
        <f t="shared" si="345"/>
        <v>30000</v>
      </c>
      <c r="R411" s="94">
        <f t="shared" si="345"/>
        <v>30000</v>
      </c>
      <c r="S411" s="94">
        <f t="shared" si="345"/>
        <v>30000</v>
      </c>
      <c r="T411" s="94">
        <f t="shared" si="345"/>
        <v>30000</v>
      </c>
      <c r="U411" s="94">
        <f t="shared" si="345"/>
        <v>30000</v>
      </c>
      <c r="V411" s="94">
        <f t="shared" si="345"/>
        <v>30000</v>
      </c>
      <c r="W411" s="94">
        <f t="shared" si="345"/>
        <v>30000</v>
      </c>
      <c r="X411" s="94">
        <f t="shared" si="345"/>
        <v>30000</v>
      </c>
      <c r="Y411" s="94">
        <f t="shared" si="345"/>
        <v>30000</v>
      </c>
      <c r="Z411" s="94">
        <f t="shared" si="345"/>
        <v>30000</v>
      </c>
      <c r="AA411" s="94">
        <f t="shared" si="345"/>
        <v>30000</v>
      </c>
      <c r="AB411" s="94">
        <f t="shared" si="345"/>
        <v>30000</v>
      </c>
      <c r="AC411" s="94">
        <f t="shared" si="345"/>
        <v>30000</v>
      </c>
      <c r="AD411" s="94">
        <f t="shared" si="345"/>
        <v>30000</v>
      </c>
      <c r="AE411" s="94">
        <f t="shared" si="345"/>
        <v>30000</v>
      </c>
      <c r="AF411" s="94">
        <f t="shared" si="345"/>
        <v>30000</v>
      </c>
      <c r="AG411" s="94">
        <f t="shared" si="345"/>
        <v>30000</v>
      </c>
      <c r="AH411" s="94">
        <f t="shared" ref="AH411:BJ411" si="346">AH12</f>
        <v>30000</v>
      </c>
      <c r="AI411" s="94">
        <f t="shared" si="346"/>
        <v>30000</v>
      </c>
      <c r="AJ411" s="94">
        <f t="shared" si="346"/>
        <v>30000</v>
      </c>
      <c r="AK411" s="94">
        <f t="shared" si="346"/>
        <v>30000</v>
      </c>
      <c r="AL411" s="94">
        <f t="shared" si="346"/>
        <v>30000</v>
      </c>
      <c r="AM411" s="94">
        <f t="shared" si="346"/>
        <v>30000</v>
      </c>
      <c r="AN411" s="94">
        <f t="shared" si="346"/>
        <v>30000</v>
      </c>
      <c r="AO411" s="94">
        <f t="shared" si="346"/>
        <v>30000</v>
      </c>
      <c r="AP411" s="94">
        <f t="shared" si="346"/>
        <v>30000</v>
      </c>
      <c r="AQ411" s="94">
        <f t="shared" si="346"/>
        <v>30000</v>
      </c>
      <c r="AR411" s="94">
        <f t="shared" si="346"/>
        <v>30000</v>
      </c>
      <c r="AS411" s="94">
        <f t="shared" si="346"/>
        <v>30000</v>
      </c>
      <c r="AT411" s="94">
        <f t="shared" si="346"/>
        <v>30000</v>
      </c>
      <c r="AU411" s="94">
        <f t="shared" si="346"/>
        <v>30000</v>
      </c>
      <c r="AV411" s="94">
        <f t="shared" si="346"/>
        <v>30000</v>
      </c>
      <c r="AW411" s="94">
        <f t="shared" si="346"/>
        <v>30000</v>
      </c>
      <c r="AX411" s="94">
        <f t="shared" si="346"/>
        <v>30000</v>
      </c>
      <c r="AY411" s="94">
        <f t="shared" si="346"/>
        <v>30000</v>
      </c>
      <c r="AZ411" s="94">
        <f t="shared" si="346"/>
        <v>30000</v>
      </c>
      <c r="BA411" s="94">
        <f t="shared" si="346"/>
        <v>30000</v>
      </c>
      <c r="BB411" s="94">
        <f t="shared" si="346"/>
        <v>30000</v>
      </c>
      <c r="BC411" s="94">
        <f t="shared" si="346"/>
        <v>30000</v>
      </c>
      <c r="BD411" s="94">
        <f t="shared" si="346"/>
        <v>30000</v>
      </c>
      <c r="BE411" s="94">
        <f t="shared" si="346"/>
        <v>30000</v>
      </c>
      <c r="BF411" s="94">
        <f t="shared" si="346"/>
        <v>30000</v>
      </c>
      <c r="BG411" s="94">
        <f t="shared" si="346"/>
        <v>30000</v>
      </c>
      <c r="BH411" s="94">
        <f t="shared" si="346"/>
        <v>30000</v>
      </c>
      <c r="BI411" s="94">
        <f t="shared" si="346"/>
        <v>30000</v>
      </c>
      <c r="BJ411" s="94">
        <f t="shared" si="346"/>
        <v>30000</v>
      </c>
    </row>
    <row r="412" spans="1:63">
      <c r="A412" s="181">
        <f>'Input - Assumptions'!$J$24</f>
        <v>0</v>
      </c>
      <c r="B412" s="94">
        <f t="shared" ref="B412:AG412" si="347">B13</f>
        <v>0</v>
      </c>
      <c r="C412" s="94">
        <f t="shared" si="347"/>
        <v>0</v>
      </c>
      <c r="D412" s="94">
        <f t="shared" si="347"/>
        <v>0</v>
      </c>
      <c r="E412" s="94">
        <f t="shared" si="347"/>
        <v>0</v>
      </c>
      <c r="F412" s="94">
        <f t="shared" si="347"/>
        <v>0</v>
      </c>
      <c r="G412" s="94">
        <f t="shared" si="347"/>
        <v>0</v>
      </c>
      <c r="H412" s="94">
        <f t="shared" si="347"/>
        <v>0</v>
      </c>
      <c r="I412" s="94">
        <f t="shared" si="347"/>
        <v>0</v>
      </c>
      <c r="J412" s="94">
        <f t="shared" si="347"/>
        <v>0</v>
      </c>
      <c r="K412" s="94">
        <f t="shared" si="347"/>
        <v>0</v>
      </c>
      <c r="L412" s="94">
        <f t="shared" si="347"/>
        <v>0</v>
      </c>
      <c r="M412" s="94">
        <f t="shared" si="347"/>
        <v>0</v>
      </c>
      <c r="N412" s="94">
        <f t="shared" si="347"/>
        <v>0</v>
      </c>
      <c r="O412" s="94">
        <f t="shared" si="347"/>
        <v>0</v>
      </c>
      <c r="P412" s="94">
        <f t="shared" si="347"/>
        <v>0</v>
      </c>
      <c r="Q412" s="94">
        <f t="shared" si="347"/>
        <v>0</v>
      </c>
      <c r="R412" s="94">
        <f t="shared" si="347"/>
        <v>0</v>
      </c>
      <c r="S412" s="94">
        <f t="shared" si="347"/>
        <v>0</v>
      </c>
      <c r="T412" s="94">
        <f t="shared" si="347"/>
        <v>0</v>
      </c>
      <c r="U412" s="94">
        <f t="shared" si="347"/>
        <v>0</v>
      </c>
      <c r="V412" s="94">
        <f t="shared" si="347"/>
        <v>0</v>
      </c>
      <c r="W412" s="94">
        <f t="shared" si="347"/>
        <v>0</v>
      </c>
      <c r="X412" s="94">
        <f t="shared" si="347"/>
        <v>0</v>
      </c>
      <c r="Y412" s="94">
        <f t="shared" si="347"/>
        <v>0</v>
      </c>
      <c r="Z412" s="94">
        <f t="shared" si="347"/>
        <v>0</v>
      </c>
      <c r="AA412" s="94">
        <f t="shared" si="347"/>
        <v>0</v>
      </c>
      <c r="AB412" s="94">
        <f t="shared" si="347"/>
        <v>0</v>
      </c>
      <c r="AC412" s="94">
        <f t="shared" si="347"/>
        <v>0</v>
      </c>
      <c r="AD412" s="94">
        <f t="shared" si="347"/>
        <v>0</v>
      </c>
      <c r="AE412" s="94">
        <f t="shared" si="347"/>
        <v>0</v>
      </c>
      <c r="AF412" s="94">
        <f t="shared" si="347"/>
        <v>0</v>
      </c>
      <c r="AG412" s="94">
        <f t="shared" si="347"/>
        <v>0</v>
      </c>
      <c r="AH412" s="94">
        <f t="shared" ref="AH412:BJ412" si="348">AH13</f>
        <v>0</v>
      </c>
      <c r="AI412" s="94">
        <f t="shared" si="348"/>
        <v>0</v>
      </c>
      <c r="AJ412" s="94">
        <f t="shared" si="348"/>
        <v>0</v>
      </c>
      <c r="AK412" s="94">
        <f t="shared" si="348"/>
        <v>0</v>
      </c>
      <c r="AL412" s="94">
        <f t="shared" si="348"/>
        <v>0</v>
      </c>
      <c r="AM412" s="94">
        <f t="shared" si="348"/>
        <v>0</v>
      </c>
      <c r="AN412" s="94">
        <f t="shared" si="348"/>
        <v>0</v>
      </c>
      <c r="AO412" s="94">
        <f t="shared" si="348"/>
        <v>0</v>
      </c>
      <c r="AP412" s="94">
        <f t="shared" si="348"/>
        <v>0</v>
      </c>
      <c r="AQ412" s="94">
        <f t="shared" si="348"/>
        <v>0</v>
      </c>
      <c r="AR412" s="94">
        <f t="shared" si="348"/>
        <v>0</v>
      </c>
      <c r="AS412" s="94">
        <f t="shared" si="348"/>
        <v>0</v>
      </c>
      <c r="AT412" s="94">
        <f t="shared" si="348"/>
        <v>0</v>
      </c>
      <c r="AU412" s="94">
        <f t="shared" si="348"/>
        <v>0</v>
      </c>
      <c r="AV412" s="94">
        <f t="shared" si="348"/>
        <v>0</v>
      </c>
      <c r="AW412" s="94">
        <f t="shared" si="348"/>
        <v>0</v>
      </c>
      <c r="AX412" s="94">
        <f t="shared" si="348"/>
        <v>0</v>
      </c>
      <c r="AY412" s="94">
        <f t="shared" si="348"/>
        <v>0</v>
      </c>
      <c r="AZ412" s="94">
        <f t="shared" si="348"/>
        <v>0</v>
      </c>
      <c r="BA412" s="94">
        <f t="shared" si="348"/>
        <v>0</v>
      </c>
      <c r="BB412" s="94">
        <f t="shared" si="348"/>
        <v>0</v>
      </c>
      <c r="BC412" s="94">
        <f t="shared" si="348"/>
        <v>0</v>
      </c>
      <c r="BD412" s="94">
        <f t="shared" si="348"/>
        <v>0</v>
      </c>
      <c r="BE412" s="94">
        <f t="shared" si="348"/>
        <v>0</v>
      </c>
      <c r="BF412" s="94">
        <f t="shared" si="348"/>
        <v>0</v>
      </c>
      <c r="BG412" s="94">
        <f t="shared" si="348"/>
        <v>0</v>
      </c>
      <c r="BH412" s="94">
        <f t="shared" si="348"/>
        <v>0</v>
      </c>
      <c r="BI412" s="94">
        <f t="shared" si="348"/>
        <v>0</v>
      </c>
      <c r="BJ412" s="94">
        <f t="shared" si="348"/>
        <v>0</v>
      </c>
    </row>
    <row r="413" spans="1:63">
      <c r="A413" s="181">
        <f>'Input - Assumptions'!$J$25</f>
        <v>0</v>
      </c>
      <c r="B413" s="94">
        <f t="shared" ref="B413:AG413" si="349">B14</f>
        <v>0</v>
      </c>
      <c r="C413" s="94">
        <f t="shared" si="349"/>
        <v>0</v>
      </c>
      <c r="D413" s="94">
        <f t="shared" si="349"/>
        <v>0</v>
      </c>
      <c r="E413" s="94">
        <f t="shared" si="349"/>
        <v>0</v>
      </c>
      <c r="F413" s="94">
        <f t="shared" si="349"/>
        <v>0</v>
      </c>
      <c r="G413" s="94">
        <f t="shared" si="349"/>
        <v>0</v>
      </c>
      <c r="H413" s="94">
        <f t="shared" si="349"/>
        <v>0</v>
      </c>
      <c r="I413" s="94">
        <f t="shared" si="349"/>
        <v>0</v>
      </c>
      <c r="J413" s="94">
        <f t="shared" si="349"/>
        <v>0</v>
      </c>
      <c r="K413" s="94">
        <f t="shared" si="349"/>
        <v>0</v>
      </c>
      <c r="L413" s="94">
        <f t="shared" si="349"/>
        <v>0</v>
      </c>
      <c r="M413" s="94">
        <f t="shared" si="349"/>
        <v>0</v>
      </c>
      <c r="N413" s="94">
        <f t="shared" si="349"/>
        <v>0</v>
      </c>
      <c r="O413" s="94">
        <f t="shared" si="349"/>
        <v>0</v>
      </c>
      <c r="P413" s="94">
        <f t="shared" si="349"/>
        <v>0</v>
      </c>
      <c r="Q413" s="94">
        <f t="shared" si="349"/>
        <v>0</v>
      </c>
      <c r="R413" s="94">
        <f t="shared" si="349"/>
        <v>0</v>
      </c>
      <c r="S413" s="94">
        <f t="shared" si="349"/>
        <v>0</v>
      </c>
      <c r="T413" s="94">
        <f t="shared" si="349"/>
        <v>0</v>
      </c>
      <c r="U413" s="94">
        <f t="shared" si="349"/>
        <v>0</v>
      </c>
      <c r="V413" s="94">
        <f t="shared" si="349"/>
        <v>0</v>
      </c>
      <c r="W413" s="94">
        <f t="shared" si="349"/>
        <v>0</v>
      </c>
      <c r="X413" s="94">
        <f t="shared" si="349"/>
        <v>0</v>
      </c>
      <c r="Y413" s="94">
        <f t="shared" si="349"/>
        <v>0</v>
      </c>
      <c r="Z413" s="94">
        <f t="shared" si="349"/>
        <v>0</v>
      </c>
      <c r="AA413" s="94">
        <f t="shared" si="349"/>
        <v>0</v>
      </c>
      <c r="AB413" s="94">
        <f t="shared" si="349"/>
        <v>0</v>
      </c>
      <c r="AC413" s="94">
        <f t="shared" si="349"/>
        <v>0</v>
      </c>
      <c r="AD413" s="94">
        <f t="shared" si="349"/>
        <v>0</v>
      </c>
      <c r="AE413" s="94">
        <f t="shared" si="349"/>
        <v>0</v>
      </c>
      <c r="AF413" s="94">
        <f t="shared" si="349"/>
        <v>0</v>
      </c>
      <c r="AG413" s="94">
        <f t="shared" si="349"/>
        <v>0</v>
      </c>
      <c r="AH413" s="94">
        <f t="shared" ref="AH413:BJ413" si="350">AH14</f>
        <v>0</v>
      </c>
      <c r="AI413" s="94">
        <f t="shared" si="350"/>
        <v>0</v>
      </c>
      <c r="AJ413" s="94">
        <f t="shared" si="350"/>
        <v>0</v>
      </c>
      <c r="AK413" s="94">
        <f t="shared" si="350"/>
        <v>0</v>
      </c>
      <c r="AL413" s="94">
        <f t="shared" si="350"/>
        <v>0</v>
      </c>
      <c r="AM413" s="94">
        <f t="shared" si="350"/>
        <v>0</v>
      </c>
      <c r="AN413" s="94">
        <f t="shared" si="350"/>
        <v>0</v>
      </c>
      <c r="AO413" s="94">
        <f t="shared" si="350"/>
        <v>0</v>
      </c>
      <c r="AP413" s="94">
        <f t="shared" si="350"/>
        <v>0</v>
      </c>
      <c r="AQ413" s="94">
        <f t="shared" si="350"/>
        <v>0</v>
      </c>
      <c r="AR413" s="94">
        <f t="shared" si="350"/>
        <v>0</v>
      </c>
      <c r="AS413" s="94">
        <f t="shared" si="350"/>
        <v>0</v>
      </c>
      <c r="AT413" s="94">
        <f t="shared" si="350"/>
        <v>0</v>
      </c>
      <c r="AU413" s="94">
        <f t="shared" si="350"/>
        <v>0</v>
      </c>
      <c r="AV413" s="94">
        <f t="shared" si="350"/>
        <v>0</v>
      </c>
      <c r="AW413" s="94">
        <f t="shared" si="350"/>
        <v>0</v>
      </c>
      <c r="AX413" s="94">
        <f t="shared" si="350"/>
        <v>0</v>
      </c>
      <c r="AY413" s="94">
        <f t="shared" si="350"/>
        <v>0</v>
      </c>
      <c r="AZ413" s="94">
        <f t="shared" si="350"/>
        <v>0</v>
      </c>
      <c r="BA413" s="94">
        <f t="shared" si="350"/>
        <v>0</v>
      </c>
      <c r="BB413" s="94">
        <f t="shared" si="350"/>
        <v>0</v>
      </c>
      <c r="BC413" s="94">
        <f t="shared" si="350"/>
        <v>0</v>
      </c>
      <c r="BD413" s="94">
        <f t="shared" si="350"/>
        <v>0</v>
      </c>
      <c r="BE413" s="94">
        <f t="shared" si="350"/>
        <v>0</v>
      </c>
      <c r="BF413" s="94">
        <f t="shared" si="350"/>
        <v>0</v>
      </c>
      <c r="BG413" s="94">
        <f t="shared" si="350"/>
        <v>0</v>
      </c>
      <c r="BH413" s="94">
        <f t="shared" si="350"/>
        <v>0</v>
      </c>
      <c r="BI413" s="94">
        <f t="shared" si="350"/>
        <v>0</v>
      </c>
      <c r="BJ413" s="94">
        <f t="shared" si="350"/>
        <v>0</v>
      </c>
    </row>
    <row r="414" spans="1:63">
      <c r="A414" s="181">
        <f>'Input - Assumptions'!$J$26</f>
        <v>0</v>
      </c>
      <c r="B414" s="94">
        <f t="shared" ref="B414:AG414" si="351">B15</f>
        <v>0</v>
      </c>
      <c r="C414" s="94">
        <f t="shared" si="351"/>
        <v>0</v>
      </c>
      <c r="D414" s="94">
        <f t="shared" si="351"/>
        <v>0</v>
      </c>
      <c r="E414" s="94">
        <f t="shared" si="351"/>
        <v>0</v>
      </c>
      <c r="F414" s="94">
        <f t="shared" si="351"/>
        <v>0</v>
      </c>
      <c r="G414" s="94">
        <f t="shared" si="351"/>
        <v>0</v>
      </c>
      <c r="H414" s="94">
        <f t="shared" si="351"/>
        <v>0</v>
      </c>
      <c r="I414" s="94">
        <f t="shared" si="351"/>
        <v>0</v>
      </c>
      <c r="J414" s="94">
        <f t="shared" si="351"/>
        <v>0</v>
      </c>
      <c r="K414" s="94">
        <f t="shared" si="351"/>
        <v>0</v>
      </c>
      <c r="L414" s="94">
        <f t="shared" si="351"/>
        <v>0</v>
      </c>
      <c r="M414" s="94">
        <f t="shared" si="351"/>
        <v>0</v>
      </c>
      <c r="N414" s="94">
        <f t="shared" si="351"/>
        <v>0</v>
      </c>
      <c r="O414" s="94">
        <f t="shared" si="351"/>
        <v>0</v>
      </c>
      <c r="P414" s="94">
        <f t="shared" si="351"/>
        <v>0</v>
      </c>
      <c r="Q414" s="94">
        <f t="shared" si="351"/>
        <v>0</v>
      </c>
      <c r="R414" s="94">
        <f t="shared" si="351"/>
        <v>0</v>
      </c>
      <c r="S414" s="94">
        <f t="shared" si="351"/>
        <v>0</v>
      </c>
      <c r="T414" s="94">
        <f t="shared" si="351"/>
        <v>0</v>
      </c>
      <c r="U414" s="94">
        <f t="shared" si="351"/>
        <v>0</v>
      </c>
      <c r="V414" s="94">
        <f t="shared" si="351"/>
        <v>0</v>
      </c>
      <c r="W414" s="94">
        <f t="shared" si="351"/>
        <v>0</v>
      </c>
      <c r="X414" s="94">
        <f t="shared" si="351"/>
        <v>0</v>
      </c>
      <c r="Y414" s="94">
        <f t="shared" si="351"/>
        <v>0</v>
      </c>
      <c r="Z414" s="94">
        <f t="shared" si="351"/>
        <v>0</v>
      </c>
      <c r="AA414" s="94">
        <f t="shared" si="351"/>
        <v>0</v>
      </c>
      <c r="AB414" s="94">
        <f t="shared" si="351"/>
        <v>0</v>
      </c>
      <c r="AC414" s="94">
        <f t="shared" si="351"/>
        <v>0</v>
      </c>
      <c r="AD414" s="94">
        <f t="shared" si="351"/>
        <v>0</v>
      </c>
      <c r="AE414" s="94">
        <f t="shared" si="351"/>
        <v>0</v>
      </c>
      <c r="AF414" s="94">
        <f t="shared" si="351"/>
        <v>0</v>
      </c>
      <c r="AG414" s="94">
        <f t="shared" si="351"/>
        <v>0</v>
      </c>
      <c r="AH414" s="94">
        <f t="shared" ref="AH414:BJ414" si="352">AH15</f>
        <v>0</v>
      </c>
      <c r="AI414" s="94">
        <f t="shared" si="352"/>
        <v>0</v>
      </c>
      <c r="AJ414" s="94">
        <f t="shared" si="352"/>
        <v>0</v>
      </c>
      <c r="AK414" s="94">
        <f t="shared" si="352"/>
        <v>0</v>
      </c>
      <c r="AL414" s="94">
        <f t="shared" si="352"/>
        <v>0</v>
      </c>
      <c r="AM414" s="94">
        <f t="shared" si="352"/>
        <v>0</v>
      </c>
      <c r="AN414" s="94">
        <f t="shared" si="352"/>
        <v>0</v>
      </c>
      <c r="AO414" s="94">
        <f t="shared" si="352"/>
        <v>0</v>
      </c>
      <c r="AP414" s="94">
        <f t="shared" si="352"/>
        <v>0</v>
      </c>
      <c r="AQ414" s="94">
        <f t="shared" si="352"/>
        <v>0</v>
      </c>
      <c r="AR414" s="94">
        <f t="shared" si="352"/>
        <v>0</v>
      </c>
      <c r="AS414" s="94">
        <f t="shared" si="352"/>
        <v>0</v>
      </c>
      <c r="AT414" s="94">
        <f t="shared" si="352"/>
        <v>0</v>
      </c>
      <c r="AU414" s="94">
        <f t="shared" si="352"/>
        <v>0</v>
      </c>
      <c r="AV414" s="94">
        <f t="shared" si="352"/>
        <v>0</v>
      </c>
      <c r="AW414" s="94">
        <f t="shared" si="352"/>
        <v>0</v>
      </c>
      <c r="AX414" s="94">
        <f t="shared" si="352"/>
        <v>0</v>
      </c>
      <c r="AY414" s="94">
        <f t="shared" si="352"/>
        <v>0</v>
      </c>
      <c r="AZ414" s="94">
        <f t="shared" si="352"/>
        <v>0</v>
      </c>
      <c r="BA414" s="94">
        <f t="shared" si="352"/>
        <v>0</v>
      </c>
      <c r="BB414" s="94">
        <f t="shared" si="352"/>
        <v>0</v>
      </c>
      <c r="BC414" s="94">
        <f t="shared" si="352"/>
        <v>0</v>
      </c>
      <c r="BD414" s="94">
        <f t="shared" si="352"/>
        <v>0</v>
      </c>
      <c r="BE414" s="94">
        <f t="shared" si="352"/>
        <v>0</v>
      </c>
      <c r="BF414" s="94">
        <f t="shared" si="352"/>
        <v>0</v>
      </c>
      <c r="BG414" s="94">
        <f t="shared" si="352"/>
        <v>0</v>
      </c>
      <c r="BH414" s="94">
        <f t="shared" si="352"/>
        <v>0</v>
      </c>
      <c r="BI414" s="94">
        <f t="shared" si="352"/>
        <v>0</v>
      </c>
      <c r="BJ414" s="94">
        <f t="shared" si="352"/>
        <v>0</v>
      </c>
    </row>
    <row r="415" spans="1:63">
      <c r="A415" s="181">
        <f>'Input - Assumptions'!$J$27</f>
        <v>0</v>
      </c>
      <c r="B415" s="94">
        <f t="shared" ref="B415:AG415" si="353">B16</f>
        <v>0</v>
      </c>
      <c r="C415" s="94">
        <f t="shared" si="353"/>
        <v>0</v>
      </c>
      <c r="D415" s="94">
        <f t="shared" si="353"/>
        <v>0</v>
      </c>
      <c r="E415" s="94">
        <f t="shared" si="353"/>
        <v>0</v>
      </c>
      <c r="F415" s="94">
        <f t="shared" si="353"/>
        <v>0</v>
      </c>
      <c r="G415" s="94">
        <f t="shared" si="353"/>
        <v>0</v>
      </c>
      <c r="H415" s="94">
        <f t="shared" si="353"/>
        <v>0</v>
      </c>
      <c r="I415" s="94">
        <f t="shared" si="353"/>
        <v>0</v>
      </c>
      <c r="J415" s="94">
        <f t="shared" si="353"/>
        <v>0</v>
      </c>
      <c r="K415" s="94">
        <f t="shared" si="353"/>
        <v>0</v>
      </c>
      <c r="L415" s="94">
        <f t="shared" si="353"/>
        <v>0</v>
      </c>
      <c r="M415" s="94">
        <f t="shared" si="353"/>
        <v>0</v>
      </c>
      <c r="N415" s="94">
        <f t="shared" si="353"/>
        <v>0</v>
      </c>
      <c r="O415" s="94">
        <f t="shared" si="353"/>
        <v>0</v>
      </c>
      <c r="P415" s="94">
        <f t="shared" si="353"/>
        <v>0</v>
      </c>
      <c r="Q415" s="94">
        <f t="shared" si="353"/>
        <v>0</v>
      </c>
      <c r="R415" s="94">
        <f t="shared" si="353"/>
        <v>0</v>
      </c>
      <c r="S415" s="94">
        <f t="shared" si="353"/>
        <v>0</v>
      </c>
      <c r="T415" s="94">
        <f t="shared" si="353"/>
        <v>0</v>
      </c>
      <c r="U415" s="94">
        <f t="shared" si="353"/>
        <v>0</v>
      </c>
      <c r="V415" s="94">
        <f t="shared" si="353"/>
        <v>0</v>
      </c>
      <c r="W415" s="94">
        <f t="shared" si="353"/>
        <v>0</v>
      </c>
      <c r="X415" s="94">
        <f t="shared" si="353"/>
        <v>0</v>
      </c>
      <c r="Y415" s="94">
        <f t="shared" si="353"/>
        <v>0</v>
      </c>
      <c r="Z415" s="94">
        <f t="shared" si="353"/>
        <v>0</v>
      </c>
      <c r="AA415" s="94">
        <f t="shared" si="353"/>
        <v>0</v>
      </c>
      <c r="AB415" s="94">
        <f t="shared" si="353"/>
        <v>0</v>
      </c>
      <c r="AC415" s="94">
        <f t="shared" si="353"/>
        <v>0</v>
      </c>
      <c r="AD415" s="94">
        <f t="shared" si="353"/>
        <v>0</v>
      </c>
      <c r="AE415" s="94">
        <f t="shared" si="353"/>
        <v>0</v>
      </c>
      <c r="AF415" s="94">
        <f t="shared" si="353"/>
        <v>0</v>
      </c>
      <c r="AG415" s="94">
        <f t="shared" si="353"/>
        <v>0</v>
      </c>
      <c r="AH415" s="94">
        <f t="shared" ref="AH415:BJ415" si="354">AH16</f>
        <v>0</v>
      </c>
      <c r="AI415" s="94">
        <f t="shared" si="354"/>
        <v>0</v>
      </c>
      <c r="AJ415" s="94">
        <f t="shared" si="354"/>
        <v>0</v>
      </c>
      <c r="AK415" s="94">
        <f t="shared" si="354"/>
        <v>0</v>
      </c>
      <c r="AL415" s="94">
        <f t="shared" si="354"/>
        <v>0</v>
      </c>
      <c r="AM415" s="94">
        <f t="shared" si="354"/>
        <v>0</v>
      </c>
      <c r="AN415" s="94">
        <f t="shared" si="354"/>
        <v>0</v>
      </c>
      <c r="AO415" s="94">
        <f t="shared" si="354"/>
        <v>0</v>
      </c>
      <c r="AP415" s="94">
        <f t="shared" si="354"/>
        <v>0</v>
      </c>
      <c r="AQ415" s="94">
        <f t="shared" si="354"/>
        <v>0</v>
      </c>
      <c r="AR415" s="94">
        <f t="shared" si="354"/>
        <v>0</v>
      </c>
      <c r="AS415" s="94">
        <f t="shared" si="354"/>
        <v>0</v>
      </c>
      <c r="AT415" s="94">
        <f t="shared" si="354"/>
        <v>0</v>
      </c>
      <c r="AU415" s="94">
        <f t="shared" si="354"/>
        <v>0</v>
      </c>
      <c r="AV415" s="94">
        <f t="shared" si="354"/>
        <v>0</v>
      </c>
      <c r="AW415" s="94">
        <f t="shared" si="354"/>
        <v>0</v>
      </c>
      <c r="AX415" s="94">
        <f t="shared" si="354"/>
        <v>0</v>
      </c>
      <c r="AY415" s="94">
        <f t="shared" si="354"/>
        <v>0</v>
      </c>
      <c r="AZ415" s="94">
        <f t="shared" si="354"/>
        <v>0</v>
      </c>
      <c r="BA415" s="94">
        <f t="shared" si="354"/>
        <v>0</v>
      </c>
      <c r="BB415" s="94">
        <f t="shared" si="354"/>
        <v>0</v>
      </c>
      <c r="BC415" s="94">
        <f t="shared" si="354"/>
        <v>0</v>
      </c>
      <c r="BD415" s="94">
        <f t="shared" si="354"/>
        <v>0</v>
      </c>
      <c r="BE415" s="94">
        <f t="shared" si="354"/>
        <v>0</v>
      </c>
      <c r="BF415" s="94">
        <f t="shared" si="354"/>
        <v>0</v>
      </c>
      <c r="BG415" s="94">
        <f t="shared" si="354"/>
        <v>0</v>
      </c>
      <c r="BH415" s="94">
        <f t="shared" si="354"/>
        <v>0</v>
      </c>
      <c r="BI415" s="94">
        <f t="shared" si="354"/>
        <v>0</v>
      </c>
      <c r="BJ415" s="94">
        <f t="shared" si="354"/>
        <v>0</v>
      </c>
    </row>
    <row r="416" spans="1:63">
      <c r="A416" s="181" t="str">
        <f>IF(SUM(B416:N416)=0,0,"Accumulated Depreciation")</f>
        <v>Accumulated Depreciation</v>
      </c>
      <c r="B416" s="94">
        <f t="shared" ref="B416:AG416" si="355">B17</f>
        <v>0</v>
      </c>
      <c r="C416" s="94">
        <f t="shared" si="355"/>
        <v>-200</v>
      </c>
      <c r="D416" s="94">
        <f t="shared" si="355"/>
        <v>-400</v>
      </c>
      <c r="E416" s="94">
        <f t="shared" si="355"/>
        <v>-600</v>
      </c>
      <c r="F416" s="94">
        <f t="shared" si="355"/>
        <v>-800</v>
      </c>
      <c r="G416" s="94">
        <f t="shared" si="355"/>
        <v>-1000</v>
      </c>
      <c r="H416" s="94">
        <f t="shared" si="355"/>
        <v>-1450</v>
      </c>
      <c r="I416" s="94">
        <f t="shared" si="355"/>
        <v>-1900</v>
      </c>
      <c r="J416" s="94">
        <f t="shared" si="355"/>
        <v>-2350</v>
      </c>
      <c r="K416" s="94">
        <f t="shared" si="355"/>
        <v>-2800</v>
      </c>
      <c r="L416" s="94">
        <f t="shared" si="355"/>
        <v>-3250</v>
      </c>
      <c r="M416" s="94">
        <f t="shared" si="355"/>
        <v>-3700</v>
      </c>
      <c r="N416" s="94">
        <f t="shared" si="355"/>
        <v>-4150</v>
      </c>
      <c r="O416" s="94">
        <f t="shared" si="355"/>
        <v>-4600</v>
      </c>
      <c r="P416" s="94">
        <f t="shared" si="355"/>
        <v>-5050</v>
      </c>
      <c r="Q416" s="94">
        <f t="shared" si="355"/>
        <v>-5500</v>
      </c>
      <c r="R416" s="94">
        <f t="shared" si="355"/>
        <v>-5950</v>
      </c>
      <c r="S416" s="94">
        <f t="shared" si="355"/>
        <v>-6400</v>
      </c>
      <c r="T416" s="94">
        <f t="shared" si="355"/>
        <v>-6850</v>
      </c>
      <c r="U416" s="94">
        <f t="shared" si="355"/>
        <v>-7300</v>
      </c>
      <c r="V416" s="94">
        <f t="shared" si="355"/>
        <v>-7750</v>
      </c>
      <c r="W416" s="94">
        <f t="shared" si="355"/>
        <v>-8200</v>
      </c>
      <c r="X416" s="94">
        <f t="shared" si="355"/>
        <v>-8650</v>
      </c>
      <c r="Y416" s="94">
        <f t="shared" si="355"/>
        <v>-9100</v>
      </c>
      <c r="Z416" s="94">
        <f t="shared" si="355"/>
        <v>-9550</v>
      </c>
      <c r="AA416" s="94">
        <f t="shared" si="355"/>
        <v>-10000</v>
      </c>
      <c r="AB416" s="94">
        <f t="shared" si="355"/>
        <v>-10450</v>
      </c>
      <c r="AC416" s="94">
        <f t="shared" si="355"/>
        <v>-10900</v>
      </c>
      <c r="AD416" s="94">
        <f t="shared" si="355"/>
        <v>-11350</v>
      </c>
      <c r="AE416" s="94">
        <f t="shared" si="355"/>
        <v>-11800</v>
      </c>
      <c r="AF416" s="94">
        <f t="shared" si="355"/>
        <v>-12250</v>
      </c>
      <c r="AG416" s="94">
        <f t="shared" si="355"/>
        <v>-12700</v>
      </c>
      <c r="AH416" s="94">
        <f t="shared" ref="AH416:BJ416" si="356">AH17</f>
        <v>-13150</v>
      </c>
      <c r="AI416" s="94">
        <f t="shared" si="356"/>
        <v>-13600</v>
      </c>
      <c r="AJ416" s="94">
        <f t="shared" si="356"/>
        <v>-14050</v>
      </c>
      <c r="AK416" s="94">
        <f t="shared" si="356"/>
        <v>-14500</v>
      </c>
      <c r="AL416" s="94">
        <f t="shared" si="356"/>
        <v>-14950</v>
      </c>
      <c r="AM416" s="94">
        <f t="shared" si="356"/>
        <v>-15400</v>
      </c>
      <c r="AN416" s="94">
        <f t="shared" si="356"/>
        <v>-15850</v>
      </c>
      <c r="AO416" s="94">
        <f t="shared" si="356"/>
        <v>-16300</v>
      </c>
      <c r="AP416" s="94">
        <f t="shared" si="356"/>
        <v>-16750</v>
      </c>
      <c r="AQ416" s="94">
        <f t="shared" si="356"/>
        <v>-17200</v>
      </c>
      <c r="AR416" s="94">
        <f t="shared" si="356"/>
        <v>-17650</v>
      </c>
      <c r="AS416" s="94">
        <f t="shared" si="356"/>
        <v>-18100</v>
      </c>
      <c r="AT416" s="94">
        <f t="shared" si="356"/>
        <v>-18550</v>
      </c>
      <c r="AU416" s="94">
        <f t="shared" si="356"/>
        <v>-19000</v>
      </c>
      <c r="AV416" s="94">
        <f t="shared" si="356"/>
        <v>-19450</v>
      </c>
      <c r="AW416" s="94">
        <f t="shared" si="356"/>
        <v>-19900</v>
      </c>
      <c r="AX416" s="94">
        <f t="shared" si="356"/>
        <v>-20350</v>
      </c>
      <c r="AY416" s="94">
        <f t="shared" si="356"/>
        <v>-20800</v>
      </c>
      <c r="AZ416" s="94">
        <f t="shared" si="356"/>
        <v>-21250</v>
      </c>
      <c r="BA416" s="94">
        <f t="shared" si="356"/>
        <v>-21700</v>
      </c>
      <c r="BB416" s="94">
        <f t="shared" si="356"/>
        <v>-22150</v>
      </c>
      <c r="BC416" s="94">
        <f t="shared" si="356"/>
        <v>-22600</v>
      </c>
      <c r="BD416" s="94">
        <f t="shared" si="356"/>
        <v>-23050</v>
      </c>
      <c r="BE416" s="94">
        <f t="shared" si="356"/>
        <v>-23500</v>
      </c>
      <c r="BF416" s="94">
        <f t="shared" si="356"/>
        <v>-23950</v>
      </c>
      <c r="BG416" s="94">
        <f t="shared" si="356"/>
        <v>-24400</v>
      </c>
      <c r="BH416" s="94">
        <f t="shared" si="356"/>
        <v>-24850</v>
      </c>
      <c r="BI416" s="94">
        <f t="shared" si="356"/>
        <v>-25300</v>
      </c>
      <c r="BJ416" s="94">
        <f t="shared" si="356"/>
        <v>-25750</v>
      </c>
    </row>
    <row r="417" spans="1:63">
      <c r="A417" s="17" t="str">
        <f>IF(COUNTIF(A410:A415,"&lt;&gt;0")=0,0,"Total Fixed Assets Net")</f>
        <v>Total Fixed Assets Net</v>
      </c>
      <c r="B417" s="160">
        <f t="shared" ref="B417:BJ417" si="357">SUM(B410:B416)</f>
        <v>0</v>
      </c>
      <c r="C417" s="160">
        <f t="shared" si="357"/>
        <v>24800</v>
      </c>
      <c r="D417" s="160">
        <f t="shared" si="357"/>
        <v>24600</v>
      </c>
      <c r="E417" s="160">
        <f t="shared" si="357"/>
        <v>24400</v>
      </c>
      <c r="F417" s="160">
        <f t="shared" si="357"/>
        <v>24200</v>
      </c>
      <c r="G417" s="160">
        <f t="shared" si="357"/>
        <v>24000</v>
      </c>
      <c r="H417" s="160">
        <f t="shared" si="357"/>
        <v>53550</v>
      </c>
      <c r="I417" s="160">
        <f t="shared" si="357"/>
        <v>53100</v>
      </c>
      <c r="J417" s="160">
        <f t="shared" si="357"/>
        <v>52650</v>
      </c>
      <c r="K417" s="160">
        <f t="shared" si="357"/>
        <v>52200</v>
      </c>
      <c r="L417" s="160">
        <f t="shared" si="357"/>
        <v>51750</v>
      </c>
      <c r="M417" s="160">
        <f t="shared" si="357"/>
        <v>51300</v>
      </c>
      <c r="N417" s="160">
        <f t="shared" si="357"/>
        <v>50850</v>
      </c>
      <c r="O417" s="160">
        <f t="shared" si="357"/>
        <v>50400</v>
      </c>
      <c r="P417" s="160">
        <f t="shared" si="357"/>
        <v>49950</v>
      </c>
      <c r="Q417" s="160">
        <f t="shared" si="357"/>
        <v>49500</v>
      </c>
      <c r="R417" s="160">
        <f t="shared" si="357"/>
        <v>49050</v>
      </c>
      <c r="S417" s="160">
        <f t="shared" si="357"/>
        <v>48600</v>
      </c>
      <c r="T417" s="160">
        <f t="shared" si="357"/>
        <v>48150</v>
      </c>
      <c r="U417" s="160">
        <f t="shared" si="357"/>
        <v>47700</v>
      </c>
      <c r="V417" s="160">
        <f t="shared" si="357"/>
        <v>47250</v>
      </c>
      <c r="W417" s="160">
        <f t="shared" si="357"/>
        <v>46800</v>
      </c>
      <c r="X417" s="160">
        <f t="shared" si="357"/>
        <v>46350</v>
      </c>
      <c r="Y417" s="160">
        <f t="shared" si="357"/>
        <v>45900</v>
      </c>
      <c r="Z417" s="160">
        <f t="shared" si="357"/>
        <v>45450</v>
      </c>
      <c r="AA417" s="160">
        <f t="shared" si="357"/>
        <v>45000</v>
      </c>
      <c r="AB417" s="160">
        <f t="shared" si="357"/>
        <v>44550</v>
      </c>
      <c r="AC417" s="160">
        <f t="shared" si="357"/>
        <v>44100</v>
      </c>
      <c r="AD417" s="160">
        <f t="shared" si="357"/>
        <v>43650</v>
      </c>
      <c r="AE417" s="160">
        <f t="shared" si="357"/>
        <v>43200</v>
      </c>
      <c r="AF417" s="160">
        <f t="shared" si="357"/>
        <v>42750</v>
      </c>
      <c r="AG417" s="160">
        <f t="shared" si="357"/>
        <v>42300</v>
      </c>
      <c r="AH417" s="160">
        <f t="shared" si="357"/>
        <v>41850</v>
      </c>
      <c r="AI417" s="160">
        <f t="shared" si="357"/>
        <v>41400</v>
      </c>
      <c r="AJ417" s="160">
        <f t="shared" si="357"/>
        <v>40950</v>
      </c>
      <c r="AK417" s="160">
        <f t="shared" si="357"/>
        <v>40500</v>
      </c>
      <c r="AL417" s="160">
        <f t="shared" si="357"/>
        <v>40050</v>
      </c>
      <c r="AM417" s="160">
        <f t="shared" si="357"/>
        <v>39600</v>
      </c>
      <c r="AN417" s="160">
        <f t="shared" si="357"/>
        <v>39150</v>
      </c>
      <c r="AO417" s="160">
        <f t="shared" si="357"/>
        <v>38700</v>
      </c>
      <c r="AP417" s="160">
        <f t="shared" si="357"/>
        <v>38250</v>
      </c>
      <c r="AQ417" s="160">
        <f t="shared" si="357"/>
        <v>37800</v>
      </c>
      <c r="AR417" s="160">
        <f t="shared" si="357"/>
        <v>37350</v>
      </c>
      <c r="AS417" s="160">
        <f t="shared" si="357"/>
        <v>36900</v>
      </c>
      <c r="AT417" s="160">
        <f t="shared" si="357"/>
        <v>36450</v>
      </c>
      <c r="AU417" s="160">
        <f t="shared" si="357"/>
        <v>36000</v>
      </c>
      <c r="AV417" s="160">
        <f t="shared" si="357"/>
        <v>35550</v>
      </c>
      <c r="AW417" s="160">
        <f t="shared" si="357"/>
        <v>35100</v>
      </c>
      <c r="AX417" s="160">
        <f t="shared" si="357"/>
        <v>34650</v>
      </c>
      <c r="AY417" s="160">
        <f t="shared" si="357"/>
        <v>34200</v>
      </c>
      <c r="AZ417" s="160">
        <f t="shared" si="357"/>
        <v>33750</v>
      </c>
      <c r="BA417" s="160">
        <f t="shared" si="357"/>
        <v>33300</v>
      </c>
      <c r="BB417" s="160">
        <f t="shared" si="357"/>
        <v>32850</v>
      </c>
      <c r="BC417" s="160">
        <f t="shared" si="357"/>
        <v>32400</v>
      </c>
      <c r="BD417" s="160">
        <f t="shared" si="357"/>
        <v>31950</v>
      </c>
      <c r="BE417" s="160">
        <f t="shared" si="357"/>
        <v>31500</v>
      </c>
      <c r="BF417" s="160">
        <f t="shared" si="357"/>
        <v>31050</v>
      </c>
      <c r="BG417" s="160">
        <f t="shared" si="357"/>
        <v>30600</v>
      </c>
      <c r="BH417" s="160">
        <f t="shared" si="357"/>
        <v>30150</v>
      </c>
      <c r="BI417" s="160">
        <f t="shared" si="357"/>
        <v>29700</v>
      </c>
      <c r="BJ417" s="160">
        <f t="shared" si="357"/>
        <v>29250</v>
      </c>
      <c r="BK417" s="17"/>
    </row>
    <row r="418" spans="1:63">
      <c r="A418" s="152" t="str">
        <f>IF(COUNTIF(A410:A415,"&lt;&gt;0")=0,0,"")</f>
        <v/>
      </c>
    </row>
    <row r="419" spans="1:63">
      <c r="A419" s="17" t="s">
        <v>248</v>
      </c>
      <c r="B419" s="177">
        <f t="shared" ref="B419:BJ419" si="358">B417+B407</f>
        <v>5000</v>
      </c>
      <c r="C419" s="177">
        <f t="shared" ca="1" si="358"/>
        <v>29060</v>
      </c>
      <c r="D419" s="177">
        <f t="shared" ca="1" si="358"/>
        <v>-136331.66666666666</v>
      </c>
      <c r="E419" s="177">
        <f t="shared" ca="1" si="358"/>
        <v>-542460</v>
      </c>
      <c r="F419" s="177">
        <f t="shared" ca="1" si="358"/>
        <v>-1045784.5333333332</v>
      </c>
      <c r="G419" s="177">
        <f t="shared" ca="1" si="358"/>
        <v>-1496459.9104835414</v>
      </c>
      <c r="H419" s="177">
        <f t="shared" ca="1" si="358"/>
        <v>-1946496.1196625412</v>
      </c>
      <c r="I419" s="177">
        <f t="shared" ca="1" si="358"/>
        <v>-2397783.3726842487</v>
      </c>
      <c r="J419" s="177">
        <f t="shared" ca="1" si="358"/>
        <v>-2826813.7988659856</v>
      </c>
      <c r="K419" s="177">
        <f t="shared" ca="1" si="358"/>
        <v>-3259463.4790290543</v>
      </c>
      <c r="L419" s="177">
        <f t="shared" ca="1" si="358"/>
        <v>-3691474.058396711</v>
      </c>
      <c r="M419" s="177">
        <f t="shared" ca="1" si="358"/>
        <v>-4122807.0419082772</v>
      </c>
      <c r="N419" s="177">
        <f t="shared" ca="1" si="358"/>
        <v>-1944992.7906459495</v>
      </c>
      <c r="O419" s="177">
        <f t="shared" ca="1" si="358"/>
        <v>-2213005.6022122195</v>
      </c>
      <c r="P419" s="177">
        <f t="shared" ca="1" si="358"/>
        <v>-2636571.1963001555</v>
      </c>
      <c r="Q419" s="177">
        <f t="shared" ca="1" si="358"/>
        <v>-3036344.6797999139</v>
      </c>
      <c r="R419" s="177">
        <f t="shared" ca="1" si="358"/>
        <v>-3427082.1632895982</v>
      </c>
      <c r="S419" s="177">
        <f t="shared" ca="1" si="358"/>
        <v>-3817152.0847817753</v>
      </c>
      <c r="T419" s="177">
        <f t="shared" ca="1" si="358"/>
        <v>-4206345.2485427642</v>
      </c>
      <c r="U419" s="177">
        <f t="shared" ca="1" si="358"/>
        <v>-4594427.047033716</v>
      </c>
      <c r="V419" s="177">
        <f t="shared" ca="1" si="358"/>
        <v>-4918326.6021750411</v>
      </c>
      <c r="W419" s="177">
        <f t="shared" ca="1" si="358"/>
        <v>-5317133.7991295848</v>
      </c>
      <c r="X419" s="177">
        <f t="shared" ca="1" si="358"/>
        <v>-5685610.8998494251</v>
      </c>
      <c r="Y419" s="177">
        <f t="shared" ca="1" si="358"/>
        <v>-6051221.0411227513</v>
      </c>
      <c r="Z419" s="177">
        <f t="shared" ca="1" si="358"/>
        <v>-6413443.9788027443</v>
      </c>
      <c r="AA419" s="177">
        <f t="shared" ca="1" si="358"/>
        <v>-6760143.9361047223</v>
      </c>
      <c r="AB419" s="177">
        <f t="shared" ca="1" si="358"/>
        <v>-7116218.9483917095</v>
      </c>
      <c r="AC419" s="177">
        <f t="shared" ca="1" si="358"/>
        <v>-7476845.7325964086</v>
      </c>
      <c r="AD419" s="177">
        <f t="shared" ca="1" si="358"/>
        <v>-7836991.7934640367</v>
      </c>
      <c r="AE419" s="177">
        <f t="shared" ca="1" si="358"/>
        <v>-8189724.5751433801</v>
      </c>
      <c r="AF419" s="177">
        <f t="shared" ca="1" si="358"/>
        <v>-8533929.6013478115</v>
      </c>
      <c r="AG419" s="177">
        <f t="shared" ca="1" si="358"/>
        <v>-8868345.9477397259</v>
      </c>
      <c r="AH419" s="177">
        <f t="shared" ca="1" si="358"/>
        <v>-9191546.5983849727</v>
      </c>
      <c r="AI419" s="177">
        <f t="shared" ca="1" si="358"/>
        <v>-9501916.1766100433</v>
      </c>
      <c r="AJ419" s="177">
        <f t="shared" ca="1" si="358"/>
        <v>-9797625.6992009152</v>
      </c>
      <c r="AK419" s="177">
        <f t="shared" ca="1" si="358"/>
        <v>-10076603.955956504</v>
      </c>
      <c r="AL419" s="177">
        <f t="shared" ca="1" si="358"/>
        <v>-10336505.063412337</v>
      </c>
      <c r="AM419" s="177">
        <f t="shared" ca="1" si="358"/>
        <v>-10548838.37743911</v>
      </c>
      <c r="AN419" s="177">
        <f t="shared" ca="1" si="358"/>
        <v>-10767668.887566248</v>
      </c>
      <c r="AO419" s="177">
        <f t="shared" ca="1" si="358"/>
        <v>-10968182.417366913</v>
      </c>
      <c r="AP419" s="177">
        <f t="shared" ca="1" si="358"/>
        <v>-11141993.417541409</v>
      </c>
      <c r="AQ419" s="177">
        <f t="shared" ca="1" si="358"/>
        <v>-11278277.595662592</v>
      </c>
      <c r="AR419" s="177">
        <f t="shared" ca="1" si="358"/>
        <v>-11371918.572164606</v>
      </c>
      <c r="AS419" s="177">
        <f t="shared" ca="1" si="358"/>
        <v>-11421871.396918504</v>
      </c>
      <c r="AT419" s="177">
        <f t="shared" ca="1" si="358"/>
        <v>-11419979.482217677</v>
      </c>
      <c r="AU419" s="177">
        <f t="shared" ca="1" si="358"/>
        <v>-11355624.764106391</v>
      </c>
      <c r="AV419" s="177">
        <f t="shared" ca="1" si="358"/>
        <v>-11220364.032235369</v>
      </c>
      <c r="AW419" s="177">
        <f t="shared" ca="1" si="358"/>
        <v>-11009380.493692629</v>
      </c>
      <c r="AX419" s="177">
        <f t="shared" ca="1" si="358"/>
        <v>-10710241.217604268</v>
      </c>
      <c r="AY419" s="177">
        <f t="shared" ca="1" si="358"/>
        <v>-10186112.799620764</v>
      </c>
      <c r="AZ419" s="177">
        <f t="shared" ca="1" si="358"/>
        <v>-9818371.342997266</v>
      </c>
      <c r="BA419" s="177">
        <f t="shared" ca="1" si="358"/>
        <v>-9329668.5712715834</v>
      </c>
      <c r="BB419" s="177">
        <f t="shared" ca="1" si="358"/>
        <v>-8700131.0498804301</v>
      </c>
      <c r="BC419" s="177">
        <f t="shared" ca="1" si="358"/>
        <v>-7901992.8183822343</v>
      </c>
      <c r="BD419" s="177">
        <f t="shared" ca="1" si="358"/>
        <v>-6911520.1252191467</v>
      </c>
      <c r="BE419" s="177">
        <f t="shared" ca="1" si="358"/>
        <v>-5701807.3726072181</v>
      </c>
      <c r="BF419" s="177">
        <f t="shared" ca="1" si="358"/>
        <v>-4242353.051246888</v>
      </c>
      <c r="BG419" s="177">
        <f t="shared" ca="1" si="358"/>
        <v>-2498578.9959939634</v>
      </c>
      <c r="BH419" s="177">
        <f t="shared" ca="1" si="358"/>
        <v>-436263.58589015435</v>
      </c>
      <c r="BI419" s="177">
        <f t="shared" ca="1" si="358"/>
        <v>1990691.886125511</v>
      </c>
      <c r="BJ419" s="177">
        <f t="shared" ca="1" si="358"/>
        <v>4831007.2266131975</v>
      </c>
    </row>
    <row r="421" spans="1:63">
      <c r="A421" s="17" t="s">
        <v>249</v>
      </c>
    </row>
    <row r="422" spans="1:63">
      <c r="A422" s="2" t="str">
        <f ca="1">IF(COUNTIF(A423:A424,"&lt;&gt;0")=0,0,"Current Liabilities")</f>
        <v>Current Liabilities</v>
      </c>
    </row>
    <row r="423" spans="1:63">
      <c r="A423" s="181" t="str">
        <f ca="1">IF(SUM(B423:N423)=0,0,"Accounts Payable")</f>
        <v>Accounts Payable</v>
      </c>
      <c r="B423" s="94">
        <f t="shared" ref="B423:BJ423" si="359">B397</f>
        <v>0</v>
      </c>
      <c r="C423" s="94">
        <f t="shared" ca="1" si="359"/>
        <v>35826.666666666657</v>
      </c>
      <c r="D423" s="94">
        <f t="shared" ca="1" si="359"/>
        <v>86243.333333333343</v>
      </c>
      <c r="E423" s="94">
        <f t="shared" ca="1" si="359"/>
        <v>213123.33333333326</v>
      </c>
      <c r="F423" s="94">
        <f t="shared" ca="1" si="359"/>
        <v>193334.13333333319</v>
      </c>
      <c r="G423" s="94">
        <f t="shared" ca="1" si="359"/>
        <v>193891.49587791663</v>
      </c>
      <c r="H423" s="94">
        <f t="shared" ca="1" si="359"/>
        <v>194845.14353801581</v>
      </c>
      <c r="I423" s="94">
        <f t="shared" ca="1" si="359"/>
        <v>195500.77503033722</v>
      </c>
      <c r="J423" s="94">
        <f t="shared" ca="1" si="359"/>
        <v>188482.75417071473</v>
      </c>
      <c r="K423" s="94">
        <f t="shared" ca="1" si="359"/>
        <v>189112.35763994744</v>
      </c>
      <c r="L423" s="94">
        <f t="shared" ca="1" si="359"/>
        <v>189741.70883503277</v>
      </c>
      <c r="M423" s="94">
        <f t="shared" ca="1" si="359"/>
        <v>190372.06866917238</v>
      </c>
      <c r="N423" s="94">
        <f t="shared" ca="1" si="359"/>
        <v>191004.84001420732</v>
      </c>
      <c r="O423" s="94">
        <f t="shared" ca="1" si="359"/>
        <v>178079.91382390822</v>
      </c>
      <c r="P423" s="94">
        <f t="shared" ca="1" si="359"/>
        <v>179182.98090655368</v>
      </c>
      <c r="Q423" s="94">
        <f t="shared" ca="1" si="359"/>
        <v>184843.87093055047</v>
      </c>
      <c r="R423" s="94">
        <f t="shared" ca="1" si="359"/>
        <v>184868.18065886962</v>
      </c>
      <c r="S423" s="94">
        <f t="shared" ca="1" si="359"/>
        <v>184923.05948994018</v>
      </c>
      <c r="T423" s="94">
        <f t="shared" ca="1" si="359"/>
        <v>185012.09483437918</v>
      </c>
      <c r="U423" s="94">
        <f t="shared" ca="1" si="359"/>
        <v>185139.37121436419</v>
      </c>
      <c r="V423" s="94">
        <f t="shared" ca="1" si="359"/>
        <v>188205.58117067424</v>
      </c>
      <c r="W423" s="94">
        <f t="shared" ca="1" si="359"/>
        <v>188478.35790567676</v>
      </c>
      <c r="X423" s="94">
        <f t="shared" ca="1" si="359"/>
        <v>188819.48392126118</v>
      </c>
      <c r="Y423" s="94">
        <f t="shared" ca="1" si="359"/>
        <v>189237.58082913948</v>
      </c>
      <c r="Z423" s="94">
        <f t="shared" ca="1" si="359"/>
        <v>189742.45105750833</v>
      </c>
      <c r="AA423" s="94">
        <f t="shared" ca="1" si="359"/>
        <v>192429.37079967759</v>
      </c>
      <c r="AB423" s="94">
        <f t="shared" ca="1" si="359"/>
        <v>194370.11177506638</v>
      </c>
      <c r="AC423" s="94">
        <f t="shared" ca="1" si="359"/>
        <v>201202.74596200505</v>
      </c>
      <c r="AD423" s="94">
        <f t="shared" ca="1" si="359"/>
        <v>202237.52564016628</v>
      </c>
      <c r="AE423" s="94">
        <f t="shared" ca="1" si="359"/>
        <v>203441.28069880584</v>
      </c>
      <c r="AF423" s="94">
        <f t="shared" ca="1" si="359"/>
        <v>204836.31210944787</v>
      </c>
      <c r="AG423" s="94">
        <f t="shared" ca="1" si="359"/>
        <v>206447.95355796139</v>
      </c>
      <c r="AH423" s="94">
        <f t="shared" ca="1" si="359"/>
        <v>208304.98208531699</v>
      </c>
      <c r="AI423" s="94">
        <f t="shared" ca="1" si="359"/>
        <v>210440.08437922114</v>
      </c>
      <c r="AJ423" s="94">
        <f t="shared" ca="1" si="359"/>
        <v>212890.38625924895</v>
      </c>
      <c r="AK423" s="94">
        <f t="shared" ca="1" si="359"/>
        <v>215698.05392059567</v>
      </c>
      <c r="AL423" s="94">
        <f t="shared" ca="1" si="359"/>
        <v>218910.97666271584</v>
      </c>
      <c r="AM423" s="94">
        <f t="shared" ca="1" si="359"/>
        <v>229199.40256890998</v>
      </c>
      <c r="AN423" s="94">
        <f t="shared" ca="1" si="359"/>
        <v>234880.15704905195</v>
      </c>
      <c r="AO423" s="94">
        <f t="shared" ca="1" si="359"/>
        <v>246249.14811393316</v>
      </c>
      <c r="AP423" s="94">
        <f t="shared" ca="1" si="359"/>
        <v>252018.09919555899</v>
      </c>
      <c r="AQ423" s="94">
        <f t="shared" ca="1" si="359"/>
        <v>258592.22805745038</v>
      </c>
      <c r="AR423" s="94">
        <f t="shared" ca="1" si="359"/>
        <v>266080.10702777945</v>
      </c>
      <c r="AS423" s="94">
        <f t="shared" ca="1" si="359"/>
        <v>277774.11235983024</v>
      </c>
      <c r="AT423" s="94">
        <f t="shared" ca="1" si="359"/>
        <v>287476.07507631509</v>
      </c>
      <c r="AU423" s="94">
        <f t="shared" ca="1" si="359"/>
        <v>298514.06005513069</v>
      </c>
      <c r="AV423" s="94">
        <f t="shared" ca="1" si="359"/>
        <v>311068.59398738132</v>
      </c>
      <c r="AW423" s="94">
        <f t="shared" ca="1" si="359"/>
        <v>328513.75660474855</v>
      </c>
      <c r="AX423" s="94">
        <f t="shared" ca="1" si="359"/>
        <v>344744.15281297808</v>
      </c>
      <c r="AY423" s="94">
        <f t="shared" ca="1" si="359"/>
        <v>547502.49329806445</v>
      </c>
      <c r="AZ423" s="94">
        <f t="shared" ca="1" si="359"/>
        <v>570991.7139049992</v>
      </c>
      <c r="BA423" s="94">
        <f t="shared" ca="1" si="359"/>
        <v>606345.0979654711</v>
      </c>
      <c r="BB423" s="94">
        <f t="shared" ca="1" si="359"/>
        <v>638302.19749231962</v>
      </c>
      <c r="BC423" s="94">
        <f t="shared" ca="1" si="359"/>
        <v>674157.69558092742</v>
      </c>
      <c r="BD423" s="94">
        <f t="shared" ca="1" si="359"/>
        <v>714439.25265083602</v>
      </c>
      <c r="BE423" s="94">
        <f t="shared" ca="1" si="359"/>
        <v>759746.0258301578</v>
      </c>
      <c r="BF423" s="94">
        <f t="shared" ca="1" si="359"/>
        <v>810758.35718272161</v>
      </c>
      <c r="BG423" s="94">
        <f t="shared" ca="1" si="359"/>
        <v>868248.77502963226</v>
      </c>
      <c r="BH423" s="94">
        <f t="shared" ca="1" si="359"/>
        <v>936413.2846441397</v>
      </c>
      <c r="BI423" s="94">
        <f t="shared" ca="1" si="359"/>
        <v>1009610.3608161021</v>
      </c>
      <c r="BJ423" s="94">
        <f t="shared" ca="1" si="359"/>
        <v>1095608.64421889</v>
      </c>
    </row>
    <row r="424" spans="1:63">
      <c r="A424" s="181" t="str">
        <f ca="1">IF(SUM(B424:N424)=0,0,"Deferred Revenue")</f>
        <v>Deferred Revenue</v>
      </c>
      <c r="B424" s="94">
        <f>'Calc - Loans'!C88</f>
        <v>0</v>
      </c>
      <c r="C424" s="94">
        <f t="shared" ref="C424:AH424" ca="1" si="360">B51</f>
        <v>0</v>
      </c>
      <c r="D424" s="94">
        <f t="shared" ca="1" si="360"/>
        <v>0</v>
      </c>
      <c r="E424" s="94">
        <f t="shared" ca="1" si="360"/>
        <v>0</v>
      </c>
      <c r="F424" s="94">
        <f t="shared" ca="1" si="360"/>
        <v>0</v>
      </c>
      <c r="G424" s="94">
        <f t="shared" ca="1" si="360"/>
        <v>30045.599999999999</v>
      </c>
      <c r="H424" s="94">
        <f t="shared" ca="1" si="360"/>
        <v>56081.827817708341</v>
      </c>
      <c r="I424" s="94">
        <f t="shared" ca="1" si="360"/>
        <v>78180.41445268091</v>
      </c>
      <c r="J424" s="94">
        <f t="shared" ca="1" si="360"/>
        <v>96411.789366435172</v>
      </c>
      <c r="K424" s="94">
        <f t="shared" ca="1" si="360"/>
        <v>100435.6835995186</v>
      </c>
      <c r="L424" s="94">
        <f t="shared" ca="1" si="360"/>
        <v>102168.84709476655</v>
      </c>
      <c r="M424" s="94">
        <f t="shared" ca="1" si="360"/>
        <v>101653.14392716727</v>
      </c>
      <c r="N424" s="94">
        <f t="shared" ca="1" si="360"/>
        <v>107354.92380510207</v>
      </c>
      <c r="O424" s="94">
        <f t="shared" ca="1" si="360"/>
        <v>225852.47935725329</v>
      </c>
      <c r="P424" s="94">
        <f t="shared" ca="1" si="360"/>
        <v>177798.48823039964</v>
      </c>
      <c r="Q424" s="94">
        <f t="shared" ca="1" si="360"/>
        <v>163229.46456190461</v>
      </c>
      <c r="R424" s="94">
        <f t="shared" ca="1" si="360"/>
        <v>163300.32209300433</v>
      </c>
      <c r="S424" s="94">
        <f t="shared" ca="1" si="360"/>
        <v>163838.52793240896</v>
      </c>
      <c r="T424" s="94">
        <f t="shared" ca="1" si="360"/>
        <v>164897.30541671781</v>
      </c>
      <c r="U424" s="94">
        <f t="shared" ca="1" si="360"/>
        <v>166537.23150892105</v>
      </c>
      <c r="V424" s="94">
        <f t="shared" ca="1" si="360"/>
        <v>215201.98921018135</v>
      </c>
      <c r="W424" s="94">
        <f t="shared" ca="1" si="360"/>
        <v>190625.6367516403</v>
      </c>
      <c r="X424" s="94">
        <f t="shared" ca="1" si="360"/>
        <v>194880.78737358036</v>
      </c>
      <c r="Y424" s="94">
        <f t="shared" ca="1" si="360"/>
        <v>200155.11346741865</v>
      </c>
      <c r="Z424" s="94">
        <f t="shared" ca="1" si="360"/>
        <v>206576.22116314681</v>
      </c>
      <c r="AA424" s="94">
        <f t="shared" ca="1" si="360"/>
        <v>225003.51535884046</v>
      </c>
      <c r="AB424" s="94">
        <f t="shared" ca="1" si="360"/>
        <v>234631.17427541083</v>
      </c>
      <c r="AC424" s="94">
        <f t="shared" ca="1" si="360"/>
        <v>245984.2929194204</v>
      </c>
      <c r="AD424" s="94">
        <f t="shared" ca="1" si="360"/>
        <v>259285.72795889189</v>
      </c>
      <c r="AE424" s="94">
        <f t="shared" ca="1" si="360"/>
        <v>274788.47596389963</v>
      </c>
      <c r="AF424" s="94">
        <f t="shared" ca="1" si="360"/>
        <v>292779.72008352668</v>
      </c>
      <c r="AG424" s="94">
        <f t="shared" ca="1" si="360"/>
        <v>313585.42065700563</v>
      </c>
      <c r="AH424" s="94">
        <f t="shared" ca="1" si="360"/>
        <v>337575.52285909333</v>
      </c>
      <c r="AI424" s="94">
        <f t="shared" ref="AI424:BJ424" ca="1" si="361">AH51</f>
        <v>365169.86430399964</v>
      </c>
      <c r="AJ424" s="94">
        <f t="shared" ca="1" si="361"/>
        <v>396844.87667681242</v>
      </c>
      <c r="AK424" s="94">
        <f t="shared" ca="1" si="361"/>
        <v>433141.18810374069</v>
      </c>
      <c r="AL424" s="94">
        <f t="shared" ca="1" si="361"/>
        <v>474672.24731394835</v>
      </c>
      <c r="AM424" s="94">
        <f t="shared" ca="1" si="361"/>
        <v>548240.81226035778</v>
      </c>
      <c r="AN424" s="94">
        <f t="shared" ca="1" si="361"/>
        <v>605132.34763405612</v>
      </c>
      <c r="AO424" s="94">
        <f t="shared" ca="1" si="361"/>
        <v>670021.31458556524</v>
      </c>
      <c r="AP424" s="94">
        <f t="shared" ca="1" si="361"/>
        <v>743975.16422567854</v>
      </c>
      <c r="AQ424" s="94">
        <f t="shared" ca="1" si="361"/>
        <v>828204.96135596209</v>
      </c>
      <c r="AR424" s="94">
        <f t="shared" ca="1" si="361"/>
        <v>924084.68213695963</v>
      </c>
      <c r="AS424" s="94">
        <f t="shared" ca="1" si="361"/>
        <v>1033173.1053250181</v>
      </c>
      <c r="AT424" s="94">
        <f t="shared" ca="1" si="361"/>
        <v>1157238.6456377695</v>
      </c>
      <c r="AU424" s="94">
        <f t="shared" ca="1" si="361"/>
        <v>1298287.5246528792</v>
      </c>
      <c r="AV424" s="94">
        <f t="shared" ca="1" si="361"/>
        <v>1458595.7277849233</v>
      </c>
      <c r="AW424" s="94">
        <f t="shared" ca="1" si="361"/>
        <v>1640745.256167267</v>
      </c>
      <c r="AX424" s="94">
        <f t="shared" ca="1" si="361"/>
        <v>1847665.2506493866</v>
      </c>
      <c r="AY424" s="94">
        <f t="shared" ca="1" si="361"/>
        <v>2186812.5748287318</v>
      </c>
      <c r="AZ424" s="94">
        <f t="shared" ca="1" si="361"/>
        <v>2467032.8287060056</v>
      </c>
      <c r="BA424" s="94">
        <f t="shared" ca="1" si="361"/>
        <v>2785199.4808755731</v>
      </c>
      <c r="BB424" s="94">
        <f t="shared" ca="1" si="361"/>
        <v>3146406.324742951</v>
      </c>
      <c r="BC424" s="94">
        <f t="shared" ca="1" si="361"/>
        <v>3556431.8572111111</v>
      </c>
      <c r="BD424" s="94">
        <f t="shared" ca="1" si="361"/>
        <v>4021831.2964579631</v>
      </c>
      <c r="BE424" s="94">
        <f t="shared" ca="1" si="361"/>
        <v>4550040.9664549744</v>
      </c>
      <c r="BF424" s="94">
        <f t="shared" ca="1" si="361"/>
        <v>5149496.7102480847</v>
      </c>
      <c r="BG424" s="94">
        <f t="shared" ca="1" si="361"/>
        <v>5829768.2173887482</v>
      </c>
      <c r="BH424" s="94">
        <f t="shared" ca="1" si="361"/>
        <v>6601711.4042887632</v>
      </c>
      <c r="BI424" s="94">
        <f t="shared" ca="1" si="361"/>
        <v>7477641.2737120064</v>
      </c>
      <c r="BJ424" s="94">
        <f t="shared" ca="1" si="361"/>
        <v>8471528.0056860242</v>
      </c>
    </row>
    <row r="425" spans="1:63">
      <c r="A425" s="2" t="str">
        <f ca="1">IF(COUNTIF(A423:A424,"&lt;&gt;0")=0,0,"Total Current Liabilities")</f>
        <v>Total Current Liabilities</v>
      </c>
      <c r="B425" s="160">
        <f t="shared" ref="B425:BJ425" si="362">SUM(B423:B424)</f>
        <v>0</v>
      </c>
      <c r="C425" s="160">
        <f t="shared" ca="1" si="362"/>
        <v>35826.666666666657</v>
      </c>
      <c r="D425" s="160">
        <f t="shared" ca="1" si="362"/>
        <v>86243.333333333343</v>
      </c>
      <c r="E425" s="160">
        <f t="shared" ca="1" si="362"/>
        <v>213123.33333333326</v>
      </c>
      <c r="F425" s="160">
        <f t="shared" ca="1" si="362"/>
        <v>193334.13333333319</v>
      </c>
      <c r="G425" s="160">
        <f t="shared" ca="1" si="362"/>
        <v>223937.09587791664</v>
      </c>
      <c r="H425" s="160">
        <f t="shared" ca="1" si="362"/>
        <v>250926.97135572415</v>
      </c>
      <c r="I425" s="160">
        <f t="shared" ca="1" si="362"/>
        <v>273681.18948301813</v>
      </c>
      <c r="J425" s="160">
        <f t="shared" ca="1" si="362"/>
        <v>284894.5435371499</v>
      </c>
      <c r="K425" s="160">
        <f t="shared" ca="1" si="362"/>
        <v>289548.04123946605</v>
      </c>
      <c r="L425" s="160">
        <f t="shared" ca="1" si="362"/>
        <v>291910.55592979933</v>
      </c>
      <c r="M425" s="160">
        <f t="shared" ca="1" si="362"/>
        <v>292025.21259633964</v>
      </c>
      <c r="N425" s="160">
        <f t="shared" ca="1" si="362"/>
        <v>298359.76381930942</v>
      </c>
      <c r="O425" s="160">
        <f t="shared" ca="1" si="362"/>
        <v>403932.39318116149</v>
      </c>
      <c r="P425" s="160">
        <f t="shared" ca="1" si="362"/>
        <v>356981.46913695335</v>
      </c>
      <c r="Q425" s="160">
        <f t="shared" ca="1" si="362"/>
        <v>348073.33549245505</v>
      </c>
      <c r="R425" s="160">
        <f t="shared" ca="1" si="362"/>
        <v>348168.50275187392</v>
      </c>
      <c r="S425" s="160">
        <f t="shared" ca="1" si="362"/>
        <v>348761.58742234914</v>
      </c>
      <c r="T425" s="160">
        <f t="shared" ca="1" si="362"/>
        <v>349909.40025109699</v>
      </c>
      <c r="U425" s="160">
        <f t="shared" ca="1" si="362"/>
        <v>351676.60272328521</v>
      </c>
      <c r="V425" s="160">
        <f t="shared" ca="1" si="362"/>
        <v>403407.57038085558</v>
      </c>
      <c r="W425" s="160">
        <f t="shared" ca="1" si="362"/>
        <v>379103.99465731706</v>
      </c>
      <c r="X425" s="160">
        <f t="shared" ca="1" si="362"/>
        <v>383700.27129484154</v>
      </c>
      <c r="Y425" s="160">
        <f t="shared" ca="1" si="362"/>
        <v>389392.69429655815</v>
      </c>
      <c r="Z425" s="160">
        <f t="shared" ca="1" si="362"/>
        <v>396318.67222065513</v>
      </c>
      <c r="AA425" s="160">
        <f t="shared" ca="1" si="362"/>
        <v>417432.88615851803</v>
      </c>
      <c r="AB425" s="160">
        <f t="shared" ca="1" si="362"/>
        <v>429001.28605047718</v>
      </c>
      <c r="AC425" s="160">
        <f t="shared" ca="1" si="362"/>
        <v>447187.03888142545</v>
      </c>
      <c r="AD425" s="160">
        <f t="shared" ca="1" si="362"/>
        <v>461523.25359905814</v>
      </c>
      <c r="AE425" s="160">
        <f t="shared" ca="1" si="362"/>
        <v>478229.75666270545</v>
      </c>
      <c r="AF425" s="160">
        <f t="shared" ca="1" si="362"/>
        <v>497616.03219297458</v>
      </c>
      <c r="AG425" s="160">
        <f t="shared" ca="1" si="362"/>
        <v>520033.37421496701</v>
      </c>
      <c r="AH425" s="160">
        <f t="shared" ca="1" si="362"/>
        <v>545880.50494441029</v>
      </c>
      <c r="AI425" s="160">
        <f t="shared" ca="1" si="362"/>
        <v>575609.94868322078</v>
      </c>
      <c r="AJ425" s="160">
        <f t="shared" ca="1" si="362"/>
        <v>609735.26293606136</v>
      </c>
      <c r="AK425" s="160">
        <f t="shared" ca="1" si="362"/>
        <v>648839.24202433636</v>
      </c>
      <c r="AL425" s="160">
        <f t="shared" ca="1" si="362"/>
        <v>693583.22397666425</v>
      </c>
      <c r="AM425" s="160">
        <f t="shared" ca="1" si="362"/>
        <v>777440.2148292677</v>
      </c>
      <c r="AN425" s="160">
        <f t="shared" ca="1" si="362"/>
        <v>840012.50468310807</v>
      </c>
      <c r="AO425" s="160">
        <f t="shared" ca="1" si="362"/>
        <v>916270.4626994984</v>
      </c>
      <c r="AP425" s="160">
        <f t="shared" ca="1" si="362"/>
        <v>995993.26342123747</v>
      </c>
      <c r="AQ425" s="160">
        <f t="shared" ca="1" si="362"/>
        <v>1086797.1894134125</v>
      </c>
      <c r="AR425" s="160">
        <f t="shared" ca="1" si="362"/>
        <v>1190164.7891647392</v>
      </c>
      <c r="AS425" s="160">
        <f t="shared" ca="1" si="362"/>
        <v>1310947.2176848482</v>
      </c>
      <c r="AT425" s="160">
        <f t="shared" ca="1" si="362"/>
        <v>1444714.7207140846</v>
      </c>
      <c r="AU425" s="160">
        <f t="shared" ca="1" si="362"/>
        <v>1596801.5847080098</v>
      </c>
      <c r="AV425" s="160">
        <f t="shared" ca="1" si="362"/>
        <v>1769664.3217723046</v>
      </c>
      <c r="AW425" s="160">
        <f t="shared" ca="1" si="362"/>
        <v>1969259.0127720155</v>
      </c>
      <c r="AX425" s="160">
        <f t="shared" ca="1" si="362"/>
        <v>2192409.4034623648</v>
      </c>
      <c r="AY425" s="160">
        <f t="shared" ca="1" si="362"/>
        <v>2734315.0681267963</v>
      </c>
      <c r="AZ425" s="160">
        <f t="shared" ca="1" si="362"/>
        <v>3038024.5426110048</v>
      </c>
      <c r="BA425" s="160">
        <f t="shared" ca="1" si="362"/>
        <v>3391544.5788410441</v>
      </c>
      <c r="BB425" s="160">
        <f t="shared" ca="1" si="362"/>
        <v>3784708.5222352706</v>
      </c>
      <c r="BC425" s="160">
        <f t="shared" ca="1" si="362"/>
        <v>4230589.5527920388</v>
      </c>
      <c r="BD425" s="160">
        <f t="shared" ca="1" si="362"/>
        <v>4736270.5491087995</v>
      </c>
      <c r="BE425" s="160">
        <f t="shared" ca="1" si="362"/>
        <v>5309786.9922851324</v>
      </c>
      <c r="BF425" s="160">
        <f t="shared" ca="1" si="362"/>
        <v>5960255.0674308063</v>
      </c>
      <c r="BG425" s="160">
        <f t="shared" ca="1" si="362"/>
        <v>6698016.9924183805</v>
      </c>
      <c r="BH425" s="160">
        <f t="shared" ca="1" si="362"/>
        <v>7538124.6889329031</v>
      </c>
      <c r="BI425" s="160">
        <f t="shared" ca="1" si="362"/>
        <v>8487251.6345281079</v>
      </c>
      <c r="BJ425" s="160">
        <f t="shared" ca="1" si="362"/>
        <v>9567136.6499049142</v>
      </c>
    </row>
    <row r="426" spans="1:63">
      <c r="A426" s="152" t="str">
        <f ca="1">IF(COUNTIF(A423:A424,"&lt;&gt;0")=0,0,"")</f>
        <v/>
      </c>
    </row>
    <row r="427" spans="1:63">
      <c r="A427" s="2">
        <f>IF(COUNTIF(A428,"&lt;&gt;0")=0,0,"Long-Term Liabilities")</f>
        <v>0</v>
      </c>
    </row>
    <row r="428" spans="1:63">
      <c r="A428" s="181">
        <f>IF(SUM(B428:N428)=0,0,"Long-Term Loans")</f>
        <v>0</v>
      </c>
      <c r="B428" s="94">
        <f>'Calc - Loans'!C89</f>
        <v>0</v>
      </c>
      <c r="C428" s="94">
        <f>'Calc - Loans'!D89</f>
        <v>0</v>
      </c>
      <c r="D428" s="94">
        <f>'Calc - Loans'!E89</f>
        <v>0</v>
      </c>
      <c r="E428" s="94">
        <f>'Calc - Loans'!F89</f>
        <v>0</v>
      </c>
      <c r="F428" s="94">
        <f>'Calc - Loans'!G89</f>
        <v>0</v>
      </c>
      <c r="G428" s="94">
        <f>'Calc - Loans'!H89</f>
        <v>0</v>
      </c>
      <c r="H428" s="94">
        <f>'Calc - Loans'!I89</f>
        <v>0</v>
      </c>
      <c r="I428" s="94">
        <f>'Calc - Loans'!J89</f>
        <v>0</v>
      </c>
      <c r="J428" s="94">
        <f>'Calc - Loans'!K89</f>
        <v>0</v>
      </c>
      <c r="K428" s="94">
        <f>'Calc - Loans'!L89</f>
        <v>0</v>
      </c>
      <c r="L428" s="94">
        <f>'Calc - Loans'!M89</f>
        <v>0</v>
      </c>
      <c r="M428" s="94">
        <f>'Calc - Loans'!N89</f>
        <v>0</v>
      </c>
      <c r="N428" s="94">
        <f>'Calc - Loans'!O89</f>
        <v>0</v>
      </c>
      <c r="O428" s="94">
        <f>'Calc - Loans'!P89</f>
        <v>0</v>
      </c>
      <c r="P428" s="94">
        <f>'Calc - Loans'!Q89</f>
        <v>0</v>
      </c>
      <c r="Q428" s="94">
        <f>'Calc - Loans'!R89</f>
        <v>0</v>
      </c>
      <c r="R428" s="94">
        <f>'Calc - Loans'!S89</f>
        <v>0</v>
      </c>
      <c r="S428" s="94">
        <f>'Calc - Loans'!T89</f>
        <v>0</v>
      </c>
      <c r="T428" s="94">
        <f>'Calc - Loans'!U89</f>
        <v>0</v>
      </c>
      <c r="U428" s="94">
        <f>'Calc - Loans'!V89</f>
        <v>0</v>
      </c>
      <c r="V428" s="94">
        <f>'Calc - Loans'!W89</f>
        <v>0</v>
      </c>
      <c r="W428" s="94">
        <f>'Calc - Loans'!X89</f>
        <v>0</v>
      </c>
      <c r="X428" s="94">
        <f>'Calc - Loans'!Y89</f>
        <v>0</v>
      </c>
      <c r="Y428" s="94">
        <f>'Calc - Loans'!Z89</f>
        <v>0</v>
      </c>
      <c r="Z428" s="94">
        <f>'Calc - Loans'!AA89</f>
        <v>0</v>
      </c>
      <c r="AA428" s="94">
        <f>'Calc - Loans'!AB89</f>
        <v>0</v>
      </c>
      <c r="AB428" s="94">
        <f>'Calc - Loans'!AC89</f>
        <v>0</v>
      </c>
      <c r="AC428" s="94">
        <f>'Calc - Loans'!AD89</f>
        <v>0</v>
      </c>
      <c r="AD428" s="94">
        <f>'Calc - Loans'!AE89</f>
        <v>0</v>
      </c>
      <c r="AE428" s="94">
        <f>'Calc - Loans'!AF89</f>
        <v>0</v>
      </c>
      <c r="AF428" s="94">
        <f>'Calc - Loans'!AG89</f>
        <v>0</v>
      </c>
      <c r="AG428" s="94">
        <f>'Calc - Loans'!AH89</f>
        <v>0</v>
      </c>
      <c r="AH428" s="94">
        <f>'Calc - Loans'!AI89</f>
        <v>0</v>
      </c>
      <c r="AI428" s="94">
        <f>'Calc - Loans'!AJ89</f>
        <v>0</v>
      </c>
      <c r="AJ428" s="94">
        <f>'Calc - Loans'!AK89</f>
        <v>0</v>
      </c>
      <c r="AK428" s="94">
        <f>'Calc - Loans'!AL89</f>
        <v>0</v>
      </c>
      <c r="AL428" s="94">
        <f>'Calc - Loans'!AM89</f>
        <v>0</v>
      </c>
      <c r="AM428" s="94">
        <f>'Calc - Loans'!AN89</f>
        <v>0</v>
      </c>
      <c r="AN428" s="94">
        <f>'Calc - Loans'!AO89</f>
        <v>0</v>
      </c>
      <c r="AO428" s="94">
        <f>'Calc - Loans'!AP89</f>
        <v>0</v>
      </c>
      <c r="AP428" s="94">
        <f>'Calc - Loans'!AQ89</f>
        <v>0</v>
      </c>
      <c r="AQ428" s="94">
        <f>'Calc - Loans'!AR89</f>
        <v>0</v>
      </c>
      <c r="AR428" s="94">
        <f>'Calc - Loans'!AS89</f>
        <v>0</v>
      </c>
      <c r="AS428" s="94">
        <f>'Calc - Loans'!AT89</f>
        <v>0</v>
      </c>
      <c r="AT428" s="94">
        <f>'Calc - Loans'!AU89</f>
        <v>0</v>
      </c>
      <c r="AU428" s="94">
        <f>'Calc - Loans'!AV89</f>
        <v>0</v>
      </c>
      <c r="AV428" s="94">
        <f>'Calc - Loans'!AW89</f>
        <v>0</v>
      </c>
      <c r="AW428" s="94">
        <f>'Calc - Loans'!AX89</f>
        <v>0</v>
      </c>
      <c r="AX428" s="94">
        <f>'Calc - Loans'!AY89</f>
        <v>0</v>
      </c>
      <c r="AY428" s="94">
        <f>'Calc - Loans'!AZ89</f>
        <v>0</v>
      </c>
      <c r="AZ428" s="94">
        <f>'Calc - Loans'!BA89</f>
        <v>0</v>
      </c>
      <c r="BA428" s="94">
        <f>'Calc - Loans'!BB89</f>
        <v>0</v>
      </c>
      <c r="BB428" s="94">
        <f>'Calc - Loans'!BC89</f>
        <v>0</v>
      </c>
      <c r="BC428" s="94">
        <f>'Calc - Loans'!BD89</f>
        <v>0</v>
      </c>
      <c r="BD428" s="94">
        <f>'Calc - Loans'!BE89</f>
        <v>0</v>
      </c>
      <c r="BE428" s="94">
        <f>'Calc - Loans'!BF89</f>
        <v>0</v>
      </c>
      <c r="BF428" s="94">
        <f>'Calc - Loans'!BG89</f>
        <v>0</v>
      </c>
      <c r="BG428" s="94">
        <f>'Calc - Loans'!BH89</f>
        <v>0</v>
      </c>
      <c r="BH428" s="94">
        <f>'Calc - Loans'!BI89</f>
        <v>0</v>
      </c>
      <c r="BI428" s="94">
        <f>'Calc - Loans'!BJ89</f>
        <v>0</v>
      </c>
      <c r="BJ428" s="94">
        <f>'Calc - Loans'!BK89</f>
        <v>0</v>
      </c>
    </row>
    <row r="429" spans="1:63">
      <c r="A429" s="2">
        <f>IF(COUNTIF(A428,"&lt;&gt;0")=0,0,"Total Long-Term Liabilities")</f>
        <v>0</v>
      </c>
      <c r="B429" s="160">
        <f t="shared" ref="B429:BJ429" si="363">SUM(B428)</f>
        <v>0</v>
      </c>
      <c r="C429" s="160">
        <f t="shared" si="363"/>
        <v>0</v>
      </c>
      <c r="D429" s="160">
        <f t="shared" si="363"/>
        <v>0</v>
      </c>
      <c r="E429" s="160">
        <f t="shared" si="363"/>
        <v>0</v>
      </c>
      <c r="F429" s="160">
        <f t="shared" si="363"/>
        <v>0</v>
      </c>
      <c r="G429" s="160">
        <f t="shared" si="363"/>
        <v>0</v>
      </c>
      <c r="H429" s="160">
        <f t="shared" si="363"/>
        <v>0</v>
      </c>
      <c r="I429" s="160">
        <f t="shared" si="363"/>
        <v>0</v>
      </c>
      <c r="J429" s="160">
        <f t="shared" si="363"/>
        <v>0</v>
      </c>
      <c r="K429" s="160">
        <f t="shared" si="363"/>
        <v>0</v>
      </c>
      <c r="L429" s="160">
        <f t="shared" si="363"/>
        <v>0</v>
      </c>
      <c r="M429" s="160">
        <f t="shared" si="363"/>
        <v>0</v>
      </c>
      <c r="N429" s="160">
        <f t="shared" si="363"/>
        <v>0</v>
      </c>
      <c r="O429" s="160">
        <f t="shared" si="363"/>
        <v>0</v>
      </c>
      <c r="P429" s="160">
        <f t="shared" si="363"/>
        <v>0</v>
      </c>
      <c r="Q429" s="160">
        <f t="shared" si="363"/>
        <v>0</v>
      </c>
      <c r="R429" s="160">
        <f t="shared" si="363"/>
        <v>0</v>
      </c>
      <c r="S429" s="160">
        <f t="shared" si="363"/>
        <v>0</v>
      </c>
      <c r="T429" s="160">
        <f t="shared" si="363"/>
        <v>0</v>
      </c>
      <c r="U429" s="160">
        <f t="shared" si="363"/>
        <v>0</v>
      </c>
      <c r="V429" s="160">
        <f t="shared" si="363"/>
        <v>0</v>
      </c>
      <c r="W429" s="160">
        <f t="shared" si="363"/>
        <v>0</v>
      </c>
      <c r="X429" s="160">
        <f t="shared" si="363"/>
        <v>0</v>
      </c>
      <c r="Y429" s="160">
        <f t="shared" si="363"/>
        <v>0</v>
      </c>
      <c r="Z429" s="160">
        <f t="shared" si="363"/>
        <v>0</v>
      </c>
      <c r="AA429" s="160">
        <f t="shared" si="363"/>
        <v>0</v>
      </c>
      <c r="AB429" s="160">
        <f t="shared" si="363"/>
        <v>0</v>
      </c>
      <c r="AC429" s="160">
        <f t="shared" si="363"/>
        <v>0</v>
      </c>
      <c r="AD429" s="160">
        <f t="shared" si="363"/>
        <v>0</v>
      </c>
      <c r="AE429" s="160">
        <f t="shared" si="363"/>
        <v>0</v>
      </c>
      <c r="AF429" s="160">
        <f t="shared" si="363"/>
        <v>0</v>
      </c>
      <c r="AG429" s="160">
        <f t="shared" si="363"/>
        <v>0</v>
      </c>
      <c r="AH429" s="160">
        <f t="shared" si="363"/>
        <v>0</v>
      </c>
      <c r="AI429" s="160">
        <f t="shared" si="363"/>
        <v>0</v>
      </c>
      <c r="AJ429" s="160">
        <f t="shared" si="363"/>
        <v>0</v>
      </c>
      <c r="AK429" s="160">
        <f t="shared" si="363"/>
        <v>0</v>
      </c>
      <c r="AL429" s="160">
        <f t="shared" si="363"/>
        <v>0</v>
      </c>
      <c r="AM429" s="160">
        <f t="shared" si="363"/>
        <v>0</v>
      </c>
      <c r="AN429" s="160">
        <f t="shared" si="363"/>
        <v>0</v>
      </c>
      <c r="AO429" s="160">
        <f t="shared" si="363"/>
        <v>0</v>
      </c>
      <c r="AP429" s="160">
        <f t="shared" si="363"/>
        <v>0</v>
      </c>
      <c r="AQ429" s="160">
        <f t="shared" si="363"/>
        <v>0</v>
      </c>
      <c r="AR429" s="160">
        <f t="shared" si="363"/>
        <v>0</v>
      </c>
      <c r="AS429" s="160">
        <f t="shared" si="363"/>
        <v>0</v>
      </c>
      <c r="AT429" s="160">
        <f t="shared" si="363"/>
        <v>0</v>
      </c>
      <c r="AU429" s="160">
        <f t="shared" si="363"/>
        <v>0</v>
      </c>
      <c r="AV429" s="160">
        <f t="shared" si="363"/>
        <v>0</v>
      </c>
      <c r="AW429" s="160">
        <f t="shared" si="363"/>
        <v>0</v>
      </c>
      <c r="AX429" s="160">
        <f t="shared" si="363"/>
        <v>0</v>
      </c>
      <c r="AY429" s="160">
        <f t="shared" si="363"/>
        <v>0</v>
      </c>
      <c r="AZ429" s="160">
        <f t="shared" si="363"/>
        <v>0</v>
      </c>
      <c r="BA429" s="160">
        <f t="shared" si="363"/>
        <v>0</v>
      </c>
      <c r="BB429" s="160">
        <f t="shared" si="363"/>
        <v>0</v>
      </c>
      <c r="BC429" s="160">
        <f t="shared" si="363"/>
        <v>0</v>
      </c>
      <c r="BD429" s="160">
        <f t="shared" si="363"/>
        <v>0</v>
      </c>
      <c r="BE429" s="160">
        <f t="shared" si="363"/>
        <v>0</v>
      </c>
      <c r="BF429" s="160">
        <f t="shared" si="363"/>
        <v>0</v>
      </c>
      <c r="BG429" s="160">
        <f t="shared" si="363"/>
        <v>0</v>
      </c>
      <c r="BH429" s="160">
        <f t="shared" si="363"/>
        <v>0</v>
      </c>
      <c r="BI429" s="160">
        <f t="shared" si="363"/>
        <v>0</v>
      </c>
      <c r="BJ429" s="160">
        <f t="shared" si="363"/>
        <v>0</v>
      </c>
    </row>
    <row r="430" spans="1:63">
      <c r="A430" s="2">
        <f>IF(COUNTIF(A428,"&lt;&gt;0")=0,0,"")</f>
        <v>0</v>
      </c>
    </row>
    <row r="431" spans="1:63">
      <c r="A431" s="2" t="s">
        <v>250</v>
      </c>
      <c r="B431" s="160">
        <f t="shared" ref="B431:BJ431" si="364">B429+B425</f>
        <v>0</v>
      </c>
      <c r="C431" s="160">
        <f t="shared" ca="1" si="364"/>
        <v>35826.666666666657</v>
      </c>
      <c r="D431" s="160">
        <f t="shared" ca="1" si="364"/>
        <v>86243.333333333343</v>
      </c>
      <c r="E431" s="160">
        <f t="shared" ca="1" si="364"/>
        <v>213123.33333333326</v>
      </c>
      <c r="F431" s="160">
        <f t="shared" ca="1" si="364"/>
        <v>193334.13333333319</v>
      </c>
      <c r="G431" s="160">
        <f t="shared" ca="1" si="364"/>
        <v>223937.09587791664</v>
      </c>
      <c r="H431" s="160">
        <f t="shared" ca="1" si="364"/>
        <v>250926.97135572415</v>
      </c>
      <c r="I431" s="160">
        <f t="shared" ca="1" si="364"/>
        <v>273681.18948301813</v>
      </c>
      <c r="J431" s="160">
        <f t="shared" ca="1" si="364"/>
        <v>284894.5435371499</v>
      </c>
      <c r="K431" s="160">
        <f t="shared" ca="1" si="364"/>
        <v>289548.04123946605</v>
      </c>
      <c r="L431" s="160">
        <f t="shared" ca="1" si="364"/>
        <v>291910.55592979933</v>
      </c>
      <c r="M431" s="160">
        <f t="shared" ca="1" si="364"/>
        <v>292025.21259633964</v>
      </c>
      <c r="N431" s="160">
        <f t="shared" ca="1" si="364"/>
        <v>298359.76381930942</v>
      </c>
      <c r="O431" s="160">
        <f t="shared" ca="1" si="364"/>
        <v>403932.39318116149</v>
      </c>
      <c r="P431" s="160">
        <f t="shared" ca="1" si="364"/>
        <v>356981.46913695335</v>
      </c>
      <c r="Q431" s="160">
        <f t="shared" ca="1" si="364"/>
        <v>348073.33549245505</v>
      </c>
      <c r="R431" s="160">
        <f t="shared" ca="1" si="364"/>
        <v>348168.50275187392</v>
      </c>
      <c r="S431" s="160">
        <f t="shared" ca="1" si="364"/>
        <v>348761.58742234914</v>
      </c>
      <c r="T431" s="160">
        <f t="shared" ca="1" si="364"/>
        <v>349909.40025109699</v>
      </c>
      <c r="U431" s="160">
        <f t="shared" ca="1" si="364"/>
        <v>351676.60272328521</v>
      </c>
      <c r="V431" s="160">
        <f t="shared" ca="1" si="364"/>
        <v>403407.57038085558</v>
      </c>
      <c r="W431" s="160">
        <f t="shared" ca="1" si="364"/>
        <v>379103.99465731706</v>
      </c>
      <c r="X431" s="160">
        <f t="shared" ca="1" si="364"/>
        <v>383700.27129484154</v>
      </c>
      <c r="Y431" s="160">
        <f t="shared" ca="1" si="364"/>
        <v>389392.69429655815</v>
      </c>
      <c r="Z431" s="160">
        <f t="shared" ca="1" si="364"/>
        <v>396318.67222065513</v>
      </c>
      <c r="AA431" s="160">
        <f t="shared" ca="1" si="364"/>
        <v>417432.88615851803</v>
      </c>
      <c r="AB431" s="160">
        <f t="shared" ca="1" si="364"/>
        <v>429001.28605047718</v>
      </c>
      <c r="AC431" s="160">
        <f t="shared" ca="1" si="364"/>
        <v>447187.03888142545</v>
      </c>
      <c r="AD431" s="160">
        <f t="shared" ca="1" si="364"/>
        <v>461523.25359905814</v>
      </c>
      <c r="AE431" s="160">
        <f t="shared" ca="1" si="364"/>
        <v>478229.75666270545</v>
      </c>
      <c r="AF431" s="160">
        <f t="shared" ca="1" si="364"/>
        <v>497616.03219297458</v>
      </c>
      <c r="AG431" s="160">
        <f t="shared" ca="1" si="364"/>
        <v>520033.37421496701</v>
      </c>
      <c r="AH431" s="160">
        <f t="shared" ca="1" si="364"/>
        <v>545880.50494441029</v>
      </c>
      <c r="AI431" s="160">
        <f t="shared" ca="1" si="364"/>
        <v>575609.94868322078</v>
      </c>
      <c r="AJ431" s="160">
        <f t="shared" ca="1" si="364"/>
        <v>609735.26293606136</v>
      </c>
      <c r="AK431" s="160">
        <f t="shared" ca="1" si="364"/>
        <v>648839.24202433636</v>
      </c>
      <c r="AL431" s="160">
        <f t="shared" ca="1" si="364"/>
        <v>693583.22397666425</v>
      </c>
      <c r="AM431" s="160">
        <f t="shared" ca="1" si="364"/>
        <v>777440.2148292677</v>
      </c>
      <c r="AN431" s="160">
        <f t="shared" ca="1" si="364"/>
        <v>840012.50468310807</v>
      </c>
      <c r="AO431" s="160">
        <f t="shared" ca="1" si="364"/>
        <v>916270.4626994984</v>
      </c>
      <c r="AP431" s="160">
        <f t="shared" ca="1" si="364"/>
        <v>995993.26342123747</v>
      </c>
      <c r="AQ431" s="160">
        <f t="shared" ca="1" si="364"/>
        <v>1086797.1894134125</v>
      </c>
      <c r="AR431" s="160">
        <f t="shared" ca="1" si="364"/>
        <v>1190164.7891647392</v>
      </c>
      <c r="AS431" s="160">
        <f t="shared" ca="1" si="364"/>
        <v>1310947.2176848482</v>
      </c>
      <c r="AT431" s="160">
        <f t="shared" ca="1" si="364"/>
        <v>1444714.7207140846</v>
      </c>
      <c r="AU431" s="160">
        <f t="shared" ca="1" si="364"/>
        <v>1596801.5847080098</v>
      </c>
      <c r="AV431" s="160">
        <f t="shared" ca="1" si="364"/>
        <v>1769664.3217723046</v>
      </c>
      <c r="AW431" s="160">
        <f t="shared" ca="1" si="364"/>
        <v>1969259.0127720155</v>
      </c>
      <c r="AX431" s="160">
        <f t="shared" ca="1" si="364"/>
        <v>2192409.4034623648</v>
      </c>
      <c r="AY431" s="160">
        <f t="shared" ca="1" si="364"/>
        <v>2734315.0681267963</v>
      </c>
      <c r="AZ431" s="160">
        <f t="shared" ca="1" si="364"/>
        <v>3038024.5426110048</v>
      </c>
      <c r="BA431" s="160">
        <f t="shared" ca="1" si="364"/>
        <v>3391544.5788410441</v>
      </c>
      <c r="BB431" s="160">
        <f t="shared" ca="1" si="364"/>
        <v>3784708.5222352706</v>
      </c>
      <c r="BC431" s="160">
        <f t="shared" ca="1" si="364"/>
        <v>4230589.5527920388</v>
      </c>
      <c r="BD431" s="160">
        <f t="shared" ca="1" si="364"/>
        <v>4736270.5491087995</v>
      </c>
      <c r="BE431" s="160">
        <f t="shared" ca="1" si="364"/>
        <v>5309786.9922851324</v>
      </c>
      <c r="BF431" s="160">
        <f t="shared" ca="1" si="364"/>
        <v>5960255.0674308063</v>
      </c>
      <c r="BG431" s="160">
        <f t="shared" ca="1" si="364"/>
        <v>6698016.9924183805</v>
      </c>
      <c r="BH431" s="160">
        <f t="shared" ca="1" si="364"/>
        <v>7538124.6889329031</v>
      </c>
      <c r="BI431" s="160">
        <f t="shared" ca="1" si="364"/>
        <v>8487251.6345281079</v>
      </c>
      <c r="BJ431" s="160">
        <f t="shared" ca="1" si="364"/>
        <v>9567136.6499049142</v>
      </c>
    </row>
    <row r="433" spans="1:62">
      <c r="A433" s="2" t="s">
        <v>251</v>
      </c>
    </row>
    <row r="434" spans="1:62">
      <c r="A434" s="181" t="str">
        <f>IF(SUM(B434:N434)=0,0,"Paid In Capital ")</f>
        <v xml:space="preserve">Paid In Capital </v>
      </c>
      <c r="B434" s="94">
        <f t="shared" ref="B434:AG434" si="365">B131</f>
        <v>0</v>
      </c>
      <c r="C434" s="94">
        <f t="shared" si="365"/>
        <v>78000</v>
      </c>
      <c r="D434" s="94">
        <f t="shared" si="365"/>
        <v>78000</v>
      </c>
      <c r="E434" s="94">
        <f t="shared" si="365"/>
        <v>78000</v>
      </c>
      <c r="F434" s="94">
        <f t="shared" si="365"/>
        <v>78000</v>
      </c>
      <c r="G434" s="94">
        <f t="shared" si="365"/>
        <v>78000</v>
      </c>
      <c r="H434" s="94">
        <f t="shared" si="365"/>
        <v>78000</v>
      </c>
      <c r="I434" s="94">
        <f t="shared" si="365"/>
        <v>78000</v>
      </c>
      <c r="J434" s="94">
        <f t="shared" si="365"/>
        <v>78000</v>
      </c>
      <c r="K434" s="94">
        <f t="shared" si="365"/>
        <v>78000</v>
      </c>
      <c r="L434" s="94">
        <f t="shared" si="365"/>
        <v>78000</v>
      </c>
      <c r="M434" s="94">
        <f t="shared" si="365"/>
        <v>78000</v>
      </c>
      <c r="N434" s="94">
        <f t="shared" si="365"/>
        <v>2678000</v>
      </c>
      <c r="O434" s="94">
        <f t="shared" si="365"/>
        <v>2678000</v>
      </c>
      <c r="P434" s="94">
        <f t="shared" si="365"/>
        <v>2678000</v>
      </c>
      <c r="Q434" s="94">
        <f t="shared" si="365"/>
        <v>2678000</v>
      </c>
      <c r="R434" s="94">
        <f t="shared" si="365"/>
        <v>2678000</v>
      </c>
      <c r="S434" s="94">
        <f t="shared" si="365"/>
        <v>2678000</v>
      </c>
      <c r="T434" s="94">
        <f t="shared" si="365"/>
        <v>2678000</v>
      </c>
      <c r="U434" s="94">
        <f t="shared" si="365"/>
        <v>2678000</v>
      </c>
      <c r="V434" s="94">
        <f t="shared" si="365"/>
        <v>2678000</v>
      </c>
      <c r="W434" s="94">
        <f t="shared" si="365"/>
        <v>2678000</v>
      </c>
      <c r="X434" s="94">
        <f t="shared" si="365"/>
        <v>2678000</v>
      </c>
      <c r="Y434" s="94">
        <f t="shared" si="365"/>
        <v>2678000</v>
      </c>
      <c r="Z434" s="94">
        <f t="shared" si="365"/>
        <v>2678000</v>
      </c>
      <c r="AA434" s="94">
        <f t="shared" si="365"/>
        <v>2678000</v>
      </c>
      <c r="AB434" s="94">
        <f t="shared" si="365"/>
        <v>2678000</v>
      </c>
      <c r="AC434" s="94">
        <f t="shared" si="365"/>
        <v>2678000</v>
      </c>
      <c r="AD434" s="94">
        <f t="shared" si="365"/>
        <v>2678000</v>
      </c>
      <c r="AE434" s="94">
        <f t="shared" si="365"/>
        <v>2678000</v>
      </c>
      <c r="AF434" s="94">
        <f t="shared" si="365"/>
        <v>2678000</v>
      </c>
      <c r="AG434" s="94">
        <f t="shared" si="365"/>
        <v>2678000</v>
      </c>
      <c r="AH434" s="94">
        <f t="shared" ref="AH434:BJ434" si="366">AH131</f>
        <v>2678000</v>
      </c>
      <c r="AI434" s="94">
        <f t="shared" si="366"/>
        <v>2678000</v>
      </c>
      <c r="AJ434" s="94">
        <f t="shared" si="366"/>
        <v>2678000</v>
      </c>
      <c r="AK434" s="94">
        <f t="shared" si="366"/>
        <v>2678000</v>
      </c>
      <c r="AL434" s="94">
        <f t="shared" si="366"/>
        <v>2678000</v>
      </c>
      <c r="AM434" s="94">
        <f t="shared" si="366"/>
        <v>2678000</v>
      </c>
      <c r="AN434" s="94">
        <f t="shared" si="366"/>
        <v>2678000</v>
      </c>
      <c r="AO434" s="94">
        <f t="shared" si="366"/>
        <v>2678000</v>
      </c>
      <c r="AP434" s="94">
        <f t="shared" si="366"/>
        <v>2678000</v>
      </c>
      <c r="AQ434" s="94">
        <f t="shared" si="366"/>
        <v>2678000</v>
      </c>
      <c r="AR434" s="94">
        <f t="shared" si="366"/>
        <v>2678000</v>
      </c>
      <c r="AS434" s="94">
        <f t="shared" si="366"/>
        <v>2678000</v>
      </c>
      <c r="AT434" s="94">
        <f t="shared" si="366"/>
        <v>2678000</v>
      </c>
      <c r="AU434" s="94">
        <f t="shared" si="366"/>
        <v>2678000</v>
      </c>
      <c r="AV434" s="94">
        <f t="shared" si="366"/>
        <v>2678000</v>
      </c>
      <c r="AW434" s="94">
        <f t="shared" si="366"/>
        <v>2678000</v>
      </c>
      <c r="AX434" s="94">
        <f t="shared" si="366"/>
        <v>2678000</v>
      </c>
      <c r="AY434" s="94">
        <f t="shared" si="366"/>
        <v>2678000</v>
      </c>
      <c r="AZ434" s="94">
        <f t="shared" si="366"/>
        <v>2678000</v>
      </c>
      <c r="BA434" s="94">
        <f t="shared" si="366"/>
        <v>2678000</v>
      </c>
      <c r="BB434" s="94">
        <f t="shared" si="366"/>
        <v>2678000</v>
      </c>
      <c r="BC434" s="94">
        <f t="shared" si="366"/>
        <v>2678000</v>
      </c>
      <c r="BD434" s="94">
        <f t="shared" si="366"/>
        <v>2678000</v>
      </c>
      <c r="BE434" s="94">
        <f t="shared" si="366"/>
        <v>2678000</v>
      </c>
      <c r="BF434" s="94">
        <f t="shared" si="366"/>
        <v>2678000</v>
      </c>
      <c r="BG434" s="94">
        <f t="shared" si="366"/>
        <v>2678000</v>
      </c>
      <c r="BH434" s="94">
        <f t="shared" si="366"/>
        <v>2678000</v>
      </c>
      <c r="BI434" s="94">
        <f t="shared" si="366"/>
        <v>2678000</v>
      </c>
      <c r="BJ434" s="94">
        <f t="shared" si="366"/>
        <v>2678000</v>
      </c>
    </row>
    <row r="435" spans="1:62">
      <c r="A435" s="181">
        <f>IF(SUM(B435:N435)=0,0,"Additional Equity Funding")</f>
        <v>0</v>
      </c>
    </row>
    <row r="436" spans="1:62">
      <c r="A436" s="181">
        <f>IF(SUM(B436:N436)=0,0,"Dividends")</f>
        <v>0</v>
      </c>
    </row>
    <row r="437" spans="1:62">
      <c r="A437" s="181" t="str">
        <f ca="1">IF(SUM(B437:N437)=0,0,"Retained Earnings")</f>
        <v>Retained Earnings</v>
      </c>
      <c r="B437" s="25">
        <f>B419-B431-B434</f>
        <v>5000</v>
      </c>
      <c r="C437" s="25">
        <f t="shared" ref="C437:AH437" ca="1" si="367">B437+C184+C284</f>
        <v>-84766.666666666657</v>
      </c>
      <c r="D437" s="25">
        <f t="shared" ca="1" si="367"/>
        <v>-300575</v>
      </c>
      <c r="E437" s="25">
        <f t="shared" ca="1" si="367"/>
        <v>-833583.33333333326</v>
      </c>
      <c r="F437" s="25">
        <f t="shared" ca="1" si="367"/>
        <v>-1317118.6666666665</v>
      </c>
      <c r="G437" s="25">
        <f t="shared" ca="1" si="367"/>
        <v>-1798397.0063614582</v>
      </c>
      <c r="H437" s="25">
        <f t="shared" ca="1" si="367"/>
        <v>-2275423.0910182656</v>
      </c>
      <c r="I437" s="25">
        <f t="shared" ca="1" si="367"/>
        <v>-2749464.5621672668</v>
      </c>
      <c r="J437" s="25">
        <f t="shared" ca="1" si="367"/>
        <v>-3189708.3424031353</v>
      </c>
      <c r="K437" s="25">
        <f t="shared" ca="1" si="367"/>
        <v>-3627011.5202685203</v>
      </c>
      <c r="L437" s="25">
        <f t="shared" ca="1" si="367"/>
        <v>-4061384.6143265106</v>
      </c>
      <c r="M437" s="25">
        <f t="shared" ca="1" si="367"/>
        <v>-4492832.2545046173</v>
      </c>
      <c r="N437" s="25">
        <f t="shared" ca="1" si="367"/>
        <v>-4921352.5544652594</v>
      </c>
      <c r="O437" s="25">
        <f t="shared" ca="1" si="367"/>
        <v>-5294937.9953933815</v>
      </c>
      <c r="P437" s="25">
        <f t="shared" ca="1" si="367"/>
        <v>-5671552.6654371088</v>
      </c>
      <c r="Q437" s="25">
        <f t="shared" ca="1" si="367"/>
        <v>-6062418.0152923688</v>
      </c>
      <c r="R437" s="25">
        <f t="shared" ca="1" si="367"/>
        <v>-6453250.666041472</v>
      </c>
      <c r="S437" s="25">
        <f t="shared" ca="1" si="367"/>
        <v>-6843913.6722041238</v>
      </c>
      <c r="T437" s="25">
        <f t="shared" ca="1" si="367"/>
        <v>-7234254.6487938603</v>
      </c>
      <c r="U437" s="25">
        <f t="shared" ca="1" si="367"/>
        <v>-7624103.6497570006</v>
      </c>
      <c r="V437" s="25">
        <f t="shared" ca="1" si="367"/>
        <v>-7999734.1725558965</v>
      </c>
      <c r="W437" s="25">
        <f t="shared" ca="1" si="367"/>
        <v>-8374237.793786901</v>
      </c>
      <c r="X437" s="25">
        <f t="shared" ca="1" si="367"/>
        <v>-8747311.1711442657</v>
      </c>
      <c r="Y437" s="25">
        <f t="shared" ca="1" si="367"/>
        <v>-9118613.7354193088</v>
      </c>
      <c r="Z437" s="25">
        <f t="shared" ca="1" si="367"/>
        <v>-9487762.6510233991</v>
      </c>
      <c r="AA437" s="25">
        <f t="shared" ca="1" si="367"/>
        <v>-9855576.8222632408</v>
      </c>
      <c r="AB437" s="25">
        <f t="shared" ca="1" si="367"/>
        <v>-10223220.234442187</v>
      </c>
      <c r="AC437" s="25">
        <f t="shared" ca="1" si="367"/>
        <v>-10602032.771477835</v>
      </c>
      <c r="AD437" s="25">
        <f t="shared" ca="1" si="367"/>
        <v>-10976515.047063095</v>
      </c>
      <c r="AE437" s="25">
        <f t="shared" ca="1" si="367"/>
        <v>-11345954.331806086</v>
      </c>
      <c r="AF437" s="25">
        <f t="shared" ca="1" si="367"/>
        <v>-11709545.633540785</v>
      </c>
      <c r="AG437" s="25">
        <f t="shared" ca="1" si="367"/>
        <v>-12066379.321954692</v>
      </c>
      <c r="AH437" s="25">
        <f t="shared" ca="1" si="367"/>
        <v>-12415427.103329383</v>
      </c>
      <c r="AI437" s="25">
        <f t="shared" ref="AI437:BJ437" ca="1" si="368">AH437+AI184+AI284</f>
        <v>-12755526.125293262</v>
      </c>
      <c r="AJ437" s="25">
        <f t="shared" ca="1" si="368"/>
        <v>-13085360.962136975</v>
      </c>
      <c r="AK437" s="25">
        <f t="shared" ca="1" si="368"/>
        <v>-13403443.197980838</v>
      </c>
      <c r="AL437" s="25">
        <f t="shared" ca="1" si="368"/>
        <v>-13708088.287388997</v>
      </c>
      <c r="AM437" s="25">
        <f t="shared" ca="1" si="368"/>
        <v>-14004278.592268374</v>
      </c>
      <c r="AN437" s="25">
        <f t="shared" ca="1" si="368"/>
        <v>-14285681.392249353</v>
      </c>
      <c r="AO437" s="25">
        <f t="shared" ca="1" si="368"/>
        <v>-14562452.880066408</v>
      </c>
      <c r="AP437" s="25">
        <f t="shared" ca="1" si="368"/>
        <v>-14815986.680962643</v>
      </c>
      <c r="AQ437" s="25">
        <f t="shared" ca="1" si="368"/>
        <v>-15043074.785076</v>
      </c>
      <c r="AR437" s="25">
        <f t="shared" ca="1" si="368"/>
        <v>-15240083.361329341</v>
      </c>
      <c r="AS437" s="25">
        <f t="shared" ca="1" si="368"/>
        <v>-15410818.614603346</v>
      </c>
      <c r="AT437" s="25">
        <f t="shared" ca="1" si="368"/>
        <v>-15542694.202931756</v>
      </c>
      <c r="AU437" s="25">
        <f t="shared" ca="1" si="368"/>
        <v>-15630426.348814396</v>
      </c>
      <c r="AV437" s="25">
        <f t="shared" ca="1" si="368"/>
        <v>-15668028.354007669</v>
      </c>
      <c r="AW437" s="25">
        <f t="shared" ca="1" si="368"/>
        <v>-15656639.50646464</v>
      </c>
      <c r="AX437" s="25">
        <f t="shared" ca="1" si="368"/>
        <v>-15580650.621066628</v>
      </c>
      <c r="AY437" s="25">
        <f t="shared" ca="1" si="368"/>
        <v>-15598427.867747556</v>
      </c>
      <c r="AZ437" s="25">
        <f t="shared" ca="1" si="368"/>
        <v>-15534395.885608267</v>
      </c>
      <c r="BA437" s="25">
        <f t="shared" ca="1" si="368"/>
        <v>-15399213.150112625</v>
      </c>
      <c r="BB437" s="25">
        <f t="shared" ca="1" si="368"/>
        <v>-15162839.572115699</v>
      </c>
      <c r="BC437" s="25">
        <f t="shared" ca="1" si="368"/>
        <v>-14810582.37117427</v>
      </c>
      <c r="BD437" s="25">
        <f t="shared" ca="1" si="368"/>
        <v>-14325790.674327943</v>
      </c>
      <c r="BE437" s="25">
        <f t="shared" ca="1" si="368"/>
        <v>-13689594.364892347</v>
      </c>
      <c r="BF437" s="25">
        <f t="shared" ca="1" si="368"/>
        <v>-12880608.118677691</v>
      </c>
      <c r="BG437" s="25">
        <f t="shared" ca="1" si="368"/>
        <v>-11874595.988412339</v>
      </c>
      <c r="BH437" s="25">
        <f t="shared" ca="1" si="368"/>
        <v>-10652388.274823053</v>
      </c>
      <c r="BI437" s="25">
        <f t="shared" ca="1" si="368"/>
        <v>-9174559.7484025937</v>
      </c>
      <c r="BJ437" s="25">
        <f t="shared" ca="1" si="368"/>
        <v>-7414129.423291713</v>
      </c>
    </row>
    <row r="438" spans="1:62">
      <c r="A438" s="2" t="s">
        <v>252</v>
      </c>
      <c r="B438" s="160">
        <f t="shared" ref="B438:BJ438" si="369">SUM(B434:B437)</f>
        <v>5000</v>
      </c>
      <c r="C438" s="160">
        <f t="shared" ca="1" si="369"/>
        <v>-6766.666666666657</v>
      </c>
      <c r="D438" s="160">
        <f t="shared" ca="1" si="369"/>
        <v>-222575</v>
      </c>
      <c r="E438" s="160">
        <f t="shared" ca="1" si="369"/>
        <v>-755583.33333333326</v>
      </c>
      <c r="F438" s="160">
        <f t="shared" ca="1" si="369"/>
        <v>-1239118.6666666665</v>
      </c>
      <c r="G438" s="160">
        <f t="shared" ca="1" si="369"/>
        <v>-1720397.0063614582</v>
      </c>
      <c r="H438" s="160">
        <f t="shared" ca="1" si="369"/>
        <v>-2197423.0910182656</v>
      </c>
      <c r="I438" s="160">
        <f t="shared" ca="1" si="369"/>
        <v>-2671464.5621672668</v>
      </c>
      <c r="J438" s="160">
        <f t="shared" ca="1" si="369"/>
        <v>-3111708.3424031353</v>
      </c>
      <c r="K438" s="160">
        <f t="shared" ca="1" si="369"/>
        <v>-3549011.5202685203</v>
      </c>
      <c r="L438" s="160">
        <f t="shared" ca="1" si="369"/>
        <v>-3983384.6143265106</v>
      </c>
      <c r="M438" s="160">
        <f t="shared" ca="1" si="369"/>
        <v>-4414832.2545046173</v>
      </c>
      <c r="N438" s="160">
        <f t="shared" ca="1" si="369"/>
        <v>-2243352.5544652594</v>
      </c>
      <c r="O438" s="160">
        <f t="shared" ca="1" si="369"/>
        <v>-2616937.9953933815</v>
      </c>
      <c r="P438" s="160">
        <f t="shared" ca="1" si="369"/>
        <v>-2993552.6654371088</v>
      </c>
      <c r="Q438" s="160">
        <f t="shared" ca="1" si="369"/>
        <v>-3384418.0152923688</v>
      </c>
      <c r="R438" s="160">
        <f t="shared" ca="1" si="369"/>
        <v>-3775250.666041472</v>
      </c>
      <c r="S438" s="160">
        <f t="shared" ca="1" si="369"/>
        <v>-4165913.6722041238</v>
      </c>
      <c r="T438" s="160">
        <f t="shared" ca="1" si="369"/>
        <v>-4556254.6487938603</v>
      </c>
      <c r="U438" s="160">
        <f t="shared" ca="1" si="369"/>
        <v>-4946103.6497570006</v>
      </c>
      <c r="V438" s="160">
        <f t="shared" ca="1" si="369"/>
        <v>-5321734.1725558965</v>
      </c>
      <c r="W438" s="160">
        <f t="shared" ca="1" si="369"/>
        <v>-5696237.793786901</v>
      </c>
      <c r="X438" s="160">
        <f t="shared" ca="1" si="369"/>
        <v>-6069311.1711442657</v>
      </c>
      <c r="Y438" s="160">
        <f t="shared" ca="1" si="369"/>
        <v>-6440613.7354193088</v>
      </c>
      <c r="Z438" s="160">
        <f t="shared" ca="1" si="369"/>
        <v>-6809762.6510233991</v>
      </c>
      <c r="AA438" s="160">
        <f t="shared" ca="1" si="369"/>
        <v>-7177576.8222632408</v>
      </c>
      <c r="AB438" s="160">
        <f t="shared" ca="1" si="369"/>
        <v>-7545220.2344421875</v>
      </c>
      <c r="AC438" s="160">
        <f t="shared" ca="1" si="369"/>
        <v>-7924032.7714778353</v>
      </c>
      <c r="AD438" s="160">
        <f t="shared" ca="1" si="369"/>
        <v>-8298515.0470630955</v>
      </c>
      <c r="AE438" s="160">
        <f t="shared" ca="1" si="369"/>
        <v>-8667954.331806086</v>
      </c>
      <c r="AF438" s="160">
        <f t="shared" ca="1" si="369"/>
        <v>-9031545.6335407849</v>
      </c>
      <c r="AG438" s="160">
        <f t="shared" ca="1" si="369"/>
        <v>-9388379.3219546918</v>
      </c>
      <c r="AH438" s="160">
        <f t="shared" ca="1" si="369"/>
        <v>-9737427.1033293828</v>
      </c>
      <c r="AI438" s="160">
        <f t="shared" ca="1" si="369"/>
        <v>-10077526.125293262</v>
      </c>
      <c r="AJ438" s="160">
        <f t="shared" ca="1" si="369"/>
        <v>-10407360.962136975</v>
      </c>
      <c r="AK438" s="160">
        <f t="shared" ca="1" si="369"/>
        <v>-10725443.197980838</v>
      </c>
      <c r="AL438" s="160">
        <f t="shared" ca="1" si="369"/>
        <v>-11030088.287388997</v>
      </c>
      <c r="AM438" s="160">
        <f t="shared" ca="1" si="369"/>
        <v>-11326278.592268374</v>
      </c>
      <c r="AN438" s="160">
        <f t="shared" ca="1" si="369"/>
        <v>-11607681.392249353</v>
      </c>
      <c r="AO438" s="160">
        <f t="shared" ca="1" si="369"/>
        <v>-11884452.880066408</v>
      </c>
      <c r="AP438" s="160">
        <f t="shared" ca="1" si="369"/>
        <v>-12137986.680962643</v>
      </c>
      <c r="AQ438" s="160">
        <f t="shared" ca="1" si="369"/>
        <v>-12365074.785076</v>
      </c>
      <c r="AR438" s="160">
        <f t="shared" ca="1" si="369"/>
        <v>-12562083.361329341</v>
      </c>
      <c r="AS438" s="160">
        <f t="shared" ca="1" si="369"/>
        <v>-12732818.614603346</v>
      </c>
      <c r="AT438" s="160">
        <f t="shared" ca="1" si="369"/>
        <v>-12864694.202931756</v>
      </c>
      <c r="AU438" s="160">
        <f t="shared" ca="1" si="369"/>
        <v>-12952426.348814396</v>
      </c>
      <c r="AV438" s="160">
        <f t="shared" ca="1" si="369"/>
        <v>-12990028.354007669</v>
      </c>
      <c r="AW438" s="160">
        <f t="shared" ca="1" si="369"/>
        <v>-12978639.50646464</v>
      </c>
      <c r="AX438" s="160">
        <f t="shared" ca="1" si="369"/>
        <v>-12902650.621066628</v>
      </c>
      <c r="AY438" s="160">
        <f t="shared" ca="1" si="369"/>
        <v>-12920427.867747556</v>
      </c>
      <c r="AZ438" s="160">
        <f t="shared" ca="1" si="369"/>
        <v>-12856395.885608267</v>
      </c>
      <c r="BA438" s="160">
        <f t="shared" ca="1" si="369"/>
        <v>-12721213.150112625</v>
      </c>
      <c r="BB438" s="160">
        <f t="shared" ca="1" si="369"/>
        <v>-12484839.572115699</v>
      </c>
      <c r="BC438" s="160">
        <f t="shared" ca="1" si="369"/>
        <v>-12132582.37117427</v>
      </c>
      <c r="BD438" s="160">
        <f t="shared" ca="1" si="369"/>
        <v>-11647790.674327943</v>
      </c>
      <c r="BE438" s="160">
        <f t="shared" ca="1" si="369"/>
        <v>-11011594.364892347</v>
      </c>
      <c r="BF438" s="160">
        <f t="shared" ca="1" si="369"/>
        <v>-10202608.118677691</v>
      </c>
      <c r="BG438" s="160">
        <f t="shared" ca="1" si="369"/>
        <v>-9196595.9884123392</v>
      </c>
      <c r="BH438" s="160">
        <f t="shared" ca="1" si="369"/>
        <v>-7974388.2748230528</v>
      </c>
      <c r="BI438" s="160">
        <f t="shared" ca="1" si="369"/>
        <v>-6496559.7484025937</v>
      </c>
      <c r="BJ438" s="160">
        <f t="shared" ca="1" si="369"/>
        <v>-4736129.423291713</v>
      </c>
    </row>
    <row r="440" spans="1:62">
      <c r="A440" s="17" t="s">
        <v>253</v>
      </c>
      <c r="B440" s="179">
        <f t="shared" ref="B440:BJ440" si="370">B438+B431</f>
        <v>5000</v>
      </c>
      <c r="C440" s="179">
        <f t="shared" ca="1" si="370"/>
        <v>29060</v>
      </c>
      <c r="D440" s="179">
        <f t="shared" ca="1" si="370"/>
        <v>-136331.66666666666</v>
      </c>
      <c r="E440" s="179">
        <f t="shared" ca="1" si="370"/>
        <v>-542460</v>
      </c>
      <c r="F440" s="179">
        <f t="shared" ca="1" si="370"/>
        <v>-1045784.5333333333</v>
      </c>
      <c r="G440" s="179">
        <f t="shared" ca="1" si="370"/>
        <v>-1496459.9104835417</v>
      </c>
      <c r="H440" s="179">
        <f t="shared" ca="1" si="370"/>
        <v>-1946496.1196625414</v>
      </c>
      <c r="I440" s="179">
        <f t="shared" ca="1" si="370"/>
        <v>-2397783.3726842487</v>
      </c>
      <c r="J440" s="179">
        <f t="shared" ca="1" si="370"/>
        <v>-2826813.7988659851</v>
      </c>
      <c r="K440" s="179">
        <f t="shared" ca="1" si="370"/>
        <v>-3259463.4790290543</v>
      </c>
      <c r="L440" s="179">
        <f t="shared" ca="1" si="370"/>
        <v>-3691474.058396711</v>
      </c>
      <c r="M440" s="179">
        <f t="shared" ca="1" si="370"/>
        <v>-4122807.0419082777</v>
      </c>
      <c r="N440" s="179">
        <f t="shared" ca="1" si="370"/>
        <v>-1944992.79064595</v>
      </c>
      <c r="O440" s="179">
        <f t="shared" ca="1" si="370"/>
        <v>-2213005.60221222</v>
      </c>
      <c r="P440" s="179">
        <f t="shared" ca="1" si="370"/>
        <v>-2636571.1963001555</v>
      </c>
      <c r="Q440" s="179">
        <f t="shared" ca="1" si="370"/>
        <v>-3036344.6797999139</v>
      </c>
      <c r="R440" s="179">
        <f t="shared" ca="1" si="370"/>
        <v>-3427082.1632895982</v>
      </c>
      <c r="S440" s="179">
        <f t="shared" ca="1" si="370"/>
        <v>-3817152.0847817748</v>
      </c>
      <c r="T440" s="179">
        <f t="shared" ca="1" si="370"/>
        <v>-4206345.2485427633</v>
      </c>
      <c r="U440" s="179">
        <f t="shared" ca="1" si="370"/>
        <v>-4594427.0470337151</v>
      </c>
      <c r="V440" s="179">
        <f t="shared" ca="1" si="370"/>
        <v>-4918326.6021750411</v>
      </c>
      <c r="W440" s="179">
        <f t="shared" ca="1" si="370"/>
        <v>-5317133.7991295839</v>
      </c>
      <c r="X440" s="179">
        <f t="shared" ca="1" si="370"/>
        <v>-5685610.8998494241</v>
      </c>
      <c r="Y440" s="179">
        <f t="shared" ca="1" si="370"/>
        <v>-6051221.0411227504</v>
      </c>
      <c r="Z440" s="179">
        <f t="shared" ca="1" si="370"/>
        <v>-6413443.9788027443</v>
      </c>
      <c r="AA440" s="179">
        <f t="shared" ca="1" si="370"/>
        <v>-6760143.9361047223</v>
      </c>
      <c r="AB440" s="179">
        <f t="shared" ca="1" si="370"/>
        <v>-7116218.9483917104</v>
      </c>
      <c r="AC440" s="179">
        <f t="shared" ca="1" si="370"/>
        <v>-7476845.7325964095</v>
      </c>
      <c r="AD440" s="179">
        <f t="shared" ca="1" si="370"/>
        <v>-7836991.7934640376</v>
      </c>
      <c r="AE440" s="179">
        <f t="shared" ca="1" si="370"/>
        <v>-8189724.5751433801</v>
      </c>
      <c r="AF440" s="179">
        <f t="shared" ca="1" si="370"/>
        <v>-8533929.6013478097</v>
      </c>
      <c r="AG440" s="179">
        <f t="shared" ca="1" si="370"/>
        <v>-8868345.9477397241</v>
      </c>
      <c r="AH440" s="179">
        <f t="shared" ca="1" si="370"/>
        <v>-9191546.5983849727</v>
      </c>
      <c r="AI440" s="179">
        <f t="shared" ca="1" si="370"/>
        <v>-9501916.1766100414</v>
      </c>
      <c r="AJ440" s="179">
        <f t="shared" ca="1" si="370"/>
        <v>-9797625.6992009133</v>
      </c>
      <c r="AK440" s="179">
        <f t="shared" ca="1" si="370"/>
        <v>-10076603.955956502</v>
      </c>
      <c r="AL440" s="179">
        <f t="shared" ca="1" si="370"/>
        <v>-10336505.063412333</v>
      </c>
      <c r="AM440" s="179">
        <f t="shared" ca="1" si="370"/>
        <v>-10548838.377439106</v>
      </c>
      <c r="AN440" s="179">
        <f t="shared" ca="1" si="370"/>
        <v>-10767668.887566246</v>
      </c>
      <c r="AO440" s="179">
        <f t="shared" ca="1" si="370"/>
        <v>-10968182.417366909</v>
      </c>
      <c r="AP440" s="179">
        <f t="shared" ca="1" si="370"/>
        <v>-11141993.417541405</v>
      </c>
      <c r="AQ440" s="179">
        <f t="shared" ca="1" si="370"/>
        <v>-11278277.595662586</v>
      </c>
      <c r="AR440" s="179">
        <f t="shared" ca="1" si="370"/>
        <v>-11371918.572164603</v>
      </c>
      <c r="AS440" s="179">
        <f t="shared" ca="1" si="370"/>
        <v>-11421871.396918498</v>
      </c>
      <c r="AT440" s="179">
        <f t="shared" ca="1" si="370"/>
        <v>-11419979.482217671</v>
      </c>
      <c r="AU440" s="179">
        <f t="shared" ca="1" si="370"/>
        <v>-11355624.764106385</v>
      </c>
      <c r="AV440" s="179">
        <f t="shared" ca="1" si="370"/>
        <v>-11220364.032235363</v>
      </c>
      <c r="AW440" s="179">
        <f t="shared" ca="1" si="370"/>
        <v>-11009380.493692623</v>
      </c>
      <c r="AX440" s="179">
        <f t="shared" ca="1" si="370"/>
        <v>-10710241.217604263</v>
      </c>
      <c r="AY440" s="179">
        <f t="shared" ca="1" si="370"/>
        <v>-10186112.799620761</v>
      </c>
      <c r="AZ440" s="179">
        <f t="shared" ca="1" si="370"/>
        <v>-9818371.3429972623</v>
      </c>
      <c r="BA440" s="179">
        <f t="shared" ca="1" si="370"/>
        <v>-9329668.5712715816</v>
      </c>
      <c r="BB440" s="179">
        <f t="shared" ca="1" si="370"/>
        <v>-8700131.0498804282</v>
      </c>
      <c r="BC440" s="179">
        <f t="shared" ca="1" si="370"/>
        <v>-7901992.8183822315</v>
      </c>
      <c r="BD440" s="179">
        <f t="shared" ca="1" si="370"/>
        <v>-6911520.1252191439</v>
      </c>
      <c r="BE440" s="179">
        <f t="shared" ca="1" si="370"/>
        <v>-5701807.3726072144</v>
      </c>
      <c r="BF440" s="179">
        <f t="shared" ca="1" si="370"/>
        <v>-4242353.0512468843</v>
      </c>
      <c r="BG440" s="179">
        <f t="shared" ca="1" si="370"/>
        <v>-2498578.9959939588</v>
      </c>
      <c r="BH440" s="179">
        <f t="shared" ca="1" si="370"/>
        <v>-436263.5858901497</v>
      </c>
      <c r="BI440" s="179">
        <f t="shared" ca="1" si="370"/>
        <v>1990691.8861255143</v>
      </c>
      <c r="BJ440" s="179">
        <f t="shared" ca="1" si="370"/>
        <v>4831007.2266132012</v>
      </c>
    </row>
    <row r="441" spans="1:62">
      <c r="B441" s="94">
        <f t="shared" ref="B441:BJ441" si="371">B440-B419</f>
        <v>0</v>
      </c>
      <c r="C441" s="94">
        <f t="shared" ca="1" si="371"/>
        <v>0</v>
      </c>
      <c r="D441" s="94">
        <f t="shared" ca="1" si="371"/>
        <v>0</v>
      </c>
      <c r="E441" s="94">
        <f t="shared" ca="1" si="371"/>
        <v>0</v>
      </c>
      <c r="F441" s="94">
        <f t="shared" ca="1" si="371"/>
        <v>0</v>
      </c>
      <c r="G441" s="94">
        <f t="shared" ca="1" si="371"/>
        <v>0</v>
      </c>
      <c r="H441" s="94">
        <f t="shared" ca="1" si="371"/>
        <v>0</v>
      </c>
      <c r="I441" s="94">
        <f t="shared" ca="1" si="371"/>
        <v>0</v>
      </c>
      <c r="J441" s="94">
        <f t="shared" ca="1" si="371"/>
        <v>0</v>
      </c>
      <c r="K441" s="94">
        <f t="shared" ca="1" si="371"/>
        <v>0</v>
      </c>
      <c r="L441" s="94">
        <f t="shared" ca="1" si="371"/>
        <v>0</v>
      </c>
      <c r="M441" s="94">
        <f t="shared" ca="1" si="371"/>
        <v>0</v>
      </c>
      <c r="N441" s="94">
        <f t="shared" ca="1" si="371"/>
        <v>0</v>
      </c>
      <c r="O441" s="94">
        <f t="shared" ca="1" si="371"/>
        <v>0</v>
      </c>
      <c r="P441" s="94">
        <f t="shared" ca="1" si="371"/>
        <v>0</v>
      </c>
      <c r="Q441" s="94">
        <f t="shared" ca="1" si="371"/>
        <v>0</v>
      </c>
      <c r="R441" s="94">
        <f t="shared" ca="1" si="371"/>
        <v>0</v>
      </c>
      <c r="S441" s="94">
        <f t="shared" ca="1" si="371"/>
        <v>0</v>
      </c>
      <c r="T441" s="94">
        <f t="shared" ca="1" si="371"/>
        <v>0</v>
      </c>
      <c r="U441" s="94">
        <f t="shared" ca="1" si="371"/>
        <v>0</v>
      </c>
      <c r="V441" s="94">
        <f t="shared" ca="1" si="371"/>
        <v>0</v>
      </c>
      <c r="W441" s="94">
        <f t="shared" ca="1" si="371"/>
        <v>0</v>
      </c>
      <c r="X441" s="94">
        <f t="shared" ca="1" si="371"/>
        <v>0</v>
      </c>
      <c r="Y441" s="94">
        <f t="shared" ca="1" si="371"/>
        <v>0</v>
      </c>
      <c r="Z441" s="94">
        <f t="shared" ca="1" si="371"/>
        <v>0</v>
      </c>
      <c r="AA441" s="94">
        <f t="shared" ca="1" si="371"/>
        <v>0</v>
      </c>
      <c r="AB441" s="94">
        <f t="shared" ca="1" si="371"/>
        <v>0</v>
      </c>
      <c r="AC441" s="94">
        <f t="shared" ca="1" si="371"/>
        <v>0</v>
      </c>
      <c r="AD441" s="94">
        <f t="shared" ca="1" si="371"/>
        <v>0</v>
      </c>
      <c r="AE441" s="94">
        <f t="shared" ca="1" si="371"/>
        <v>0</v>
      </c>
      <c r="AF441" s="94">
        <f t="shared" ca="1" si="371"/>
        <v>0</v>
      </c>
      <c r="AG441" s="94">
        <f t="shared" ca="1" si="371"/>
        <v>0</v>
      </c>
      <c r="AH441" s="94">
        <f t="shared" ca="1" si="371"/>
        <v>0</v>
      </c>
      <c r="AI441" s="94">
        <f t="shared" ca="1" si="371"/>
        <v>0</v>
      </c>
      <c r="AJ441" s="94">
        <f t="shared" ca="1" si="371"/>
        <v>0</v>
      </c>
      <c r="AK441" s="94">
        <f t="shared" ca="1" si="371"/>
        <v>0</v>
      </c>
      <c r="AL441" s="94">
        <f t="shared" ca="1" si="371"/>
        <v>0</v>
      </c>
      <c r="AM441" s="94">
        <f t="shared" ca="1" si="371"/>
        <v>0</v>
      </c>
      <c r="AN441" s="94">
        <f t="shared" ca="1" si="371"/>
        <v>0</v>
      </c>
      <c r="AO441" s="94">
        <f t="shared" ca="1" si="371"/>
        <v>0</v>
      </c>
      <c r="AP441" s="94">
        <f t="shared" ca="1" si="371"/>
        <v>0</v>
      </c>
      <c r="AQ441" s="94">
        <f t="shared" ca="1" si="371"/>
        <v>0</v>
      </c>
      <c r="AR441" s="94">
        <f t="shared" ca="1" si="371"/>
        <v>0</v>
      </c>
      <c r="AS441" s="94">
        <f t="shared" ca="1" si="371"/>
        <v>0</v>
      </c>
      <c r="AT441" s="94">
        <f t="shared" ca="1" si="371"/>
        <v>0</v>
      </c>
      <c r="AU441" s="94">
        <f t="shared" ca="1" si="371"/>
        <v>0</v>
      </c>
      <c r="AV441" s="94">
        <f t="shared" ca="1" si="371"/>
        <v>0</v>
      </c>
      <c r="AW441" s="94">
        <f t="shared" ca="1" si="371"/>
        <v>0</v>
      </c>
      <c r="AX441" s="94">
        <f t="shared" ca="1" si="371"/>
        <v>0</v>
      </c>
      <c r="AY441" s="94">
        <f t="shared" ca="1" si="371"/>
        <v>0</v>
      </c>
      <c r="AZ441" s="94">
        <f t="shared" ca="1" si="371"/>
        <v>0</v>
      </c>
      <c r="BA441" s="94">
        <f t="shared" ca="1" si="371"/>
        <v>0</v>
      </c>
      <c r="BB441" s="94">
        <f t="shared" ca="1" si="371"/>
        <v>0</v>
      </c>
      <c r="BC441" s="94">
        <f t="shared" ca="1" si="371"/>
        <v>0</v>
      </c>
      <c r="BD441" s="94">
        <f t="shared" ca="1" si="371"/>
        <v>0</v>
      </c>
      <c r="BE441" s="94">
        <f t="shared" ca="1" si="371"/>
        <v>0</v>
      </c>
      <c r="BF441" s="94">
        <f t="shared" ca="1" si="371"/>
        <v>0</v>
      </c>
      <c r="BG441" s="94">
        <f t="shared" ca="1" si="371"/>
        <v>4.6566128730773926E-9</v>
      </c>
      <c r="BH441" s="94">
        <f t="shared" ca="1" si="371"/>
        <v>4.6566128730773926E-9</v>
      </c>
      <c r="BI441" s="94">
        <f t="shared" ca="1" si="371"/>
        <v>3.2596290111541748E-9</v>
      </c>
      <c r="BJ441" s="94">
        <f t="shared" ca="1" si="371"/>
        <v>0</v>
      </c>
    </row>
    <row r="442" spans="1:62">
      <c r="B442" s="152">
        <v>12</v>
      </c>
      <c r="C442" s="152">
        <v>24</v>
      </c>
      <c r="D442" s="94">
        <v>36</v>
      </c>
      <c r="E442" s="94">
        <v>48</v>
      </c>
      <c r="F442" s="94">
        <v>60</v>
      </c>
      <c r="G442" s="94">
        <f t="shared" ref="G442:BJ442" ca="1" si="372">G441-F441</f>
        <v>0</v>
      </c>
      <c r="H442" s="94">
        <f t="shared" ca="1" si="372"/>
        <v>0</v>
      </c>
      <c r="I442" s="94">
        <f t="shared" ca="1" si="372"/>
        <v>0</v>
      </c>
      <c r="J442" s="94">
        <f t="shared" ca="1" si="372"/>
        <v>0</v>
      </c>
      <c r="K442" s="94">
        <f t="shared" ca="1" si="372"/>
        <v>0</v>
      </c>
      <c r="L442" s="94">
        <f t="shared" ca="1" si="372"/>
        <v>0</v>
      </c>
      <c r="M442" s="94">
        <f t="shared" ca="1" si="372"/>
        <v>0</v>
      </c>
      <c r="N442" s="94">
        <f t="shared" ca="1" si="372"/>
        <v>0</v>
      </c>
      <c r="O442" s="94">
        <f t="shared" ca="1" si="372"/>
        <v>0</v>
      </c>
      <c r="P442" s="94">
        <f t="shared" ca="1" si="372"/>
        <v>0</v>
      </c>
      <c r="Q442" s="94">
        <f t="shared" ca="1" si="372"/>
        <v>0</v>
      </c>
      <c r="R442" s="94">
        <f t="shared" ca="1" si="372"/>
        <v>0</v>
      </c>
      <c r="S442" s="94">
        <f t="shared" ca="1" si="372"/>
        <v>0</v>
      </c>
      <c r="T442" s="94">
        <f t="shared" ca="1" si="372"/>
        <v>0</v>
      </c>
      <c r="U442" s="94">
        <f t="shared" ca="1" si="372"/>
        <v>0</v>
      </c>
      <c r="V442" s="94">
        <f t="shared" ca="1" si="372"/>
        <v>0</v>
      </c>
      <c r="W442" s="94">
        <f t="shared" ca="1" si="372"/>
        <v>0</v>
      </c>
      <c r="X442" s="94">
        <f t="shared" ca="1" si="372"/>
        <v>0</v>
      </c>
      <c r="Y442" s="94">
        <f t="shared" ca="1" si="372"/>
        <v>0</v>
      </c>
      <c r="Z442" s="94">
        <f t="shared" ca="1" si="372"/>
        <v>0</v>
      </c>
      <c r="AA442" s="94">
        <f t="shared" ca="1" si="372"/>
        <v>0</v>
      </c>
      <c r="AB442" s="94">
        <f t="shared" ca="1" si="372"/>
        <v>0</v>
      </c>
      <c r="AC442" s="94">
        <f t="shared" ca="1" si="372"/>
        <v>0</v>
      </c>
      <c r="AD442" s="94">
        <f t="shared" ca="1" si="372"/>
        <v>0</v>
      </c>
      <c r="AE442" s="94">
        <f t="shared" ca="1" si="372"/>
        <v>0</v>
      </c>
      <c r="AF442" s="94">
        <f t="shared" ca="1" si="372"/>
        <v>0</v>
      </c>
      <c r="AG442" s="94">
        <f t="shared" ca="1" si="372"/>
        <v>0</v>
      </c>
      <c r="AH442" s="94">
        <f t="shared" ca="1" si="372"/>
        <v>0</v>
      </c>
      <c r="AI442" s="94">
        <f t="shared" ca="1" si="372"/>
        <v>0</v>
      </c>
      <c r="AJ442" s="94">
        <f t="shared" ca="1" si="372"/>
        <v>0</v>
      </c>
      <c r="AK442" s="94">
        <f t="shared" ca="1" si="372"/>
        <v>0</v>
      </c>
      <c r="AL442" s="94">
        <f t="shared" ca="1" si="372"/>
        <v>0</v>
      </c>
      <c r="AM442" s="94">
        <f t="shared" ca="1" si="372"/>
        <v>0</v>
      </c>
      <c r="AN442" s="94">
        <f t="shared" ca="1" si="372"/>
        <v>0</v>
      </c>
      <c r="AO442" s="94">
        <f t="shared" ca="1" si="372"/>
        <v>0</v>
      </c>
      <c r="AP442" s="94">
        <f t="shared" ca="1" si="372"/>
        <v>0</v>
      </c>
      <c r="AQ442" s="94">
        <f t="shared" ca="1" si="372"/>
        <v>0</v>
      </c>
      <c r="AR442" s="94">
        <f t="shared" ca="1" si="372"/>
        <v>0</v>
      </c>
      <c r="AS442" s="94">
        <f t="shared" ca="1" si="372"/>
        <v>0</v>
      </c>
      <c r="AT442" s="94">
        <f t="shared" ca="1" si="372"/>
        <v>0</v>
      </c>
      <c r="AU442" s="94">
        <f t="shared" ca="1" si="372"/>
        <v>0</v>
      </c>
      <c r="AV442" s="94">
        <f t="shared" ca="1" si="372"/>
        <v>0</v>
      </c>
      <c r="AW442" s="94">
        <f t="shared" ca="1" si="372"/>
        <v>0</v>
      </c>
      <c r="AX442" s="94">
        <f t="shared" ca="1" si="372"/>
        <v>0</v>
      </c>
      <c r="AY442" s="94">
        <f t="shared" ca="1" si="372"/>
        <v>0</v>
      </c>
      <c r="AZ442" s="94">
        <f t="shared" ca="1" si="372"/>
        <v>0</v>
      </c>
      <c r="BA442" s="94">
        <f t="shared" ca="1" si="372"/>
        <v>0</v>
      </c>
      <c r="BB442" s="94">
        <f t="shared" ca="1" si="372"/>
        <v>0</v>
      </c>
      <c r="BC442" s="94">
        <f t="shared" ca="1" si="372"/>
        <v>0</v>
      </c>
      <c r="BD442" s="94">
        <f t="shared" ca="1" si="372"/>
        <v>0</v>
      </c>
      <c r="BE442" s="94">
        <f t="shared" ca="1" si="372"/>
        <v>0</v>
      </c>
      <c r="BF442" s="94">
        <f t="shared" ca="1" si="372"/>
        <v>0</v>
      </c>
      <c r="BG442" s="94">
        <f t="shared" ca="1" si="372"/>
        <v>4.6566128730773926E-9</v>
      </c>
      <c r="BH442" s="94">
        <f t="shared" ca="1" si="372"/>
        <v>0</v>
      </c>
      <c r="BI442" s="94">
        <f t="shared" ca="1" si="372"/>
        <v>-1.3969838619232178E-9</v>
      </c>
      <c r="BJ442" s="94">
        <f t="shared" ca="1" si="372"/>
        <v>-3.2596290111541748E-9</v>
      </c>
    </row>
    <row r="443" spans="1:62">
      <c r="A443" s="92" t="s">
        <v>254</v>
      </c>
      <c r="B443" s="92">
        <v>1</v>
      </c>
      <c r="C443" s="92">
        <v>2</v>
      </c>
      <c r="D443" s="92">
        <v>3</v>
      </c>
      <c r="E443" s="92">
        <v>4</v>
      </c>
      <c r="F443" s="92">
        <v>5</v>
      </c>
    </row>
    <row r="444" spans="1:62">
      <c r="A444" s="2" t="s">
        <v>245</v>
      </c>
    </row>
    <row r="445" spans="1:62">
      <c r="A445" s="181" t="s">
        <v>246</v>
      </c>
      <c r="B445" s="94">
        <f t="shared" ref="B445:F445" ca="1" si="373">SUMIF($B$401:$BJ$401,B$442,$B404:$BJ404)</f>
        <v>-1995842.7906459495</v>
      </c>
      <c r="C445" s="94">
        <f t="shared" ca="1" si="373"/>
        <v>-6458893.9788027443</v>
      </c>
      <c r="D445" s="94">
        <f t="shared" ca="1" si="373"/>
        <v>-10376555.063412337</v>
      </c>
      <c r="E445" s="94">
        <f t="shared" ca="1" si="373"/>
        <v>-10744891.217604268</v>
      </c>
      <c r="F445" s="94">
        <f t="shared" ca="1" si="373"/>
        <v>4801757.2266131975</v>
      </c>
    </row>
    <row r="446" spans="1:62">
      <c r="A446" s="181">
        <f ca="1">IF(SUM(C446:N446)=0,0,"Accounts Receivable")</f>
        <v>0</v>
      </c>
      <c r="B446" s="94">
        <f t="shared" ref="B446:F446" ca="1" si="374">SUMIF($B$401:$BJ$401,B$442,$B405:$BJ405)</f>
        <v>0</v>
      </c>
      <c r="C446" s="94">
        <f t="shared" ca="1" si="374"/>
        <v>0</v>
      </c>
      <c r="D446" s="94">
        <f t="shared" ca="1" si="374"/>
        <v>0</v>
      </c>
      <c r="E446" s="94">
        <f t="shared" ca="1" si="374"/>
        <v>0</v>
      </c>
      <c r="F446" s="94">
        <f t="shared" ca="1" si="374"/>
        <v>0</v>
      </c>
    </row>
    <row r="447" spans="1:62">
      <c r="A447" s="181">
        <f ca="1">IF(SUM(B447:N447)=0,0,"Direct Expenses")</f>
        <v>0</v>
      </c>
      <c r="B447" s="94">
        <f t="shared" ref="B447:F447" ca="1" si="375">SUMIF($B$401:$BJ$401,B$442,$B406:$BJ406)</f>
        <v>0</v>
      </c>
      <c r="C447" s="94">
        <f t="shared" ca="1" si="375"/>
        <v>0</v>
      </c>
      <c r="D447" s="94">
        <f t="shared" ca="1" si="375"/>
        <v>0</v>
      </c>
      <c r="E447" s="94">
        <f t="shared" ca="1" si="375"/>
        <v>0</v>
      </c>
      <c r="F447" s="94">
        <f t="shared" ca="1" si="375"/>
        <v>0</v>
      </c>
    </row>
    <row r="448" spans="1:62">
      <c r="A448" s="17" t="s">
        <v>247</v>
      </c>
      <c r="B448" s="160">
        <f t="shared" ref="B448:F448" ca="1" si="376">SUMIF($B$401:$BJ$401,B$442,$B407:$BJ407)</f>
        <v>-1995842.7906459495</v>
      </c>
      <c r="C448" s="160">
        <f t="shared" ca="1" si="376"/>
        <v>-6458893.9788027443</v>
      </c>
      <c r="D448" s="160">
        <f t="shared" ca="1" si="376"/>
        <v>-10376555.063412337</v>
      </c>
      <c r="E448" s="160">
        <f t="shared" ca="1" si="376"/>
        <v>-10744891.217604268</v>
      </c>
      <c r="F448" s="160">
        <f t="shared" ca="1" si="376"/>
        <v>4801757.2266131975</v>
      </c>
    </row>
    <row r="450" spans="1:6">
      <c r="A450" s="2" t="s">
        <v>13</v>
      </c>
    </row>
    <row r="451" spans="1:6">
      <c r="A451" s="181" t="str">
        <f>'Input - Assumptions'!$J$22</f>
        <v>Intangibles</v>
      </c>
      <c r="B451" s="94">
        <f t="shared" ref="B451:F451" si="377">SUMIF($B$401:$BJ$401,B$442,$B410:$BJ410)</f>
        <v>25000</v>
      </c>
      <c r="C451" s="94">
        <f t="shared" si="377"/>
        <v>25000</v>
      </c>
      <c r="D451" s="94">
        <f t="shared" si="377"/>
        <v>25000</v>
      </c>
      <c r="E451" s="94">
        <f t="shared" si="377"/>
        <v>25000</v>
      </c>
      <c r="F451" s="94">
        <f t="shared" si="377"/>
        <v>25000</v>
      </c>
    </row>
    <row r="452" spans="1:6">
      <c r="A452" s="181" t="str">
        <f>'Input - Assumptions'!$J$23</f>
        <v>Equipment</v>
      </c>
      <c r="B452" s="94">
        <f t="shared" ref="B452:F452" si="378">SUMIF($B$401:$BJ$401,B$442,$B411:$BJ411)</f>
        <v>30000</v>
      </c>
      <c r="C452" s="94">
        <f t="shared" si="378"/>
        <v>30000</v>
      </c>
      <c r="D452" s="94">
        <f t="shared" si="378"/>
        <v>30000</v>
      </c>
      <c r="E452" s="94">
        <f t="shared" si="378"/>
        <v>30000</v>
      </c>
      <c r="F452" s="94">
        <f t="shared" si="378"/>
        <v>30000</v>
      </c>
    </row>
    <row r="453" spans="1:6">
      <c r="A453" s="181">
        <f>'Input - Assumptions'!$J$24</f>
        <v>0</v>
      </c>
      <c r="B453" s="94">
        <f t="shared" ref="B453:F453" si="379">SUMIF($B$401:$BJ$401,B$442,$B412:$BJ412)</f>
        <v>0</v>
      </c>
      <c r="C453" s="94">
        <f t="shared" si="379"/>
        <v>0</v>
      </c>
      <c r="D453" s="94">
        <f t="shared" si="379"/>
        <v>0</v>
      </c>
      <c r="E453" s="94">
        <f t="shared" si="379"/>
        <v>0</v>
      </c>
      <c r="F453" s="94">
        <f t="shared" si="379"/>
        <v>0</v>
      </c>
    </row>
    <row r="454" spans="1:6">
      <c r="A454" s="181">
        <f>'Input - Assumptions'!$J$25</f>
        <v>0</v>
      </c>
      <c r="B454" s="94">
        <f t="shared" ref="B454:F454" si="380">SUMIF($B$401:$BJ$401,B$442,$B413:$BJ413)</f>
        <v>0</v>
      </c>
      <c r="C454" s="94">
        <f t="shared" si="380"/>
        <v>0</v>
      </c>
      <c r="D454" s="94">
        <f t="shared" si="380"/>
        <v>0</v>
      </c>
      <c r="E454" s="94">
        <f t="shared" si="380"/>
        <v>0</v>
      </c>
      <c r="F454" s="94">
        <f t="shared" si="380"/>
        <v>0</v>
      </c>
    </row>
    <row r="455" spans="1:6">
      <c r="A455" s="181">
        <f>'Input - Assumptions'!$J$26</f>
        <v>0</v>
      </c>
      <c r="B455" s="94">
        <f t="shared" ref="B455:F455" si="381">SUMIF($B$401:$BJ$401,B$442,$B414:$BJ414)</f>
        <v>0</v>
      </c>
      <c r="C455" s="94">
        <f t="shared" si="381"/>
        <v>0</v>
      </c>
      <c r="D455" s="94">
        <f t="shared" si="381"/>
        <v>0</v>
      </c>
      <c r="E455" s="94">
        <f t="shared" si="381"/>
        <v>0</v>
      </c>
      <c r="F455" s="94">
        <f t="shared" si="381"/>
        <v>0</v>
      </c>
    </row>
    <row r="456" spans="1:6">
      <c r="A456" s="181">
        <f>'Input - Assumptions'!$J$27</f>
        <v>0</v>
      </c>
      <c r="B456" s="94">
        <f t="shared" ref="B456:F456" si="382">SUMIF($B$401:$BJ$401,B$442,$B415:$BJ415)</f>
        <v>0</v>
      </c>
      <c r="C456" s="94">
        <f t="shared" si="382"/>
        <v>0</v>
      </c>
      <c r="D456" s="94">
        <f t="shared" si="382"/>
        <v>0</v>
      </c>
      <c r="E456" s="94">
        <f t="shared" si="382"/>
        <v>0</v>
      </c>
      <c r="F456" s="94">
        <f t="shared" si="382"/>
        <v>0</v>
      </c>
    </row>
    <row r="457" spans="1:6">
      <c r="A457" s="181" t="str">
        <f>IF(SUM(B457:N457)=0,0,"Accumulated Depreciation")</f>
        <v>Accumulated Depreciation</v>
      </c>
      <c r="B457" s="94">
        <f t="shared" ref="B457:F457" si="383">SUMIF($B$401:$BJ$401,B$442,$B416:$BJ416)</f>
        <v>-4150</v>
      </c>
      <c r="C457" s="94">
        <f t="shared" si="383"/>
        <v>-9550</v>
      </c>
      <c r="D457" s="94">
        <f t="shared" si="383"/>
        <v>-14950</v>
      </c>
      <c r="E457" s="94">
        <f t="shared" si="383"/>
        <v>-20350</v>
      </c>
      <c r="F457" s="94">
        <f t="shared" si="383"/>
        <v>-25750</v>
      </c>
    </row>
    <row r="458" spans="1:6">
      <c r="A458" s="17" t="str">
        <f>IF(COUNTIF(A451:A456,"&lt;&gt;0")=0,0,"Total Fixed Assets Net")</f>
        <v>Total Fixed Assets Net</v>
      </c>
      <c r="B458" s="160">
        <f t="shared" ref="B458:F458" si="384">SUMIF($B$401:$BJ$401,B$442,$B417:$BJ417)</f>
        <v>50850</v>
      </c>
      <c r="C458" s="160">
        <f t="shared" si="384"/>
        <v>45450</v>
      </c>
      <c r="D458" s="160">
        <f t="shared" si="384"/>
        <v>40050</v>
      </c>
      <c r="E458" s="160">
        <f t="shared" si="384"/>
        <v>34650</v>
      </c>
      <c r="F458" s="160">
        <f t="shared" si="384"/>
        <v>29250</v>
      </c>
    </row>
    <row r="459" spans="1:6">
      <c r="A459" s="152" t="str">
        <f>IF(COUNTIF(A451:A456,"&lt;&gt;0")=0,0,"")</f>
        <v/>
      </c>
    </row>
    <row r="460" spans="1:6">
      <c r="A460" s="17" t="s">
        <v>248</v>
      </c>
      <c r="B460" s="179">
        <f t="shared" ref="B460:F460" ca="1" si="385">SUMIF($B$401:$BJ$401,B$442,$B419:$BJ419)</f>
        <v>-1944992.7906459495</v>
      </c>
      <c r="C460" s="179">
        <f t="shared" ca="1" si="385"/>
        <v>-6413443.9788027443</v>
      </c>
      <c r="D460" s="179">
        <f t="shared" ca="1" si="385"/>
        <v>-10336505.063412337</v>
      </c>
      <c r="E460" s="179">
        <f t="shared" ca="1" si="385"/>
        <v>-10710241.217604268</v>
      </c>
      <c r="F460" s="179">
        <f t="shared" ca="1" si="385"/>
        <v>4831007.2266131975</v>
      </c>
    </row>
    <row r="462" spans="1:6">
      <c r="A462" s="17" t="s">
        <v>249</v>
      </c>
    </row>
    <row r="463" spans="1:6">
      <c r="A463" s="2" t="str">
        <f ca="1">IF(COUNTIF(A464:A465,"&lt;&gt;0")=0,0,"Current Liabilities")</f>
        <v>Current Liabilities</v>
      </c>
      <c r="B463" s="94">
        <f t="shared" ref="B463:F463" si="386">SUMIF($B$401:$BJ$401,B$442,$B422:$BJ422)</f>
        <v>0</v>
      </c>
      <c r="C463" s="94">
        <f t="shared" si="386"/>
        <v>0</v>
      </c>
      <c r="D463" s="94">
        <f t="shared" si="386"/>
        <v>0</v>
      </c>
      <c r="E463" s="94">
        <f t="shared" si="386"/>
        <v>0</v>
      </c>
      <c r="F463" s="94">
        <f t="shared" si="386"/>
        <v>0</v>
      </c>
    </row>
    <row r="464" spans="1:6">
      <c r="A464" s="181" t="str">
        <f ca="1">IF(SUM(B464:N464)=0,0,"Accounts Payable")</f>
        <v>Accounts Payable</v>
      </c>
      <c r="B464" s="94">
        <f t="shared" ref="B464:F464" ca="1" si="387">SUMIF($B$401:$BJ$401,B$442,$B423:$BJ423)</f>
        <v>191004.84001420732</v>
      </c>
      <c r="C464" s="94">
        <f t="shared" ca="1" si="387"/>
        <v>189742.45105750833</v>
      </c>
      <c r="D464" s="94">
        <f t="shared" ca="1" si="387"/>
        <v>218910.97666271584</v>
      </c>
      <c r="E464" s="94">
        <f t="shared" ca="1" si="387"/>
        <v>344744.15281297808</v>
      </c>
      <c r="F464" s="94">
        <f t="shared" ca="1" si="387"/>
        <v>1095608.64421889</v>
      </c>
    </row>
    <row r="465" spans="1:6">
      <c r="A465" s="181" t="str">
        <f ca="1">IF(SUM(B465:N465)=0,0,"Current Portion of Long Term Loans")</f>
        <v>Current Portion of Long Term Loans</v>
      </c>
      <c r="B465" s="94">
        <f t="shared" ref="B465:F465" ca="1" si="388">SUMIF($B$401:$BJ$401,B$442,$B424:$BJ424)</f>
        <v>107354.92380510207</v>
      </c>
      <c r="C465" s="94">
        <f t="shared" ca="1" si="388"/>
        <v>206576.22116314681</v>
      </c>
      <c r="D465" s="94">
        <f t="shared" ca="1" si="388"/>
        <v>474672.24731394835</v>
      </c>
      <c r="E465" s="94">
        <f t="shared" ca="1" si="388"/>
        <v>1847665.2506493866</v>
      </c>
      <c r="F465" s="94">
        <f t="shared" ca="1" si="388"/>
        <v>8471528.0056860242</v>
      </c>
    </row>
    <row r="466" spans="1:6">
      <c r="A466" s="2" t="str">
        <f ca="1">IF(COUNTIF(A464:A465,"&lt;&gt;0")=0,0,"Total Current Liabilities")</f>
        <v>Total Current Liabilities</v>
      </c>
      <c r="B466" s="160">
        <f t="shared" ref="B466:F466" ca="1" si="389">SUMIF($B$401:$BJ$401,B$442,$B425:$BJ425)</f>
        <v>298359.76381930942</v>
      </c>
      <c r="C466" s="160">
        <f t="shared" ca="1" si="389"/>
        <v>396318.67222065513</v>
      </c>
      <c r="D466" s="160">
        <f t="shared" ca="1" si="389"/>
        <v>693583.22397666425</v>
      </c>
      <c r="E466" s="160">
        <f t="shared" ca="1" si="389"/>
        <v>2192409.4034623648</v>
      </c>
      <c r="F466" s="160">
        <f t="shared" ca="1" si="389"/>
        <v>9567136.6499049142</v>
      </c>
    </row>
    <row r="467" spans="1:6">
      <c r="A467" s="152" t="str">
        <f ca="1">IF(COUNTIF(A464:A465,"&lt;&gt;0")=0,0,"")</f>
        <v/>
      </c>
    </row>
    <row r="468" spans="1:6">
      <c r="A468" s="2">
        <f>IF(COUNTIF(A469,"&lt;&gt;0")=0,0,"Long-Term Liabilities")</f>
        <v>0</v>
      </c>
      <c r="B468" s="94"/>
      <c r="C468" s="94"/>
      <c r="D468" s="94"/>
      <c r="E468" s="94"/>
      <c r="F468" s="94"/>
    </row>
    <row r="469" spans="1:6">
      <c r="A469" s="181">
        <f>IF(SUM(B469:N469)=0,0,"Long-Term Loans")</f>
        <v>0</v>
      </c>
      <c r="B469" s="94">
        <f t="shared" ref="B469:F469" si="390">SUMIF($B$401:$BJ$401,B$442,$B428:$BJ428)</f>
        <v>0</v>
      </c>
      <c r="C469" s="94">
        <f t="shared" si="390"/>
        <v>0</v>
      </c>
      <c r="D469" s="94">
        <f t="shared" si="390"/>
        <v>0</v>
      </c>
      <c r="E469" s="94">
        <f t="shared" si="390"/>
        <v>0</v>
      </c>
      <c r="F469" s="94">
        <f t="shared" si="390"/>
        <v>0</v>
      </c>
    </row>
    <row r="470" spans="1:6">
      <c r="A470" s="2">
        <f>IF(COUNTIF(A469,"&lt;&gt;0")=0,0,"Total Long-Term Liabilities")</f>
        <v>0</v>
      </c>
      <c r="B470" s="160">
        <f t="shared" ref="B470:F470" si="391">SUMIF($B$401:$BJ$401,B$442,$B429:$BJ429)</f>
        <v>0</v>
      </c>
      <c r="C470" s="160">
        <f t="shared" si="391"/>
        <v>0</v>
      </c>
      <c r="D470" s="160">
        <f t="shared" si="391"/>
        <v>0</v>
      </c>
      <c r="E470" s="160">
        <f t="shared" si="391"/>
        <v>0</v>
      </c>
      <c r="F470" s="160">
        <f t="shared" si="391"/>
        <v>0</v>
      </c>
    </row>
    <row r="471" spans="1:6">
      <c r="A471" s="2">
        <f>IF(COUNTIF(A469,"&lt;&gt;0")=0,0,"")</f>
        <v>0</v>
      </c>
    </row>
    <row r="472" spans="1:6">
      <c r="A472" s="2" t="s">
        <v>250</v>
      </c>
      <c r="B472" s="160">
        <f t="shared" ref="B472:F472" ca="1" si="392">SUMIF($B$401:$BJ$401,B$442,$B431:$BJ431)</f>
        <v>298359.76381930942</v>
      </c>
      <c r="C472" s="160">
        <f t="shared" ca="1" si="392"/>
        <v>396318.67222065513</v>
      </c>
      <c r="D472" s="160">
        <f t="shared" ca="1" si="392"/>
        <v>693583.22397666425</v>
      </c>
      <c r="E472" s="160">
        <f t="shared" ca="1" si="392"/>
        <v>2192409.4034623648</v>
      </c>
      <c r="F472" s="160">
        <f t="shared" ca="1" si="392"/>
        <v>9567136.6499049142</v>
      </c>
    </row>
    <row r="474" spans="1:6">
      <c r="A474" s="2" t="s">
        <v>251</v>
      </c>
    </row>
    <row r="475" spans="1:6">
      <c r="A475" s="181" t="str">
        <f>IF(SUM(B475:N475)=0,0,"Paid In Capital ")</f>
        <v xml:space="preserve">Paid In Capital </v>
      </c>
      <c r="B475" s="94">
        <f t="shared" ref="B475:F475" si="393">SUMIF($B$401:$BJ$401,B$442,$B434:$BJ434)</f>
        <v>2678000</v>
      </c>
      <c r="C475" s="94">
        <f t="shared" si="393"/>
        <v>2678000</v>
      </c>
      <c r="D475" s="94">
        <f t="shared" si="393"/>
        <v>2678000</v>
      </c>
      <c r="E475" s="94">
        <f t="shared" si="393"/>
        <v>2678000</v>
      </c>
      <c r="F475" s="94">
        <f t="shared" si="393"/>
        <v>2678000</v>
      </c>
    </row>
    <row r="476" spans="1:6">
      <c r="A476" s="181">
        <f>IF(SUM(B476:N476)=0,0,"Additional Equity Funding")</f>
        <v>0</v>
      </c>
      <c r="B476" s="94">
        <f t="shared" ref="B476:F476" si="394">SUMIF($B$401:$BJ$401,B$442,$B435:$BJ435)</f>
        <v>0</v>
      </c>
      <c r="C476" s="94">
        <f t="shared" si="394"/>
        <v>0</v>
      </c>
      <c r="D476" s="94">
        <f t="shared" si="394"/>
        <v>0</v>
      </c>
      <c r="E476" s="94">
        <f t="shared" si="394"/>
        <v>0</v>
      </c>
      <c r="F476" s="94">
        <f t="shared" si="394"/>
        <v>0</v>
      </c>
    </row>
    <row r="477" spans="1:6">
      <c r="A477" s="181">
        <f>IF(SUM(B477:N477)=0,0,"Dividends")</f>
        <v>0</v>
      </c>
      <c r="B477" s="94">
        <f t="shared" ref="B477:F477" si="395">SUMIF($B$401:$BJ$401,B$442,$B436:$BJ436)</f>
        <v>0</v>
      </c>
      <c r="C477" s="94">
        <f t="shared" si="395"/>
        <v>0</v>
      </c>
      <c r="D477" s="94">
        <f t="shared" si="395"/>
        <v>0</v>
      </c>
      <c r="E477" s="94">
        <f t="shared" si="395"/>
        <v>0</v>
      </c>
      <c r="F477" s="94">
        <f t="shared" si="395"/>
        <v>0</v>
      </c>
    </row>
    <row r="478" spans="1:6">
      <c r="A478" s="181" t="str">
        <f ca="1">IF(SUM(B478:N478)=0,0,"Retained Earnings")</f>
        <v>Retained Earnings</v>
      </c>
      <c r="B478" s="94">
        <f t="shared" ref="B478:F478" ca="1" si="396">SUMIF($B$401:$BJ$401,B$442,$B437:$BJ437)</f>
        <v>-4921352.5544652594</v>
      </c>
      <c r="C478" s="94">
        <f t="shared" ca="1" si="396"/>
        <v>-9487762.6510233991</v>
      </c>
      <c r="D478" s="94">
        <f t="shared" ca="1" si="396"/>
        <v>-13708088.287388997</v>
      </c>
      <c r="E478" s="94">
        <f t="shared" ca="1" si="396"/>
        <v>-15580650.621066628</v>
      </c>
      <c r="F478" s="94">
        <f t="shared" ca="1" si="396"/>
        <v>-7414129.423291713</v>
      </c>
    </row>
    <row r="479" spans="1:6">
      <c r="A479" s="2" t="s">
        <v>252</v>
      </c>
    </row>
    <row r="481" spans="1:6">
      <c r="A481" s="17" t="s">
        <v>253</v>
      </c>
      <c r="B481" s="179">
        <f t="shared" ref="B481:F481" ca="1" si="397">SUMIF($B$401:$BJ$401,B$442,$B440:$BJ440)</f>
        <v>-1944992.79064595</v>
      </c>
      <c r="C481" s="179">
        <f t="shared" ca="1" si="397"/>
        <v>-6413443.9788027443</v>
      </c>
      <c r="D481" s="179">
        <f t="shared" ca="1" si="397"/>
        <v>-10336505.063412333</v>
      </c>
      <c r="E481" s="179">
        <f t="shared" ca="1" si="397"/>
        <v>-10710241.217604263</v>
      </c>
      <c r="F481" s="179">
        <f t="shared" ca="1" si="397"/>
        <v>4831007.2266132012</v>
      </c>
    </row>
  </sheetData>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BEA6B"/>
  </sheetPr>
  <dimension ref="A1:Z1000"/>
  <sheetViews>
    <sheetView showGridLines="0" workbookViewId="0"/>
  </sheetViews>
  <sheetFormatPr defaultColWidth="14.453125" defaultRowHeight="15" customHeight="1"/>
  <cols>
    <col min="1" max="1" width="7.81640625" customWidth="1"/>
    <col min="2" max="2" width="26.1796875" customWidth="1"/>
    <col min="3" max="3" width="20.453125" customWidth="1"/>
    <col min="4" max="4" width="22" customWidth="1"/>
    <col min="5" max="9" width="19.453125" customWidth="1"/>
    <col min="10" max="26" width="12" customWidth="1"/>
  </cols>
  <sheetData>
    <row r="1" spans="1:26" ht="21" customHeight="1">
      <c r="A1" s="188"/>
      <c r="B1" s="188"/>
      <c r="C1" s="188"/>
      <c r="D1" s="188"/>
      <c r="E1" s="188"/>
      <c r="F1" s="188"/>
      <c r="G1" s="188"/>
      <c r="H1" s="188"/>
      <c r="I1" s="188"/>
      <c r="J1" s="188"/>
      <c r="K1" s="188"/>
      <c r="L1" s="188"/>
      <c r="M1" s="188"/>
      <c r="N1" s="188"/>
      <c r="O1" s="188"/>
      <c r="P1" s="188"/>
      <c r="Q1" s="188"/>
      <c r="R1" s="188"/>
      <c r="S1" s="188"/>
      <c r="T1" s="188"/>
      <c r="U1" s="188"/>
      <c r="V1" s="188"/>
      <c r="W1" s="188"/>
      <c r="X1" s="188"/>
      <c r="Y1" s="188"/>
      <c r="Z1" s="188"/>
    </row>
    <row r="2" spans="1:26" ht="21" customHeight="1">
      <c r="A2" s="188"/>
      <c r="B2" s="189" t="s">
        <v>255</v>
      </c>
      <c r="C2" s="188"/>
      <c r="D2" s="188"/>
      <c r="E2" s="188"/>
      <c r="F2" s="188"/>
      <c r="G2" s="188"/>
      <c r="H2" s="188"/>
      <c r="I2" s="188"/>
      <c r="J2" s="188"/>
      <c r="K2" s="188"/>
      <c r="L2" s="188"/>
      <c r="M2" s="188"/>
      <c r="N2" s="188"/>
      <c r="O2" s="188"/>
      <c r="P2" s="188"/>
      <c r="Q2" s="188"/>
      <c r="R2" s="188"/>
      <c r="S2" s="188"/>
      <c r="T2" s="188"/>
      <c r="U2" s="188"/>
      <c r="V2" s="188"/>
      <c r="W2" s="188"/>
      <c r="X2" s="188"/>
      <c r="Y2" s="188"/>
      <c r="Z2" s="188"/>
    </row>
    <row r="3" spans="1:26" ht="21" customHeight="1">
      <c r="A3" s="188"/>
      <c r="B3" s="190"/>
      <c r="C3" s="188"/>
      <c r="D3" s="188"/>
      <c r="E3" s="188"/>
      <c r="F3" s="188"/>
      <c r="G3" s="188"/>
      <c r="H3" s="188"/>
      <c r="I3" s="188"/>
      <c r="J3" s="188"/>
      <c r="K3" s="188"/>
      <c r="L3" s="188"/>
      <c r="M3" s="188"/>
      <c r="N3" s="188"/>
      <c r="O3" s="188"/>
      <c r="P3" s="188"/>
      <c r="Q3" s="188"/>
      <c r="R3" s="188"/>
      <c r="S3" s="188"/>
      <c r="T3" s="188"/>
      <c r="U3" s="188"/>
      <c r="V3" s="188"/>
      <c r="W3" s="188"/>
      <c r="X3" s="188"/>
      <c r="Y3" s="188"/>
      <c r="Z3" s="188"/>
    </row>
    <row r="4" spans="1:26" ht="21" customHeight="1">
      <c r="A4" s="188"/>
      <c r="B4" s="191" t="s">
        <v>256</v>
      </c>
      <c r="C4" s="191"/>
      <c r="D4" s="191"/>
      <c r="E4" s="191"/>
      <c r="F4" s="191"/>
      <c r="G4" s="191"/>
      <c r="H4" s="191"/>
      <c r="I4" s="191"/>
      <c r="J4" s="188"/>
      <c r="K4" s="188"/>
      <c r="L4" s="188"/>
      <c r="M4" s="188"/>
      <c r="N4" s="188"/>
      <c r="O4" s="188"/>
      <c r="P4" s="188"/>
      <c r="Q4" s="188"/>
      <c r="R4" s="188"/>
      <c r="S4" s="188"/>
      <c r="T4" s="188"/>
      <c r="U4" s="188"/>
      <c r="V4" s="188"/>
      <c r="W4" s="188"/>
      <c r="X4" s="188"/>
      <c r="Y4" s="188"/>
      <c r="Z4" s="188"/>
    </row>
    <row r="5" spans="1:26" ht="21" customHeight="1">
      <c r="A5" s="188"/>
      <c r="B5" s="192" t="s">
        <v>257</v>
      </c>
      <c r="C5" s="191"/>
      <c r="D5" s="191"/>
      <c r="E5" s="191"/>
      <c r="F5" s="191"/>
      <c r="G5" s="191"/>
      <c r="H5" s="191"/>
      <c r="I5" s="191"/>
      <c r="J5" s="188"/>
      <c r="K5" s="188"/>
      <c r="L5" s="188"/>
      <c r="M5" s="188"/>
      <c r="N5" s="188"/>
      <c r="O5" s="188"/>
      <c r="P5" s="188"/>
      <c r="Q5" s="188"/>
      <c r="R5" s="188"/>
      <c r="S5" s="188"/>
      <c r="T5" s="188"/>
      <c r="U5" s="188"/>
      <c r="V5" s="188"/>
      <c r="W5" s="188"/>
      <c r="X5" s="188"/>
      <c r="Y5" s="188"/>
      <c r="Z5" s="188"/>
    </row>
    <row r="6" spans="1:26" ht="21" customHeight="1">
      <c r="A6" s="188"/>
      <c r="B6" s="193" t="s">
        <v>258</v>
      </c>
      <c r="C6" s="191"/>
      <c r="D6" s="191"/>
      <c r="E6" s="191"/>
      <c r="F6" s="191"/>
      <c r="G6" s="191"/>
      <c r="H6" s="191"/>
      <c r="I6" s="191"/>
      <c r="J6" s="188"/>
      <c r="K6" s="188"/>
      <c r="L6" s="188"/>
      <c r="M6" s="188"/>
      <c r="N6" s="188"/>
      <c r="O6" s="188"/>
      <c r="P6" s="188"/>
      <c r="Q6" s="188"/>
      <c r="R6" s="188"/>
      <c r="S6" s="188"/>
      <c r="T6" s="188"/>
      <c r="U6" s="188"/>
      <c r="V6" s="188"/>
      <c r="W6" s="188"/>
      <c r="X6" s="188"/>
      <c r="Y6" s="188"/>
      <c r="Z6" s="188"/>
    </row>
    <row r="7" spans="1:26" ht="21" customHeight="1">
      <c r="A7" s="188"/>
      <c r="B7" s="191" t="s">
        <v>259</v>
      </c>
      <c r="C7" s="191"/>
      <c r="D7" s="191"/>
      <c r="E7" s="191"/>
      <c r="F7" s="191"/>
      <c r="G7" s="191"/>
      <c r="H7" s="191"/>
      <c r="I7" s="191"/>
      <c r="J7" s="188"/>
      <c r="K7" s="188"/>
      <c r="L7" s="188"/>
      <c r="M7" s="188"/>
      <c r="N7" s="188"/>
      <c r="O7" s="188"/>
      <c r="P7" s="188"/>
      <c r="Q7" s="188"/>
      <c r="R7" s="188"/>
      <c r="S7" s="188"/>
      <c r="T7" s="188"/>
      <c r="U7" s="188"/>
      <c r="V7" s="188"/>
      <c r="W7" s="188"/>
      <c r="X7" s="188"/>
      <c r="Y7" s="188"/>
      <c r="Z7" s="188"/>
    </row>
    <row r="8" spans="1:26" ht="21" customHeight="1">
      <c r="A8" s="188"/>
      <c r="B8" s="191"/>
      <c r="C8" s="191"/>
      <c r="D8" s="191"/>
      <c r="E8" s="191"/>
      <c r="F8" s="191"/>
      <c r="G8" s="191"/>
      <c r="H8" s="191"/>
      <c r="I8" s="191"/>
      <c r="J8" s="188"/>
      <c r="K8" s="188"/>
      <c r="L8" s="188"/>
      <c r="M8" s="188"/>
      <c r="N8" s="188"/>
      <c r="O8" s="188"/>
      <c r="P8" s="188"/>
      <c r="Q8" s="188"/>
      <c r="R8" s="188"/>
      <c r="S8" s="188"/>
      <c r="T8" s="188"/>
      <c r="U8" s="188"/>
      <c r="V8" s="188"/>
      <c r="W8" s="188"/>
      <c r="X8" s="188"/>
      <c r="Y8" s="188"/>
      <c r="Z8" s="188"/>
    </row>
    <row r="9" spans="1:26" ht="21" customHeight="1">
      <c r="A9" s="194"/>
      <c r="B9" s="192" t="s">
        <v>260</v>
      </c>
      <c r="C9" s="195"/>
      <c r="D9" s="196" t="s">
        <v>261</v>
      </c>
      <c r="E9" s="197" t="s">
        <v>145</v>
      </c>
      <c r="F9" s="197" t="s">
        <v>126</v>
      </c>
      <c r="G9" s="197" t="s">
        <v>127</v>
      </c>
      <c r="H9" s="197" t="s">
        <v>128</v>
      </c>
      <c r="I9" s="197" t="s">
        <v>129</v>
      </c>
      <c r="J9" s="194"/>
      <c r="K9" s="194"/>
      <c r="L9" s="194"/>
      <c r="M9" s="194"/>
      <c r="N9" s="194"/>
      <c r="O9" s="194"/>
      <c r="P9" s="194"/>
      <c r="Q9" s="194"/>
      <c r="R9" s="194"/>
      <c r="S9" s="194"/>
      <c r="T9" s="194"/>
      <c r="U9" s="194"/>
      <c r="V9" s="194"/>
      <c r="W9" s="194"/>
      <c r="X9" s="194"/>
      <c r="Y9" s="194"/>
    </row>
    <row r="10" spans="1:26" ht="21" customHeight="1">
      <c r="A10" s="194"/>
      <c r="B10" s="191"/>
      <c r="C10" s="198"/>
      <c r="D10" s="199"/>
      <c r="E10" s="200"/>
      <c r="F10" s="200"/>
      <c r="G10" s="200"/>
      <c r="H10" s="200"/>
      <c r="I10" s="200"/>
      <c r="J10" s="194"/>
      <c r="K10" s="201"/>
      <c r="L10" s="194"/>
      <c r="M10" s="201"/>
      <c r="N10" s="194"/>
      <c r="O10" s="194"/>
      <c r="P10" s="194"/>
      <c r="Q10" s="194"/>
      <c r="R10" s="194"/>
      <c r="S10" s="194"/>
      <c r="T10" s="194"/>
      <c r="U10" s="194"/>
      <c r="V10" s="194"/>
      <c r="W10" s="194"/>
      <c r="X10" s="194"/>
      <c r="Y10" s="194"/>
    </row>
    <row r="11" spans="1:26" ht="21" customHeight="1">
      <c r="A11" s="194"/>
      <c r="B11" s="191" t="s">
        <v>262</v>
      </c>
      <c r="C11" s="202"/>
      <c r="D11" s="203">
        <f>SUM('Cash Flows Stmt'!B41,'Cash Flows Stmt'!B42)</f>
        <v>0</v>
      </c>
      <c r="E11" s="204"/>
      <c r="F11" s="204"/>
      <c r="G11" s="204"/>
      <c r="H11" s="204"/>
      <c r="I11" s="204"/>
      <c r="J11" s="194"/>
      <c r="K11" s="194"/>
      <c r="L11" s="194"/>
      <c r="M11" s="194"/>
      <c r="N11" s="194"/>
      <c r="O11" s="194"/>
      <c r="P11" s="194"/>
      <c r="Q11" s="194"/>
      <c r="R11" s="194"/>
      <c r="S11" s="194"/>
      <c r="T11" s="194"/>
      <c r="U11" s="194"/>
      <c r="V11" s="194"/>
      <c r="W11" s="194"/>
      <c r="X11" s="194"/>
      <c r="Y11" s="194"/>
    </row>
    <row r="12" spans="1:26" ht="21" customHeight="1">
      <c r="A12" s="205"/>
      <c r="B12" s="191"/>
      <c r="C12" s="202"/>
      <c r="D12" s="206"/>
      <c r="E12" s="207"/>
      <c r="F12" s="207"/>
      <c r="G12" s="207"/>
      <c r="H12" s="207"/>
      <c r="I12" s="207"/>
      <c r="J12" s="194"/>
      <c r="K12" s="194"/>
      <c r="L12" s="194"/>
      <c r="M12" s="194"/>
      <c r="N12" s="194"/>
      <c r="O12" s="194"/>
      <c r="P12" s="194"/>
      <c r="Q12" s="194"/>
      <c r="R12" s="194"/>
      <c r="S12" s="194"/>
      <c r="T12" s="194"/>
      <c r="U12" s="194"/>
      <c r="V12" s="194"/>
      <c r="W12" s="194"/>
      <c r="X12" s="194"/>
      <c r="Y12" s="194"/>
    </row>
    <row r="13" spans="1:26" ht="21" customHeight="1">
      <c r="A13" s="194"/>
      <c r="B13" s="191" t="s">
        <v>173</v>
      </c>
      <c r="C13" s="208"/>
      <c r="D13" s="203">
        <v>0</v>
      </c>
      <c r="E13" s="172">
        <f ca="1">'IS Summary'!B9</f>
        <v>231493.97163976997</v>
      </c>
      <c r="F13" s="172">
        <f ca="1">'IS Summary'!C9</f>
        <v>1005322.2202989239</v>
      </c>
      <c r="G13" s="172">
        <f ca="1">'IS Summary'!D9</f>
        <v>1963098.8232599755</v>
      </c>
      <c r="H13" s="172">
        <f ca="1">'IS Summary'!E9</f>
        <v>6470612.3985950379</v>
      </c>
      <c r="I13" s="172">
        <f ca="1">'IS Summary'!F9</f>
        <v>28189785.495144963</v>
      </c>
      <c r="J13" s="194"/>
      <c r="K13" s="194"/>
      <c r="L13" s="194"/>
      <c r="M13" s="194"/>
      <c r="N13" s="194"/>
      <c r="O13" s="194"/>
      <c r="P13" s="194"/>
      <c r="Q13" s="194"/>
      <c r="R13" s="194"/>
      <c r="S13" s="194"/>
      <c r="T13" s="194"/>
      <c r="U13" s="194"/>
      <c r="V13" s="194"/>
      <c r="W13" s="194"/>
      <c r="X13" s="194"/>
      <c r="Y13" s="194"/>
    </row>
    <row r="14" spans="1:26" ht="21" customHeight="1">
      <c r="A14" s="194"/>
      <c r="B14" s="191" t="s">
        <v>263</v>
      </c>
      <c r="C14" s="208"/>
      <c r="D14" s="203">
        <v>0</v>
      </c>
      <c r="E14" s="209"/>
      <c r="F14" s="209"/>
      <c r="G14" s="209"/>
      <c r="H14" s="209"/>
      <c r="I14" s="209"/>
      <c r="J14" s="194"/>
      <c r="K14" s="194"/>
      <c r="L14" s="194"/>
      <c r="M14" s="194"/>
      <c r="N14" s="194"/>
      <c r="O14" s="194"/>
      <c r="P14" s="194"/>
      <c r="Q14" s="194"/>
      <c r="R14" s="194"/>
      <c r="S14" s="194"/>
      <c r="T14" s="194"/>
      <c r="U14" s="194"/>
      <c r="V14" s="194"/>
      <c r="W14" s="194"/>
      <c r="X14" s="194"/>
      <c r="Y14" s="194"/>
    </row>
    <row r="15" spans="1:26" ht="17.5">
      <c r="A15" s="194"/>
      <c r="B15" s="191" t="s">
        <v>190</v>
      </c>
      <c r="C15" s="208"/>
      <c r="D15" s="203">
        <v>0</v>
      </c>
      <c r="E15" s="172">
        <f ca="1">'IS Summary'!B42</f>
        <v>0</v>
      </c>
      <c r="F15" s="172">
        <f ca="1">'IS Summary'!C42</f>
        <v>0</v>
      </c>
      <c r="G15" s="172">
        <f ca="1">'IS Summary'!D42</f>
        <v>0</v>
      </c>
      <c r="H15" s="172">
        <f ca="1">'IS Summary'!E42</f>
        <v>0</v>
      </c>
      <c r="I15" s="172">
        <f ca="1">'IS Summary'!F42</f>
        <v>0</v>
      </c>
      <c r="J15" s="194"/>
      <c r="K15" s="194"/>
      <c r="L15" s="194"/>
      <c r="M15" s="194"/>
      <c r="N15" s="194"/>
      <c r="O15" s="194"/>
      <c r="P15" s="194"/>
      <c r="Q15" s="194"/>
      <c r="R15" s="194"/>
      <c r="S15" s="194"/>
      <c r="T15" s="194"/>
      <c r="U15" s="194"/>
      <c r="V15" s="194"/>
      <c r="W15" s="194"/>
      <c r="X15" s="194"/>
      <c r="Y15" s="194"/>
    </row>
    <row r="16" spans="1:26" ht="17.5">
      <c r="A16" s="194"/>
      <c r="B16" s="210" t="s">
        <v>264</v>
      </c>
      <c r="C16" s="208"/>
      <c r="D16" s="203">
        <v>0</v>
      </c>
      <c r="E16" s="172">
        <f ca="1">'IS Summary'!B45-E15</f>
        <v>5137096.7659596726</v>
      </c>
      <c r="F16" s="172">
        <f ca="1">'IS Summary'!C45-F15</f>
        <v>5482903.2072627191</v>
      </c>
      <c r="G16" s="172">
        <f ca="1">'IS Summary'!D45-G15</f>
        <v>6002850.4133150922</v>
      </c>
      <c r="H16" s="172">
        <f ca="1">'IS Summary'!E45-H15</f>
        <v>7717534.7389896866</v>
      </c>
      <c r="I16" s="172">
        <f ca="1">'IS Summary'!F45-I15</f>
        <v>15128976.592123179</v>
      </c>
      <c r="J16" s="194"/>
      <c r="K16" s="194"/>
      <c r="L16" s="194"/>
      <c r="M16" s="194"/>
      <c r="N16" s="194"/>
      <c r="O16" s="194"/>
      <c r="P16" s="194"/>
      <c r="Q16" s="194"/>
      <c r="R16" s="194"/>
      <c r="S16" s="194"/>
      <c r="T16" s="194"/>
      <c r="U16" s="194"/>
      <c r="V16" s="194"/>
      <c r="W16" s="194"/>
      <c r="X16" s="194"/>
      <c r="Y16" s="194"/>
    </row>
    <row r="17" spans="1:25" ht="17.5">
      <c r="A17" s="205"/>
      <c r="B17" s="191"/>
      <c r="C17" s="208"/>
      <c r="D17" s="206"/>
      <c r="E17" s="209"/>
      <c r="F17" s="209"/>
      <c r="G17" s="209"/>
      <c r="H17" s="209"/>
      <c r="I17" s="209"/>
      <c r="J17" s="194"/>
      <c r="K17" s="194"/>
      <c r="L17" s="194"/>
      <c r="M17" s="194"/>
      <c r="N17" s="194"/>
      <c r="O17" s="194"/>
      <c r="P17" s="194"/>
      <c r="Q17" s="194"/>
      <c r="R17" s="194"/>
      <c r="S17" s="194"/>
      <c r="T17" s="194"/>
      <c r="U17" s="194"/>
      <c r="V17" s="194"/>
      <c r="W17" s="194"/>
      <c r="X17" s="194"/>
      <c r="Y17" s="194"/>
    </row>
    <row r="18" spans="1:25" ht="17.5">
      <c r="A18" s="205"/>
      <c r="B18" s="191" t="s">
        <v>265</v>
      </c>
      <c r="C18" s="208"/>
      <c r="D18" s="203">
        <v>0</v>
      </c>
      <c r="E18" s="172">
        <f>'IS Summary'!B44</f>
        <v>4150</v>
      </c>
      <c r="F18" s="172">
        <f>'IS Summary'!C44</f>
        <v>5400</v>
      </c>
      <c r="G18" s="172">
        <f>'IS Summary'!D44</f>
        <v>5400</v>
      </c>
      <c r="H18" s="172">
        <f>'IS Summary'!E44</f>
        <v>5400</v>
      </c>
      <c r="I18" s="172">
        <f>'IS Summary'!F44</f>
        <v>5400</v>
      </c>
      <c r="J18" s="194"/>
      <c r="K18" s="194"/>
      <c r="L18" s="194"/>
      <c r="M18" s="194"/>
      <c r="N18" s="194"/>
      <c r="O18" s="194"/>
      <c r="P18" s="194"/>
      <c r="Q18" s="194"/>
      <c r="R18" s="194"/>
      <c r="S18" s="194"/>
      <c r="T18" s="194"/>
      <c r="U18" s="194"/>
      <c r="V18" s="194"/>
      <c r="W18" s="194"/>
      <c r="X18" s="194"/>
      <c r="Y18" s="194"/>
    </row>
    <row r="19" spans="1:25" ht="17.5">
      <c r="A19" s="205"/>
      <c r="B19" s="191"/>
      <c r="C19" s="208"/>
      <c r="D19" s="203"/>
      <c r="E19" s="209"/>
      <c r="F19" s="209"/>
      <c r="G19" s="209"/>
      <c r="H19" s="209"/>
      <c r="I19" s="209"/>
      <c r="J19" s="194"/>
      <c r="K19" s="194"/>
      <c r="L19" s="194"/>
      <c r="M19" s="194"/>
      <c r="N19" s="194"/>
      <c r="O19" s="194"/>
      <c r="P19" s="194"/>
      <c r="Q19" s="194"/>
      <c r="R19" s="194"/>
      <c r="S19" s="194"/>
      <c r="T19" s="194"/>
      <c r="U19" s="194"/>
      <c r="V19" s="194"/>
      <c r="W19" s="194"/>
      <c r="X19" s="194"/>
      <c r="Y19" s="194"/>
    </row>
    <row r="20" spans="1:25" ht="17.5">
      <c r="A20" s="205"/>
      <c r="B20" s="191" t="s">
        <v>266</v>
      </c>
      <c r="C20" s="208"/>
      <c r="D20" s="203">
        <v>0</v>
      </c>
      <c r="E20" s="172">
        <f>'IS Summary'!B43</f>
        <v>0</v>
      </c>
      <c r="F20" s="172">
        <f>'IS Summary'!C43</f>
        <v>0</v>
      </c>
      <c r="G20" s="172">
        <f>'IS Summary'!D43</f>
        <v>0</v>
      </c>
      <c r="H20" s="172">
        <f>'IS Summary'!E43</f>
        <v>0</v>
      </c>
      <c r="I20" s="172">
        <f>'IS Summary'!F43</f>
        <v>0</v>
      </c>
      <c r="J20" s="194"/>
      <c r="K20" s="194"/>
      <c r="L20" s="194"/>
      <c r="M20" s="194"/>
      <c r="N20" s="194"/>
      <c r="O20" s="194"/>
      <c r="P20" s="194"/>
      <c r="Q20" s="194"/>
      <c r="R20" s="194"/>
      <c r="S20" s="194"/>
      <c r="T20" s="194"/>
      <c r="U20" s="194"/>
      <c r="V20" s="194"/>
      <c r="W20" s="194"/>
      <c r="X20" s="194"/>
      <c r="Y20" s="194"/>
    </row>
    <row r="21" spans="1:25" ht="15.75" customHeight="1">
      <c r="A21" s="211"/>
      <c r="B21" s="191" t="s">
        <v>267</v>
      </c>
      <c r="C21" s="208"/>
      <c r="D21" s="203">
        <v>0</v>
      </c>
      <c r="E21" s="172">
        <f ca="1">'IS Summary'!B48</f>
        <v>0</v>
      </c>
      <c r="F21" s="172">
        <f ca="1">'IS Summary'!C48</f>
        <v>0</v>
      </c>
      <c r="G21" s="172">
        <f ca="1">'IS Summary'!D48</f>
        <v>0</v>
      </c>
      <c r="H21" s="172">
        <f ca="1">'IS Summary'!E48</f>
        <v>0</v>
      </c>
      <c r="I21" s="172">
        <f ca="1">'IS Summary'!F48</f>
        <v>2041630.2994437274</v>
      </c>
      <c r="J21" s="194"/>
      <c r="K21" s="194"/>
      <c r="L21" s="194"/>
      <c r="M21" s="194"/>
      <c r="N21" s="194"/>
      <c r="O21" s="194"/>
      <c r="P21" s="194"/>
      <c r="Q21" s="194"/>
      <c r="R21" s="194"/>
      <c r="S21" s="194"/>
      <c r="T21" s="194"/>
      <c r="U21" s="194"/>
      <c r="V21" s="194"/>
      <c r="W21" s="194"/>
      <c r="X21" s="194"/>
      <c r="Y21" s="194"/>
    </row>
    <row r="22" spans="1:25" ht="15.75" customHeight="1">
      <c r="A22" s="205"/>
      <c r="B22" s="192"/>
      <c r="C22" s="208"/>
      <c r="D22" s="212"/>
      <c r="E22" s="213"/>
      <c r="F22" s="213"/>
      <c r="G22" s="213"/>
      <c r="H22" s="213"/>
      <c r="I22" s="213"/>
      <c r="J22" s="194"/>
      <c r="K22" s="194"/>
      <c r="L22" s="194"/>
      <c r="M22" s="194"/>
      <c r="N22" s="194"/>
      <c r="O22" s="194"/>
      <c r="P22" s="194"/>
      <c r="Q22" s="194"/>
      <c r="R22" s="194"/>
      <c r="S22" s="194"/>
      <c r="T22" s="194"/>
      <c r="U22" s="194"/>
      <c r="V22" s="194"/>
      <c r="W22" s="194"/>
      <c r="X22" s="194"/>
      <c r="Y22" s="194"/>
    </row>
    <row r="23" spans="1:25" ht="15.75" customHeight="1">
      <c r="A23" s="205"/>
      <c r="B23" s="191" t="s">
        <v>268</v>
      </c>
      <c r="C23" s="208"/>
      <c r="D23" s="203">
        <v>0</v>
      </c>
      <c r="E23" s="172">
        <f>'BS Summary'!B4</f>
        <v>0</v>
      </c>
      <c r="F23" s="172">
        <f>'BS Summary'!C4</f>
        <v>0</v>
      </c>
      <c r="G23" s="172">
        <f>'BS Summary'!D4</f>
        <v>0</v>
      </c>
      <c r="H23" s="172">
        <f>'BS Summary'!E4</f>
        <v>0</v>
      </c>
      <c r="I23" s="172">
        <f>'BS Summary'!F4</f>
        <v>0</v>
      </c>
      <c r="J23" s="194"/>
      <c r="K23" s="194"/>
      <c r="L23" s="194"/>
      <c r="M23" s="194"/>
      <c r="N23" s="194"/>
      <c r="O23" s="194"/>
      <c r="P23" s="194"/>
      <c r="Q23" s="194"/>
      <c r="R23" s="194"/>
      <c r="S23" s="194"/>
      <c r="T23" s="194"/>
      <c r="U23" s="194"/>
      <c r="V23" s="194"/>
      <c r="W23" s="194"/>
      <c r="X23" s="194"/>
      <c r="Y23" s="194"/>
    </row>
    <row r="24" spans="1:25" ht="15.75" customHeight="1">
      <c r="A24" s="211"/>
      <c r="B24" s="191" t="s">
        <v>184</v>
      </c>
      <c r="C24" s="208"/>
      <c r="D24" s="203">
        <v>0</v>
      </c>
      <c r="E24" s="172">
        <f>'BS Summary'!B5</f>
        <v>0</v>
      </c>
      <c r="F24" s="172">
        <f>'BS Summary'!C5</f>
        <v>0</v>
      </c>
      <c r="G24" s="172">
        <f>'BS Summary'!D5</f>
        <v>0</v>
      </c>
      <c r="H24" s="172">
        <f>'BS Summary'!E5</f>
        <v>0</v>
      </c>
      <c r="I24" s="172">
        <f>'BS Summary'!F5</f>
        <v>0</v>
      </c>
      <c r="J24" s="194"/>
      <c r="K24" s="194"/>
      <c r="L24" s="194"/>
      <c r="M24" s="194"/>
      <c r="N24" s="194"/>
      <c r="O24" s="194"/>
      <c r="P24" s="194"/>
      <c r="Q24" s="194"/>
      <c r="R24" s="194"/>
      <c r="S24" s="194"/>
      <c r="T24" s="194"/>
      <c r="U24" s="194"/>
      <c r="V24" s="194"/>
      <c r="W24" s="194"/>
      <c r="X24" s="194"/>
      <c r="Y24" s="194"/>
    </row>
    <row r="25" spans="1:25" ht="15.75" customHeight="1">
      <c r="A25" s="205"/>
      <c r="B25" s="191" t="s">
        <v>269</v>
      </c>
      <c r="C25" s="208"/>
      <c r="D25" s="203">
        <v>0</v>
      </c>
      <c r="E25" s="172">
        <f ca="1">'BS Summary'!B25</f>
        <v>191004.84001420732</v>
      </c>
      <c r="F25" s="172">
        <f ca="1">'BS Summary'!C25</f>
        <v>189742.45105750833</v>
      </c>
      <c r="G25" s="172">
        <f ca="1">'BS Summary'!D25</f>
        <v>218910.97666271584</v>
      </c>
      <c r="H25" s="172">
        <f ca="1">'BS Summary'!E25</f>
        <v>344744.15281297808</v>
      </c>
      <c r="I25" s="172">
        <f ca="1">'BS Summary'!F25</f>
        <v>1095608.64421889</v>
      </c>
      <c r="J25" s="194"/>
      <c r="K25" s="194"/>
      <c r="L25" s="194"/>
      <c r="M25" s="194"/>
      <c r="N25" s="194"/>
      <c r="O25" s="194"/>
      <c r="P25" s="194"/>
      <c r="Q25" s="194"/>
      <c r="R25" s="194"/>
      <c r="S25" s="194"/>
      <c r="T25" s="194"/>
      <c r="U25" s="194"/>
      <c r="V25" s="194"/>
      <c r="W25" s="194"/>
      <c r="X25" s="194"/>
      <c r="Y25" s="194"/>
    </row>
    <row r="26" spans="1:25" ht="15.75" customHeight="1">
      <c r="A26" s="205"/>
      <c r="B26" s="191"/>
      <c r="C26" s="208"/>
      <c r="D26" s="206"/>
      <c r="E26" s="209"/>
      <c r="F26" s="209"/>
      <c r="G26" s="209"/>
      <c r="H26" s="209"/>
      <c r="I26" s="209"/>
      <c r="J26" s="194"/>
      <c r="K26" s="194"/>
      <c r="L26" s="194"/>
      <c r="M26" s="194"/>
      <c r="N26" s="194"/>
      <c r="O26" s="194"/>
      <c r="P26" s="194"/>
      <c r="Q26" s="194"/>
      <c r="R26" s="194"/>
      <c r="S26" s="194"/>
      <c r="T26" s="194"/>
      <c r="U26" s="194"/>
      <c r="V26" s="194"/>
      <c r="W26" s="194"/>
      <c r="X26" s="194"/>
      <c r="Y26" s="194"/>
    </row>
    <row r="27" spans="1:25" ht="15.75" customHeight="1">
      <c r="A27" s="211"/>
      <c r="B27" s="191" t="s">
        <v>270</v>
      </c>
      <c r="C27" s="214"/>
      <c r="D27" s="203">
        <f>-'Cash Flows Stmt'!B44</f>
        <v>0</v>
      </c>
      <c r="E27" s="203">
        <f>-SUM('Cash Flows Stmt'!C44:N44)</f>
        <v>55000</v>
      </c>
      <c r="F27" s="203">
        <f>-'Cash Flows Stmt'!O97</f>
        <v>0</v>
      </c>
      <c r="G27" s="203">
        <f>-'Cash Flows Stmt'!O150</f>
        <v>0</v>
      </c>
      <c r="H27" s="203">
        <f>-'Cash Flows Stmt'!O203</f>
        <v>0</v>
      </c>
      <c r="I27" s="203">
        <f>-'Cash Flows Stmt'!O256</f>
        <v>0</v>
      </c>
      <c r="J27" s="194"/>
      <c r="K27" s="194"/>
      <c r="L27" s="194"/>
      <c r="M27" s="194"/>
      <c r="N27" s="194"/>
      <c r="O27" s="194"/>
      <c r="P27" s="194"/>
      <c r="Q27" s="194"/>
      <c r="R27" s="194"/>
      <c r="S27" s="194"/>
      <c r="T27" s="194"/>
      <c r="U27" s="194"/>
      <c r="V27" s="194"/>
      <c r="W27" s="194"/>
      <c r="X27" s="194"/>
      <c r="Y27" s="194"/>
    </row>
    <row r="28" spans="1:25" ht="15.75" customHeight="1">
      <c r="A28" s="211"/>
      <c r="B28" s="191" t="s">
        <v>271</v>
      </c>
      <c r="C28" s="208"/>
      <c r="D28" s="203">
        <f>'Balance Sheet'!B30+'Balance Sheet'!B34</f>
        <v>0</v>
      </c>
      <c r="E28" s="172">
        <f ca="1">'BS Summary'!B26+'BS Summary'!B30</f>
        <v>107354.92380510207</v>
      </c>
      <c r="F28" s="172">
        <f ca="1">'BS Summary'!C26+'BS Summary'!C30</f>
        <v>206576.22116314681</v>
      </c>
      <c r="G28" s="172">
        <f ca="1">'BS Summary'!D26+'BS Summary'!D30</f>
        <v>474672.24731394835</v>
      </c>
      <c r="H28" s="172">
        <f ca="1">'BS Summary'!E26+'BS Summary'!E30</f>
        <v>1847665.2506493866</v>
      </c>
      <c r="I28" s="172">
        <f ca="1">'BS Summary'!F26+'BS Summary'!F30</f>
        <v>8471528.0056860242</v>
      </c>
      <c r="J28" s="194"/>
      <c r="K28" s="194"/>
      <c r="L28" s="194"/>
      <c r="M28" s="194"/>
      <c r="N28" s="194"/>
      <c r="O28" s="194"/>
      <c r="P28" s="194"/>
      <c r="Q28" s="194"/>
      <c r="R28" s="194"/>
      <c r="S28" s="194"/>
      <c r="T28" s="194"/>
      <c r="U28" s="194"/>
      <c r="V28" s="194"/>
      <c r="W28" s="194"/>
      <c r="X28" s="194"/>
      <c r="Y28" s="194"/>
    </row>
    <row r="29" spans="1:25" ht="15.75" customHeight="1">
      <c r="A29" s="211"/>
      <c r="B29" s="191" t="s">
        <v>272</v>
      </c>
      <c r="C29" s="208"/>
      <c r="D29" s="203">
        <f>'Cash Flows Stmt'!B42</f>
        <v>0</v>
      </c>
      <c r="E29" s="209">
        <f>SUM('Cash Flows Stmt'!C42:N42)</f>
        <v>2678000</v>
      </c>
      <c r="F29" s="172">
        <f>'CF Summary'!C39</f>
        <v>0</v>
      </c>
      <c r="G29" s="172">
        <f>'CF Summary'!D39</f>
        <v>0</v>
      </c>
      <c r="H29" s="172">
        <f>'CF Summary'!E39</f>
        <v>0</v>
      </c>
      <c r="I29" s="172">
        <f>'CF Summary'!F39</f>
        <v>0</v>
      </c>
      <c r="J29" s="194"/>
      <c r="K29" s="194"/>
      <c r="L29" s="194"/>
      <c r="M29" s="194"/>
      <c r="N29" s="194"/>
      <c r="O29" s="194"/>
      <c r="P29" s="194"/>
      <c r="Q29" s="194"/>
      <c r="R29" s="194"/>
      <c r="S29" s="194"/>
      <c r="T29" s="194"/>
      <c r="U29" s="194"/>
      <c r="V29" s="194"/>
      <c r="W29" s="194"/>
      <c r="X29" s="194"/>
      <c r="Y29" s="194"/>
    </row>
    <row r="30" spans="1:25" ht="15.75" customHeight="1">
      <c r="A30" s="215"/>
      <c r="B30" s="192"/>
      <c r="C30" s="208"/>
      <c r="D30" s="208"/>
      <c r="E30" s="216"/>
      <c r="F30" s="216"/>
      <c r="G30" s="216"/>
      <c r="H30" s="216"/>
      <c r="I30" s="216"/>
      <c r="J30" s="194"/>
      <c r="K30" s="194"/>
      <c r="L30" s="194"/>
      <c r="M30" s="194"/>
      <c r="N30" s="194"/>
      <c r="O30" s="194"/>
      <c r="P30" s="194"/>
      <c r="Q30" s="194"/>
      <c r="R30" s="194"/>
      <c r="S30" s="194"/>
      <c r="T30" s="194"/>
      <c r="U30" s="194"/>
      <c r="V30" s="194"/>
      <c r="W30" s="194"/>
      <c r="X30" s="194"/>
      <c r="Y30" s="194"/>
    </row>
    <row r="31" spans="1:25" ht="15.75" customHeight="1">
      <c r="A31" s="205"/>
      <c r="B31" s="191" t="s">
        <v>273</v>
      </c>
      <c r="C31" s="208"/>
      <c r="D31" s="203">
        <f>D11+D27</f>
        <v>0</v>
      </c>
      <c r="E31" s="217"/>
      <c r="F31" s="217"/>
      <c r="G31" s="217"/>
      <c r="H31" s="217"/>
      <c r="I31" s="217"/>
      <c r="J31" s="194"/>
      <c r="K31" s="194"/>
      <c r="L31" s="194"/>
      <c r="M31" s="194"/>
      <c r="N31" s="194"/>
      <c r="O31" s="194"/>
      <c r="P31" s="194"/>
      <c r="Q31" s="194"/>
      <c r="R31" s="194"/>
      <c r="S31" s="194"/>
      <c r="T31" s="194"/>
      <c r="U31" s="194"/>
      <c r="V31" s="194"/>
      <c r="W31" s="194"/>
      <c r="X31" s="194"/>
      <c r="Y31" s="194"/>
    </row>
    <row r="32" spans="1:25" ht="15.75" customHeight="1">
      <c r="A32" s="205"/>
      <c r="B32" s="191" t="s">
        <v>274</v>
      </c>
      <c r="C32" s="208"/>
      <c r="D32" s="203">
        <v>0</v>
      </c>
      <c r="E32" s="218"/>
      <c r="F32" s="218"/>
      <c r="G32" s="218"/>
      <c r="H32" s="218"/>
      <c r="I32" s="218"/>
      <c r="J32" s="194"/>
      <c r="K32" s="194"/>
      <c r="L32" s="194"/>
      <c r="M32" s="194"/>
      <c r="N32" s="194"/>
      <c r="O32" s="194"/>
      <c r="P32" s="194"/>
      <c r="Q32" s="194"/>
      <c r="R32" s="194"/>
      <c r="S32" s="194"/>
      <c r="T32" s="194"/>
      <c r="U32" s="194"/>
      <c r="V32" s="194"/>
      <c r="W32" s="194"/>
      <c r="X32" s="194"/>
      <c r="Y32" s="194"/>
    </row>
    <row r="33" spans="1:26" ht="15.75" customHeight="1">
      <c r="A33" s="205"/>
      <c r="B33" s="191" t="s">
        <v>275</v>
      </c>
      <c r="C33" s="208"/>
      <c r="D33" s="203">
        <v>0</v>
      </c>
      <c r="E33" s="218"/>
      <c r="F33" s="218"/>
      <c r="G33" s="218"/>
      <c r="H33" s="218"/>
      <c r="I33" s="218"/>
      <c r="J33" s="194"/>
      <c r="K33" s="194"/>
      <c r="L33" s="194"/>
      <c r="M33" s="194"/>
      <c r="N33" s="194"/>
      <c r="O33" s="194"/>
      <c r="P33" s="194"/>
      <c r="Q33" s="194"/>
      <c r="R33" s="194"/>
      <c r="S33" s="194"/>
      <c r="T33" s="194"/>
      <c r="U33" s="194"/>
      <c r="V33" s="194"/>
      <c r="W33" s="194"/>
      <c r="X33" s="194"/>
      <c r="Y33" s="194"/>
    </row>
    <row r="34" spans="1:26" ht="15.75" customHeight="1">
      <c r="A34" s="205"/>
      <c r="B34" s="191" t="s">
        <v>276</v>
      </c>
      <c r="C34" s="208"/>
      <c r="D34" s="203">
        <v>0</v>
      </c>
      <c r="E34" s="217"/>
      <c r="F34" s="217"/>
      <c r="G34" s="217"/>
      <c r="H34" s="217"/>
      <c r="I34" s="217"/>
      <c r="J34" s="194"/>
      <c r="K34" s="194"/>
      <c r="L34" s="194"/>
      <c r="M34" s="194"/>
      <c r="N34" s="194"/>
      <c r="O34" s="194"/>
      <c r="P34" s="194"/>
      <c r="Q34" s="194"/>
      <c r="R34" s="194"/>
      <c r="S34" s="194"/>
      <c r="T34" s="194"/>
      <c r="U34" s="194"/>
      <c r="V34" s="194"/>
      <c r="W34" s="194"/>
      <c r="X34" s="194"/>
      <c r="Y34" s="194"/>
    </row>
    <row r="35" spans="1:26" ht="15.75" customHeight="1">
      <c r="A35" s="205"/>
      <c r="B35" s="191" t="s">
        <v>277</v>
      </c>
      <c r="C35" s="208"/>
      <c r="D35" s="203">
        <v>0</v>
      </c>
      <c r="E35" s="218"/>
      <c r="F35" s="218"/>
      <c r="G35" s="218"/>
      <c r="H35" s="218"/>
      <c r="I35" s="218"/>
      <c r="J35" s="194"/>
      <c r="K35" s="194"/>
      <c r="L35" s="194"/>
      <c r="M35" s="194"/>
      <c r="N35" s="194"/>
      <c r="O35" s="194"/>
      <c r="P35" s="194"/>
      <c r="Q35" s="194"/>
      <c r="R35" s="194"/>
      <c r="S35" s="194"/>
      <c r="T35" s="194"/>
      <c r="U35" s="194"/>
      <c r="V35" s="194"/>
      <c r="W35" s="194"/>
      <c r="X35" s="194"/>
      <c r="Y35" s="194"/>
    </row>
    <row r="36" spans="1:26" ht="15.75" customHeight="1">
      <c r="A36" s="205"/>
      <c r="B36" s="191" t="s">
        <v>278</v>
      </c>
      <c r="C36" s="208"/>
      <c r="D36" s="203">
        <v>0</v>
      </c>
      <c r="E36" s="218"/>
      <c r="F36" s="218"/>
      <c r="G36" s="218"/>
      <c r="H36" s="218"/>
      <c r="I36" s="218"/>
      <c r="J36" s="194"/>
      <c r="K36" s="194"/>
      <c r="L36" s="194"/>
      <c r="M36" s="194"/>
      <c r="N36" s="194"/>
      <c r="O36" s="194"/>
      <c r="P36" s="194"/>
      <c r="Q36" s="194"/>
      <c r="R36" s="194"/>
      <c r="S36" s="194"/>
      <c r="T36" s="194"/>
      <c r="U36" s="194"/>
      <c r="V36" s="194"/>
      <c r="W36" s="194"/>
      <c r="X36" s="194"/>
      <c r="Y36" s="194"/>
    </row>
    <row r="37" spans="1:26" ht="15.75" customHeight="1">
      <c r="A37" s="205"/>
      <c r="B37" s="191" t="s">
        <v>279</v>
      </c>
      <c r="C37" s="208"/>
      <c r="D37" s="203">
        <v>0</v>
      </c>
      <c r="E37" s="218"/>
      <c r="F37" s="218"/>
      <c r="G37" s="218"/>
      <c r="H37" s="218"/>
      <c r="I37" s="218"/>
      <c r="J37" s="194"/>
      <c r="K37" s="194"/>
      <c r="L37" s="194"/>
      <c r="M37" s="194"/>
      <c r="N37" s="194"/>
      <c r="O37" s="194"/>
      <c r="P37" s="194"/>
      <c r="Q37" s="194"/>
      <c r="R37" s="194"/>
      <c r="S37" s="194"/>
      <c r="T37" s="194"/>
      <c r="U37" s="194"/>
      <c r="V37" s="194"/>
      <c r="W37" s="194"/>
      <c r="X37" s="194"/>
      <c r="Y37" s="194"/>
    </row>
    <row r="38" spans="1:26" ht="15.75" customHeight="1">
      <c r="A38" s="205"/>
      <c r="B38" s="191" t="s">
        <v>280</v>
      </c>
      <c r="C38" s="208"/>
      <c r="D38" s="203">
        <v>0</v>
      </c>
      <c r="E38" s="218"/>
      <c r="F38" s="218"/>
      <c r="G38" s="218"/>
      <c r="H38" s="218"/>
      <c r="I38" s="218"/>
      <c r="J38" s="194"/>
      <c r="K38" s="194"/>
      <c r="L38" s="194"/>
      <c r="M38" s="194"/>
      <c r="N38" s="194"/>
      <c r="O38" s="194"/>
      <c r="P38" s="194"/>
      <c r="Q38" s="194"/>
      <c r="R38" s="194"/>
      <c r="S38" s="194"/>
      <c r="T38" s="194"/>
      <c r="U38" s="194"/>
      <c r="V38" s="194"/>
      <c r="W38" s="194"/>
      <c r="X38" s="194"/>
      <c r="Y38" s="194"/>
    </row>
    <row r="39" spans="1:26" ht="15.75" customHeight="1">
      <c r="A39" s="194"/>
      <c r="B39" s="219"/>
      <c r="C39" s="194"/>
      <c r="D39" s="194"/>
      <c r="E39" s="194"/>
      <c r="F39" s="194"/>
      <c r="G39" s="194"/>
      <c r="H39" s="194"/>
      <c r="I39" s="194"/>
      <c r="J39" s="194"/>
      <c r="K39" s="194"/>
      <c r="L39" s="194"/>
      <c r="M39" s="194"/>
      <c r="N39" s="194"/>
      <c r="O39" s="194"/>
      <c r="P39" s="194"/>
      <c r="Q39" s="194"/>
      <c r="R39" s="194"/>
      <c r="S39" s="194"/>
      <c r="T39" s="194"/>
      <c r="U39" s="194"/>
      <c r="V39" s="194"/>
      <c r="W39" s="194"/>
      <c r="X39" s="194"/>
      <c r="Y39" s="194"/>
      <c r="Z39" s="194"/>
    </row>
    <row r="40" spans="1:26" ht="15.75" customHeight="1">
      <c r="A40" s="194"/>
      <c r="B40" s="219"/>
      <c r="C40" s="194"/>
      <c r="D40" s="194"/>
      <c r="E40" s="194"/>
      <c r="F40" s="194"/>
      <c r="G40" s="194"/>
      <c r="H40" s="194"/>
      <c r="I40" s="194"/>
      <c r="J40" s="194"/>
      <c r="K40" s="194"/>
      <c r="L40" s="194"/>
      <c r="M40" s="194"/>
      <c r="N40" s="194"/>
      <c r="O40" s="194"/>
      <c r="P40" s="194"/>
      <c r="Q40" s="194"/>
      <c r="R40" s="194"/>
      <c r="S40" s="194"/>
      <c r="T40" s="194"/>
      <c r="U40" s="194"/>
      <c r="V40" s="194"/>
      <c r="W40" s="194"/>
      <c r="X40" s="194"/>
      <c r="Y40" s="194"/>
      <c r="Z40" s="194"/>
    </row>
    <row r="41" spans="1:26" ht="15.75" customHeight="1">
      <c r="A41" s="194"/>
      <c r="B41" s="219"/>
      <c r="C41" s="194"/>
      <c r="D41" s="194"/>
      <c r="E41" s="194"/>
      <c r="F41" s="194"/>
      <c r="G41" s="194"/>
      <c r="H41" s="194"/>
      <c r="I41" s="194"/>
      <c r="J41" s="194"/>
      <c r="K41" s="194"/>
      <c r="L41" s="194"/>
      <c r="M41" s="194"/>
      <c r="N41" s="194"/>
      <c r="O41" s="194"/>
      <c r="P41" s="194"/>
      <c r="Q41" s="194"/>
      <c r="R41" s="194"/>
      <c r="S41" s="194"/>
      <c r="T41" s="194"/>
      <c r="U41" s="194"/>
      <c r="V41" s="194"/>
      <c r="W41" s="194"/>
      <c r="X41" s="194"/>
      <c r="Y41" s="194"/>
      <c r="Z41" s="194"/>
    </row>
    <row r="42" spans="1:26" ht="15.75" customHeight="1">
      <c r="A42" s="220"/>
      <c r="B42" s="221"/>
      <c r="C42" s="220"/>
      <c r="D42" s="220"/>
      <c r="E42" s="220"/>
      <c r="F42" s="220"/>
      <c r="G42" s="220"/>
      <c r="H42" s="220"/>
      <c r="I42" s="220"/>
      <c r="J42" s="220"/>
      <c r="K42" s="220"/>
      <c r="L42" s="220"/>
      <c r="M42" s="220"/>
      <c r="N42" s="220"/>
      <c r="O42" s="220"/>
      <c r="P42" s="220"/>
      <c r="Q42" s="220"/>
      <c r="R42" s="220"/>
      <c r="S42" s="220"/>
      <c r="T42" s="220"/>
      <c r="U42" s="220"/>
      <c r="V42" s="220"/>
      <c r="W42" s="220"/>
      <c r="X42" s="220"/>
      <c r="Y42" s="220"/>
      <c r="Z42" s="220"/>
    </row>
    <row r="43" spans="1:26" ht="15.75" customHeight="1">
      <c r="A43" s="220"/>
      <c r="B43" s="221"/>
      <c r="C43" s="220"/>
      <c r="D43" s="220"/>
      <c r="E43" s="220"/>
      <c r="F43" s="220"/>
      <c r="G43" s="220"/>
      <c r="H43" s="220"/>
      <c r="I43" s="220"/>
      <c r="J43" s="220"/>
      <c r="K43" s="220"/>
      <c r="L43" s="220"/>
      <c r="M43" s="220"/>
      <c r="N43" s="220"/>
      <c r="O43" s="220"/>
      <c r="P43" s="220"/>
      <c r="Q43" s="220"/>
      <c r="R43" s="220"/>
      <c r="S43" s="220"/>
      <c r="T43" s="220"/>
      <c r="U43" s="220"/>
      <c r="V43" s="220"/>
      <c r="W43" s="220"/>
      <c r="X43" s="220"/>
      <c r="Y43" s="220"/>
      <c r="Z43" s="220"/>
    </row>
    <row r="44" spans="1:26" ht="15.75" customHeight="1">
      <c r="A44" s="220"/>
      <c r="B44" s="221"/>
      <c r="C44" s="220"/>
      <c r="D44" s="220"/>
      <c r="E44" s="220"/>
      <c r="F44" s="220"/>
      <c r="G44" s="220"/>
      <c r="H44" s="220"/>
      <c r="I44" s="220"/>
      <c r="J44" s="220"/>
      <c r="K44" s="220"/>
      <c r="L44" s="220"/>
      <c r="M44" s="220"/>
      <c r="N44" s="220"/>
      <c r="O44" s="220"/>
      <c r="P44" s="220"/>
      <c r="Q44" s="220"/>
      <c r="R44" s="220"/>
      <c r="S44" s="220"/>
      <c r="T44" s="220"/>
      <c r="U44" s="220"/>
      <c r="V44" s="220"/>
      <c r="W44" s="220"/>
      <c r="X44" s="220"/>
      <c r="Y44" s="220"/>
      <c r="Z44" s="220"/>
    </row>
    <row r="45" spans="1:26" ht="15.75" customHeight="1">
      <c r="A45" s="220"/>
      <c r="B45" s="221"/>
      <c r="C45" s="220"/>
      <c r="D45" s="220"/>
      <c r="E45" s="220"/>
      <c r="F45" s="220"/>
      <c r="G45" s="220"/>
      <c r="H45" s="220"/>
      <c r="I45" s="220"/>
      <c r="J45" s="220"/>
      <c r="K45" s="220"/>
      <c r="L45" s="220"/>
      <c r="M45" s="220"/>
      <c r="N45" s="220"/>
      <c r="O45" s="220"/>
      <c r="P45" s="220"/>
      <c r="Q45" s="220"/>
      <c r="R45" s="220"/>
      <c r="S45" s="220"/>
      <c r="T45" s="220"/>
      <c r="U45" s="220"/>
      <c r="V45" s="220"/>
      <c r="W45" s="220"/>
      <c r="X45" s="220"/>
      <c r="Y45" s="220"/>
      <c r="Z45" s="220"/>
    </row>
    <row r="46" spans="1:26" ht="15.75" customHeight="1">
      <c r="A46" s="220"/>
      <c r="B46" s="221"/>
      <c r="C46" s="220"/>
      <c r="D46" s="220"/>
      <c r="E46" s="220"/>
      <c r="F46" s="220"/>
      <c r="G46" s="220"/>
      <c r="H46" s="220"/>
      <c r="I46" s="220"/>
      <c r="J46" s="220"/>
      <c r="K46" s="220"/>
      <c r="L46" s="220"/>
      <c r="M46" s="220"/>
      <c r="N46" s="220"/>
      <c r="O46" s="220"/>
      <c r="P46" s="220"/>
      <c r="Q46" s="220"/>
      <c r="R46" s="220"/>
      <c r="S46" s="220"/>
      <c r="T46" s="220"/>
      <c r="U46" s="220"/>
      <c r="V46" s="220"/>
      <c r="W46" s="220"/>
      <c r="X46" s="220"/>
      <c r="Y46" s="220"/>
      <c r="Z46" s="220"/>
    </row>
    <row r="47" spans="1:26" ht="15.75" customHeight="1">
      <c r="A47" s="220"/>
      <c r="B47" s="221"/>
      <c r="C47" s="220"/>
      <c r="D47" s="220"/>
      <c r="E47" s="220"/>
      <c r="F47" s="220"/>
      <c r="G47" s="220"/>
      <c r="H47" s="220"/>
      <c r="I47" s="220"/>
      <c r="J47" s="220"/>
      <c r="K47" s="220"/>
      <c r="L47" s="220"/>
      <c r="M47" s="220"/>
      <c r="N47" s="220"/>
      <c r="O47" s="220"/>
      <c r="P47" s="220"/>
      <c r="Q47" s="220"/>
      <c r="R47" s="220"/>
      <c r="S47" s="220"/>
      <c r="T47" s="220"/>
      <c r="U47" s="220"/>
      <c r="V47" s="220"/>
      <c r="W47" s="220"/>
      <c r="X47" s="220"/>
      <c r="Y47" s="220"/>
      <c r="Z47" s="220"/>
    </row>
    <row r="48" spans="1:26" ht="15.75" customHeight="1">
      <c r="A48" s="220"/>
      <c r="B48" s="221"/>
      <c r="C48" s="220"/>
      <c r="D48" s="220"/>
      <c r="E48" s="220"/>
      <c r="F48" s="220"/>
      <c r="G48" s="220"/>
      <c r="H48" s="220"/>
      <c r="I48" s="220"/>
      <c r="J48" s="220"/>
      <c r="K48" s="220"/>
      <c r="L48" s="220"/>
      <c r="M48" s="220"/>
      <c r="N48" s="220"/>
      <c r="O48" s="220"/>
      <c r="P48" s="220"/>
      <c r="Q48" s="220"/>
      <c r="R48" s="220"/>
      <c r="S48" s="220"/>
      <c r="T48" s="220"/>
      <c r="U48" s="220"/>
      <c r="V48" s="220"/>
      <c r="W48" s="220"/>
      <c r="X48" s="220"/>
      <c r="Y48" s="220"/>
      <c r="Z48" s="220"/>
    </row>
    <row r="49" spans="1:26" ht="15.75" customHeight="1">
      <c r="A49" s="220"/>
      <c r="B49" s="221"/>
      <c r="C49" s="220"/>
      <c r="D49" s="220"/>
      <c r="E49" s="220"/>
      <c r="F49" s="220"/>
      <c r="G49" s="220"/>
      <c r="H49" s="220"/>
      <c r="I49" s="220"/>
      <c r="J49" s="220"/>
      <c r="K49" s="220"/>
      <c r="L49" s="220"/>
      <c r="M49" s="220"/>
      <c r="N49" s="220"/>
      <c r="O49" s="220"/>
      <c r="P49" s="220"/>
      <c r="Q49" s="220"/>
      <c r="R49" s="220"/>
      <c r="S49" s="220"/>
      <c r="T49" s="220"/>
      <c r="U49" s="220"/>
      <c r="V49" s="220"/>
      <c r="W49" s="220"/>
      <c r="X49" s="220"/>
      <c r="Y49" s="220"/>
      <c r="Z49" s="220"/>
    </row>
    <row r="50" spans="1:26" ht="15.75" customHeight="1">
      <c r="A50" s="220"/>
      <c r="B50" s="221"/>
      <c r="C50" s="220"/>
      <c r="D50" s="220"/>
      <c r="E50" s="220"/>
      <c r="F50" s="220"/>
      <c r="G50" s="220"/>
      <c r="H50" s="220"/>
      <c r="I50" s="220"/>
      <c r="J50" s="220"/>
      <c r="K50" s="220"/>
      <c r="L50" s="220"/>
      <c r="M50" s="220"/>
      <c r="N50" s="220"/>
      <c r="O50" s="220"/>
      <c r="P50" s="220"/>
      <c r="Q50" s="220"/>
      <c r="R50" s="220"/>
      <c r="S50" s="220"/>
      <c r="T50" s="220"/>
      <c r="U50" s="220"/>
      <c r="V50" s="220"/>
      <c r="W50" s="220"/>
      <c r="X50" s="220"/>
      <c r="Y50" s="220"/>
      <c r="Z50" s="220"/>
    </row>
    <row r="51" spans="1:26" ht="15.75" customHeight="1">
      <c r="A51" s="220"/>
      <c r="B51" s="221"/>
      <c r="C51" s="220"/>
      <c r="D51" s="220"/>
      <c r="E51" s="220"/>
      <c r="F51" s="222"/>
      <c r="G51" s="220"/>
      <c r="H51" s="220"/>
      <c r="I51" s="220"/>
      <c r="J51" s="220"/>
      <c r="K51" s="220"/>
      <c r="L51" s="220"/>
      <c r="M51" s="220"/>
      <c r="N51" s="220"/>
      <c r="O51" s="220"/>
      <c r="P51" s="220"/>
      <c r="Q51" s="220"/>
      <c r="R51" s="220"/>
      <c r="S51" s="220"/>
      <c r="T51" s="220"/>
      <c r="U51" s="220"/>
      <c r="V51" s="220"/>
      <c r="W51" s="220"/>
      <c r="X51" s="220"/>
      <c r="Y51" s="220"/>
      <c r="Z51" s="220"/>
    </row>
    <row r="52" spans="1:26" ht="15.75" customHeight="1">
      <c r="A52" s="220"/>
      <c r="B52" s="221"/>
      <c r="C52" s="220"/>
      <c r="D52" s="220"/>
      <c r="E52" s="220"/>
      <c r="F52" s="220"/>
      <c r="G52" s="220"/>
      <c r="H52" s="220"/>
      <c r="I52" s="220"/>
      <c r="J52" s="220"/>
      <c r="K52" s="220"/>
      <c r="L52" s="220"/>
      <c r="M52" s="220"/>
      <c r="N52" s="220"/>
      <c r="O52" s="220"/>
      <c r="P52" s="220"/>
      <c r="Q52" s="220"/>
      <c r="R52" s="220"/>
      <c r="S52" s="220"/>
      <c r="T52" s="220"/>
      <c r="U52" s="220"/>
      <c r="V52" s="220"/>
      <c r="W52" s="220"/>
      <c r="X52" s="220"/>
      <c r="Y52" s="220"/>
      <c r="Z52" s="220"/>
    </row>
    <row r="53" spans="1:26" ht="15.75" customHeight="1">
      <c r="A53" s="220"/>
      <c r="B53" s="221"/>
      <c r="C53" s="220"/>
      <c r="D53" s="220"/>
      <c r="E53" s="220"/>
      <c r="F53" s="220"/>
      <c r="G53" s="220"/>
      <c r="H53" s="220"/>
      <c r="I53" s="220"/>
      <c r="J53" s="220"/>
      <c r="K53" s="220"/>
      <c r="L53" s="220"/>
      <c r="M53" s="220"/>
      <c r="N53" s="220"/>
      <c r="O53" s="220"/>
      <c r="P53" s="220"/>
      <c r="Q53" s="220"/>
      <c r="R53" s="220"/>
      <c r="S53" s="220"/>
      <c r="T53" s="220"/>
      <c r="U53" s="220"/>
      <c r="V53" s="220"/>
      <c r="W53" s="220"/>
      <c r="X53" s="220"/>
      <c r="Y53" s="220"/>
      <c r="Z53" s="220"/>
    </row>
    <row r="54" spans="1:26" ht="15.75" customHeight="1">
      <c r="A54" s="220"/>
      <c r="B54" s="221"/>
      <c r="C54" s="220"/>
      <c r="D54" s="220"/>
      <c r="E54" s="220"/>
      <c r="F54" s="220"/>
      <c r="G54" s="220"/>
      <c r="H54" s="220"/>
      <c r="I54" s="220"/>
      <c r="J54" s="220"/>
      <c r="K54" s="220"/>
      <c r="L54" s="220"/>
      <c r="M54" s="220"/>
      <c r="N54" s="220"/>
      <c r="O54" s="220"/>
      <c r="P54" s="220"/>
      <c r="Q54" s="220"/>
      <c r="R54" s="220"/>
      <c r="S54" s="220"/>
      <c r="T54" s="220"/>
      <c r="U54" s="220"/>
      <c r="V54" s="220"/>
      <c r="W54" s="220"/>
      <c r="X54" s="220"/>
      <c r="Y54" s="220"/>
      <c r="Z54" s="220"/>
    </row>
    <row r="55" spans="1:26" ht="15.75" customHeight="1">
      <c r="A55" s="220"/>
      <c r="B55" s="221"/>
      <c r="C55" s="220"/>
      <c r="D55" s="220"/>
      <c r="E55" s="220"/>
      <c r="F55" s="220"/>
      <c r="G55" s="220"/>
      <c r="H55" s="220"/>
      <c r="I55" s="220"/>
      <c r="J55" s="220"/>
      <c r="K55" s="220"/>
      <c r="L55" s="220"/>
      <c r="M55" s="220"/>
      <c r="N55" s="220"/>
      <c r="O55" s="220"/>
      <c r="P55" s="220"/>
      <c r="Q55" s="220"/>
      <c r="R55" s="220"/>
      <c r="S55" s="220"/>
      <c r="T55" s="220"/>
      <c r="U55" s="220"/>
      <c r="V55" s="220"/>
      <c r="W55" s="220"/>
      <c r="X55" s="220"/>
      <c r="Y55" s="220"/>
      <c r="Z55" s="220"/>
    </row>
    <row r="56" spans="1:26" ht="15.75" customHeight="1">
      <c r="A56" s="220"/>
      <c r="B56" s="221"/>
      <c r="C56" s="220"/>
      <c r="D56" s="220"/>
      <c r="E56" s="220"/>
      <c r="F56" s="220"/>
      <c r="G56" s="220"/>
      <c r="H56" s="220"/>
      <c r="I56" s="220"/>
      <c r="J56" s="220"/>
      <c r="K56" s="220"/>
      <c r="L56" s="220"/>
      <c r="M56" s="220"/>
      <c r="N56" s="220"/>
      <c r="O56" s="220"/>
      <c r="P56" s="220"/>
      <c r="Q56" s="220"/>
      <c r="R56" s="220"/>
      <c r="S56" s="220"/>
      <c r="T56" s="220"/>
      <c r="U56" s="220"/>
      <c r="V56" s="220"/>
      <c r="W56" s="220"/>
      <c r="X56" s="220"/>
      <c r="Y56" s="220"/>
      <c r="Z56" s="220"/>
    </row>
    <row r="57" spans="1:26" ht="15.75" customHeight="1">
      <c r="A57" s="220"/>
      <c r="B57" s="221"/>
      <c r="C57" s="220"/>
      <c r="D57" s="220"/>
      <c r="E57" s="220"/>
      <c r="F57" s="220"/>
      <c r="G57" s="220"/>
      <c r="H57" s="220"/>
      <c r="I57" s="220"/>
      <c r="J57" s="220"/>
      <c r="K57" s="220"/>
      <c r="L57" s="220"/>
      <c r="M57" s="220"/>
      <c r="N57" s="220"/>
      <c r="O57" s="220"/>
      <c r="P57" s="220"/>
      <c r="Q57" s="220"/>
      <c r="R57" s="220"/>
      <c r="S57" s="220"/>
      <c r="T57" s="220"/>
      <c r="U57" s="220"/>
      <c r="V57" s="220"/>
      <c r="W57" s="220"/>
      <c r="X57" s="220"/>
      <c r="Y57" s="220"/>
      <c r="Z57" s="220"/>
    </row>
    <row r="58" spans="1:26" ht="15.75" customHeight="1">
      <c r="A58" s="220"/>
      <c r="B58" s="221"/>
      <c r="C58" s="220"/>
      <c r="D58" s="220"/>
      <c r="E58" s="220"/>
      <c r="F58" s="220"/>
      <c r="G58" s="220"/>
      <c r="H58" s="220"/>
      <c r="I58" s="220"/>
      <c r="J58" s="220"/>
      <c r="K58" s="220"/>
      <c r="L58" s="220"/>
      <c r="M58" s="220"/>
      <c r="N58" s="220"/>
      <c r="O58" s="220"/>
      <c r="P58" s="220"/>
      <c r="Q58" s="220"/>
      <c r="R58" s="220"/>
      <c r="S58" s="220"/>
      <c r="T58" s="220"/>
      <c r="U58" s="220"/>
      <c r="V58" s="220"/>
      <c r="W58" s="220"/>
      <c r="X58" s="220"/>
      <c r="Y58" s="220"/>
      <c r="Z58" s="220"/>
    </row>
    <row r="59" spans="1:26" ht="15.75" customHeight="1">
      <c r="A59" s="220"/>
      <c r="B59" s="221"/>
      <c r="C59" s="220"/>
      <c r="D59" s="220"/>
      <c r="E59" s="220"/>
      <c r="F59" s="220"/>
      <c r="G59" s="220"/>
      <c r="H59" s="220"/>
      <c r="I59" s="220"/>
      <c r="J59" s="220"/>
      <c r="K59" s="220"/>
      <c r="L59" s="220"/>
      <c r="M59" s="220"/>
      <c r="N59" s="220"/>
      <c r="O59" s="220"/>
      <c r="P59" s="220"/>
      <c r="Q59" s="220"/>
      <c r="R59" s="220"/>
      <c r="S59" s="220"/>
      <c r="T59" s="220"/>
      <c r="U59" s="220"/>
      <c r="V59" s="220"/>
      <c r="W59" s="220"/>
      <c r="X59" s="220"/>
      <c r="Y59" s="220"/>
      <c r="Z59" s="220"/>
    </row>
    <row r="60" spans="1:26" ht="15.75" customHeight="1">
      <c r="A60" s="220"/>
      <c r="B60" s="221"/>
      <c r="C60" s="220"/>
      <c r="D60" s="220"/>
      <c r="E60" s="220"/>
      <c r="F60" s="220"/>
      <c r="G60" s="220"/>
      <c r="H60" s="220"/>
      <c r="I60" s="220"/>
      <c r="J60" s="220"/>
      <c r="K60" s="220"/>
      <c r="L60" s="220"/>
      <c r="M60" s="220"/>
      <c r="N60" s="220"/>
      <c r="O60" s="220"/>
      <c r="P60" s="220"/>
      <c r="Q60" s="220"/>
      <c r="R60" s="220"/>
      <c r="S60" s="220"/>
      <c r="T60" s="220"/>
      <c r="U60" s="220"/>
      <c r="V60" s="220"/>
      <c r="W60" s="220"/>
      <c r="X60" s="220"/>
      <c r="Y60" s="220"/>
      <c r="Z60" s="220"/>
    </row>
    <row r="61" spans="1:26" ht="15.75" customHeight="1">
      <c r="A61" s="220"/>
      <c r="B61" s="221"/>
      <c r="C61" s="220"/>
      <c r="D61" s="220"/>
      <c r="E61" s="220"/>
      <c r="F61" s="220"/>
      <c r="G61" s="220"/>
      <c r="H61" s="220"/>
      <c r="I61" s="220"/>
      <c r="J61" s="220"/>
      <c r="K61" s="220"/>
      <c r="L61" s="220"/>
      <c r="M61" s="220"/>
      <c r="N61" s="220"/>
      <c r="O61" s="220"/>
      <c r="P61" s="220"/>
      <c r="Q61" s="220"/>
      <c r="R61" s="220"/>
      <c r="S61" s="220"/>
      <c r="T61" s="220"/>
      <c r="U61" s="220"/>
      <c r="V61" s="220"/>
      <c r="W61" s="220"/>
      <c r="X61" s="220"/>
      <c r="Y61" s="220"/>
      <c r="Z61" s="220"/>
    </row>
    <row r="62" spans="1:26" ht="15.75" customHeight="1">
      <c r="A62" s="220"/>
      <c r="B62" s="221"/>
      <c r="C62" s="220"/>
      <c r="D62" s="220"/>
      <c r="E62" s="220"/>
      <c r="F62" s="220"/>
      <c r="G62" s="220"/>
      <c r="H62" s="220"/>
      <c r="I62" s="220"/>
      <c r="J62" s="220"/>
      <c r="K62" s="220"/>
      <c r="L62" s="220"/>
      <c r="M62" s="220"/>
      <c r="N62" s="220"/>
      <c r="O62" s="220"/>
      <c r="P62" s="220"/>
      <c r="Q62" s="220"/>
      <c r="R62" s="220"/>
      <c r="S62" s="220"/>
      <c r="T62" s="220"/>
      <c r="U62" s="220"/>
      <c r="V62" s="220"/>
      <c r="W62" s="220"/>
      <c r="X62" s="220"/>
      <c r="Y62" s="220"/>
      <c r="Z62" s="220"/>
    </row>
    <row r="63" spans="1:26" ht="15.75" customHeight="1">
      <c r="A63" s="220"/>
      <c r="B63" s="221"/>
      <c r="C63" s="220"/>
      <c r="D63" s="220"/>
      <c r="E63" s="220"/>
      <c r="F63" s="220"/>
      <c r="G63" s="220"/>
      <c r="H63" s="220"/>
      <c r="I63" s="220"/>
      <c r="J63" s="220"/>
      <c r="K63" s="220"/>
      <c r="L63" s="220"/>
      <c r="M63" s="220"/>
      <c r="N63" s="220"/>
      <c r="O63" s="220"/>
      <c r="P63" s="220"/>
      <c r="Q63" s="220"/>
      <c r="R63" s="220"/>
      <c r="S63" s="220"/>
      <c r="T63" s="220"/>
      <c r="U63" s="220"/>
      <c r="V63" s="220"/>
      <c r="W63" s="220"/>
      <c r="X63" s="220"/>
      <c r="Y63" s="220"/>
      <c r="Z63" s="220"/>
    </row>
    <row r="64" spans="1:26" ht="15.75" customHeight="1">
      <c r="A64" s="220"/>
      <c r="B64" s="221"/>
      <c r="C64" s="220"/>
      <c r="D64" s="220"/>
      <c r="E64" s="220"/>
      <c r="F64" s="220"/>
      <c r="G64" s="220"/>
      <c r="H64" s="220"/>
      <c r="I64" s="220"/>
      <c r="J64" s="220"/>
      <c r="K64" s="220"/>
      <c r="L64" s="220"/>
      <c r="M64" s="220"/>
      <c r="N64" s="220"/>
      <c r="O64" s="220"/>
      <c r="P64" s="220"/>
      <c r="Q64" s="220"/>
      <c r="R64" s="220"/>
      <c r="S64" s="220"/>
      <c r="T64" s="220"/>
      <c r="U64" s="220"/>
      <c r="V64" s="220"/>
      <c r="W64" s="220"/>
      <c r="X64" s="220"/>
      <c r="Y64" s="220"/>
      <c r="Z64" s="220"/>
    </row>
    <row r="65" spans="1:26" ht="15.75" customHeight="1">
      <c r="A65" s="220"/>
      <c r="B65" s="221"/>
      <c r="C65" s="220"/>
      <c r="D65" s="220"/>
      <c r="E65" s="220"/>
      <c r="F65" s="220"/>
      <c r="G65" s="220"/>
      <c r="H65" s="220"/>
      <c r="I65" s="220"/>
      <c r="J65" s="220"/>
      <c r="K65" s="220"/>
      <c r="L65" s="220"/>
      <c r="M65" s="220"/>
      <c r="N65" s="220"/>
      <c r="O65" s="220"/>
      <c r="P65" s="220"/>
      <c r="Q65" s="220"/>
      <c r="R65" s="220"/>
      <c r="S65" s="220"/>
      <c r="T65" s="220"/>
      <c r="U65" s="220"/>
      <c r="V65" s="220"/>
      <c r="W65" s="220"/>
      <c r="X65" s="220"/>
      <c r="Y65" s="220"/>
      <c r="Z65" s="220"/>
    </row>
    <row r="66" spans="1:26" ht="15.75" customHeight="1">
      <c r="A66" s="220"/>
      <c r="B66" s="221"/>
      <c r="C66" s="220"/>
      <c r="D66" s="220"/>
      <c r="E66" s="220"/>
      <c r="F66" s="220"/>
      <c r="G66" s="220"/>
      <c r="H66" s="220"/>
      <c r="I66" s="220"/>
      <c r="J66" s="220"/>
      <c r="K66" s="220"/>
      <c r="L66" s="220"/>
      <c r="M66" s="220"/>
      <c r="N66" s="220"/>
      <c r="O66" s="220"/>
      <c r="P66" s="220"/>
      <c r="Q66" s="220"/>
      <c r="R66" s="220"/>
      <c r="S66" s="220"/>
      <c r="T66" s="220"/>
      <c r="U66" s="220"/>
      <c r="V66" s="220"/>
      <c r="W66" s="220"/>
      <c r="X66" s="220"/>
      <c r="Y66" s="220"/>
      <c r="Z66" s="220"/>
    </row>
    <row r="67" spans="1:26" ht="15.75" customHeight="1">
      <c r="A67" s="220"/>
      <c r="B67" s="221"/>
      <c r="C67" s="220"/>
      <c r="D67" s="220"/>
      <c r="E67" s="220"/>
      <c r="F67" s="220"/>
      <c r="G67" s="220"/>
      <c r="H67" s="220"/>
      <c r="I67" s="220"/>
      <c r="J67" s="220"/>
      <c r="K67" s="220"/>
      <c r="L67" s="220"/>
      <c r="M67" s="220"/>
      <c r="N67" s="220"/>
      <c r="O67" s="220"/>
      <c r="P67" s="220"/>
      <c r="Q67" s="220"/>
      <c r="R67" s="220"/>
      <c r="S67" s="220"/>
      <c r="T67" s="220"/>
      <c r="U67" s="220"/>
      <c r="V67" s="220"/>
      <c r="W67" s="220"/>
      <c r="X67" s="220"/>
      <c r="Y67" s="220"/>
      <c r="Z67" s="220"/>
    </row>
    <row r="68" spans="1:26" ht="15.75" customHeight="1">
      <c r="A68" s="220"/>
      <c r="B68" s="221"/>
      <c r="C68" s="220"/>
      <c r="D68" s="220"/>
      <c r="E68" s="220"/>
      <c r="F68" s="220"/>
      <c r="G68" s="220"/>
      <c r="H68" s="220"/>
      <c r="I68" s="220"/>
      <c r="J68" s="220"/>
      <c r="K68" s="220"/>
      <c r="L68" s="220"/>
      <c r="M68" s="220"/>
      <c r="N68" s="220"/>
      <c r="O68" s="220"/>
      <c r="P68" s="220"/>
      <c r="Q68" s="220"/>
      <c r="R68" s="220"/>
      <c r="S68" s="220"/>
      <c r="T68" s="220"/>
      <c r="U68" s="220"/>
      <c r="V68" s="220"/>
      <c r="W68" s="220"/>
      <c r="X68" s="220"/>
      <c r="Y68" s="220"/>
      <c r="Z68" s="220"/>
    </row>
    <row r="69" spans="1:26" ht="15.75" customHeight="1">
      <c r="A69" s="220"/>
      <c r="B69" s="221"/>
      <c r="C69" s="220"/>
      <c r="D69" s="220"/>
      <c r="E69" s="220"/>
      <c r="F69" s="220"/>
      <c r="G69" s="220"/>
      <c r="H69" s="220"/>
      <c r="I69" s="220"/>
      <c r="J69" s="220"/>
      <c r="K69" s="220"/>
      <c r="L69" s="220"/>
      <c r="M69" s="220"/>
      <c r="N69" s="220"/>
      <c r="O69" s="220"/>
      <c r="P69" s="220"/>
      <c r="Q69" s="220"/>
      <c r="R69" s="220"/>
      <c r="S69" s="220"/>
      <c r="T69" s="220"/>
      <c r="U69" s="220"/>
      <c r="V69" s="220"/>
      <c r="W69" s="220"/>
      <c r="X69" s="220"/>
      <c r="Y69" s="220"/>
      <c r="Z69" s="220"/>
    </row>
    <row r="70" spans="1:26" ht="15.75" customHeight="1">
      <c r="A70" s="220"/>
      <c r="B70" s="221"/>
      <c r="C70" s="220"/>
      <c r="D70" s="220"/>
      <c r="E70" s="220"/>
      <c r="F70" s="220"/>
      <c r="G70" s="220"/>
      <c r="H70" s="220"/>
      <c r="I70" s="220"/>
      <c r="J70" s="220"/>
      <c r="K70" s="220"/>
      <c r="L70" s="220"/>
      <c r="M70" s="220"/>
      <c r="N70" s="220"/>
      <c r="O70" s="220"/>
      <c r="P70" s="220"/>
      <c r="Q70" s="220"/>
      <c r="R70" s="220"/>
      <c r="S70" s="220"/>
      <c r="T70" s="220"/>
      <c r="U70" s="220"/>
      <c r="V70" s="220"/>
      <c r="W70" s="220"/>
      <c r="X70" s="220"/>
      <c r="Y70" s="220"/>
      <c r="Z70" s="220"/>
    </row>
    <row r="71" spans="1:26" ht="15.75" customHeight="1">
      <c r="A71" s="220"/>
      <c r="B71" s="221"/>
      <c r="C71" s="220"/>
      <c r="D71" s="220"/>
      <c r="E71" s="220"/>
      <c r="F71" s="220"/>
      <c r="G71" s="220"/>
      <c r="H71" s="220"/>
      <c r="I71" s="220"/>
      <c r="J71" s="220"/>
      <c r="K71" s="220"/>
      <c r="L71" s="220"/>
      <c r="M71" s="220"/>
      <c r="N71" s="220"/>
      <c r="O71" s="220"/>
      <c r="P71" s="220"/>
      <c r="Q71" s="220"/>
      <c r="R71" s="220"/>
      <c r="S71" s="220"/>
      <c r="T71" s="220"/>
      <c r="U71" s="220"/>
      <c r="V71" s="220"/>
      <c r="W71" s="220"/>
      <c r="X71" s="220"/>
      <c r="Y71" s="220"/>
      <c r="Z71" s="220"/>
    </row>
    <row r="72" spans="1:26" ht="15.75" customHeight="1">
      <c r="A72" s="220"/>
      <c r="B72" s="221"/>
      <c r="C72" s="220"/>
      <c r="D72" s="220"/>
      <c r="E72" s="220"/>
      <c r="F72" s="220"/>
      <c r="G72" s="220"/>
      <c r="H72" s="220"/>
      <c r="I72" s="220"/>
      <c r="J72" s="220"/>
      <c r="K72" s="220"/>
      <c r="L72" s="220"/>
      <c r="M72" s="220"/>
      <c r="N72" s="220"/>
      <c r="O72" s="220"/>
      <c r="P72" s="220"/>
      <c r="Q72" s="220"/>
      <c r="R72" s="220"/>
      <c r="S72" s="220"/>
      <c r="T72" s="220"/>
      <c r="U72" s="220"/>
      <c r="V72" s="220"/>
      <c r="W72" s="220"/>
      <c r="X72" s="220"/>
      <c r="Y72" s="220"/>
      <c r="Z72" s="220"/>
    </row>
    <row r="73" spans="1:26" ht="15.75" customHeight="1">
      <c r="A73" s="220"/>
      <c r="B73" s="221"/>
      <c r="C73" s="220"/>
      <c r="D73" s="220"/>
      <c r="E73" s="220"/>
      <c r="F73" s="220"/>
      <c r="G73" s="220"/>
      <c r="H73" s="220"/>
      <c r="I73" s="220"/>
      <c r="J73" s="220"/>
      <c r="K73" s="220"/>
      <c r="L73" s="220"/>
      <c r="M73" s="220"/>
      <c r="N73" s="220"/>
      <c r="O73" s="220"/>
      <c r="P73" s="220"/>
      <c r="Q73" s="220"/>
      <c r="R73" s="220"/>
      <c r="S73" s="220"/>
      <c r="T73" s="220"/>
      <c r="U73" s="220"/>
      <c r="V73" s="220"/>
      <c r="W73" s="220"/>
      <c r="X73" s="220"/>
      <c r="Y73" s="220"/>
      <c r="Z73" s="220"/>
    </row>
    <row r="74" spans="1:26" ht="15.75" customHeight="1">
      <c r="A74" s="220"/>
      <c r="B74" s="221"/>
      <c r="C74" s="220"/>
      <c r="D74" s="220"/>
      <c r="E74" s="220"/>
      <c r="F74" s="220"/>
      <c r="G74" s="220"/>
      <c r="H74" s="220"/>
      <c r="I74" s="220"/>
      <c r="J74" s="220"/>
      <c r="K74" s="220"/>
      <c r="L74" s="220"/>
      <c r="M74" s="220"/>
      <c r="N74" s="220"/>
      <c r="O74" s="220"/>
      <c r="P74" s="220"/>
      <c r="Q74" s="220"/>
      <c r="R74" s="220"/>
      <c r="S74" s="220"/>
      <c r="T74" s="220"/>
      <c r="U74" s="220"/>
      <c r="V74" s="220"/>
      <c r="W74" s="220"/>
      <c r="X74" s="220"/>
      <c r="Y74" s="220"/>
      <c r="Z74" s="220"/>
    </row>
    <row r="75" spans="1:26" ht="15.75" customHeight="1">
      <c r="A75" s="220"/>
      <c r="B75" s="221"/>
      <c r="C75" s="220"/>
      <c r="D75" s="220"/>
      <c r="E75" s="220"/>
      <c r="F75" s="220"/>
      <c r="G75" s="220"/>
      <c r="H75" s="220"/>
      <c r="I75" s="220"/>
      <c r="J75" s="220"/>
      <c r="K75" s="220"/>
      <c r="L75" s="220"/>
      <c r="M75" s="220"/>
      <c r="N75" s="220"/>
      <c r="O75" s="220"/>
      <c r="P75" s="220"/>
      <c r="Q75" s="220"/>
      <c r="R75" s="220"/>
      <c r="S75" s="220"/>
      <c r="T75" s="220"/>
      <c r="U75" s="220"/>
      <c r="V75" s="220"/>
      <c r="W75" s="220"/>
      <c r="X75" s="220"/>
      <c r="Y75" s="220"/>
      <c r="Z75" s="220"/>
    </row>
    <row r="76" spans="1:26" ht="15.75" customHeight="1">
      <c r="A76" s="220"/>
      <c r="B76" s="221"/>
      <c r="C76" s="220"/>
      <c r="D76" s="220"/>
      <c r="E76" s="220"/>
      <c r="F76" s="220"/>
      <c r="G76" s="220"/>
      <c r="H76" s="220"/>
      <c r="I76" s="220"/>
      <c r="J76" s="220"/>
      <c r="K76" s="220"/>
      <c r="L76" s="220"/>
      <c r="M76" s="220"/>
      <c r="N76" s="220"/>
      <c r="O76" s="220"/>
      <c r="P76" s="220"/>
      <c r="Q76" s="220"/>
      <c r="R76" s="220"/>
      <c r="S76" s="220"/>
      <c r="T76" s="220"/>
      <c r="U76" s="220"/>
      <c r="V76" s="220"/>
      <c r="W76" s="220"/>
      <c r="X76" s="220"/>
      <c r="Y76" s="220"/>
      <c r="Z76" s="220"/>
    </row>
    <row r="77" spans="1:26" ht="15.75" customHeight="1">
      <c r="A77" s="220"/>
      <c r="B77" s="221"/>
      <c r="C77" s="220"/>
      <c r="D77" s="220"/>
      <c r="E77" s="220"/>
      <c r="F77" s="220"/>
      <c r="G77" s="220"/>
      <c r="H77" s="220"/>
      <c r="I77" s="220"/>
      <c r="J77" s="220"/>
      <c r="K77" s="220"/>
      <c r="L77" s="220"/>
      <c r="M77" s="220"/>
      <c r="N77" s="220"/>
      <c r="O77" s="220"/>
      <c r="P77" s="220"/>
      <c r="Q77" s="220"/>
      <c r="R77" s="220"/>
      <c r="S77" s="220"/>
      <c r="T77" s="220"/>
      <c r="U77" s="220"/>
      <c r="V77" s="220"/>
      <c r="W77" s="220"/>
      <c r="X77" s="220"/>
      <c r="Y77" s="220"/>
      <c r="Z77" s="220"/>
    </row>
    <row r="78" spans="1:26" ht="15.75" customHeight="1">
      <c r="A78" s="220"/>
      <c r="B78" s="221"/>
      <c r="C78" s="220"/>
      <c r="D78" s="220"/>
      <c r="E78" s="220"/>
      <c r="F78" s="220"/>
      <c r="G78" s="220"/>
      <c r="H78" s="220"/>
      <c r="I78" s="220"/>
      <c r="J78" s="220"/>
      <c r="K78" s="220"/>
      <c r="L78" s="220"/>
      <c r="M78" s="220"/>
      <c r="N78" s="220"/>
      <c r="O78" s="220"/>
      <c r="P78" s="220"/>
      <c r="Q78" s="220"/>
      <c r="R78" s="220"/>
      <c r="S78" s="220"/>
      <c r="T78" s="220"/>
      <c r="U78" s="220"/>
      <c r="V78" s="220"/>
      <c r="W78" s="220"/>
      <c r="X78" s="220"/>
      <c r="Y78" s="220"/>
      <c r="Z78" s="220"/>
    </row>
    <row r="79" spans="1:26" ht="15.75" customHeight="1">
      <c r="A79" s="220"/>
      <c r="B79" s="221"/>
      <c r="C79" s="220"/>
      <c r="D79" s="220"/>
      <c r="E79" s="220"/>
      <c r="F79" s="220"/>
      <c r="G79" s="220"/>
      <c r="H79" s="220"/>
      <c r="I79" s="220"/>
      <c r="J79" s="220"/>
      <c r="K79" s="220"/>
      <c r="L79" s="220"/>
      <c r="M79" s="220"/>
      <c r="N79" s="220"/>
      <c r="O79" s="220"/>
      <c r="P79" s="220"/>
      <c r="Q79" s="220"/>
      <c r="R79" s="220"/>
      <c r="S79" s="220"/>
      <c r="T79" s="220"/>
      <c r="U79" s="220"/>
      <c r="V79" s="220"/>
      <c r="W79" s="220"/>
      <c r="X79" s="220"/>
      <c r="Y79" s="220"/>
      <c r="Z79" s="220"/>
    </row>
    <row r="80" spans="1:26" ht="15.75" customHeight="1">
      <c r="A80" s="220"/>
      <c r="B80" s="221"/>
      <c r="C80" s="220"/>
      <c r="D80" s="220"/>
      <c r="E80" s="220"/>
      <c r="F80" s="220"/>
      <c r="G80" s="220"/>
      <c r="H80" s="220"/>
      <c r="I80" s="220"/>
      <c r="J80" s="220"/>
      <c r="K80" s="220"/>
      <c r="L80" s="220"/>
      <c r="M80" s="220"/>
      <c r="N80" s="220"/>
      <c r="O80" s="220"/>
      <c r="P80" s="220"/>
      <c r="Q80" s="220"/>
      <c r="R80" s="220"/>
      <c r="S80" s="220"/>
      <c r="T80" s="220"/>
      <c r="U80" s="220"/>
      <c r="V80" s="220"/>
      <c r="W80" s="220"/>
      <c r="X80" s="220"/>
      <c r="Y80" s="220"/>
      <c r="Z80" s="220"/>
    </row>
    <row r="81" spans="1:26" ht="15.75" customHeight="1">
      <c r="A81" s="220"/>
      <c r="B81" s="221"/>
      <c r="C81" s="220"/>
      <c r="D81" s="220"/>
      <c r="E81" s="220"/>
      <c r="F81" s="220"/>
      <c r="G81" s="220"/>
      <c r="H81" s="220"/>
      <c r="I81" s="220"/>
      <c r="J81" s="220"/>
      <c r="K81" s="220"/>
      <c r="L81" s="220"/>
      <c r="M81" s="220"/>
      <c r="N81" s="220"/>
      <c r="O81" s="220"/>
      <c r="P81" s="220"/>
      <c r="Q81" s="220"/>
      <c r="R81" s="220"/>
      <c r="S81" s="220"/>
      <c r="T81" s="220"/>
      <c r="U81" s="220"/>
      <c r="V81" s="220"/>
      <c r="W81" s="220"/>
      <c r="X81" s="220"/>
      <c r="Y81" s="220"/>
      <c r="Z81" s="220"/>
    </row>
    <row r="82" spans="1:26" ht="15.75" customHeight="1">
      <c r="A82" s="220"/>
      <c r="B82" s="221"/>
      <c r="C82" s="220"/>
      <c r="D82" s="220"/>
      <c r="E82" s="220"/>
      <c r="F82" s="220"/>
      <c r="G82" s="220"/>
      <c r="H82" s="220"/>
      <c r="I82" s="220"/>
      <c r="J82" s="220"/>
      <c r="K82" s="220"/>
      <c r="L82" s="220"/>
      <c r="M82" s="220"/>
      <c r="N82" s="220"/>
      <c r="O82" s="220"/>
      <c r="P82" s="220"/>
      <c r="Q82" s="220"/>
      <c r="R82" s="220"/>
      <c r="S82" s="220"/>
      <c r="T82" s="220"/>
      <c r="U82" s="220"/>
      <c r="V82" s="220"/>
      <c r="W82" s="220"/>
      <c r="X82" s="220"/>
      <c r="Y82" s="220"/>
      <c r="Z82" s="220"/>
    </row>
    <row r="83" spans="1:26" ht="15.75" customHeight="1">
      <c r="A83" s="220"/>
      <c r="B83" s="221"/>
      <c r="C83" s="220"/>
      <c r="D83" s="220"/>
      <c r="E83" s="220"/>
      <c r="F83" s="220"/>
      <c r="G83" s="220"/>
      <c r="H83" s="220"/>
      <c r="I83" s="220"/>
      <c r="J83" s="220"/>
      <c r="K83" s="220"/>
      <c r="L83" s="220"/>
      <c r="M83" s="220"/>
      <c r="N83" s="220"/>
      <c r="O83" s="220"/>
      <c r="P83" s="220"/>
      <c r="Q83" s="220"/>
      <c r="R83" s="220"/>
      <c r="S83" s="220"/>
      <c r="T83" s="220"/>
      <c r="U83" s="220"/>
      <c r="V83" s="220"/>
      <c r="W83" s="220"/>
      <c r="X83" s="220"/>
      <c r="Y83" s="220"/>
      <c r="Z83" s="220"/>
    </row>
    <row r="84" spans="1:26" ht="15.75" customHeight="1">
      <c r="A84" s="220"/>
      <c r="B84" s="221"/>
      <c r="C84" s="220"/>
      <c r="D84" s="220"/>
      <c r="E84" s="220"/>
      <c r="F84" s="220"/>
      <c r="G84" s="220"/>
      <c r="H84" s="220"/>
      <c r="I84" s="220"/>
      <c r="J84" s="220"/>
      <c r="K84" s="220"/>
      <c r="L84" s="220"/>
      <c r="M84" s="220"/>
      <c r="N84" s="220"/>
      <c r="O84" s="220"/>
      <c r="P84" s="220"/>
      <c r="Q84" s="220"/>
      <c r="R84" s="220"/>
      <c r="S84" s="220"/>
      <c r="T84" s="220"/>
      <c r="U84" s="220"/>
      <c r="V84" s="220"/>
      <c r="W84" s="220"/>
      <c r="X84" s="220"/>
      <c r="Y84" s="220"/>
      <c r="Z84" s="220"/>
    </row>
    <row r="85" spans="1:26" ht="15.75" customHeight="1">
      <c r="A85" s="220"/>
      <c r="B85" s="221"/>
      <c r="C85" s="220"/>
      <c r="D85" s="220"/>
      <c r="E85" s="220"/>
      <c r="F85" s="220"/>
      <c r="G85" s="220"/>
      <c r="H85" s="220"/>
      <c r="I85" s="220"/>
      <c r="J85" s="220"/>
      <c r="K85" s="220"/>
      <c r="L85" s="220"/>
      <c r="M85" s="220"/>
      <c r="N85" s="220"/>
      <c r="O85" s="220"/>
      <c r="P85" s="220"/>
      <c r="Q85" s="220"/>
      <c r="R85" s="220"/>
      <c r="S85" s="220"/>
      <c r="T85" s="220"/>
      <c r="U85" s="220"/>
      <c r="V85" s="220"/>
      <c r="W85" s="220"/>
      <c r="X85" s="220"/>
      <c r="Y85" s="220"/>
      <c r="Z85" s="220"/>
    </row>
    <row r="86" spans="1:26" ht="15.75" customHeight="1">
      <c r="A86" s="220"/>
      <c r="B86" s="221"/>
      <c r="C86" s="220"/>
      <c r="D86" s="220"/>
      <c r="E86" s="220"/>
      <c r="F86" s="220"/>
      <c r="G86" s="220"/>
      <c r="H86" s="220"/>
      <c r="I86" s="220"/>
      <c r="J86" s="220"/>
      <c r="K86" s="220"/>
      <c r="L86" s="220"/>
      <c r="M86" s="220"/>
      <c r="N86" s="220"/>
      <c r="O86" s="220"/>
      <c r="P86" s="220"/>
      <c r="Q86" s="220"/>
      <c r="R86" s="220"/>
      <c r="S86" s="220"/>
      <c r="T86" s="220"/>
      <c r="U86" s="220"/>
      <c r="V86" s="220"/>
      <c r="W86" s="220"/>
      <c r="X86" s="220"/>
      <c r="Y86" s="220"/>
      <c r="Z86" s="220"/>
    </row>
    <row r="87" spans="1:26" ht="15.75" customHeight="1">
      <c r="A87" s="220"/>
      <c r="B87" s="221"/>
      <c r="C87" s="220"/>
      <c r="D87" s="220"/>
      <c r="E87" s="220"/>
      <c r="F87" s="220"/>
      <c r="G87" s="220"/>
      <c r="H87" s="220"/>
      <c r="I87" s="220"/>
      <c r="J87" s="220"/>
      <c r="K87" s="220"/>
      <c r="L87" s="220"/>
      <c r="M87" s="220"/>
      <c r="N87" s="220"/>
      <c r="O87" s="220"/>
      <c r="P87" s="220"/>
      <c r="Q87" s="220"/>
      <c r="R87" s="220"/>
      <c r="S87" s="220"/>
      <c r="T87" s="220"/>
      <c r="U87" s="220"/>
      <c r="V87" s="220"/>
      <c r="W87" s="220"/>
      <c r="X87" s="220"/>
      <c r="Y87" s="220"/>
      <c r="Z87" s="220"/>
    </row>
    <row r="88" spans="1:26" ht="15.75" customHeight="1">
      <c r="A88" s="220"/>
      <c r="B88" s="221"/>
      <c r="C88" s="220"/>
      <c r="D88" s="220"/>
      <c r="E88" s="220"/>
      <c r="F88" s="220"/>
      <c r="G88" s="220"/>
      <c r="H88" s="220"/>
      <c r="I88" s="220"/>
      <c r="J88" s="220"/>
      <c r="K88" s="220"/>
      <c r="L88" s="220"/>
      <c r="M88" s="220"/>
      <c r="N88" s="220"/>
      <c r="O88" s="220"/>
      <c r="P88" s="220"/>
      <c r="Q88" s="220"/>
      <c r="R88" s="220"/>
      <c r="S88" s="220"/>
      <c r="T88" s="220"/>
      <c r="U88" s="220"/>
      <c r="V88" s="220"/>
      <c r="W88" s="220"/>
      <c r="X88" s="220"/>
      <c r="Y88" s="220"/>
      <c r="Z88" s="220"/>
    </row>
    <row r="89" spans="1:26" ht="15.75" customHeight="1">
      <c r="A89" s="220"/>
      <c r="B89" s="221"/>
      <c r="C89" s="220"/>
      <c r="D89" s="220"/>
      <c r="E89" s="220"/>
      <c r="F89" s="220"/>
      <c r="G89" s="220"/>
      <c r="H89" s="220"/>
      <c r="I89" s="220"/>
      <c r="J89" s="220"/>
      <c r="K89" s="220"/>
      <c r="L89" s="220"/>
      <c r="M89" s="220"/>
      <c r="N89" s="220"/>
      <c r="O89" s="220"/>
      <c r="P89" s="220"/>
      <c r="Q89" s="220"/>
      <c r="R89" s="220"/>
      <c r="S89" s="220"/>
      <c r="T89" s="220"/>
      <c r="U89" s="220"/>
      <c r="V89" s="220"/>
      <c r="W89" s="220"/>
      <c r="X89" s="220"/>
      <c r="Y89" s="220"/>
      <c r="Z89" s="220"/>
    </row>
    <row r="90" spans="1:26" ht="15.75" customHeight="1">
      <c r="A90" s="220"/>
      <c r="B90" s="221"/>
      <c r="C90" s="220"/>
      <c r="D90" s="220"/>
      <c r="E90" s="220"/>
      <c r="F90" s="220"/>
      <c r="G90" s="220"/>
      <c r="H90" s="220"/>
      <c r="I90" s="220"/>
      <c r="J90" s="220"/>
      <c r="K90" s="220"/>
      <c r="L90" s="220"/>
      <c r="M90" s="220"/>
      <c r="N90" s="220"/>
      <c r="O90" s="220"/>
      <c r="P90" s="220"/>
      <c r="Q90" s="220"/>
      <c r="R90" s="220"/>
      <c r="S90" s="220"/>
      <c r="T90" s="220"/>
      <c r="U90" s="220"/>
      <c r="V90" s="220"/>
      <c r="W90" s="220"/>
      <c r="X90" s="220"/>
      <c r="Y90" s="220"/>
      <c r="Z90" s="220"/>
    </row>
    <row r="91" spans="1:26" ht="15.75" customHeight="1">
      <c r="A91" s="220"/>
      <c r="B91" s="221"/>
      <c r="C91" s="220"/>
      <c r="D91" s="220"/>
      <c r="E91" s="220"/>
      <c r="F91" s="220"/>
      <c r="G91" s="220"/>
      <c r="H91" s="220"/>
      <c r="I91" s="220"/>
      <c r="J91" s="220"/>
      <c r="K91" s="220"/>
      <c r="L91" s="220"/>
      <c r="M91" s="220"/>
      <c r="N91" s="220"/>
      <c r="O91" s="220"/>
      <c r="P91" s="220"/>
      <c r="Q91" s="220"/>
      <c r="R91" s="220"/>
      <c r="S91" s="220"/>
      <c r="T91" s="220"/>
      <c r="U91" s="220"/>
      <c r="V91" s="220"/>
      <c r="W91" s="220"/>
      <c r="X91" s="220"/>
      <c r="Y91" s="220"/>
      <c r="Z91" s="220"/>
    </row>
    <row r="92" spans="1:26" ht="15.75" customHeight="1">
      <c r="A92" s="220"/>
      <c r="B92" s="221"/>
      <c r="C92" s="220"/>
      <c r="D92" s="220"/>
      <c r="E92" s="220"/>
      <c r="F92" s="220"/>
      <c r="G92" s="220"/>
      <c r="H92" s="220"/>
      <c r="I92" s="220"/>
      <c r="J92" s="220"/>
      <c r="K92" s="220"/>
      <c r="L92" s="220"/>
      <c r="M92" s="220"/>
      <c r="N92" s="220"/>
      <c r="O92" s="220"/>
      <c r="P92" s="220"/>
      <c r="Q92" s="220"/>
      <c r="R92" s="220"/>
      <c r="S92" s="220"/>
      <c r="T92" s="220"/>
      <c r="U92" s="220"/>
      <c r="V92" s="220"/>
      <c r="W92" s="220"/>
      <c r="X92" s="220"/>
      <c r="Y92" s="220"/>
      <c r="Z92" s="220"/>
    </row>
    <row r="93" spans="1:26" ht="15.75" customHeight="1">
      <c r="A93" s="220"/>
      <c r="B93" s="221"/>
      <c r="C93" s="220"/>
      <c r="D93" s="220"/>
      <c r="E93" s="220"/>
      <c r="F93" s="220"/>
      <c r="G93" s="220"/>
      <c r="H93" s="220"/>
      <c r="I93" s="220"/>
      <c r="J93" s="220"/>
      <c r="K93" s="220"/>
      <c r="L93" s="220"/>
      <c r="M93" s="220"/>
      <c r="N93" s="220"/>
      <c r="O93" s="220"/>
      <c r="P93" s="220"/>
      <c r="Q93" s="220"/>
      <c r="R93" s="220"/>
      <c r="S93" s="220"/>
      <c r="T93" s="220"/>
      <c r="U93" s="220"/>
      <c r="V93" s="220"/>
      <c r="W93" s="220"/>
      <c r="X93" s="220"/>
      <c r="Y93" s="220"/>
      <c r="Z93" s="220"/>
    </row>
    <row r="94" spans="1:26" ht="15.75" customHeight="1">
      <c r="A94" s="220"/>
      <c r="B94" s="221"/>
      <c r="C94" s="220"/>
      <c r="D94" s="220"/>
      <c r="E94" s="220"/>
      <c r="F94" s="220"/>
      <c r="G94" s="220"/>
      <c r="H94" s="220"/>
      <c r="I94" s="220"/>
      <c r="J94" s="220"/>
      <c r="K94" s="220"/>
      <c r="L94" s="220"/>
      <c r="M94" s="220"/>
      <c r="N94" s="220"/>
      <c r="O94" s="220"/>
      <c r="P94" s="220"/>
      <c r="Q94" s="220"/>
      <c r="R94" s="220"/>
      <c r="S94" s="220"/>
      <c r="T94" s="220"/>
      <c r="U94" s="220"/>
      <c r="V94" s="220"/>
      <c r="W94" s="220"/>
      <c r="X94" s="220"/>
      <c r="Y94" s="220"/>
      <c r="Z94" s="220"/>
    </row>
    <row r="95" spans="1:26" ht="15.75" customHeight="1">
      <c r="A95" s="220"/>
      <c r="B95" s="221"/>
      <c r="C95" s="220"/>
      <c r="D95" s="220"/>
      <c r="E95" s="220"/>
      <c r="F95" s="220"/>
      <c r="G95" s="220"/>
      <c r="H95" s="220"/>
      <c r="I95" s="220"/>
      <c r="J95" s="220"/>
      <c r="K95" s="220"/>
      <c r="L95" s="220"/>
      <c r="M95" s="220"/>
      <c r="N95" s="220"/>
      <c r="O95" s="220"/>
      <c r="P95" s="220"/>
      <c r="Q95" s="220"/>
      <c r="R95" s="220"/>
      <c r="S95" s="220"/>
      <c r="T95" s="220"/>
      <c r="U95" s="220"/>
      <c r="V95" s="220"/>
      <c r="W95" s="220"/>
      <c r="X95" s="220"/>
      <c r="Y95" s="220"/>
      <c r="Z95" s="220"/>
    </row>
    <row r="96" spans="1:26" ht="15.75" customHeight="1">
      <c r="A96" s="220"/>
      <c r="B96" s="221"/>
      <c r="C96" s="220"/>
      <c r="D96" s="220"/>
      <c r="E96" s="220"/>
      <c r="F96" s="220"/>
      <c r="G96" s="220"/>
      <c r="H96" s="220"/>
      <c r="I96" s="220"/>
      <c r="J96" s="220"/>
      <c r="K96" s="220"/>
      <c r="L96" s="220"/>
      <c r="M96" s="220"/>
      <c r="N96" s="220"/>
      <c r="O96" s="220"/>
      <c r="P96" s="220"/>
      <c r="Q96" s="220"/>
      <c r="R96" s="220"/>
      <c r="S96" s="220"/>
      <c r="T96" s="220"/>
      <c r="U96" s="220"/>
      <c r="V96" s="220"/>
      <c r="W96" s="220"/>
      <c r="X96" s="220"/>
      <c r="Y96" s="220"/>
      <c r="Z96" s="220"/>
    </row>
    <row r="97" spans="1:26" ht="15.75" customHeight="1">
      <c r="A97" s="220"/>
      <c r="B97" s="221"/>
      <c r="C97" s="220"/>
      <c r="D97" s="220"/>
      <c r="E97" s="220"/>
      <c r="F97" s="220"/>
      <c r="G97" s="220"/>
      <c r="H97" s="220"/>
      <c r="I97" s="220"/>
      <c r="J97" s="220"/>
      <c r="K97" s="220"/>
      <c r="L97" s="220"/>
      <c r="M97" s="220"/>
      <c r="N97" s="220"/>
      <c r="O97" s="220"/>
      <c r="P97" s="220"/>
      <c r="Q97" s="220"/>
      <c r="R97" s="220"/>
      <c r="S97" s="220"/>
      <c r="T97" s="220"/>
      <c r="U97" s="220"/>
      <c r="V97" s="220"/>
      <c r="W97" s="220"/>
      <c r="X97" s="220"/>
      <c r="Y97" s="220"/>
      <c r="Z97" s="220"/>
    </row>
    <row r="98" spans="1:26" ht="15.75" customHeight="1">
      <c r="A98" s="220"/>
      <c r="B98" s="221"/>
      <c r="C98" s="220"/>
      <c r="D98" s="220"/>
      <c r="E98" s="220"/>
      <c r="F98" s="220"/>
      <c r="G98" s="220"/>
      <c r="H98" s="220"/>
      <c r="I98" s="220"/>
      <c r="J98" s="220"/>
      <c r="K98" s="220"/>
      <c r="L98" s="220"/>
      <c r="M98" s="220"/>
      <c r="N98" s="220"/>
      <c r="O98" s="220"/>
      <c r="P98" s="220"/>
      <c r="Q98" s="220"/>
      <c r="R98" s="220"/>
      <c r="S98" s="220"/>
      <c r="T98" s="220"/>
      <c r="U98" s="220"/>
      <c r="V98" s="220"/>
      <c r="W98" s="220"/>
      <c r="X98" s="220"/>
      <c r="Y98" s="220"/>
      <c r="Z98" s="220"/>
    </row>
    <row r="99" spans="1:26" ht="15.75" customHeight="1">
      <c r="A99" s="220"/>
      <c r="B99" s="221"/>
      <c r="C99" s="220"/>
      <c r="D99" s="220"/>
      <c r="E99" s="220"/>
      <c r="F99" s="220"/>
      <c r="G99" s="220"/>
      <c r="H99" s="220"/>
      <c r="I99" s="220"/>
      <c r="J99" s="220"/>
      <c r="K99" s="220"/>
      <c r="L99" s="220"/>
      <c r="M99" s="220"/>
      <c r="N99" s="220"/>
      <c r="O99" s="220"/>
      <c r="P99" s="220"/>
      <c r="Q99" s="220"/>
      <c r="R99" s="220"/>
      <c r="S99" s="220"/>
      <c r="T99" s="220"/>
      <c r="U99" s="220"/>
      <c r="V99" s="220"/>
      <c r="W99" s="220"/>
      <c r="X99" s="220"/>
      <c r="Y99" s="220"/>
      <c r="Z99" s="220"/>
    </row>
    <row r="100" spans="1:26" ht="15.75" customHeight="1">
      <c r="A100" s="220"/>
      <c r="B100" s="221"/>
      <c r="C100" s="220"/>
      <c r="D100" s="220"/>
      <c r="E100" s="220"/>
      <c r="F100" s="220"/>
      <c r="G100" s="220"/>
      <c r="H100" s="220"/>
      <c r="I100" s="220"/>
      <c r="J100" s="220"/>
      <c r="K100" s="220"/>
      <c r="L100" s="220"/>
      <c r="M100" s="220"/>
      <c r="N100" s="220"/>
      <c r="O100" s="220"/>
      <c r="P100" s="220"/>
      <c r="Q100" s="220"/>
      <c r="R100" s="220"/>
      <c r="S100" s="220"/>
      <c r="T100" s="220"/>
      <c r="U100" s="220"/>
      <c r="V100" s="220"/>
      <c r="W100" s="220"/>
      <c r="X100" s="220"/>
      <c r="Y100" s="220"/>
      <c r="Z100" s="220"/>
    </row>
    <row r="101" spans="1:26" ht="15.75" customHeight="1">
      <c r="A101" s="220"/>
      <c r="B101" s="221"/>
      <c r="C101" s="220"/>
      <c r="D101" s="220"/>
      <c r="E101" s="220"/>
      <c r="F101" s="220"/>
      <c r="G101" s="220"/>
      <c r="H101" s="220"/>
      <c r="I101" s="220"/>
      <c r="J101" s="220"/>
      <c r="K101" s="220"/>
      <c r="L101" s="220"/>
      <c r="M101" s="220"/>
      <c r="N101" s="220"/>
      <c r="O101" s="220"/>
      <c r="P101" s="220"/>
      <c r="Q101" s="220"/>
      <c r="R101" s="220"/>
      <c r="S101" s="220"/>
      <c r="T101" s="220"/>
      <c r="U101" s="220"/>
      <c r="V101" s="220"/>
      <c r="W101" s="220"/>
      <c r="X101" s="220"/>
      <c r="Y101" s="220"/>
      <c r="Z101" s="220"/>
    </row>
    <row r="102" spans="1:26" ht="15.75" customHeight="1">
      <c r="A102" s="220"/>
      <c r="B102" s="221"/>
      <c r="C102" s="220"/>
      <c r="D102" s="220"/>
      <c r="E102" s="220"/>
      <c r="F102" s="220"/>
      <c r="G102" s="220"/>
      <c r="H102" s="220"/>
      <c r="I102" s="220"/>
      <c r="J102" s="220"/>
      <c r="K102" s="220"/>
      <c r="L102" s="220"/>
      <c r="M102" s="220"/>
      <c r="N102" s="220"/>
      <c r="O102" s="220"/>
      <c r="P102" s="220"/>
      <c r="Q102" s="220"/>
      <c r="R102" s="220"/>
      <c r="S102" s="220"/>
      <c r="T102" s="220"/>
      <c r="U102" s="220"/>
      <c r="V102" s="220"/>
      <c r="W102" s="220"/>
      <c r="X102" s="220"/>
      <c r="Y102" s="220"/>
      <c r="Z102" s="220"/>
    </row>
    <row r="103" spans="1:26" ht="15.75" customHeight="1">
      <c r="A103" s="220"/>
      <c r="B103" s="221"/>
      <c r="C103" s="220"/>
      <c r="D103" s="220"/>
      <c r="E103" s="220"/>
      <c r="F103" s="220"/>
      <c r="G103" s="220"/>
      <c r="H103" s="220"/>
      <c r="I103" s="220"/>
      <c r="J103" s="220"/>
      <c r="K103" s="220"/>
      <c r="L103" s="220"/>
      <c r="M103" s="220"/>
      <c r="N103" s="220"/>
      <c r="O103" s="220"/>
      <c r="P103" s="220"/>
      <c r="Q103" s="220"/>
      <c r="R103" s="220"/>
      <c r="S103" s="220"/>
      <c r="T103" s="220"/>
      <c r="U103" s="220"/>
      <c r="V103" s="220"/>
      <c r="W103" s="220"/>
      <c r="X103" s="220"/>
      <c r="Y103" s="220"/>
      <c r="Z103" s="220"/>
    </row>
    <row r="104" spans="1:26" ht="15.75" customHeight="1">
      <c r="A104" s="220"/>
      <c r="B104" s="221"/>
      <c r="C104" s="220"/>
      <c r="D104" s="220"/>
      <c r="E104" s="220"/>
      <c r="F104" s="220"/>
      <c r="G104" s="220"/>
      <c r="H104" s="220"/>
      <c r="I104" s="220"/>
      <c r="J104" s="220"/>
      <c r="K104" s="220"/>
      <c r="L104" s="220"/>
      <c r="M104" s="220"/>
      <c r="N104" s="220"/>
      <c r="O104" s="220"/>
      <c r="P104" s="220"/>
      <c r="Q104" s="220"/>
      <c r="R104" s="220"/>
      <c r="S104" s="220"/>
      <c r="T104" s="220"/>
      <c r="U104" s="220"/>
      <c r="V104" s="220"/>
      <c r="W104" s="220"/>
      <c r="X104" s="220"/>
      <c r="Y104" s="220"/>
      <c r="Z104" s="220"/>
    </row>
    <row r="105" spans="1:26" ht="15.75" customHeight="1">
      <c r="A105" s="220"/>
      <c r="B105" s="221"/>
      <c r="C105" s="220"/>
      <c r="D105" s="220"/>
      <c r="E105" s="220"/>
      <c r="F105" s="220"/>
      <c r="G105" s="220"/>
      <c r="H105" s="220"/>
      <c r="I105" s="220"/>
      <c r="J105" s="220"/>
      <c r="K105" s="220"/>
      <c r="L105" s="220"/>
      <c r="M105" s="220"/>
      <c r="N105" s="220"/>
      <c r="O105" s="220"/>
      <c r="P105" s="220"/>
      <c r="Q105" s="220"/>
      <c r="R105" s="220"/>
      <c r="S105" s="220"/>
      <c r="T105" s="220"/>
      <c r="U105" s="220"/>
      <c r="V105" s="220"/>
      <c r="W105" s="220"/>
      <c r="X105" s="220"/>
      <c r="Y105" s="220"/>
      <c r="Z105" s="220"/>
    </row>
    <row r="106" spans="1:26" ht="15.75" customHeight="1">
      <c r="A106" s="220"/>
      <c r="B106" s="221"/>
      <c r="C106" s="220"/>
      <c r="D106" s="220"/>
      <c r="E106" s="220"/>
      <c r="F106" s="220"/>
      <c r="G106" s="220"/>
      <c r="H106" s="220"/>
      <c r="I106" s="220"/>
      <c r="J106" s="220"/>
      <c r="K106" s="220"/>
      <c r="L106" s="220"/>
      <c r="M106" s="220"/>
      <c r="N106" s="220"/>
      <c r="O106" s="220"/>
      <c r="P106" s="220"/>
      <c r="Q106" s="220"/>
      <c r="R106" s="220"/>
      <c r="S106" s="220"/>
      <c r="T106" s="220"/>
      <c r="U106" s="220"/>
      <c r="V106" s="220"/>
      <c r="W106" s="220"/>
      <c r="X106" s="220"/>
      <c r="Y106" s="220"/>
      <c r="Z106" s="220"/>
    </row>
    <row r="107" spans="1:26" ht="15.75" customHeight="1">
      <c r="A107" s="220"/>
      <c r="B107" s="221"/>
      <c r="C107" s="220"/>
      <c r="D107" s="220"/>
      <c r="E107" s="220"/>
      <c r="F107" s="220"/>
      <c r="G107" s="220"/>
      <c r="H107" s="220"/>
      <c r="I107" s="220"/>
      <c r="J107" s="220"/>
      <c r="K107" s="220"/>
      <c r="L107" s="220"/>
      <c r="M107" s="220"/>
      <c r="N107" s="220"/>
      <c r="O107" s="220"/>
      <c r="P107" s="220"/>
      <c r="Q107" s="220"/>
      <c r="R107" s="220"/>
      <c r="S107" s="220"/>
      <c r="T107" s="220"/>
      <c r="U107" s="220"/>
      <c r="V107" s="220"/>
      <c r="W107" s="220"/>
      <c r="X107" s="220"/>
      <c r="Y107" s="220"/>
      <c r="Z107" s="220"/>
    </row>
    <row r="108" spans="1:26" ht="15.75" customHeight="1">
      <c r="A108" s="220"/>
      <c r="B108" s="221"/>
      <c r="C108" s="220"/>
      <c r="D108" s="220"/>
      <c r="E108" s="220"/>
      <c r="F108" s="220"/>
      <c r="G108" s="220"/>
      <c r="H108" s="220"/>
      <c r="I108" s="220"/>
      <c r="J108" s="220"/>
      <c r="K108" s="220"/>
      <c r="L108" s="220"/>
      <c r="M108" s="220"/>
      <c r="N108" s="220"/>
      <c r="O108" s="220"/>
      <c r="P108" s="220"/>
      <c r="Q108" s="220"/>
      <c r="R108" s="220"/>
      <c r="S108" s="220"/>
      <c r="T108" s="220"/>
      <c r="U108" s="220"/>
      <c r="V108" s="220"/>
      <c r="W108" s="220"/>
      <c r="X108" s="220"/>
      <c r="Y108" s="220"/>
      <c r="Z108" s="220"/>
    </row>
    <row r="109" spans="1:26" ht="15.75" customHeight="1">
      <c r="A109" s="220"/>
      <c r="B109" s="221"/>
      <c r="C109" s="220"/>
      <c r="D109" s="220"/>
      <c r="E109" s="220"/>
      <c r="F109" s="220"/>
      <c r="G109" s="220"/>
      <c r="H109" s="220"/>
      <c r="I109" s="220"/>
      <c r="J109" s="220"/>
      <c r="K109" s="220"/>
      <c r="L109" s="220"/>
      <c r="M109" s="220"/>
      <c r="N109" s="220"/>
      <c r="O109" s="220"/>
      <c r="P109" s="220"/>
      <c r="Q109" s="220"/>
      <c r="R109" s="220"/>
      <c r="S109" s="220"/>
      <c r="T109" s="220"/>
      <c r="U109" s="220"/>
      <c r="V109" s="220"/>
      <c r="W109" s="220"/>
      <c r="X109" s="220"/>
      <c r="Y109" s="220"/>
      <c r="Z109" s="220"/>
    </row>
    <row r="110" spans="1:26" ht="15.75" customHeight="1">
      <c r="A110" s="220"/>
      <c r="B110" s="221"/>
      <c r="C110" s="220"/>
      <c r="D110" s="220"/>
      <c r="E110" s="220"/>
      <c r="F110" s="220"/>
      <c r="G110" s="220"/>
      <c r="H110" s="220"/>
      <c r="I110" s="220"/>
      <c r="J110" s="220"/>
      <c r="K110" s="220"/>
      <c r="L110" s="220"/>
      <c r="M110" s="220"/>
      <c r="N110" s="220"/>
      <c r="O110" s="220"/>
      <c r="P110" s="220"/>
      <c r="Q110" s="220"/>
      <c r="R110" s="220"/>
      <c r="S110" s="220"/>
      <c r="T110" s="220"/>
      <c r="U110" s="220"/>
      <c r="V110" s="220"/>
      <c r="W110" s="220"/>
      <c r="X110" s="220"/>
      <c r="Y110" s="220"/>
      <c r="Z110" s="220"/>
    </row>
    <row r="111" spans="1:26" ht="15.75" customHeight="1">
      <c r="A111" s="220"/>
      <c r="B111" s="221"/>
      <c r="C111" s="220"/>
      <c r="D111" s="220"/>
      <c r="E111" s="220"/>
      <c r="F111" s="220"/>
      <c r="G111" s="220"/>
      <c r="H111" s="220"/>
      <c r="I111" s="220"/>
      <c r="J111" s="220"/>
      <c r="K111" s="220"/>
      <c r="L111" s="220"/>
      <c r="M111" s="220"/>
      <c r="N111" s="220"/>
      <c r="O111" s="220"/>
      <c r="P111" s="220"/>
      <c r="Q111" s="220"/>
      <c r="R111" s="220"/>
      <c r="S111" s="220"/>
      <c r="T111" s="220"/>
      <c r="U111" s="220"/>
      <c r="V111" s="220"/>
      <c r="W111" s="220"/>
      <c r="X111" s="220"/>
      <c r="Y111" s="220"/>
      <c r="Z111" s="220"/>
    </row>
    <row r="112" spans="1:26" ht="15.75" customHeight="1">
      <c r="A112" s="220"/>
      <c r="B112" s="221"/>
      <c r="C112" s="220"/>
      <c r="D112" s="220"/>
      <c r="E112" s="220"/>
      <c r="F112" s="220"/>
      <c r="G112" s="220"/>
      <c r="H112" s="220"/>
      <c r="I112" s="220"/>
      <c r="J112" s="220"/>
      <c r="K112" s="220"/>
      <c r="L112" s="220"/>
      <c r="M112" s="220"/>
      <c r="N112" s="220"/>
      <c r="O112" s="220"/>
      <c r="P112" s="220"/>
      <c r="Q112" s="220"/>
      <c r="R112" s="220"/>
      <c r="S112" s="220"/>
      <c r="T112" s="220"/>
      <c r="U112" s="220"/>
      <c r="V112" s="220"/>
      <c r="W112" s="220"/>
      <c r="X112" s="220"/>
      <c r="Y112" s="220"/>
      <c r="Z112" s="220"/>
    </row>
    <row r="113" spans="1:26" ht="15.75" customHeight="1">
      <c r="A113" s="220"/>
      <c r="B113" s="221"/>
      <c r="C113" s="220"/>
      <c r="D113" s="220"/>
      <c r="E113" s="220"/>
      <c r="F113" s="220"/>
      <c r="G113" s="220"/>
      <c r="H113" s="220"/>
      <c r="I113" s="220"/>
      <c r="J113" s="220"/>
      <c r="K113" s="220"/>
      <c r="L113" s="220"/>
      <c r="M113" s="220"/>
      <c r="N113" s="220"/>
      <c r="O113" s="220"/>
      <c r="P113" s="220"/>
      <c r="Q113" s="220"/>
      <c r="R113" s="220"/>
      <c r="S113" s="220"/>
      <c r="T113" s="220"/>
      <c r="U113" s="220"/>
      <c r="V113" s="220"/>
      <c r="W113" s="220"/>
      <c r="X113" s="220"/>
      <c r="Y113" s="220"/>
      <c r="Z113" s="220"/>
    </row>
    <row r="114" spans="1:26" ht="15.75" customHeight="1">
      <c r="A114" s="220"/>
      <c r="B114" s="221"/>
      <c r="C114" s="220"/>
      <c r="D114" s="220"/>
      <c r="E114" s="220"/>
      <c r="F114" s="220"/>
      <c r="G114" s="220"/>
      <c r="H114" s="220"/>
      <c r="I114" s="220"/>
      <c r="J114" s="220"/>
      <c r="K114" s="220"/>
      <c r="L114" s="220"/>
      <c r="M114" s="220"/>
      <c r="N114" s="220"/>
      <c r="O114" s="220"/>
      <c r="P114" s="220"/>
      <c r="Q114" s="220"/>
      <c r="R114" s="220"/>
      <c r="S114" s="220"/>
      <c r="T114" s="220"/>
      <c r="U114" s="220"/>
      <c r="V114" s="220"/>
      <c r="W114" s="220"/>
      <c r="X114" s="220"/>
      <c r="Y114" s="220"/>
      <c r="Z114" s="220"/>
    </row>
    <row r="115" spans="1:26" ht="15.75" customHeight="1">
      <c r="A115" s="220"/>
      <c r="B115" s="221"/>
      <c r="C115" s="220"/>
      <c r="D115" s="220"/>
      <c r="E115" s="220"/>
      <c r="F115" s="220"/>
      <c r="G115" s="220"/>
      <c r="H115" s="220"/>
      <c r="I115" s="220"/>
      <c r="J115" s="220"/>
      <c r="K115" s="220"/>
      <c r="L115" s="220"/>
      <c r="M115" s="220"/>
      <c r="N115" s="220"/>
      <c r="O115" s="220"/>
      <c r="P115" s="220"/>
      <c r="Q115" s="220"/>
      <c r="R115" s="220"/>
      <c r="S115" s="220"/>
      <c r="T115" s="220"/>
      <c r="U115" s="220"/>
      <c r="V115" s="220"/>
      <c r="W115" s="220"/>
      <c r="X115" s="220"/>
      <c r="Y115" s="220"/>
      <c r="Z115" s="220"/>
    </row>
    <row r="116" spans="1:26" ht="15.75" customHeight="1">
      <c r="A116" s="220"/>
      <c r="B116" s="221"/>
      <c r="C116" s="220"/>
      <c r="D116" s="220"/>
      <c r="E116" s="220"/>
      <c r="F116" s="220"/>
      <c r="G116" s="220"/>
      <c r="H116" s="220"/>
      <c r="I116" s="220"/>
      <c r="J116" s="220"/>
      <c r="K116" s="220"/>
      <c r="L116" s="220"/>
      <c r="M116" s="220"/>
      <c r="N116" s="220"/>
      <c r="O116" s="220"/>
      <c r="P116" s="220"/>
      <c r="Q116" s="220"/>
      <c r="R116" s="220"/>
      <c r="S116" s="220"/>
      <c r="T116" s="220"/>
      <c r="U116" s="220"/>
      <c r="V116" s="220"/>
      <c r="W116" s="220"/>
      <c r="X116" s="220"/>
      <c r="Y116" s="220"/>
      <c r="Z116" s="220"/>
    </row>
    <row r="117" spans="1:26" ht="15.75" customHeight="1">
      <c r="A117" s="220"/>
      <c r="B117" s="221"/>
      <c r="C117" s="220"/>
      <c r="D117" s="220"/>
      <c r="E117" s="220"/>
      <c r="F117" s="220"/>
      <c r="G117" s="220"/>
      <c r="H117" s="220"/>
      <c r="I117" s="220"/>
      <c r="J117" s="220"/>
      <c r="K117" s="220"/>
      <c r="L117" s="220"/>
      <c r="M117" s="220"/>
      <c r="N117" s="220"/>
      <c r="O117" s="220"/>
      <c r="P117" s="220"/>
      <c r="Q117" s="220"/>
      <c r="R117" s="220"/>
      <c r="S117" s="220"/>
      <c r="T117" s="220"/>
      <c r="U117" s="220"/>
      <c r="V117" s="220"/>
      <c r="W117" s="220"/>
      <c r="X117" s="220"/>
      <c r="Y117" s="220"/>
      <c r="Z117" s="220"/>
    </row>
    <row r="118" spans="1:26" ht="15.75" customHeight="1">
      <c r="A118" s="220"/>
      <c r="B118" s="221"/>
      <c r="C118" s="220"/>
      <c r="D118" s="220"/>
      <c r="E118" s="220"/>
      <c r="F118" s="220"/>
      <c r="G118" s="220"/>
      <c r="H118" s="220"/>
      <c r="I118" s="220"/>
      <c r="J118" s="220"/>
      <c r="K118" s="220"/>
      <c r="L118" s="220"/>
      <c r="M118" s="220"/>
      <c r="N118" s="220"/>
      <c r="O118" s="220"/>
      <c r="P118" s="220"/>
      <c r="Q118" s="220"/>
      <c r="R118" s="220"/>
      <c r="S118" s="220"/>
      <c r="T118" s="220"/>
      <c r="U118" s="220"/>
      <c r="V118" s="220"/>
      <c r="W118" s="220"/>
      <c r="X118" s="220"/>
      <c r="Y118" s="220"/>
      <c r="Z118" s="220"/>
    </row>
    <row r="119" spans="1:26" ht="15.75" customHeight="1">
      <c r="A119" s="220"/>
      <c r="B119" s="221"/>
      <c r="C119" s="220"/>
      <c r="D119" s="220"/>
      <c r="E119" s="220"/>
      <c r="F119" s="220"/>
      <c r="G119" s="220"/>
      <c r="H119" s="220"/>
      <c r="I119" s="220"/>
      <c r="J119" s="220"/>
      <c r="K119" s="220"/>
      <c r="L119" s="220"/>
      <c r="M119" s="220"/>
      <c r="N119" s="220"/>
      <c r="O119" s="220"/>
      <c r="P119" s="220"/>
      <c r="Q119" s="220"/>
      <c r="R119" s="220"/>
      <c r="S119" s="220"/>
      <c r="T119" s="220"/>
      <c r="U119" s="220"/>
      <c r="V119" s="220"/>
      <c r="W119" s="220"/>
      <c r="X119" s="220"/>
      <c r="Y119" s="220"/>
      <c r="Z119" s="220"/>
    </row>
    <row r="120" spans="1:26" ht="15.75" customHeight="1">
      <c r="A120" s="220"/>
      <c r="B120" s="221"/>
      <c r="C120" s="220"/>
      <c r="D120" s="220"/>
      <c r="E120" s="220"/>
      <c r="F120" s="220"/>
      <c r="G120" s="220"/>
      <c r="H120" s="220"/>
      <c r="I120" s="220"/>
      <c r="J120" s="220"/>
      <c r="K120" s="220"/>
      <c r="L120" s="220"/>
      <c r="M120" s="220"/>
      <c r="N120" s="220"/>
      <c r="O120" s="220"/>
      <c r="P120" s="220"/>
      <c r="Q120" s="220"/>
      <c r="R120" s="220"/>
      <c r="S120" s="220"/>
      <c r="T120" s="220"/>
      <c r="U120" s="220"/>
      <c r="V120" s="220"/>
      <c r="W120" s="220"/>
      <c r="X120" s="220"/>
      <c r="Y120" s="220"/>
      <c r="Z120" s="220"/>
    </row>
    <row r="121" spans="1:26" ht="15.75" customHeight="1">
      <c r="A121" s="220"/>
      <c r="B121" s="221"/>
      <c r="C121" s="220"/>
      <c r="D121" s="220"/>
      <c r="E121" s="220"/>
      <c r="F121" s="220"/>
      <c r="G121" s="220"/>
      <c r="H121" s="220"/>
      <c r="I121" s="220"/>
      <c r="J121" s="220"/>
      <c r="K121" s="220"/>
      <c r="L121" s="220"/>
      <c r="M121" s="220"/>
      <c r="N121" s="220"/>
      <c r="O121" s="220"/>
      <c r="P121" s="220"/>
      <c r="Q121" s="220"/>
      <c r="R121" s="220"/>
      <c r="S121" s="220"/>
      <c r="T121" s="220"/>
      <c r="U121" s="220"/>
      <c r="V121" s="220"/>
      <c r="W121" s="220"/>
      <c r="X121" s="220"/>
      <c r="Y121" s="220"/>
      <c r="Z121" s="220"/>
    </row>
    <row r="122" spans="1:26" ht="15.75" customHeight="1">
      <c r="A122" s="220"/>
      <c r="B122" s="221"/>
      <c r="C122" s="220"/>
      <c r="D122" s="220"/>
      <c r="E122" s="220"/>
      <c r="F122" s="220"/>
      <c r="G122" s="220"/>
      <c r="H122" s="220"/>
      <c r="I122" s="220"/>
      <c r="J122" s="220"/>
      <c r="K122" s="220"/>
      <c r="L122" s="220"/>
      <c r="M122" s="220"/>
      <c r="N122" s="220"/>
      <c r="O122" s="220"/>
      <c r="P122" s="220"/>
      <c r="Q122" s="220"/>
      <c r="R122" s="220"/>
      <c r="S122" s="220"/>
      <c r="T122" s="220"/>
      <c r="U122" s="220"/>
      <c r="V122" s="220"/>
      <c r="W122" s="220"/>
      <c r="X122" s="220"/>
      <c r="Y122" s="220"/>
      <c r="Z122" s="220"/>
    </row>
    <row r="123" spans="1:26" ht="15.75" customHeight="1">
      <c r="A123" s="220"/>
      <c r="B123" s="221"/>
      <c r="C123" s="220"/>
      <c r="D123" s="220"/>
      <c r="E123" s="220"/>
      <c r="F123" s="220"/>
      <c r="G123" s="220"/>
      <c r="H123" s="220"/>
      <c r="I123" s="220"/>
      <c r="J123" s="220"/>
      <c r="K123" s="220"/>
      <c r="L123" s="220"/>
      <c r="M123" s="220"/>
      <c r="N123" s="220"/>
      <c r="O123" s="220"/>
      <c r="P123" s="220"/>
      <c r="Q123" s="220"/>
      <c r="R123" s="220"/>
      <c r="S123" s="220"/>
      <c r="T123" s="220"/>
      <c r="U123" s="220"/>
      <c r="V123" s="220"/>
      <c r="W123" s="220"/>
      <c r="X123" s="220"/>
      <c r="Y123" s="220"/>
      <c r="Z123" s="220"/>
    </row>
    <row r="124" spans="1:26" ht="15.75" customHeight="1">
      <c r="A124" s="220"/>
      <c r="B124" s="221"/>
      <c r="C124" s="220"/>
      <c r="D124" s="220"/>
      <c r="E124" s="220"/>
      <c r="F124" s="220"/>
      <c r="G124" s="220"/>
      <c r="H124" s="220"/>
      <c r="I124" s="220"/>
      <c r="J124" s="220"/>
      <c r="K124" s="220"/>
      <c r="L124" s="220"/>
      <c r="M124" s="220"/>
      <c r="N124" s="220"/>
      <c r="O124" s="220"/>
      <c r="P124" s="220"/>
      <c r="Q124" s="220"/>
      <c r="R124" s="220"/>
      <c r="S124" s="220"/>
      <c r="T124" s="220"/>
      <c r="U124" s="220"/>
      <c r="V124" s="220"/>
      <c r="W124" s="220"/>
      <c r="X124" s="220"/>
      <c r="Y124" s="220"/>
      <c r="Z124" s="220"/>
    </row>
    <row r="125" spans="1:26" ht="15.75" customHeight="1">
      <c r="A125" s="220"/>
      <c r="B125" s="221"/>
      <c r="C125" s="220"/>
      <c r="D125" s="220"/>
      <c r="E125" s="220"/>
      <c r="F125" s="220"/>
      <c r="G125" s="220"/>
      <c r="H125" s="220"/>
      <c r="I125" s="220"/>
      <c r="J125" s="220"/>
      <c r="K125" s="220"/>
      <c r="L125" s="220"/>
      <c r="M125" s="220"/>
      <c r="N125" s="220"/>
      <c r="O125" s="220"/>
      <c r="P125" s="220"/>
      <c r="Q125" s="220"/>
      <c r="R125" s="220"/>
      <c r="S125" s="220"/>
      <c r="T125" s="220"/>
      <c r="U125" s="220"/>
      <c r="V125" s="220"/>
      <c r="W125" s="220"/>
      <c r="X125" s="220"/>
      <c r="Y125" s="220"/>
      <c r="Z125" s="220"/>
    </row>
    <row r="126" spans="1:26" ht="15.75" customHeight="1">
      <c r="A126" s="220"/>
      <c r="B126" s="221"/>
      <c r="C126" s="220"/>
      <c r="D126" s="220"/>
      <c r="E126" s="220"/>
      <c r="F126" s="220"/>
      <c r="G126" s="220"/>
      <c r="H126" s="220"/>
      <c r="I126" s="220"/>
      <c r="J126" s="220"/>
      <c r="K126" s="220"/>
      <c r="L126" s="220"/>
      <c r="M126" s="220"/>
      <c r="N126" s="220"/>
      <c r="O126" s="220"/>
      <c r="P126" s="220"/>
      <c r="Q126" s="220"/>
      <c r="R126" s="220"/>
      <c r="S126" s="220"/>
      <c r="T126" s="220"/>
      <c r="U126" s="220"/>
      <c r="V126" s="220"/>
      <c r="W126" s="220"/>
      <c r="X126" s="220"/>
      <c r="Y126" s="220"/>
      <c r="Z126" s="220"/>
    </row>
    <row r="127" spans="1:26" ht="15.75" customHeight="1">
      <c r="A127" s="220"/>
      <c r="B127" s="221"/>
      <c r="C127" s="220"/>
      <c r="D127" s="220"/>
      <c r="E127" s="220"/>
      <c r="F127" s="220"/>
      <c r="G127" s="220"/>
      <c r="H127" s="220"/>
      <c r="I127" s="220"/>
      <c r="J127" s="220"/>
      <c r="K127" s="220"/>
      <c r="L127" s="220"/>
      <c r="M127" s="220"/>
      <c r="N127" s="220"/>
      <c r="O127" s="220"/>
      <c r="P127" s="220"/>
      <c r="Q127" s="220"/>
      <c r="R127" s="220"/>
      <c r="S127" s="220"/>
      <c r="T127" s="220"/>
      <c r="U127" s="220"/>
      <c r="V127" s="220"/>
      <c r="W127" s="220"/>
      <c r="X127" s="220"/>
      <c r="Y127" s="220"/>
      <c r="Z127" s="220"/>
    </row>
    <row r="128" spans="1:26" ht="15.75" customHeight="1">
      <c r="A128" s="220"/>
      <c r="B128" s="221"/>
      <c r="C128" s="220"/>
      <c r="D128" s="220"/>
      <c r="E128" s="220"/>
      <c r="F128" s="220"/>
      <c r="G128" s="220"/>
      <c r="H128" s="220"/>
      <c r="I128" s="220"/>
      <c r="J128" s="220"/>
      <c r="K128" s="220"/>
      <c r="L128" s="220"/>
      <c r="M128" s="220"/>
      <c r="N128" s="220"/>
      <c r="O128" s="220"/>
      <c r="P128" s="220"/>
      <c r="Q128" s="220"/>
      <c r="R128" s="220"/>
      <c r="S128" s="220"/>
      <c r="T128" s="220"/>
      <c r="U128" s="220"/>
      <c r="V128" s="220"/>
      <c r="W128" s="220"/>
      <c r="X128" s="220"/>
      <c r="Y128" s="220"/>
      <c r="Z128" s="220"/>
    </row>
    <row r="129" spans="1:26" ht="15.75" customHeight="1">
      <c r="A129" s="220"/>
      <c r="B129" s="221"/>
      <c r="C129" s="220"/>
      <c r="D129" s="220"/>
      <c r="E129" s="220"/>
      <c r="F129" s="220"/>
      <c r="G129" s="220"/>
      <c r="H129" s="220"/>
      <c r="I129" s="220"/>
      <c r="J129" s="220"/>
      <c r="K129" s="220"/>
      <c r="L129" s="220"/>
      <c r="M129" s="220"/>
      <c r="N129" s="220"/>
      <c r="O129" s="220"/>
      <c r="P129" s="220"/>
      <c r="Q129" s="220"/>
      <c r="R129" s="220"/>
      <c r="S129" s="220"/>
      <c r="T129" s="220"/>
      <c r="U129" s="220"/>
      <c r="V129" s="220"/>
      <c r="W129" s="220"/>
      <c r="X129" s="220"/>
      <c r="Y129" s="220"/>
      <c r="Z129" s="220"/>
    </row>
    <row r="130" spans="1:26" ht="15.75" customHeight="1">
      <c r="A130" s="220"/>
      <c r="B130" s="221"/>
      <c r="C130" s="220"/>
      <c r="D130" s="220"/>
      <c r="E130" s="220"/>
      <c r="F130" s="220"/>
      <c r="G130" s="220"/>
      <c r="H130" s="220"/>
      <c r="I130" s="220"/>
      <c r="J130" s="220"/>
      <c r="K130" s="220"/>
      <c r="L130" s="220"/>
      <c r="M130" s="220"/>
      <c r="N130" s="220"/>
      <c r="O130" s="220"/>
      <c r="P130" s="220"/>
      <c r="Q130" s="220"/>
      <c r="R130" s="220"/>
      <c r="S130" s="220"/>
      <c r="T130" s="220"/>
      <c r="U130" s="220"/>
      <c r="V130" s="220"/>
      <c r="W130" s="220"/>
      <c r="X130" s="220"/>
      <c r="Y130" s="220"/>
      <c r="Z130" s="220"/>
    </row>
    <row r="131" spans="1:26" ht="15.75" customHeight="1">
      <c r="A131" s="220"/>
      <c r="B131" s="221"/>
      <c r="C131" s="220"/>
      <c r="D131" s="220"/>
      <c r="E131" s="220"/>
      <c r="F131" s="220"/>
      <c r="G131" s="220"/>
      <c r="H131" s="220"/>
      <c r="I131" s="220"/>
      <c r="J131" s="220"/>
      <c r="K131" s="220"/>
      <c r="L131" s="220"/>
      <c r="M131" s="220"/>
      <c r="N131" s="220"/>
      <c r="O131" s="220"/>
      <c r="P131" s="220"/>
      <c r="Q131" s="220"/>
      <c r="R131" s="220"/>
      <c r="S131" s="220"/>
      <c r="T131" s="220"/>
      <c r="U131" s="220"/>
      <c r="V131" s="220"/>
      <c r="W131" s="220"/>
      <c r="X131" s="220"/>
      <c r="Y131" s="220"/>
      <c r="Z131" s="220"/>
    </row>
    <row r="132" spans="1:26" ht="15.75" customHeight="1">
      <c r="A132" s="220"/>
      <c r="B132" s="221"/>
      <c r="C132" s="220"/>
      <c r="D132" s="220"/>
      <c r="E132" s="220"/>
      <c r="F132" s="220"/>
      <c r="G132" s="220"/>
      <c r="H132" s="220"/>
      <c r="I132" s="220"/>
      <c r="J132" s="220"/>
      <c r="K132" s="220"/>
      <c r="L132" s="220"/>
      <c r="M132" s="220"/>
      <c r="N132" s="220"/>
      <c r="O132" s="220"/>
      <c r="P132" s="220"/>
      <c r="Q132" s="220"/>
      <c r="R132" s="220"/>
      <c r="S132" s="220"/>
      <c r="T132" s="220"/>
      <c r="U132" s="220"/>
      <c r="V132" s="220"/>
      <c r="W132" s="220"/>
      <c r="X132" s="220"/>
      <c r="Y132" s="220"/>
      <c r="Z132" s="220"/>
    </row>
    <row r="133" spans="1:26" ht="15.75" customHeight="1">
      <c r="A133" s="220"/>
      <c r="B133" s="221"/>
      <c r="C133" s="220"/>
      <c r="D133" s="220"/>
      <c r="E133" s="220"/>
      <c r="F133" s="220"/>
      <c r="G133" s="220"/>
      <c r="H133" s="220"/>
      <c r="I133" s="220"/>
      <c r="J133" s="220"/>
      <c r="K133" s="220"/>
      <c r="L133" s="220"/>
      <c r="M133" s="220"/>
      <c r="N133" s="220"/>
      <c r="O133" s="220"/>
      <c r="P133" s="220"/>
      <c r="Q133" s="220"/>
      <c r="R133" s="220"/>
      <c r="S133" s="220"/>
      <c r="T133" s="220"/>
      <c r="U133" s="220"/>
      <c r="V133" s="220"/>
      <c r="W133" s="220"/>
      <c r="X133" s="220"/>
      <c r="Y133" s="220"/>
      <c r="Z133" s="220"/>
    </row>
    <row r="134" spans="1:26" ht="15.75" customHeight="1">
      <c r="A134" s="220"/>
      <c r="B134" s="221"/>
      <c r="C134" s="220"/>
      <c r="D134" s="220"/>
      <c r="E134" s="220"/>
      <c r="F134" s="220"/>
      <c r="G134" s="220"/>
      <c r="H134" s="220"/>
      <c r="I134" s="220"/>
      <c r="J134" s="220"/>
      <c r="K134" s="220"/>
      <c r="L134" s="220"/>
      <c r="M134" s="220"/>
      <c r="N134" s="220"/>
      <c r="O134" s="220"/>
      <c r="P134" s="220"/>
      <c r="Q134" s="220"/>
      <c r="R134" s="220"/>
      <c r="S134" s="220"/>
      <c r="T134" s="220"/>
      <c r="U134" s="220"/>
      <c r="V134" s="220"/>
      <c r="W134" s="220"/>
      <c r="X134" s="220"/>
      <c r="Y134" s="220"/>
      <c r="Z134" s="220"/>
    </row>
    <row r="135" spans="1:26" ht="15.75" customHeight="1">
      <c r="A135" s="220"/>
      <c r="B135" s="221"/>
      <c r="C135" s="220"/>
      <c r="D135" s="220"/>
      <c r="E135" s="220"/>
      <c r="F135" s="220"/>
      <c r="G135" s="220"/>
      <c r="H135" s="220"/>
      <c r="I135" s="220"/>
      <c r="J135" s="220"/>
      <c r="K135" s="220"/>
      <c r="L135" s="220"/>
      <c r="M135" s="220"/>
      <c r="N135" s="220"/>
      <c r="O135" s="220"/>
      <c r="P135" s="220"/>
      <c r="Q135" s="220"/>
      <c r="R135" s="220"/>
      <c r="S135" s="220"/>
      <c r="T135" s="220"/>
      <c r="U135" s="220"/>
      <c r="V135" s="220"/>
      <c r="W135" s="220"/>
      <c r="X135" s="220"/>
      <c r="Y135" s="220"/>
      <c r="Z135" s="220"/>
    </row>
    <row r="136" spans="1:26" ht="15.75" customHeight="1">
      <c r="A136" s="220"/>
      <c r="B136" s="221"/>
      <c r="C136" s="220"/>
      <c r="D136" s="220"/>
      <c r="E136" s="220"/>
      <c r="F136" s="220"/>
      <c r="G136" s="220"/>
      <c r="H136" s="220"/>
      <c r="I136" s="220"/>
      <c r="J136" s="220"/>
      <c r="K136" s="220"/>
      <c r="L136" s="220"/>
      <c r="M136" s="220"/>
      <c r="N136" s="220"/>
      <c r="O136" s="220"/>
      <c r="P136" s="220"/>
      <c r="Q136" s="220"/>
      <c r="R136" s="220"/>
      <c r="S136" s="220"/>
      <c r="T136" s="220"/>
      <c r="U136" s="220"/>
      <c r="V136" s="220"/>
      <c r="W136" s="220"/>
      <c r="X136" s="220"/>
      <c r="Y136" s="220"/>
      <c r="Z136" s="220"/>
    </row>
    <row r="137" spans="1:26" ht="15.75" customHeight="1">
      <c r="A137" s="220"/>
      <c r="B137" s="221"/>
      <c r="C137" s="220"/>
      <c r="D137" s="220"/>
      <c r="E137" s="220"/>
      <c r="F137" s="220"/>
      <c r="G137" s="220"/>
      <c r="H137" s="220"/>
      <c r="I137" s="220"/>
      <c r="J137" s="220"/>
      <c r="K137" s="220"/>
      <c r="L137" s="220"/>
      <c r="M137" s="220"/>
      <c r="N137" s="220"/>
      <c r="O137" s="220"/>
      <c r="P137" s="220"/>
      <c r="Q137" s="220"/>
      <c r="R137" s="220"/>
      <c r="S137" s="220"/>
      <c r="T137" s="220"/>
      <c r="U137" s="220"/>
      <c r="V137" s="220"/>
      <c r="W137" s="220"/>
      <c r="X137" s="220"/>
      <c r="Y137" s="220"/>
      <c r="Z137" s="220"/>
    </row>
    <row r="138" spans="1:26" ht="15.75" customHeight="1">
      <c r="A138" s="220"/>
      <c r="B138" s="221"/>
      <c r="C138" s="220"/>
      <c r="D138" s="220"/>
      <c r="E138" s="220"/>
      <c r="F138" s="220"/>
      <c r="G138" s="220"/>
      <c r="H138" s="220"/>
      <c r="I138" s="220"/>
      <c r="J138" s="220"/>
      <c r="K138" s="220"/>
      <c r="L138" s="220"/>
      <c r="M138" s="220"/>
      <c r="N138" s="220"/>
      <c r="O138" s="220"/>
      <c r="P138" s="220"/>
      <c r="Q138" s="220"/>
      <c r="R138" s="220"/>
      <c r="S138" s="220"/>
      <c r="T138" s="220"/>
      <c r="U138" s="220"/>
      <c r="V138" s="220"/>
      <c r="W138" s="220"/>
      <c r="X138" s="220"/>
      <c r="Y138" s="220"/>
      <c r="Z138" s="220"/>
    </row>
    <row r="139" spans="1:26" ht="15.75" customHeight="1">
      <c r="A139" s="220"/>
      <c r="B139" s="221"/>
      <c r="C139" s="220"/>
      <c r="D139" s="220"/>
      <c r="E139" s="220"/>
      <c r="F139" s="220"/>
      <c r="G139" s="220"/>
      <c r="H139" s="220"/>
      <c r="I139" s="220"/>
      <c r="J139" s="220"/>
      <c r="K139" s="220"/>
      <c r="L139" s="220"/>
      <c r="M139" s="220"/>
      <c r="N139" s="220"/>
      <c r="O139" s="220"/>
      <c r="P139" s="220"/>
      <c r="Q139" s="220"/>
      <c r="R139" s="220"/>
      <c r="S139" s="220"/>
      <c r="T139" s="220"/>
      <c r="U139" s="220"/>
      <c r="V139" s="220"/>
      <c r="W139" s="220"/>
      <c r="X139" s="220"/>
      <c r="Y139" s="220"/>
      <c r="Z139" s="220"/>
    </row>
    <row r="140" spans="1:26" ht="15.75" customHeight="1">
      <c r="A140" s="220"/>
      <c r="B140" s="221"/>
      <c r="C140" s="220"/>
      <c r="D140" s="220"/>
      <c r="E140" s="220"/>
      <c r="F140" s="220"/>
      <c r="G140" s="220"/>
      <c r="H140" s="220"/>
      <c r="I140" s="220"/>
      <c r="J140" s="220"/>
      <c r="K140" s="220"/>
      <c r="L140" s="220"/>
      <c r="M140" s="220"/>
      <c r="N140" s="220"/>
      <c r="O140" s="220"/>
      <c r="P140" s="220"/>
      <c r="Q140" s="220"/>
      <c r="R140" s="220"/>
      <c r="S140" s="220"/>
      <c r="T140" s="220"/>
      <c r="U140" s="220"/>
      <c r="V140" s="220"/>
      <c r="W140" s="220"/>
      <c r="X140" s="220"/>
      <c r="Y140" s="220"/>
      <c r="Z140" s="220"/>
    </row>
    <row r="141" spans="1:26" ht="15.75" customHeight="1">
      <c r="A141" s="220"/>
      <c r="B141" s="221"/>
      <c r="C141" s="220"/>
      <c r="D141" s="220"/>
      <c r="E141" s="220"/>
      <c r="F141" s="220"/>
      <c r="G141" s="220"/>
      <c r="H141" s="220"/>
      <c r="I141" s="220"/>
      <c r="J141" s="220"/>
      <c r="K141" s="220"/>
      <c r="L141" s="220"/>
      <c r="M141" s="220"/>
      <c r="N141" s="220"/>
      <c r="O141" s="220"/>
      <c r="P141" s="220"/>
      <c r="Q141" s="220"/>
      <c r="R141" s="220"/>
      <c r="S141" s="220"/>
      <c r="T141" s="220"/>
      <c r="U141" s="220"/>
      <c r="V141" s="220"/>
      <c r="W141" s="220"/>
      <c r="X141" s="220"/>
      <c r="Y141" s="220"/>
      <c r="Z141" s="220"/>
    </row>
    <row r="142" spans="1:26" ht="15.75" customHeight="1">
      <c r="A142" s="220"/>
      <c r="B142" s="221"/>
      <c r="C142" s="220"/>
      <c r="D142" s="220"/>
      <c r="E142" s="220"/>
      <c r="F142" s="220"/>
      <c r="G142" s="220"/>
      <c r="H142" s="220"/>
      <c r="I142" s="220"/>
      <c r="J142" s="220"/>
      <c r="K142" s="220"/>
      <c r="L142" s="220"/>
      <c r="M142" s="220"/>
      <c r="N142" s="220"/>
      <c r="O142" s="220"/>
      <c r="P142" s="220"/>
      <c r="Q142" s="220"/>
      <c r="R142" s="220"/>
      <c r="S142" s="220"/>
      <c r="T142" s="220"/>
      <c r="U142" s="220"/>
      <c r="V142" s="220"/>
      <c r="W142" s="220"/>
      <c r="X142" s="220"/>
      <c r="Y142" s="220"/>
      <c r="Z142" s="220"/>
    </row>
    <row r="143" spans="1:26" ht="15.75" customHeight="1">
      <c r="A143" s="220"/>
      <c r="B143" s="221"/>
      <c r="C143" s="220"/>
      <c r="D143" s="220"/>
      <c r="E143" s="220"/>
      <c r="F143" s="220"/>
      <c r="G143" s="220"/>
      <c r="H143" s="220"/>
      <c r="I143" s="220"/>
      <c r="J143" s="220"/>
      <c r="K143" s="220"/>
      <c r="L143" s="220"/>
      <c r="M143" s="220"/>
      <c r="N143" s="220"/>
      <c r="O143" s="220"/>
      <c r="P143" s="220"/>
      <c r="Q143" s="220"/>
      <c r="R143" s="220"/>
      <c r="S143" s="220"/>
      <c r="T143" s="220"/>
      <c r="U143" s="220"/>
      <c r="V143" s="220"/>
      <c r="W143" s="220"/>
      <c r="X143" s="220"/>
      <c r="Y143" s="220"/>
      <c r="Z143" s="220"/>
    </row>
    <row r="144" spans="1:26" ht="15.75" customHeight="1">
      <c r="A144" s="220"/>
      <c r="B144" s="221"/>
      <c r="C144" s="220"/>
      <c r="D144" s="220"/>
      <c r="E144" s="220"/>
      <c r="F144" s="220"/>
      <c r="G144" s="220"/>
      <c r="H144" s="220"/>
      <c r="I144" s="220"/>
      <c r="J144" s="220"/>
      <c r="K144" s="220"/>
      <c r="L144" s="220"/>
      <c r="M144" s="220"/>
      <c r="N144" s="220"/>
      <c r="O144" s="220"/>
      <c r="P144" s="220"/>
      <c r="Q144" s="220"/>
      <c r="R144" s="220"/>
      <c r="S144" s="220"/>
      <c r="T144" s="220"/>
      <c r="U144" s="220"/>
      <c r="V144" s="220"/>
      <c r="W144" s="220"/>
      <c r="X144" s="220"/>
      <c r="Y144" s="220"/>
      <c r="Z144" s="220"/>
    </row>
    <row r="145" spans="1:26" ht="15.75" customHeight="1">
      <c r="A145" s="220"/>
      <c r="B145" s="221"/>
      <c r="C145" s="220"/>
      <c r="D145" s="220"/>
      <c r="E145" s="220"/>
      <c r="F145" s="220"/>
      <c r="G145" s="220"/>
      <c r="H145" s="220"/>
      <c r="I145" s="220"/>
      <c r="J145" s="220"/>
      <c r="K145" s="220"/>
      <c r="L145" s="220"/>
      <c r="M145" s="220"/>
      <c r="N145" s="220"/>
      <c r="O145" s="220"/>
      <c r="P145" s="220"/>
      <c r="Q145" s="220"/>
      <c r="R145" s="220"/>
      <c r="S145" s="220"/>
      <c r="T145" s="220"/>
      <c r="U145" s="220"/>
      <c r="V145" s="220"/>
      <c r="W145" s="220"/>
      <c r="X145" s="220"/>
      <c r="Y145" s="220"/>
      <c r="Z145" s="220"/>
    </row>
    <row r="146" spans="1:26" ht="15.75" customHeight="1">
      <c r="A146" s="220"/>
      <c r="B146" s="221"/>
      <c r="C146" s="220"/>
      <c r="D146" s="220"/>
      <c r="E146" s="220"/>
      <c r="F146" s="220"/>
      <c r="G146" s="220"/>
      <c r="H146" s="220"/>
      <c r="I146" s="220"/>
      <c r="J146" s="220"/>
      <c r="K146" s="220"/>
      <c r="L146" s="220"/>
      <c r="M146" s="220"/>
      <c r="N146" s="220"/>
      <c r="O146" s="220"/>
      <c r="P146" s="220"/>
      <c r="Q146" s="220"/>
      <c r="R146" s="220"/>
      <c r="S146" s="220"/>
      <c r="T146" s="220"/>
      <c r="U146" s="220"/>
      <c r="V146" s="220"/>
      <c r="W146" s="220"/>
      <c r="X146" s="220"/>
      <c r="Y146" s="220"/>
      <c r="Z146" s="220"/>
    </row>
    <row r="147" spans="1:26" ht="15.75" customHeight="1">
      <c r="A147" s="220"/>
      <c r="B147" s="221"/>
      <c r="C147" s="220"/>
      <c r="D147" s="220"/>
      <c r="E147" s="220"/>
      <c r="F147" s="220"/>
      <c r="G147" s="220"/>
      <c r="H147" s="220"/>
      <c r="I147" s="220"/>
      <c r="J147" s="220"/>
      <c r="K147" s="220"/>
      <c r="L147" s="220"/>
      <c r="M147" s="220"/>
      <c r="N147" s="220"/>
      <c r="O147" s="220"/>
      <c r="P147" s="220"/>
      <c r="Q147" s="220"/>
      <c r="R147" s="220"/>
      <c r="S147" s="220"/>
      <c r="T147" s="220"/>
      <c r="U147" s="220"/>
      <c r="V147" s="220"/>
      <c r="W147" s="220"/>
      <c r="X147" s="220"/>
      <c r="Y147" s="220"/>
      <c r="Z147" s="220"/>
    </row>
    <row r="148" spans="1:26" ht="15.75" customHeight="1">
      <c r="A148" s="220"/>
      <c r="B148" s="221"/>
      <c r="C148" s="220"/>
      <c r="D148" s="220"/>
      <c r="E148" s="220"/>
      <c r="F148" s="220"/>
      <c r="G148" s="220"/>
      <c r="H148" s="220"/>
      <c r="I148" s="220"/>
      <c r="J148" s="220"/>
      <c r="K148" s="220"/>
      <c r="L148" s="220"/>
      <c r="M148" s="220"/>
      <c r="N148" s="220"/>
      <c r="O148" s="220"/>
      <c r="P148" s="220"/>
      <c r="Q148" s="220"/>
      <c r="R148" s="220"/>
      <c r="S148" s="220"/>
      <c r="T148" s="220"/>
      <c r="U148" s="220"/>
      <c r="V148" s="220"/>
      <c r="W148" s="220"/>
      <c r="X148" s="220"/>
      <c r="Y148" s="220"/>
      <c r="Z148" s="220"/>
    </row>
    <row r="149" spans="1:26" ht="15.75" customHeight="1">
      <c r="A149" s="220"/>
      <c r="B149" s="221"/>
      <c r="C149" s="220"/>
      <c r="D149" s="220"/>
      <c r="E149" s="220"/>
      <c r="F149" s="220"/>
      <c r="G149" s="220"/>
      <c r="H149" s="220"/>
      <c r="I149" s="220"/>
      <c r="J149" s="220"/>
      <c r="K149" s="220"/>
      <c r="L149" s="220"/>
      <c r="M149" s="220"/>
      <c r="N149" s="220"/>
      <c r="O149" s="220"/>
      <c r="P149" s="220"/>
      <c r="Q149" s="220"/>
      <c r="R149" s="220"/>
      <c r="S149" s="220"/>
      <c r="T149" s="220"/>
      <c r="U149" s="220"/>
      <c r="V149" s="220"/>
      <c r="W149" s="220"/>
      <c r="X149" s="220"/>
      <c r="Y149" s="220"/>
      <c r="Z149" s="220"/>
    </row>
    <row r="150" spans="1:26" ht="15.75" customHeight="1">
      <c r="A150" s="220"/>
      <c r="B150" s="221"/>
      <c r="C150" s="220"/>
      <c r="D150" s="220"/>
      <c r="E150" s="220"/>
      <c r="F150" s="220"/>
      <c r="G150" s="220"/>
      <c r="H150" s="220"/>
      <c r="I150" s="220"/>
      <c r="J150" s="220"/>
      <c r="K150" s="220"/>
      <c r="L150" s="220"/>
      <c r="M150" s="220"/>
      <c r="N150" s="220"/>
      <c r="O150" s="220"/>
      <c r="P150" s="220"/>
      <c r="Q150" s="220"/>
      <c r="R150" s="220"/>
      <c r="S150" s="220"/>
      <c r="T150" s="220"/>
      <c r="U150" s="220"/>
      <c r="V150" s="220"/>
      <c r="W150" s="220"/>
      <c r="X150" s="220"/>
      <c r="Y150" s="220"/>
      <c r="Z150" s="220"/>
    </row>
    <row r="151" spans="1:26" ht="15.75" customHeight="1">
      <c r="A151" s="220"/>
      <c r="B151" s="221"/>
      <c r="C151" s="220"/>
      <c r="D151" s="220"/>
      <c r="E151" s="220"/>
      <c r="F151" s="220"/>
      <c r="G151" s="220"/>
      <c r="H151" s="220"/>
      <c r="I151" s="220"/>
      <c r="J151" s="220"/>
      <c r="K151" s="220"/>
      <c r="L151" s="220"/>
      <c r="M151" s="220"/>
      <c r="N151" s="220"/>
      <c r="O151" s="220"/>
      <c r="P151" s="220"/>
      <c r="Q151" s="220"/>
      <c r="R151" s="220"/>
      <c r="S151" s="220"/>
      <c r="T151" s="220"/>
      <c r="U151" s="220"/>
      <c r="V151" s="220"/>
      <c r="W151" s="220"/>
      <c r="X151" s="220"/>
      <c r="Y151" s="220"/>
      <c r="Z151" s="220"/>
    </row>
    <row r="152" spans="1:26" ht="15.75" customHeight="1">
      <c r="A152" s="220"/>
      <c r="B152" s="221"/>
      <c r="C152" s="220"/>
      <c r="D152" s="220"/>
      <c r="E152" s="220"/>
      <c r="F152" s="220"/>
      <c r="G152" s="220"/>
      <c r="H152" s="220"/>
      <c r="I152" s="220"/>
      <c r="J152" s="220"/>
      <c r="K152" s="220"/>
      <c r="L152" s="220"/>
      <c r="M152" s="220"/>
      <c r="N152" s="220"/>
      <c r="O152" s="220"/>
      <c r="P152" s="220"/>
      <c r="Q152" s="220"/>
      <c r="R152" s="220"/>
      <c r="S152" s="220"/>
      <c r="T152" s="220"/>
      <c r="U152" s="220"/>
      <c r="V152" s="220"/>
      <c r="W152" s="220"/>
      <c r="X152" s="220"/>
      <c r="Y152" s="220"/>
      <c r="Z152" s="220"/>
    </row>
    <row r="153" spans="1:26" ht="15.75" customHeight="1">
      <c r="A153" s="220"/>
      <c r="B153" s="221"/>
      <c r="C153" s="220"/>
      <c r="D153" s="220"/>
      <c r="E153" s="220"/>
      <c r="F153" s="220"/>
      <c r="G153" s="220"/>
      <c r="H153" s="220"/>
      <c r="I153" s="220"/>
      <c r="J153" s="220"/>
      <c r="K153" s="220"/>
      <c r="L153" s="220"/>
      <c r="M153" s="220"/>
      <c r="N153" s="220"/>
      <c r="O153" s="220"/>
      <c r="P153" s="220"/>
      <c r="Q153" s="220"/>
      <c r="R153" s="220"/>
      <c r="S153" s="220"/>
      <c r="T153" s="220"/>
      <c r="U153" s="220"/>
      <c r="V153" s="220"/>
      <c r="W153" s="220"/>
      <c r="X153" s="220"/>
      <c r="Y153" s="220"/>
      <c r="Z153" s="220"/>
    </row>
    <row r="154" spans="1:26" ht="15.75" customHeight="1">
      <c r="A154" s="220"/>
      <c r="B154" s="221"/>
      <c r="C154" s="220"/>
      <c r="D154" s="220"/>
      <c r="E154" s="220"/>
      <c r="F154" s="220"/>
      <c r="G154" s="220"/>
      <c r="H154" s="220"/>
      <c r="I154" s="220"/>
      <c r="J154" s="220"/>
      <c r="K154" s="220"/>
      <c r="L154" s="220"/>
      <c r="M154" s="220"/>
      <c r="N154" s="220"/>
      <c r="O154" s="220"/>
      <c r="P154" s="220"/>
      <c r="Q154" s="220"/>
      <c r="R154" s="220"/>
      <c r="S154" s="220"/>
      <c r="T154" s="220"/>
      <c r="U154" s="220"/>
      <c r="V154" s="220"/>
      <c r="W154" s="220"/>
      <c r="X154" s="220"/>
      <c r="Y154" s="220"/>
      <c r="Z154" s="220"/>
    </row>
    <row r="155" spans="1:26" ht="15.75" customHeight="1">
      <c r="A155" s="220"/>
      <c r="B155" s="221"/>
      <c r="C155" s="220"/>
      <c r="D155" s="220"/>
      <c r="E155" s="220"/>
      <c r="F155" s="220"/>
      <c r="G155" s="220"/>
      <c r="H155" s="220"/>
      <c r="I155" s="220"/>
      <c r="J155" s="220"/>
      <c r="K155" s="220"/>
      <c r="L155" s="220"/>
      <c r="M155" s="220"/>
      <c r="N155" s="220"/>
      <c r="O155" s="220"/>
      <c r="P155" s="220"/>
      <c r="Q155" s="220"/>
      <c r="R155" s="220"/>
      <c r="S155" s="220"/>
      <c r="T155" s="220"/>
      <c r="U155" s="220"/>
      <c r="V155" s="220"/>
      <c r="W155" s="220"/>
      <c r="X155" s="220"/>
      <c r="Y155" s="220"/>
      <c r="Z155" s="220"/>
    </row>
    <row r="156" spans="1:26" ht="15.75" customHeight="1">
      <c r="A156" s="220"/>
      <c r="B156" s="221"/>
      <c r="C156" s="220"/>
      <c r="D156" s="220"/>
      <c r="E156" s="220"/>
      <c r="F156" s="220"/>
      <c r="G156" s="220"/>
      <c r="H156" s="220"/>
      <c r="I156" s="220"/>
      <c r="J156" s="220"/>
      <c r="K156" s="220"/>
      <c r="L156" s="220"/>
      <c r="M156" s="220"/>
      <c r="N156" s="220"/>
      <c r="O156" s="220"/>
      <c r="P156" s="220"/>
      <c r="Q156" s="220"/>
      <c r="R156" s="220"/>
      <c r="S156" s="220"/>
      <c r="T156" s="220"/>
      <c r="U156" s="220"/>
      <c r="V156" s="220"/>
      <c r="W156" s="220"/>
      <c r="X156" s="220"/>
      <c r="Y156" s="220"/>
      <c r="Z156" s="220"/>
    </row>
    <row r="157" spans="1:26" ht="15.75" customHeight="1">
      <c r="A157" s="220"/>
      <c r="B157" s="221"/>
      <c r="C157" s="220"/>
      <c r="D157" s="220"/>
      <c r="E157" s="220"/>
      <c r="F157" s="220"/>
      <c r="G157" s="220"/>
      <c r="H157" s="220"/>
      <c r="I157" s="220"/>
      <c r="J157" s="220"/>
      <c r="K157" s="220"/>
      <c r="L157" s="220"/>
      <c r="M157" s="220"/>
      <c r="N157" s="220"/>
      <c r="O157" s="220"/>
      <c r="P157" s="220"/>
      <c r="Q157" s="220"/>
      <c r="R157" s="220"/>
      <c r="S157" s="220"/>
      <c r="T157" s="220"/>
      <c r="U157" s="220"/>
      <c r="V157" s="220"/>
      <c r="W157" s="220"/>
      <c r="X157" s="220"/>
      <c r="Y157" s="220"/>
      <c r="Z157" s="220"/>
    </row>
    <row r="158" spans="1:26" ht="15.75" customHeight="1">
      <c r="A158" s="220"/>
      <c r="B158" s="221"/>
      <c r="C158" s="220"/>
      <c r="D158" s="220"/>
      <c r="E158" s="220"/>
      <c r="F158" s="220"/>
      <c r="G158" s="220"/>
      <c r="H158" s="220"/>
      <c r="I158" s="220"/>
      <c r="J158" s="220"/>
      <c r="K158" s="220"/>
      <c r="L158" s="220"/>
      <c r="M158" s="220"/>
      <c r="N158" s="220"/>
      <c r="O158" s="220"/>
      <c r="P158" s="220"/>
      <c r="Q158" s="220"/>
      <c r="R158" s="220"/>
      <c r="S158" s="220"/>
      <c r="T158" s="220"/>
      <c r="U158" s="220"/>
      <c r="V158" s="220"/>
      <c r="W158" s="220"/>
      <c r="X158" s="220"/>
      <c r="Y158" s="220"/>
      <c r="Z158" s="220"/>
    </row>
    <row r="159" spans="1:26" ht="15.75" customHeight="1">
      <c r="A159" s="220"/>
      <c r="B159" s="221"/>
      <c r="C159" s="220"/>
      <c r="D159" s="220"/>
      <c r="E159" s="220"/>
      <c r="F159" s="220"/>
      <c r="G159" s="220"/>
      <c r="H159" s="220"/>
      <c r="I159" s="220"/>
      <c r="J159" s="220"/>
      <c r="K159" s="220"/>
      <c r="L159" s="220"/>
      <c r="M159" s="220"/>
      <c r="N159" s="220"/>
      <c r="O159" s="220"/>
      <c r="P159" s="220"/>
      <c r="Q159" s="220"/>
      <c r="R159" s="220"/>
      <c r="S159" s="220"/>
      <c r="T159" s="220"/>
      <c r="U159" s="220"/>
      <c r="V159" s="220"/>
      <c r="W159" s="220"/>
      <c r="X159" s="220"/>
      <c r="Y159" s="220"/>
      <c r="Z159" s="220"/>
    </row>
    <row r="160" spans="1:26" ht="15.75" customHeight="1">
      <c r="A160" s="220"/>
      <c r="B160" s="221"/>
      <c r="C160" s="220"/>
      <c r="D160" s="220"/>
      <c r="E160" s="220"/>
      <c r="F160" s="220"/>
      <c r="G160" s="220"/>
      <c r="H160" s="220"/>
      <c r="I160" s="220"/>
      <c r="J160" s="220"/>
      <c r="K160" s="220"/>
      <c r="L160" s="220"/>
      <c r="M160" s="220"/>
      <c r="N160" s="220"/>
      <c r="O160" s="220"/>
      <c r="P160" s="220"/>
      <c r="Q160" s="220"/>
      <c r="R160" s="220"/>
      <c r="S160" s="220"/>
      <c r="T160" s="220"/>
      <c r="U160" s="220"/>
      <c r="V160" s="220"/>
      <c r="W160" s="220"/>
      <c r="X160" s="220"/>
      <c r="Y160" s="220"/>
      <c r="Z160" s="220"/>
    </row>
    <row r="161" spans="1:26" ht="15.75" customHeight="1">
      <c r="A161" s="220"/>
      <c r="B161" s="221"/>
      <c r="C161" s="220"/>
      <c r="D161" s="220"/>
      <c r="E161" s="220"/>
      <c r="F161" s="220"/>
      <c r="G161" s="220"/>
      <c r="H161" s="220"/>
      <c r="I161" s="220"/>
      <c r="J161" s="220"/>
      <c r="K161" s="220"/>
      <c r="L161" s="220"/>
      <c r="M161" s="220"/>
      <c r="N161" s="220"/>
      <c r="O161" s="220"/>
      <c r="P161" s="220"/>
      <c r="Q161" s="220"/>
      <c r="R161" s="220"/>
      <c r="S161" s="220"/>
      <c r="T161" s="220"/>
      <c r="U161" s="220"/>
      <c r="V161" s="220"/>
      <c r="W161" s="220"/>
      <c r="X161" s="220"/>
      <c r="Y161" s="220"/>
      <c r="Z161" s="220"/>
    </row>
    <row r="162" spans="1:26" ht="15.75" customHeight="1">
      <c r="A162" s="220"/>
      <c r="B162" s="221"/>
      <c r="C162" s="220"/>
      <c r="D162" s="220"/>
      <c r="E162" s="220"/>
      <c r="F162" s="220"/>
      <c r="G162" s="220"/>
      <c r="H162" s="220"/>
      <c r="I162" s="220"/>
      <c r="J162" s="220"/>
      <c r="K162" s="220"/>
      <c r="L162" s="220"/>
      <c r="M162" s="220"/>
      <c r="N162" s="220"/>
      <c r="O162" s="220"/>
      <c r="P162" s="220"/>
      <c r="Q162" s="220"/>
      <c r="R162" s="220"/>
      <c r="S162" s="220"/>
      <c r="T162" s="220"/>
      <c r="U162" s="220"/>
      <c r="V162" s="220"/>
      <c r="W162" s="220"/>
      <c r="X162" s="220"/>
      <c r="Y162" s="220"/>
      <c r="Z162" s="220"/>
    </row>
    <row r="163" spans="1:26" ht="15.75" customHeight="1">
      <c r="A163" s="220"/>
      <c r="B163" s="221"/>
      <c r="C163" s="220"/>
      <c r="D163" s="220"/>
      <c r="E163" s="220"/>
      <c r="F163" s="220"/>
      <c r="G163" s="220"/>
      <c r="H163" s="220"/>
      <c r="I163" s="220"/>
      <c r="J163" s="220"/>
      <c r="K163" s="220"/>
      <c r="L163" s="220"/>
      <c r="M163" s="220"/>
      <c r="N163" s="220"/>
      <c r="O163" s="220"/>
      <c r="P163" s="220"/>
      <c r="Q163" s="220"/>
      <c r="R163" s="220"/>
      <c r="S163" s="220"/>
      <c r="T163" s="220"/>
      <c r="U163" s="220"/>
      <c r="V163" s="220"/>
      <c r="W163" s="220"/>
      <c r="X163" s="220"/>
      <c r="Y163" s="220"/>
      <c r="Z163" s="220"/>
    </row>
    <row r="164" spans="1:26" ht="15.75" customHeight="1">
      <c r="A164" s="220"/>
      <c r="B164" s="221"/>
      <c r="C164" s="220"/>
      <c r="D164" s="220"/>
      <c r="E164" s="220"/>
      <c r="F164" s="220"/>
      <c r="G164" s="220"/>
      <c r="H164" s="220"/>
      <c r="I164" s="220"/>
      <c r="J164" s="220"/>
      <c r="K164" s="220"/>
      <c r="L164" s="220"/>
      <c r="M164" s="220"/>
      <c r="N164" s="220"/>
      <c r="O164" s="220"/>
      <c r="P164" s="220"/>
      <c r="Q164" s="220"/>
      <c r="R164" s="220"/>
      <c r="S164" s="220"/>
      <c r="T164" s="220"/>
      <c r="U164" s="220"/>
      <c r="V164" s="220"/>
      <c r="W164" s="220"/>
      <c r="X164" s="220"/>
      <c r="Y164" s="220"/>
      <c r="Z164" s="220"/>
    </row>
    <row r="165" spans="1:26" ht="15.75" customHeight="1">
      <c r="A165" s="220"/>
      <c r="B165" s="221"/>
      <c r="C165" s="220"/>
      <c r="D165" s="220"/>
      <c r="E165" s="220"/>
      <c r="F165" s="220"/>
      <c r="G165" s="220"/>
      <c r="H165" s="220"/>
      <c r="I165" s="220"/>
      <c r="J165" s="220"/>
      <c r="K165" s="220"/>
      <c r="L165" s="220"/>
      <c r="M165" s="220"/>
      <c r="N165" s="220"/>
      <c r="O165" s="220"/>
      <c r="P165" s="220"/>
      <c r="Q165" s="220"/>
      <c r="R165" s="220"/>
      <c r="S165" s="220"/>
      <c r="T165" s="220"/>
      <c r="U165" s="220"/>
      <c r="V165" s="220"/>
      <c r="W165" s="220"/>
      <c r="X165" s="220"/>
      <c r="Y165" s="220"/>
      <c r="Z165" s="220"/>
    </row>
    <row r="166" spans="1:26" ht="15.75" customHeight="1">
      <c r="A166" s="220"/>
      <c r="B166" s="221"/>
      <c r="C166" s="220"/>
      <c r="D166" s="220"/>
      <c r="E166" s="220"/>
      <c r="F166" s="220"/>
      <c r="G166" s="220"/>
      <c r="H166" s="220"/>
      <c r="I166" s="220"/>
      <c r="J166" s="220"/>
      <c r="K166" s="220"/>
      <c r="L166" s="220"/>
      <c r="M166" s="220"/>
      <c r="N166" s="220"/>
      <c r="O166" s="220"/>
      <c r="P166" s="220"/>
      <c r="Q166" s="220"/>
      <c r="R166" s="220"/>
      <c r="S166" s="220"/>
      <c r="T166" s="220"/>
      <c r="U166" s="220"/>
      <c r="V166" s="220"/>
      <c r="W166" s="220"/>
      <c r="X166" s="220"/>
      <c r="Y166" s="220"/>
      <c r="Z166" s="220"/>
    </row>
    <row r="167" spans="1:26" ht="15.75" customHeight="1">
      <c r="A167" s="220"/>
      <c r="B167" s="221"/>
      <c r="C167" s="220"/>
      <c r="D167" s="220"/>
      <c r="E167" s="220"/>
      <c r="F167" s="220"/>
      <c r="G167" s="220"/>
      <c r="H167" s="220"/>
      <c r="I167" s="220"/>
      <c r="J167" s="220"/>
      <c r="K167" s="220"/>
      <c r="L167" s="220"/>
      <c r="M167" s="220"/>
      <c r="N167" s="220"/>
      <c r="O167" s="220"/>
      <c r="P167" s="220"/>
      <c r="Q167" s="220"/>
      <c r="R167" s="220"/>
      <c r="S167" s="220"/>
      <c r="T167" s="220"/>
      <c r="U167" s="220"/>
      <c r="V167" s="220"/>
      <c r="W167" s="220"/>
      <c r="X167" s="220"/>
      <c r="Y167" s="220"/>
      <c r="Z167" s="220"/>
    </row>
    <row r="168" spans="1:26" ht="15.75" customHeight="1">
      <c r="A168" s="220"/>
      <c r="B168" s="221"/>
      <c r="C168" s="220"/>
      <c r="D168" s="220"/>
      <c r="E168" s="220"/>
      <c r="F168" s="220"/>
      <c r="G168" s="220"/>
      <c r="H168" s="220"/>
      <c r="I168" s="220"/>
      <c r="J168" s="220"/>
      <c r="K168" s="220"/>
      <c r="L168" s="220"/>
      <c r="M168" s="220"/>
      <c r="N168" s="220"/>
      <c r="O168" s="220"/>
      <c r="P168" s="220"/>
      <c r="Q168" s="220"/>
      <c r="R168" s="220"/>
      <c r="S168" s="220"/>
      <c r="T168" s="220"/>
      <c r="U168" s="220"/>
      <c r="V168" s="220"/>
      <c r="W168" s="220"/>
      <c r="X168" s="220"/>
      <c r="Y168" s="220"/>
      <c r="Z168" s="220"/>
    </row>
    <row r="169" spans="1:26" ht="15.75" customHeight="1">
      <c r="A169" s="220"/>
      <c r="B169" s="221"/>
      <c r="C169" s="220"/>
      <c r="D169" s="220"/>
      <c r="E169" s="220"/>
      <c r="F169" s="220"/>
      <c r="G169" s="220"/>
      <c r="H169" s="220"/>
      <c r="I169" s="220"/>
      <c r="J169" s="220"/>
      <c r="K169" s="220"/>
      <c r="L169" s="220"/>
      <c r="M169" s="220"/>
      <c r="N169" s="220"/>
      <c r="O169" s="220"/>
      <c r="P169" s="220"/>
      <c r="Q169" s="220"/>
      <c r="R169" s="220"/>
      <c r="S169" s="220"/>
      <c r="T169" s="220"/>
      <c r="U169" s="220"/>
      <c r="V169" s="220"/>
      <c r="W169" s="220"/>
      <c r="X169" s="220"/>
      <c r="Y169" s="220"/>
      <c r="Z169" s="220"/>
    </row>
    <row r="170" spans="1:26" ht="15.75" customHeight="1">
      <c r="A170" s="220"/>
      <c r="B170" s="221"/>
      <c r="C170" s="220"/>
      <c r="D170" s="220"/>
      <c r="E170" s="220"/>
      <c r="F170" s="220"/>
      <c r="G170" s="220"/>
      <c r="H170" s="220"/>
      <c r="I170" s="220"/>
      <c r="J170" s="220"/>
      <c r="K170" s="220"/>
      <c r="L170" s="220"/>
      <c r="M170" s="220"/>
      <c r="N170" s="220"/>
      <c r="O170" s="220"/>
      <c r="P170" s="220"/>
      <c r="Q170" s="220"/>
      <c r="R170" s="220"/>
      <c r="S170" s="220"/>
      <c r="T170" s="220"/>
      <c r="U170" s="220"/>
      <c r="V170" s="220"/>
      <c r="W170" s="220"/>
      <c r="X170" s="220"/>
      <c r="Y170" s="220"/>
      <c r="Z170" s="220"/>
    </row>
    <row r="171" spans="1:26" ht="15.75" customHeight="1">
      <c r="A171" s="220"/>
      <c r="B171" s="221"/>
      <c r="C171" s="220"/>
      <c r="D171" s="220"/>
      <c r="E171" s="220"/>
      <c r="F171" s="220"/>
      <c r="G171" s="220"/>
      <c r="H171" s="220"/>
      <c r="I171" s="220"/>
      <c r="J171" s="220"/>
      <c r="K171" s="220"/>
      <c r="L171" s="220"/>
      <c r="M171" s="220"/>
      <c r="N171" s="220"/>
      <c r="O171" s="220"/>
      <c r="P171" s="220"/>
      <c r="Q171" s="220"/>
      <c r="R171" s="220"/>
      <c r="S171" s="220"/>
      <c r="T171" s="220"/>
      <c r="U171" s="220"/>
      <c r="V171" s="220"/>
      <c r="W171" s="220"/>
      <c r="X171" s="220"/>
      <c r="Y171" s="220"/>
      <c r="Z171" s="220"/>
    </row>
    <row r="172" spans="1:26" ht="15.75" customHeight="1">
      <c r="A172" s="220"/>
      <c r="B172" s="221"/>
      <c r="C172" s="220"/>
      <c r="D172" s="220"/>
      <c r="E172" s="220"/>
      <c r="F172" s="220"/>
      <c r="G172" s="220"/>
      <c r="H172" s="220"/>
      <c r="I172" s="220"/>
      <c r="J172" s="220"/>
      <c r="K172" s="220"/>
      <c r="L172" s="220"/>
      <c r="M172" s="220"/>
      <c r="N172" s="220"/>
      <c r="O172" s="220"/>
      <c r="P172" s="220"/>
      <c r="Q172" s="220"/>
      <c r="R172" s="220"/>
      <c r="S172" s="220"/>
      <c r="T172" s="220"/>
      <c r="U172" s="220"/>
      <c r="V172" s="220"/>
      <c r="W172" s="220"/>
      <c r="X172" s="220"/>
      <c r="Y172" s="220"/>
      <c r="Z172" s="220"/>
    </row>
    <row r="173" spans="1:26" ht="15.75" customHeight="1">
      <c r="A173" s="220"/>
      <c r="B173" s="221"/>
      <c r="C173" s="220"/>
      <c r="D173" s="220"/>
      <c r="E173" s="220"/>
      <c r="F173" s="220"/>
      <c r="G173" s="220"/>
      <c r="H173" s="220"/>
      <c r="I173" s="220"/>
      <c r="J173" s="220"/>
      <c r="K173" s="220"/>
      <c r="L173" s="220"/>
      <c r="M173" s="220"/>
      <c r="N173" s="220"/>
      <c r="O173" s="220"/>
      <c r="P173" s="220"/>
      <c r="Q173" s="220"/>
      <c r="R173" s="220"/>
      <c r="S173" s="220"/>
      <c r="T173" s="220"/>
      <c r="U173" s="220"/>
      <c r="V173" s="220"/>
      <c r="W173" s="220"/>
      <c r="X173" s="220"/>
      <c r="Y173" s="220"/>
      <c r="Z173" s="220"/>
    </row>
    <row r="174" spans="1:26" ht="15.75" customHeight="1">
      <c r="A174" s="220"/>
      <c r="B174" s="221"/>
      <c r="C174" s="220"/>
      <c r="D174" s="220"/>
      <c r="E174" s="220"/>
      <c r="F174" s="220"/>
      <c r="G174" s="220"/>
      <c r="H174" s="220"/>
      <c r="I174" s="220"/>
      <c r="J174" s="220"/>
      <c r="K174" s="220"/>
      <c r="L174" s="220"/>
      <c r="M174" s="220"/>
      <c r="N174" s="220"/>
      <c r="O174" s="220"/>
      <c r="P174" s="220"/>
      <c r="Q174" s="220"/>
      <c r="R174" s="220"/>
      <c r="S174" s="220"/>
      <c r="T174" s="220"/>
      <c r="U174" s="220"/>
      <c r="V174" s="220"/>
      <c r="W174" s="220"/>
      <c r="X174" s="220"/>
      <c r="Y174" s="220"/>
      <c r="Z174" s="220"/>
    </row>
    <row r="175" spans="1:26" ht="15.75" customHeight="1">
      <c r="A175" s="220"/>
      <c r="B175" s="221"/>
      <c r="C175" s="220"/>
      <c r="D175" s="220"/>
      <c r="E175" s="220"/>
      <c r="F175" s="220"/>
      <c r="G175" s="220"/>
      <c r="H175" s="220"/>
      <c r="I175" s="220"/>
      <c r="J175" s="220"/>
      <c r="K175" s="220"/>
      <c r="L175" s="220"/>
      <c r="M175" s="220"/>
      <c r="N175" s="220"/>
      <c r="O175" s="220"/>
      <c r="P175" s="220"/>
      <c r="Q175" s="220"/>
      <c r="R175" s="220"/>
      <c r="S175" s="220"/>
      <c r="T175" s="220"/>
      <c r="U175" s="220"/>
      <c r="V175" s="220"/>
      <c r="W175" s="220"/>
      <c r="X175" s="220"/>
      <c r="Y175" s="220"/>
      <c r="Z175" s="220"/>
    </row>
    <row r="176" spans="1:26" ht="15.75" customHeight="1">
      <c r="A176" s="220"/>
      <c r="B176" s="221"/>
      <c r="C176" s="220"/>
      <c r="D176" s="220"/>
      <c r="E176" s="220"/>
      <c r="F176" s="220"/>
      <c r="G176" s="220"/>
      <c r="H176" s="220"/>
      <c r="I176" s="220"/>
      <c r="J176" s="220"/>
      <c r="K176" s="220"/>
      <c r="L176" s="220"/>
      <c r="M176" s="220"/>
      <c r="N176" s="220"/>
      <c r="O176" s="220"/>
      <c r="P176" s="220"/>
      <c r="Q176" s="220"/>
      <c r="R176" s="220"/>
      <c r="S176" s="220"/>
      <c r="T176" s="220"/>
      <c r="U176" s="220"/>
      <c r="V176" s="220"/>
      <c r="W176" s="220"/>
      <c r="X176" s="220"/>
      <c r="Y176" s="220"/>
      <c r="Z176" s="220"/>
    </row>
    <row r="177" spans="1:26" ht="15.75" customHeight="1">
      <c r="A177" s="220"/>
      <c r="B177" s="221"/>
      <c r="C177" s="220"/>
      <c r="D177" s="220"/>
      <c r="E177" s="220"/>
      <c r="F177" s="220"/>
      <c r="G177" s="220"/>
      <c r="H177" s="220"/>
      <c r="I177" s="220"/>
      <c r="J177" s="220"/>
      <c r="K177" s="220"/>
      <c r="L177" s="220"/>
      <c r="M177" s="220"/>
      <c r="N177" s="220"/>
      <c r="O177" s="220"/>
      <c r="P177" s="220"/>
      <c r="Q177" s="220"/>
      <c r="R177" s="220"/>
      <c r="S177" s="220"/>
      <c r="T177" s="220"/>
      <c r="U177" s="220"/>
      <c r="V177" s="220"/>
      <c r="W177" s="220"/>
      <c r="X177" s="220"/>
      <c r="Y177" s="220"/>
      <c r="Z177" s="220"/>
    </row>
    <row r="178" spans="1:26" ht="15.75" customHeight="1">
      <c r="A178" s="220"/>
      <c r="B178" s="221"/>
      <c r="C178" s="220"/>
      <c r="D178" s="220"/>
      <c r="E178" s="220"/>
      <c r="F178" s="220"/>
      <c r="G178" s="220"/>
      <c r="H178" s="220"/>
      <c r="I178" s="220"/>
      <c r="J178" s="220"/>
      <c r="K178" s="220"/>
      <c r="L178" s="220"/>
      <c r="M178" s="220"/>
      <c r="N178" s="220"/>
      <c r="O178" s="220"/>
      <c r="P178" s="220"/>
      <c r="Q178" s="220"/>
      <c r="R178" s="220"/>
      <c r="S178" s="220"/>
      <c r="T178" s="220"/>
      <c r="U178" s="220"/>
      <c r="V178" s="220"/>
      <c r="W178" s="220"/>
      <c r="X178" s="220"/>
      <c r="Y178" s="220"/>
      <c r="Z178" s="220"/>
    </row>
    <row r="179" spans="1:26" ht="15.75" customHeight="1">
      <c r="A179" s="220"/>
      <c r="B179" s="221"/>
      <c r="C179" s="220"/>
      <c r="D179" s="220"/>
      <c r="E179" s="220"/>
      <c r="F179" s="220"/>
      <c r="G179" s="220"/>
      <c r="H179" s="220"/>
      <c r="I179" s="220"/>
      <c r="J179" s="220"/>
      <c r="K179" s="220"/>
      <c r="L179" s="220"/>
      <c r="M179" s="220"/>
      <c r="N179" s="220"/>
      <c r="O179" s="220"/>
      <c r="P179" s="220"/>
      <c r="Q179" s="220"/>
      <c r="R179" s="220"/>
      <c r="S179" s="220"/>
      <c r="T179" s="220"/>
      <c r="U179" s="220"/>
      <c r="V179" s="220"/>
      <c r="W179" s="220"/>
      <c r="X179" s="220"/>
      <c r="Y179" s="220"/>
      <c r="Z179" s="220"/>
    </row>
    <row r="180" spans="1:26" ht="15.75" customHeight="1">
      <c r="A180" s="220"/>
      <c r="B180" s="221"/>
      <c r="C180" s="220"/>
      <c r="D180" s="220"/>
      <c r="E180" s="220"/>
      <c r="F180" s="220"/>
      <c r="G180" s="220"/>
      <c r="H180" s="220"/>
      <c r="I180" s="220"/>
      <c r="J180" s="220"/>
      <c r="K180" s="220"/>
      <c r="L180" s="220"/>
      <c r="M180" s="220"/>
      <c r="N180" s="220"/>
      <c r="O180" s="220"/>
      <c r="P180" s="220"/>
      <c r="Q180" s="220"/>
      <c r="R180" s="220"/>
      <c r="S180" s="220"/>
      <c r="T180" s="220"/>
      <c r="U180" s="220"/>
      <c r="V180" s="220"/>
      <c r="W180" s="220"/>
      <c r="X180" s="220"/>
      <c r="Y180" s="220"/>
      <c r="Z180" s="220"/>
    </row>
    <row r="181" spans="1:26" ht="15.75" customHeight="1">
      <c r="A181" s="220"/>
      <c r="B181" s="221"/>
      <c r="C181" s="220"/>
      <c r="D181" s="220"/>
      <c r="E181" s="220"/>
      <c r="F181" s="220"/>
      <c r="G181" s="220"/>
      <c r="H181" s="220"/>
      <c r="I181" s="220"/>
      <c r="J181" s="220"/>
      <c r="K181" s="220"/>
      <c r="L181" s="220"/>
      <c r="M181" s="220"/>
      <c r="N181" s="220"/>
      <c r="O181" s="220"/>
      <c r="P181" s="220"/>
      <c r="Q181" s="220"/>
      <c r="R181" s="220"/>
      <c r="S181" s="220"/>
      <c r="T181" s="220"/>
      <c r="U181" s="220"/>
      <c r="V181" s="220"/>
      <c r="W181" s="220"/>
      <c r="X181" s="220"/>
      <c r="Y181" s="220"/>
      <c r="Z181" s="220"/>
    </row>
    <row r="182" spans="1:26" ht="15.75" customHeight="1">
      <c r="A182" s="220"/>
      <c r="B182" s="221"/>
      <c r="C182" s="220"/>
      <c r="D182" s="220"/>
      <c r="E182" s="220"/>
      <c r="F182" s="220"/>
      <c r="G182" s="220"/>
      <c r="H182" s="220"/>
      <c r="I182" s="220"/>
      <c r="J182" s="220"/>
      <c r="K182" s="220"/>
      <c r="L182" s="220"/>
      <c r="M182" s="220"/>
      <c r="N182" s="220"/>
      <c r="O182" s="220"/>
      <c r="P182" s="220"/>
      <c r="Q182" s="220"/>
      <c r="R182" s="220"/>
      <c r="S182" s="220"/>
      <c r="T182" s="220"/>
      <c r="U182" s="220"/>
      <c r="V182" s="220"/>
      <c r="W182" s="220"/>
      <c r="X182" s="220"/>
      <c r="Y182" s="220"/>
      <c r="Z182" s="220"/>
    </row>
    <row r="183" spans="1:26" ht="15.75" customHeight="1">
      <c r="A183" s="220"/>
      <c r="B183" s="221"/>
      <c r="C183" s="220"/>
      <c r="D183" s="220"/>
      <c r="E183" s="220"/>
      <c r="F183" s="220"/>
      <c r="G183" s="220"/>
      <c r="H183" s="220"/>
      <c r="I183" s="220"/>
      <c r="J183" s="220"/>
      <c r="K183" s="220"/>
      <c r="L183" s="220"/>
      <c r="M183" s="220"/>
      <c r="N183" s="220"/>
      <c r="O183" s="220"/>
      <c r="P183" s="220"/>
      <c r="Q183" s="220"/>
      <c r="R183" s="220"/>
      <c r="S183" s="220"/>
      <c r="T183" s="220"/>
      <c r="U183" s="220"/>
      <c r="V183" s="220"/>
      <c r="W183" s="220"/>
      <c r="X183" s="220"/>
      <c r="Y183" s="220"/>
      <c r="Z183" s="220"/>
    </row>
    <row r="184" spans="1:26" ht="15.75" customHeight="1">
      <c r="A184" s="220"/>
      <c r="B184" s="221"/>
      <c r="C184" s="220"/>
      <c r="D184" s="220"/>
      <c r="E184" s="220"/>
      <c r="F184" s="220"/>
      <c r="G184" s="220"/>
      <c r="H184" s="220"/>
      <c r="I184" s="220"/>
      <c r="J184" s="220"/>
      <c r="K184" s="220"/>
      <c r="L184" s="220"/>
      <c r="M184" s="220"/>
      <c r="N184" s="220"/>
      <c r="O184" s="220"/>
      <c r="P184" s="220"/>
      <c r="Q184" s="220"/>
      <c r="R184" s="220"/>
      <c r="S184" s="220"/>
      <c r="T184" s="220"/>
      <c r="U184" s="220"/>
      <c r="V184" s="220"/>
      <c r="W184" s="220"/>
      <c r="X184" s="220"/>
      <c r="Y184" s="220"/>
      <c r="Z184" s="220"/>
    </row>
    <row r="185" spans="1:26" ht="15.75" customHeight="1">
      <c r="A185" s="220"/>
      <c r="B185" s="221"/>
      <c r="C185" s="220"/>
      <c r="D185" s="220"/>
      <c r="E185" s="220"/>
      <c r="F185" s="220"/>
      <c r="G185" s="220"/>
      <c r="H185" s="220"/>
      <c r="I185" s="220"/>
      <c r="J185" s="220"/>
      <c r="K185" s="220"/>
      <c r="L185" s="220"/>
      <c r="M185" s="220"/>
      <c r="N185" s="220"/>
      <c r="O185" s="220"/>
      <c r="P185" s="220"/>
      <c r="Q185" s="220"/>
      <c r="R185" s="220"/>
      <c r="S185" s="220"/>
      <c r="T185" s="220"/>
      <c r="U185" s="220"/>
      <c r="V185" s="220"/>
      <c r="W185" s="220"/>
      <c r="X185" s="220"/>
      <c r="Y185" s="220"/>
      <c r="Z185" s="220"/>
    </row>
    <row r="186" spans="1:26" ht="15.75" customHeight="1">
      <c r="A186" s="220"/>
      <c r="B186" s="221"/>
      <c r="C186" s="220"/>
      <c r="D186" s="220"/>
      <c r="E186" s="220"/>
      <c r="F186" s="220"/>
      <c r="G186" s="220"/>
      <c r="H186" s="220"/>
      <c r="I186" s="220"/>
      <c r="J186" s="220"/>
      <c r="K186" s="220"/>
      <c r="L186" s="220"/>
      <c r="M186" s="220"/>
      <c r="N186" s="220"/>
      <c r="O186" s="220"/>
      <c r="P186" s="220"/>
      <c r="Q186" s="220"/>
      <c r="R186" s="220"/>
      <c r="S186" s="220"/>
      <c r="T186" s="220"/>
      <c r="U186" s="220"/>
      <c r="V186" s="220"/>
      <c r="W186" s="220"/>
      <c r="X186" s="220"/>
      <c r="Y186" s="220"/>
      <c r="Z186" s="220"/>
    </row>
    <row r="187" spans="1:26" ht="15.75" customHeight="1">
      <c r="A187" s="220"/>
      <c r="B187" s="221"/>
      <c r="C187" s="220"/>
      <c r="D187" s="220"/>
      <c r="E187" s="220"/>
      <c r="F187" s="220"/>
      <c r="G187" s="220"/>
      <c r="H187" s="220"/>
      <c r="I187" s="220"/>
      <c r="J187" s="220"/>
      <c r="K187" s="220"/>
      <c r="L187" s="220"/>
      <c r="M187" s="220"/>
      <c r="N187" s="220"/>
      <c r="O187" s="220"/>
      <c r="P187" s="220"/>
      <c r="Q187" s="220"/>
      <c r="R187" s="220"/>
      <c r="S187" s="220"/>
      <c r="T187" s="220"/>
      <c r="U187" s="220"/>
      <c r="V187" s="220"/>
      <c r="W187" s="220"/>
      <c r="X187" s="220"/>
      <c r="Y187" s="220"/>
      <c r="Z187" s="220"/>
    </row>
    <row r="188" spans="1:26" ht="15.75" customHeight="1">
      <c r="A188" s="220"/>
      <c r="B188" s="221"/>
      <c r="C188" s="220"/>
      <c r="D188" s="220"/>
      <c r="E188" s="220"/>
      <c r="F188" s="220"/>
      <c r="G188" s="220"/>
      <c r="H188" s="220"/>
      <c r="I188" s="220"/>
      <c r="J188" s="220"/>
      <c r="K188" s="220"/>
      <c r="L188" s="220"/>
      <c r="M188" s="220"/>
      <c r="N188" s="220"/>
      <c r="O188" s="220"/>
      <c r="P188" s="220"/>
      <c r="Q188" s="220"/>
      <c r="R188" s="220"/>
      <c r="S188" s="220"/>
      <c r="T188" s="220"/>
      <c r="U188" s="220"/>
      <c r="V188" s="220"/>
      <c r="W188" s="220"/>
      <c r="X188" s="220"/>
      <c r="Y188" s="220"/>
      <c r="Z188" s="220"/>
    </row>
    <row r="189" spans="1:26" ht="15.75" customHeight="1">
      <c r="A189" s="220"/>
      <c r="B189" s="221"/>
      <c r="C189" s="220"/>
      <c r="D189" s="220"/>
      <c r="E189" s="220"/>
      <c r="F189" s="220"/>
      <c r="G189" s="220"/>
      <c r="H189" s="220"/>
      <c r="I189" s="220"/>
      <c r="J189" s="220"/>
      <c r="K189" s="220"/>
      <c r="L189" s="220"/>
      <c r="M189" s="220"/>
      <c r="N189" s="220"/>
      <c r="O189" s="220"/>
      <c r="P189" s="220"/>
      <c r="Q189" s="220"/>
      <c r="R189" s="220"/>
      <c r="S189" s="220"/>
      <c r="T189" s="220"/>
      <c r="U189" s="220"/>
      <c r="V189" s="220"/>
      <c r="W189" s="220"/>
      <c r="X189" s="220"/>
      <c r="Y189" s="220"/>
      <c r="Z189" s="220"/>
    </row>
    <row r="190" spans="1:26" ht="15.75" customHeight="1">
      <c r="A190" s="220"/>
      <c r="B190" s="221"/>
      <c r="C190" s="220"/>
      <c r="D190" s="220"/>
      <c r="E190" s="220"/>
      <c r="F190" s="220"/>
      <c r="G190" s="220"/>
      <c r="H190" s="220"/>
      <c r="I190" s="220"/>
      <c r="J190" s="220"/>
      <c r="K190" s="220"/>
      <c r="L190" s="220"/>
      <c r="M190" s="220"/>
      <c r="N190" s="220"/>
      <c r="O190" s="220"/>
      <c r="P190" s="220"/>
      <c r="Q190" s="220"/>
      <c r="R190" s="220"/>
      <c r="S190" s="220"/>
      <c r="T190" s="220"/>
      <c r="U190" s="220"/>
      <c r="V190" s="220"/>
      <c r="W190" s="220"/>
      <c r="X190" s="220"/>
      <c r="Y190" s="220"/>
      <c r="Z190" s="220"/>
    </row>
    <row r="191" spans="1:26" ht="15.75" customHeight="1">
      <c r="A191" s="220"/>
      <c r="B191" s="221"/>
      <c r="C191" s="220"/>
      <c r="D191" s="220"/>
      <c r="E191" s="220"/>
      <c r="F191" s="220"/>
      <c r="G191" s="220"/>
      <c r="H191" s="220"/>
      <c r="I191" s="220"/>
      <c r="J191" s="220"/>
      <c r="K191" s="220"/>
      <c r="L191" s="220"/>
      <c r="M191" s="220"/>
      <c r="N191" s="220"/>
      <c r="O191" s="220"/>
      <c r="P191" s="220"/>
      <c r="Q191" s="220"/>
      <c r="R191" s="220"/>
      <c r="S191" s="220"/>
      <c r="T191" s="220"/>
      <c r="U191" s="220"/>
      <c r="V191" s="220"/>
      <c r="W191" s="220"/>
      <c r="X191" s="220"/>
      <c r="Y191" s="220"/>
      <c r="Z191" s="220"/>
    </row>
    <row r="192" spans="1:26" ht="15.75" customHeight="1">
      <c r="A192" s="220"/>
      <c r="B192" s="221"/>
      <c r="C192" s="220"/>
      <c r="D192" s="220"/>
      <c r="E192" s="220"/>
      <c r="F192" s="220"/>
      <c r="G192" s="220"/>
      <c r="H192" s="220"/>
      <c r="I192" s="220"/>
      <c r="J192" s="220"/>
      <c r="K192" s="220"/>
      <c r="L192" s="220"/>
      <c r="M192" s="220"/>
      <c r="N192" s="220"/>
      <c r="O192" s="220"/>
      <c r="P192" s="220"/>
      <c r="Q192" s="220"/>
      <c r="R192" s="220"/>
      <c r="S192" s="220"/>
      <c r="T192" s="220"/>
      <c r="U192" s="220"/>
      <c r="V192" s="220"/>
      <c r="W192" s="220"/>
      <c r="X192" s="220"/>
      <c r="Y192" s="220"/>
      <c r="Z192" s="220"/>
    </row>
    <row r="193" spans="1:26" ht="15.75" customHeight="1">
      <c r="A193" s="220"/>
      <c r="B193" s="221"/>
      <c r="C193" s="220"/>
      <c r="D193" s="220"/>
      <c r="E193" s="220"/>
      <c r="F193" s="220"/>
      <c r="G193" s="220"/>
      <c r="H193" s="220"/>
      <c r="I193" s="220"/>
      <c r="J193" s="220"/>
      <c r="K193" s="220"/>
      <c r="L193" s="220"/>
      <c r="M193" s="220"/>
      <c r="N193" s="220"/>
      <c r="O193" s="220"/>
      <c r="P193" s="220"/>
      <c r="Q193" s="220"/>
      <c r="R193" s="220"/>
      <c r="S193" s="220"/>
      <c r="T193" s="220"/>
      <c r="U193" s="220"/>
      <c r="V193" s="220"/>
      <c r="W193" s="220"/>
      <c r="X193" s="220"/>
      <c r="Y193" s="220"/>
      <c r="Z193" s="220"/>
    </row>
    <row r="194" spans="1:26" ht="15.75" customHeight="1">
      <c r="A194" s="220"/>
      <c r="B194" s="221"/>
      <c r="C194" s="220"/>
      <c r="D194" s="220"/>
      <c r="E194" s="220"/>
      <c r="F194" s="220"/>
      <c r="G194" s="220"/>
      <c r="H194" s="220"/>
      <c r="I194" s="220"/>
      <c r="J194" s="220"/>
      <c r="K194" s="220"/>
      <c r="L194" s="220"/>
      <c r="M194" s="220"/>
      <c r="N194" s="220"/>
      <c r="O194" s="220"/>
      <c r="P194" s="220"/>
      <c r="Q194" s="220"/>
      <c r="R194" s="220"/>
      <c r="S194" s="220"/>
      <c r="T194" s="220"/>
      <c r="U194" s="220"/>
      <c r="V194" s="220"/>
      <c r="W194" s="220"/>
      <c r="X194" s="220"/>
      <c r="Y194" s="220"/>
      <c r="Z194" s="220"/>
    </row>
    <row r="195" spans="1:26" ht="15.75" customHeight="1">
      <c r="A195" s="220"/>
      <c r="B195" s="221"/>
      <c r="C195" s="220"/>
      <c r="D195" s="220"/>
      <c r="E195" s="220"/>
      <c r="F195" s="220"/>
      <c r="G195" s="220"/>
      <c r="H195" s="220"/>
      <c r="I195" s="220"/>
      <c r="J195" s="220"/>
      <c r="K195" s="220"/>
      <c r="L195" s="220"/>
      <c r="M195" s="220"/>
      <c r="N195" s="220"/>
      <c r="O195" s="220"/>
      <c r="P195" s="220"/>
      <c r="Q195" s="220"/>
      <c r="R195" s="220"/>
      <c r="S195" s="220"/>
      <c r="T195" s="220"/>
      <c r="U195" s="220"/>
      <c r="V195" s="220"/>
      <c r="W195" s="220"/>
      <c r="X195" s="220"/>
      <c r="Y195" s="220"/>
      <c r="Z195" s="220"/>
    </row>
    <row r="196" spans="1:26" ht="15.75" customHeight="1">
      <c r="A196" s="220"/>
      <c r="B196" s="221"/>
      <c r="C196" s="220"/>
      <c r="D196" s="220"/>
      <c r="E196" s="220"/>
      <c r="F196" s="220"/>
      <c r="G196" s="220"/>
      <c r="H196" s="220"/>
      <c r="I196" s="220"/>
      <c r="J196" s="220"/>
      <c r="K196" s="220"/>
      <c r="L196" s="220"/>
      <c r="M196" s="220"/>
      <c r="N196" s="220"/>
      <c r="O196" s="220"/>
      <c r="P196" s="220"/>
      <c r="Q196" s="220"/>
      <c r="R196" s="220"/>
      <c r="S196" s="220"/>
      <c r="T196" s="220"/>
      <c r="U196" s="220"/>
      <c r="V196" s="220"/>
      <c r="W196" s="220"/>
      <c r="X196" s="220"/>
      <c r="Y196" s="220"/>
      <c r="Z196" s="220"/>
    </row>
    <row r="197" spans="1:26" ht="15.75" customHeight="1">
      <c r="A197" s="220"/>
      <c r="B197" s="221"/>
      <c r="C197" s="220"/>
      <c r="D197" s="220"/>
      <c r="E197" s="220"/>
      <c r="F197" s="220"/>
      <c r="G197" s="220"/>
      <c r="H197" s="220"/>
      <c r="I197" s="220"/>
      <c r="J197" s="220"/>
      <c r="K197" s="220"/>
      <c r="L197" s="220"/>
      <c r="M197" s="220"/>
      <c r="N197" s="220"/>
      <c r="O197" s="220"/>
      <c r="P197" s="220"/>
      <c r="Q197" s="220"/>
      <c r="R197" s="220"/>
      <c r="S197" s="220"/>
      <c r="T197" s="220"/>
      <c r="U197" s="220"/>
      <c r="V197" s="220"/>
      <c r="W197" s="220"/>
      <c r="X197" s="220"/>
      <c r="Y197" s="220"/>
      <c r="Z197" s="220"/>
    </row>
    <row r="198" spans="1:26" ht="15.75" customHeight="1">
      <c r="A198" s="220"/>
      <c r="B198" s="221"/>
      <c r="C198" s="220"/>
      <c r="D198" s="220"/>
      <c r="E198" s="220"/>
      <c r="F198" s="220"/>
      <c r="G198" s="220"/>
      <c r="H198" s="220"/>
      <c r="I198" s="220"/>
      <c r="J198" s="220"/>
      <c r="K198" s="220"/>
      <c r="L198" s="220"/>
      <c r="M198" s="220"/>
      <c r="N198" s="220"/>
      <c r="O198" s="220"/>
      <c r="P198" s="220"/>
      <c r="Q198" s="220"/>
      <c r="R198" s="220"/>
      <c r="S198" s="220"/>
      <c r="T198" s="220"/>
      <c r="U198" s="220"/>
      <c r="V198" s="220"/>
      <c r="W198" s="220"/>
      <c r="X198" s="220"/>
      <c r="Y198" s="220"/>
      <c r="Z198" s="220"/>
    </row>
    <row r="199" spans="1:26" ht="15.75" customHeight="1">
      <c r="A199" s="220"/>
      <c r="B199" s="221"/>
      <c r="C199" s="220"/>
      <c r="D199" s="220"/>
      <c r="E199" s="220"/>
      <c r="F199" s="220"/>
      <c r="G199" s="220"/>
      <c r="H199" s="220"/>
      <c r="I199" s="220"/>
      <c r="J199" s="220"/>
      <c r="K199" s="220"/>
      <c r="L199" s="220"/>
      <c r="M199" s="220"/>
      <c r="N199" s="220"/>
      <c r="O199" s="220"/>
      <c r="P199" s="220"/>
      <c r="Q199" s="220"/>
      <c r="R199" s="220"/>
      <c r="S199" s="220"/>
      <c r="T199" s="220"/>
      <c r="U199" s="220"/>
      <c r="V199" s="220"/>
      <c r="W199" s="220"/>
      <c r="X199" s="220"/>
      <c r="Y199" s="220"/>
      <c r="Z199" s="220"/>
    </row>
    <row r="200" spans="1:26" ht="15.75" customHeight="1">
      <c r="A200" s="220"/>
      <c r="B200" s="221"/>
      <c r="C200" s="220"/>
      <c r="D200" s="220"/>
      <c r="E200" s="220"/>
      <c r="F200" s="220"/>
      <c r="G200" s="220"/>
      <c r="H200" s="220"/>
      <c r="I200" s="220"/>
      <c r="J200" s="220"/>
      <c r="K200" s="220"/>
      <c r="L200" s="220"/>
      <c r="M200" s="220"/>
      <c r="N200" s="220"/>
      <c r="O200" s="220"/>
      <c r="P200" s="220"/>
      <c r="Q200" s="220"/>
      <c r="R200" s="220"/>
      <c r="S200" s="220"/>
      <c r="T200" s="220"/>
      <c r="U200" s="220"/>
      <c r="V200" s="220"/>
      <c r="W200" s="220"/>
      <c r="X200" s="220"/>
      <c r="Y200" s="220"/>
      <c r="Z200" s="220"/>
    </row>
    <row r="201" spans="1:26" ht="15.75" customHeight="1">
      <c r="A201" s="220"/>
      <c r="B201" s="221"/>
      <c r="C201" s="220"/>
      <c r="D201" s="220"/>
      <c r="E201" s="220"/>
      <c r="F201" s="220"/>
      <c r="G201" s="220"/>
      <c r="H201" s="220"/>
      <c r="I201" s="220"/>
      <c r="J201" s="220"/>
      <c r="K201" s="220"/>
      <c r="L201" s="220"/>
      <c r="M201" s="220"/>
      <c r="N201" s="220"/>
      <c r="O201" s="220"/>
      <c r="P201" s="220"/>
      <c r="Q201" s="220"/>
      <c r="R201" s="220"/>
      <c r="S201" s="220"/>
      <c r="T201" s="220"/>
      <c r="U201" s="220"/>
      <c r="V201" s="220"/>
      <c r="W201" s="220"/>
      <c r="X201" s="220"/>
      <c r="Y201" s="220"/>
      <c r="Z201" s="220"/>
    </row>
    <row r="202" spans="1:26" ht="15.75" customHeight="1">
      <c r="A202" s="220"/>
      <c r="B202" s="221"/>
      <c r="C202" s="220"/>
      <c r="D202" s="220"/>
      <c r="E202" s="220"/>
      <c r="F202" s="220"/>
      <c r="G202" s="220"/>
      <c r="H202" s="220"/>
      <c r="I202" s="220"/>
      <c r="J202" s="220"/>
      <c r="K202" s="220"/>
      <c r="L202" s="220"/>
      <c r="M202" s="220"/>
      <c r="N202" s="220"/>
      <c r="O202" s="220"/>
      <c r="P202" s="220"/>
      <c r="Q202" s="220"/>
      <c r="R202" s="220"/>
      <c r="S202" s="220"/>
      <c r="T202" s="220"/>
      <c r="U202" s="220"/>
      <c r="V202" s="220"/>
      <c r="W202" s="220"/>
      <c r="X202" s="220"/>
      <c r="Y202" s="220"/>
      <c r="Z202" s="220"/>
    </row>
    <row r="203" spans="1:26" ht="15.75" customHeight="1">
      <c r="A203" s="220"/>
      <c r="B203" s="221"/>
      <c r="C203" s="220"/>
      <c r="D203" s="220"/>
      <c r="E203" s="220"/>
      <c r="F203" s="220"/>
      <c r="G203" s="220"/>
      <c r="H203" s="220"/>
      <c r="I203" s="220"/>
      <c r="J203" s="220"/>
      <c r="K203" s="220"/>
      <c r="L203" s="220"/>
      <c r="M203" s="220"/>
      <c r="N203" s="220"/>
      <c r="O203" s="220"/>
      <c r="P203" s="220"/>
      <c r="Q203" s="220"/>
      <c r="R203" s="220"/>
      <c r="S203" s="220"/>
      <c r="T203" s="220"/>
      <c r="U203" s="220"/>
      <c r="V203" s="220"/>
      <c r="W203" s="220"/>
      <c r="X203" s="220"/>
      <c r="Y203" s="220"/>
      <c r="Z203" s="220"/>
    </row>
    <row r="204" spans="1:26" ht="15.75" customHeight="1">
      <c r="A204" s="220"/>
      <c r="B204" s="221"/>
      <c r="C204" s="220"/>
      <c r="D204" s="220"/>
      <c r="E204" s="220"/>
      <c r="F204" s="220"/>
      <c r="G204" s="220"/>
      <c r="H204" s="220"/>
      <c r="I204" s="220"/>
      <c r="J204" s="220"/>
      <c r="K204" s="220"/>
      <c r="L204" s="220"/>
      <c r="M204" s="220"/>
      <c r="N204" s="220"/>
      <c r="O204" s="220"/>
      <c r="P204" s="220"/>
      <c r="Q204" s="220"/>
      <c r="R204" s="220"/>
      <c r="S204" s="220"/>
      <c r="T204" s="220"/>
      <c r="U204" s="220"/>
      <c r="V204" s="220"/>
      <c r="W204" s="220"/>
      <c r="X204" s="220"/>
      <c r="Y204" s="220"/>
      <c r="Z204" s="220"/>
    </row>
    <row r="205" spans="1:26" ht="15.75" customHeight="1">
      <c r="A205" s="220"/>
      <c r="B205" s="221"/>
      <c r="C205" s="220"/>
      <c r="D205" s="220"/>
      <c r="E205" s="220"/>
      <c r="F205" s="220"/>
      <c r="G205" s="220"/>
      <c r="H205" s="220"/>
      <c r="I205" s="220"/>
      <c r="J205" s="220"/>
      <c r="K205" s="220"/>
      <c r="L205" s="220"/>
      <c r="M205" s="220"/>
      <c r="N205" s="220"/>
      <c r="O205" s="220"/>
      <c r="P205" s="220"/>
      <c r="Q205" s="220"/>
      <c r="R205" s="220"/>
      <c r="S205" s="220"/>
      <c r="T205" s="220"/>
      <c r="U205" s="220"/>
      <c r="V205" s="220"/>
      <c r="W205" s="220"/>
      <c r="X205" s="220"/>
      <c r="Y205" s="220"/>
      <c r="Z205" s="220"/>
    </row>
    <row r="206" spans="1:26" ht="15.75" customHeight="1">
      <c r="A206" s="220"/>
      <c r="B206" s="221"/>
      <c r="C206" s="220"/>
      <c r="D206" s="220"/>
      <c r="E206" s="220"/>
      <c r="F206" s="220"/>
      <c r="G206" s="220"/>
      <c r="H206" s="220"/>
      <c r="I206" s="220"/>
      <c r="J206" s="220"/>
      <c r="K206" s="220"/>
      <c r="L206" s="220"/>
      <c r="M206" s="220"/>
      <c r="N206" s="220"/>
      <c r="O206" s="220"/>
      <c r="P206" s="220"/>
      <c r="Q206" s="220"/>
      <c r="R206" s="220"/>
      <c r="S206" s="220"/>
      <c r="T206" s="220"/>
      <c r="U206" s="220"/>
      <c r="V206" s="220"/>
      <c r="W206" s="220"/>
      <c r="X206" s="220"/>
      <c r="Y206" s="220"/>
      <c r="Z206" s="220"/>
    </row>
    <row r="207" spans="1:26" ht="15.75" customHeight="1">
      <c r="A207" s="220"/>
      <c r="B207" s="221"/>
      <c r="C207" s="220"/>
      <c r="D207" s="220"/>
      <c r="E207" s="220"/>
      <c r="F207" s="220"/>
      <c r="G207" s="220"/>
      <c r="H207" s="220"/>
      <c r="I207" s="220"/>
      <c r="J207" s="220"/>
      <c r="K207" s="220"/>
      <c r="L207" s="220"/>
      <c r="M207" s="220"/>
      <c r="N207" s="220"/>
      <c r="O207" s="220"/>
      <c r="P207" s="220"/>
      <c r="Q207" s="220"/>
      <c r="R207" s="220"/>
      <c r="S207" s="220"/>
      <c r="T207" s="220"/>
      <c r="U207" s="220"/>
      <c r="V207" s="220"/>
      <c r="W207" s="220"/>
      <c r="X207" s="220"/>
      <c r="Y207" s="220"/>
      <c r="Z207" s="220"/>
    </row>
    <row r="208" spans="1:26" ht="15.75" customHeight="1">
      <c r="A208" s="220"/>
      <c r="B208" s="221"/>
      <c r="C208" s="220"/>
      <c r="D208" s="220"/>
      <c r="E208" s="220"/>
      <c r="F208" s="220"/>
      <c r="G208" s="220"/>
      <c r="H208" s="220"/>
      <c r="I208" s="220"/>
      <c r="J208" s="220"/>
      <c r="K208" s="220"/>
      <c r="L208" s="220"/>
      <c r="M208" s="220"/>
      <c r="N208" s="220"/>
      <c r="O208" s="220"/>
      <c r="P208" s="220"/>
      <c r="Q208" s="220"/>
      <c r="R208" s="220"/>
      <c r="S208" s="220"/>
      <c r="T208" s="220"/>
      <c r="U208" s="220"/>
      <c r="V208" s="220"/>
      <c r="W208" s="220"/>
      <c r="X208" s="220"/>
      <c r="Y208" s="220"/>
      <c r="Z208" s="220"/>
    </row>
    <row r="209" spans="1:26" ht="15.75" customHeight="1">
      <c r="A209" s="220"/>
      <c r="B209" s="221"/>
      <c r="C209" s="220"/>
      <c r="D209" s="220"/>
      <c r="E209" s="220"/>
      <c r="F209" s="220"/>
      <c r="G209" s="220"/>
      <c r="H209" s="220"/>
      <c r="I209" s="220"/>
      <c r="J209" s="220"/>
      <c r="K209" s="220"/>
      <c r="L209" s="220"/>
      <c r="M209" s="220"/>
      <c r="N209" s="220"/>
      <c r="O209" s="220"/>
      <c r="P209" s="220"/>
      <c r="Q209" s="220"/>
      <c r="R209" s="220"/>
      <c r="S209" s="220"/>
      <c r="T209" s="220"/>
      <c r="U209" s="220"/>
      <c r="V209" s="220"/>
      <c r="W209" s="220"/>
      <c r="X209" s="220"/>
      <c r="Y209" s="220"/>
      <c r="Z209" s="220"/>
    </row>
    <row r="210" spans="1:26" ht="15.75" customHeight="1">
      <c r="A210" s="220"/>
      <c r="B210" s="221"/>
      <c r="C210" s="220"/>
      <c r="D210" s="220"/>
      <c r="E210" s="220"/>
      <c r="F210" s="220"/>
      <c r="G210" s="220"/>
      <c r="H210" s="220"/>
      <c r="I210" s="220"/>
      <c r="J210" s="220"/>
      <c r="K210" s="220"/>
      <c r="L210" s="220"/>
      <c r="M210" s="220"/>
      <c r="N210" s="220"/>
      <c r="O210" s="220"/>
      <c r="P210" s="220"/>
      <c r="Q210" s="220"/>
      <c r="R210" s="220"/>
      <c r="S210" s="220"/>
      <c r="T210" s="220"/>
      <c r="U210" s="220"/>
      <c r="V210" s="220"/>
      <c r="W210" s="220"/>
      <c r="X210" s="220"/>
      <c r="Y210" s="220"/>
      <c r="Z210" s="220"/>
    </row>
    <row r="211" spans="1:26" ht="15.75" customHeight="1">
      <c r="A211" s="220"/>
      <c r="B211" s="221"/>
      <c r="C211" s="220"/>
      <c r="D211" s="220"/>
      <c r="E211" s="220"/>
      <c r="F211" s="220"/>
      <c r="G211" s="220"/>
      <c r="H211" s="220"/>
      <c r="I211" s="220"/>
      <c r="J211" s="220"/>
      <c r="K211" s="220"/>
      <c r="L211" s="220"/>
      <c r="M211" s="220"/>
      <c r="N211" s="220"/>
      <c r="O211" s="220"/>
      <c r="P211" s="220"/>
      <c r="Q211" s="220"/>
      <c r="R211" s="220"/>
      <c r="S211" s="220"/>
      <c r="T211" s="220"/>
      <c r="U211" s="220"/>
      <c r="V211" s="220"/>
      <c r="W211" s="220"/>
      <c r="X211" s="220"/>
      <c r="Y211" s="220"/>
      <c r="Z211" s="220"/>
    </row>
    <row r="212" spans="1:26" ht="15.75" customHeight="1">
      <c r="A212" s="220"/>
      <c r="B212" s="221"/>
      <c r="C212" s="220"/>
      <c r="D212" s="220"/>
      <c r="E212" s="220"/>
      <c r="F212" s="220"/>
      <c r="G212" s="220"/>
      <c r="H212" s="220"/>
      <c r="I212" s="220"/>
      <c r="J212" s="220"/>
      <c r="K212" s="220"/>
      <c r="L212" s="220"/>
      <c r="M212" s="220"/>
      <c r="N212" s="220"/>
      <c r="O212" s="220"/>
      <c r="P212" s="220"/>
      <c r="Q212" s="220"/>
      <c r="R212" s="220"/>
      <c r="S212" s="220"/>
      <c r="T212" s="220"/>
      <c r="U212" s="220"/>
      <c r="V212" s="220"/>
      <c r="W212" s="220"/>
      <c r="X212" s="220"/>
      <c r="Y212" s="220"/>
      <c r="Z212" s="220"/>
    </row>
    <row r="213" spans="1:26" ht="15.75" customHeight="1">
      <c r="A213" s="220"/>
      <c r="B213" s="221"/>
      <c r="C213" s="220"/>
      <c r="D213" s="220"/>
      <c r="E213" s="220"/>
      <c r="F213" s="220"/>
      <c r="G213" s="220"/>
      <c r="H213" s="220"/>
      <c r="I213" s="220"/>
      <c r="J213" s="220"/>
      <c r="K213" s="220"/>
      <c r="L213" s="220"/>
      <c r="M213" s="220"/>
      <c r="N213" s="220"/>
      <c r="O213" s="220"/>
      <c r="P213" s="220"/>
      <c r="Q213" s="220"/>
      <c r="R213" s="220"/>
      <c r="S213" s="220"/>
      <c r="T213" s="220"/>
      <c r="U213" s="220"/>
      <c r="V213" s="220"/>
      <c r="W213" s="220"/>
      <c r="X213" s="220"/>
      <c r="Y213" s="220"/>
      <c r="Z213" s="220"/>
    </row>
    <row r="214" spans="1:26" ht="15.75" customHeight="1">
      <c r="A214" s="220"/>
      <c r="B214" s="221"/>
      <c r="C214" s="220"/>
      <c r="D214" s="220"/>
      <c r="E214" s="220"/>
      <c r="F214" s="220"/>
      <c r="G214" s="220"/>
      <c r="H214" s="220"/>
      <c r="I214" s="220"/>
      <c r="J214" s="220"/>
      <c r="K214" s="220"/>
      <c r="L214" s="220"/>
      <c r="M214" s="220"/>
      <c r="N214" s="220"/>
      <c r="O214" s="220"/>
      <c r="P214" s="220"/>
      <c r="Q214" s="220"/>
      <c r="R214" s="220"/>
      <c r="S214" s="220"/>
      <c r="T214" s="220"/>
      <c r="U214" s="220"/>
      <c r="V214" s="220"/>
      <c r="W214" s="220"/>
      <c r="X214" s="220"/>
      <c r="Y214" s="220"/>
      <c r="Z214" s="220"/>
    </row>
    <row r="215" spans="1:26" ht="15.75" customHeight="1">
      <c r="A215" s="220"/>
      <c r="B215" s="221"/>
      <c r="C215" s="220"/>
      <c r="D215" s="220"/>
      <c r="E215" s="220"/>
      <c r="F215" s="220"/>
      <c r="G215" s="220"/>
      <c r="H215" s="220"/>
      <c r="I215" s="220"/>
      <c r="J215" s="220"/>
      <c r="K215" s="220"/>
      <c r="L215" s="220"/>
      <c r="M215" s="220"/>
      <c r="N215" s="220"/>
      <c r="O215" s="220"/>
      <c r="P215" s="220"/>
      <c r="Q215" s="220"/>
      <c r="R215" s="220"/>
      <c r="S215" s="220"/>
      <c r="T215" s="220"/>
      <c r="U215" s="220"/>
      <c r="V215" s="220"/>
      <c r="W215" s="220"/>
      <c r="X215" s="220"/>
      <c r="Y215" s="220"/>
      <c r="Z215" s="220"/>
    </row>
    <row r="216" spans="1:26" ht="15.75" customHeight="1">
      <c r="A216" s="220"/>
      <c r="B216" s="221"/>
      <c r="C216" s="220"/>
      <c r="D216" s="220"/>
      <c r="E216" s="220"/>
      <c r="F216" s="220"/>
      <c r="G216" s="220"/>
      <c r="H216" s="220"/>
      <c r="I216" s="220"/>
      <c r="J216" s="220"/>
      <c r="K216" s="220"/>
      <c r="L216" s="220"/>
      <c r="M216" s="220"/>
      <c r="N216" s="220"/>
      <c r="O216" s="220"/>
      <c r="P216" s="220"/>
      <c r="Q216" s="220"/>
      <c r="R216" s="220"/>
      <c r="S216" s="220"/>
      <c r="T216" s="220"/>
      <c r="U216" s="220"/>
      <c r="V216" s="220"/>
      <c r="W216" s="220"/>
      <c r="X216" s="220"/>
      <c r="Y216" s="220"/>
      <c r="Z216" s="220"/>
    </row>
    <row r="217" spans="1:26" ht="15.75" customHeight="1">
      <c r="A217" s="220"/>
      <c r="B217" s="221"/>
      <c r="C217" s="220"/>
      <c r="D217" s="220"/>
      <c r="E217" s="220"/>
      <c r="F217" s="220"/>
      <c r="G217" s="220"/>
      <c r="H217" s="220"/>
      <c r="I217" s="220"/>
      <c r="J217" s="220"/>
      <c r="K217" s="220"/>
      <c r="L217" s="220"/>
      <c r="M217" s="220"/>
      <c r="N217" s="220"/>
      <c r="O217" s="220"/>
      <c r="P217" s="220"/>
      <c r="Q217" s="220"/>
      <c r="R217" s="220"/>
      <c r="S217" s="220"/>
      <c r="T217" s="220"/>
      <c r="U217" s="220"/>
      <c r="V217" s="220"/>
      <c r="W217" s="220"/>
      <c r="X217" s="220"/>
      <c r="Y217" s="220"/>
      <c r="Z217" s="220"/>
    </row>
    <row r="218" spans="1:26" ht="15.75" customHeight="1">
      <c r="A218" s="220"/>
      <c r="B218" s="221"/>
      <c r="C218" s="220"/>
      <c r="D218" s="220"/>
      <c r="E218" s="220"/>
      <c r="F218" s="220"/>
      <c r="G218" s="220"/>
      <c r="H218" s="220"/>
      <c r="I218" s="220"/>
      <c r="J218" s="220"/>
      <c r="K218" s="220"/>
      <c r="L218" s="220"/>
      <c r="M218" s="220"/>
      <c r="N218" s="220"/>
      <c r="O218" s="220"/>
      <c r="P218" s="220"/>
      <c r="Q218" s="220"/>
      <c r="R218" s="220"/>
      <c r="S218" s="220"/>
      <c r="T218" s="220"/>
      <c r="U218" s="220"/>
      <c r="V218" s="220"/>
      <c r="W218" s="220"/>
      <c r="X218" s="220"/>
      <c r="Y218" s="220"/>
      <c r="Z218" s="220"/>
    </row>
    <row r="219" spans="1:26" ht="15.75" customHeight="1">
      <c r="A219" s="220"/>
      <c r="B219" s="221"/>
      <c r="C219" s="220"/>
      <c r="D219" s="220"/>
      <c r="E219" s="220"/>
      <c r="F219" s="220"/>
      <c r="G219" s="220"/>
      <c r="H219" s="220"/>
      <c r="I219" s="220"/>
      <c r="J219" s="220"/>
      <c r="K219" s="220"/>
      <c r="L219" s="220"/>
      <c r="M219" s="220"/>
      <c r="N219" s="220"/>
      <c r="O219" s="220"/>
      <c r="P219" s="220"/>
      <c r="Q219" s="220"/>
      <c r="R219" s="220"/>
      <c r="S219" s="220"/>
      <c r="T219" s="220"/>
      <c r="U219" s="220"/>
      <c r="V219" s="220"/>
      <c r="W219" s="220"/>
      <c r="X219" s="220"/>
      <c r="Y219" s="220"/>
      <c r="Z219" s="220"/>
    </row>
    <row r="220" spans="1:26" ht="15.75" customHeight="1">
      <c r="A220" s="220"/>
      <c r="B220" s="221"/>
      <c r="C220" s="220"/>
      <c r="D220" s="220"/>
      <c r="E220" s="220"/>
      <c r="F220" s="220"/>
      <c r="G220" s="220"/>
      <c r="H220" s="220"/>
      <c r="I220" s="220"/>
      <c r="J220" s="220"/>
      <c r="K220" s="220"/>
      <c r="L220" s="220"/>
      <c r="M220" s="220"/>
      <c r="N220" s="220"/>
      <c r="O220" s="220"/>
      <c r="P220" s="220"/>
      <c r="Q220" s="220"/>
      <c r="R220" s="220"/>
      <c r="S220" s="220"/>
      <c r="T220" s="220"/>
      <c r="U220" s="220"/>
      <c r="V220" s="220"/>
      <c r="W220" s="220"/>
      <c r="X220" s="220"/>
      <c r="Y220" s="220"/>
      <c r="Z220" s="220"/>
    </row>
    <row r="221" spans="1:26" ht="15.75" customHeight="1">
      <c r="A221" s="220"/>
      <c r="B221" s="221"/>
      <c r="C221" s="220"/>
      <c r="D221" s="220"/>
      <c r="E221" s="220"/>
      <c r="F221" s="220"/>
      <c r="G221" s="220"/>
      <c r="H221" s="220"/>
      <c r="I221" s="220"/>
      <c r="J221" s="220"/>
      <c r="K221" s="220"/>
      <c r="L221" s="220"/>
      <c r="M221" s="220"/>
      <c r="N221" s="220"/>
      <c r="O221" s="220"/>
      <c r="P221" s="220"/>
      <c r="Q221" s="220"/>
      <c r="R221" s="220"/>
      <c r="S221" s="220"/>
      <c r="T221" s="220"/>
      <c r="U221" s="220"/>
      <c r="V221" s="220"/>
      <c r="W221" s="220"/>
      <c r="X221" s="220"/>
      <c r="Y221" s="220"/>
      <c r="Z221" s="220"/>
    </row>
    <row r="222" spans="1:26" ht="15.75" customHeight="1">
      <c r="A222" s="220"/>
      <c r="B222" s="221"/>
      <c r="C222" s="220"/>
      <c r="D222" s="220"/>
      <c r="E222" s="220"/>
      <c r="F222" s="220"/>
      <c r="G222" s="220"/>
      <c r="H222" s="220"/>
      <c r="I222" s="220"/>
      <c r="J222" s="220"/>
      <c r="K222" s="220"/>
      <c r="L222" s="220"/>
      <c r="M222" s="220"/>
      <c r="N222" s="220"/>
      <c r="O222" s="220"/>
      <c r="P222" s="220"/>
      <c r="Q222" s="220"/>
      <c r="R222" s="220"/>
      <c r="S222" s="220"/>
      <c r="T222" s="220"/>
      <c r="U222" s="220"/>
      <c r="V222" s="220"/>
      <c r="W222" s="220"/>
      <c r="X222" s="220"/>
      <c r="Y222" s="220"/>
      <c r="Z222" s="220"/>
    </row>
    <row r="223" spans="1:26" ht="15.75" customHeight="1">
      <c r="A223" s="220"/>
      <c r="B223" s="221"/>
      <c r="C223" s="220"/>
      <c r="D223" s="220"/>
      <c r="E223" s="220"/>
      <c r="F223" s="220"/>
      <c r="G223" s="220"/>
      <c r="H223" s="220"/>
      <c r="I223" s="220"/>
      <c r="J223" s="220"/>
      <c r="K223" s="220"/>
      <c r="L223" s="220"/>
      <c r="M223" s="220"/>
      <c r="N223" s="220"/>
      <c r="O223" s="220"/>
      <c r="P223" s="220"/>
      <c r="Q223" s="220"/>
      <c r="R223" s="220"/>
      <c r="S223" s="220"/>
      <c r="T223" s="220"/>
      <c r="U223" s="220"/>
      <c r="V223" s="220"/>
      <c r="W223" s="220"/>
      <c r="X223" s="220"/>
      <c r="Y223" s="220"/>
      <c r="Z223" s="220"/>
    </row>
    <row r="224" spans="1:26" ht="15.75" customHeight="1">
      <c r="A224" s="220"/>
      <c r="B224" s="221"/>
      <c r="C224" s="220"/>
      <c r="D224" s="220"/>
      <c r="E224" s="220"/>
      <c r="F224" s="220"/>
      <c r="G224" s="220"/>
      <c r="H224" s="220"/>
      <c r="I224" s="220"/>
      <c r="J224" s="220"/>
      <c r="K224" s="220"/>
      <c r="L224" s="220"/>
      <c r="M224" s="220"/>
      <c r="N224" s="220"/>
      <c r="O224" s="220"/>
      <c r="P224" s="220"/>
      <c r="Q224" s="220"/>
      <c r="R224" s="220"/>
      <c r="S224" s="220"/>
      <c r="T224" s="220"/>
      <c r="U224" s="220"/>
      <c r="V224" s="220"/>
      <c r="W224" s="220"/>
      <c r="X224" s="220"/>
      <c r="Y224" s="220"/>
      <c r="Z224" s="220"/>
    </row>
    <row r="225" spans="1:26" ht="15.75" customHeight="1">
      <c r="A225" s="220"/>
      <c r="B225" s="221"/>
      <c r="C225" s="220"/>
      <c r="D225" s="220"/>
      <c r="E225" s="220"/>
      <c r="F225" s="220"/>
      <c r="G225" s="220"/>
      <c r="H225" s="220"/>
      <c r="I225" s="220"/>
      <c r="J225" s="220"/>
      <c r="K225" s="220"/>
      <c r="L225" s="220"/>
      <c r="M225" s="220"/>
      <c r="N225" s="220"/>
      <c r="O225" s="220"/>
      <c r="P225" s="220"/>
      <c r="Q225" s="220"/>
      <c r="R225" s="220"/>
      <c r="S225" s="220"/>
      <c r="T225" s="220"/>
      <c r="U225" s="220"/>
      <c r="V225" s="220"/>
      <c r="W225" s="220"/>
      <c r="X225" s="220"/>
      <c r="Y225" s="220"/>
      <c r="Z225" s="220"/>
    </row>
    <row r="226" spans="1:26" ht="15.75" customHeight="1">
      <c r="A226" s="220"/>
      <c r="B226" s="221"/>
      <c r="C226" s="220"/>
      <c r="D226" s="220"/>
      <c r="E226" s="220"/>
      <c r="F226" s="220"/>
      <c r="G226" s="220"/>
      <c r="H226" s="220"/>
      <c r="I226" s="220"/>
      <c r="J226" s="220"/>
      <c r="K226" s="220"/>
      <c r="L226" s="220"/>
      <c r="M226" s="220"/>
      <c r="N226" s="220"/>
      <c r="O226" s="220"/>
      <c r="P226" s="220"/>
      <c r="Q226" s="220"/>
      <c r="R226" s="220"/>
      <c r="S226" s="220"/>
      <c r="T226" s="220"/>
      <c r="U226" s="220"/>
      <c r="V226" s="220"/>
      <c r="W226" s="220"/>
      <c r="X226" s="220"/>
      <c r="Y226" s="220"/>
      <c r="Z226" s="220"/>
    </row>
    <row r="227" spans="1:26" ht="15.75" customHeight="1">
      <c r="A227" s="220"/>
      <c r="B227" s="221"/>
      <c r="C227" s="220"/>
      <c r="D227" s="220"/>
      <c r="E227" s="220"/>
      <c r="F227" s="220"/>
      <c r="G227" s="220"/>
      <c r="H227" s="220"/>
      <c r="I227" s="220"/>
      <c r="J227" s="220"/>
      <c r="K227" s="220"/>
      <c r="L227" s="220"/>
      <c r="M227" s="220"/>
      <c r="N227" s="220"/>
      <c r="O227" s="220"/>
      <c r="P227" s="220"/>
      <c r="Q227" s="220"/>
      <c r="R227" s="220"/>
      <c r="S227" s="220"/>
      <c r="T227" s="220"/>
      <c r="U227" s="220"/>
      <c r="V227" s="220"/>
      <c r="W227" s="220"/>
      <c r="X227" s="220"/>
      <c r="Y227" s="220"/>
      <c r="Z227" s="220"/>
    </row>
    <row r="228" spans="1:26" ht="15.75" customHeight="1">
      <c r="A228" s="220"/>
      <c r="B228" s="221"/>
      <c r="C228" s="220"/>
      <c r="D228" s="220"/>
      <c r="E228" s="220"/>
      <c r="F228" s="220"/>
      <c r="G228" s="220"/>
      <c r="H228" s="220"/>
      <c r="I228" s="220"/>
      <c r="J228" s="220"/>
      <c r="K228" s="220"/>
      <c r="L228" s="220"/>
      <c r="M228" s="220"/>
      <c r="N228" s="220"/>
      <c r="O228" s="220"/>
      <c r="P228" s="220"/>
      <c r="Q228" s="220"/>
      <c r="R228" s="220"/>
      <c r="S228" s="220"/>
      <c r="T228" s="220"/>
      <c r="U228" s="220"/>
      <c r="V228" s="220"/>
      <c r="W228" s="220"/>
      <c r="X228" s="220"/>
      <c r="Y228" s="220"/>
      <c r="Z228" s="220"/>
    </row>
    <row r="229" spans="1:26" ht="15.75" customHeight="1">
      <c r="A229" s="220"/>
      <c r="B229" s="221"/>
      <c r="C229" s="220"/>
      <c r="D229" s="220"/>
      <c r="E229" s="220"/>
      <c r="F229" s="220"/>
      <c r="G229" s="220"/>
      <c r="H229" s="220"/>
      <c r="I229" s="220"/>
      <c r="J229" s="220"/>
      <c r="K229" s="220"/>
      <c r="L229" s="220"/>
      <c r="M229" s="220"/>
      <c r="N229" s="220"/>
      <c r="O229" s="220"/>
      <c r="P229" s="220"/>
      <c r="Q229" s="220"/>
      <c r="R229" s="220"/>
      <c r="S229" s="220"/>
      <c r="T229" s="220"/>
      <c r="U229" s="220"/>
      <c r="V229" s="220"/>
      <c r="W229" s="220"/>
      <c r="X229" s="220"/>
      <c r="Y229" s="220"/>
      <c r="Z229" s="220"/>
    </row>
    <row r="230" spans="1:26" ht="15.75" customHeight="1">
      <c r="A230" s="220"/>
      <c r="B230" s="221"/>
      <c r="C230" s="220"/>
      <c r="D230" s="220"/>
      <c r="E230" s="220"/>
      <c r="F230" s="220"/>
      <c r="G230" s="220"/>
      <c r="H230" s="220"/>
      <c r="I230" s="220"/>
      <c r="J230" s="220"/>
      <c r="K230" s="220"/>
      <c r="L230" s="220"/>
      <c r="M230" s="220"/>
      <c r="N230" s="220"/>
      <c r="O230" s="220"/>
      <c r="P230" s="220"/>
      <c r="Q230" s="220"/>
      <c r="R230" s="220"/>
      <c r="S230" s="220"/>
      <c r="T230" s="220"/>
      <c r="U230" s="220"/>
      <c r="V230" s="220"/>
      <c r="W230" s="220"/>
      <c r="X230" s="220"/>
      <c r="Y230" s="220"/>
      <c r="Z230" s="220"/>
    </row>
    <row r="231" spans="1:26" ht="15.75" customHeight="1">
      <c r="A231" s="220"/>
      <c r="B231" s="221"/>
      <c r="C231" s="220"/>
      <c r="D231" s="220"/>
      <c r="E231" s="220"/>
      <c r="F231" s="220"/>
      <c r="G231" s="220"/>
      <c r="H231" s="220"/>
      <c r="I231" s="220"/>
      <c r="J231" s="220"/>
      <c r="K231" s="220"/>
      <c r="L231" s="220"/>
      <c r="M231" s="220"/>
      <c r="N231" s="220"/>
      <c r="O231" s="220"/>
      <c r="P231" s="220"/>
      <c r="Q231" s="220"/>
      <c r="R231" s="220"/>
      <c r="S231" s="220"/>
      <c r="T231" s="220"/>
      <c r="U231" s="220"/>
      <c r="V231" s="220"/>
      <c r="W231" s="220"/>
      <c r="X231" s="220"/>
      <c r="Y231" s="220"/>
      <c r="Z231" s="220"/>
    </row>
    <row r="232" spans="1:26" ht="15.75" customHeight="1">
      <c r="A232" s="220"/>
      <c r="B232" s="221"/>
      <c r="C232" s="220"/>
      <c r="D232" s="220"/>
      <c r="E232" s="220"/>
      <c r="F232" s="220"/>
      <c r="G232" s="220"/>
      <c r="H232" s="220"/>
      <c r="I232" s="220"/>
      <c r="J232" s="220"/>
      <c r="K232" s="220"/>
      <c r="L232" s="220"/>
      <c r="M232" s="220"/>
      <c r="N232" s="220"/>
      <c r="O232" s="220"/>
      <c r="P232" s="220"/>
      <c r="Q232" s="220"/>
      <c r="R232" s="220"/>
      <c r="S232" s="220"/>
      <c r="T232" s="220"/>
      <c r="U232" s="220"/>
      <c r="V232" s="220"/>
      <c r="W232" s="220"/>
      <c r="X232" s="220"/>
      <c r="Y232" s="220"/>
      <c r="Z232" s="220"/>
    </row>
    <row r="233" spans="1:26" ht="15.75" customHeight="1">
      <c r="A233" s="220"/>
      <c r="B233" s="221"/>
      <c r="C233" s="220"/>
      <c r="D233" s="220"/>
      <c r="E233" s="220"/>
      <c r="F233" s="220"/>
      <c r="G233" s="220"/>
      <c r="H233" s="220"/>
      <c r="I233" s="220"/>
      <c r="J233" s="220"/>
      <c r="K233" s="220"/>
      <c r="L233" s="220"/>
      <c r="M233" s="220"/>
      <c r="N233" s="220"/>
      <c r="O233" s="220"/>
      <c r="P233" s="220"/>
      <c r="Q233" s="220"/>
      <c r="R233" s="220"/>
      <c r="S233" s="220"/>
      <c r="T233" s="220"/>
      <c r="U233" s="220"/>
      <c r="V233" s="220"/>
      <c r="W233" s="220"/>
      <c r="X233" s="220"/>
      <c r="Y233" s="220"/>
      <c r="Z233" s="220"/>
    </row>
    <row r="234" spans="1:26" ht="15.75" customHeight="1">
      <c r="A234" s="220"/>
      <c r="B234" s="221"/>
      <c r="C234" s="220"/>
      <c r="D234" s="220"/>
      <c r="E234" s="220"/>
      <c r="F234" s="220"/>
      <c r="G234" s="220"/>
      <c r="H234" s="220"/>
      <c r="I234" s="220"/>
      <c r="J234" s="220"/>
      <c r="K234" s="220"/>
      <c r="L234" s="220"/>
      <c r="M234" s="220"/>
      <c r="N234" s="220"/>
      <c r="O234" s="220"/>
      <c r="P234" s="220"/>
      <c r="Q234" s="220"/>
      <c r="R234" s="220"/>
      <c r="S234" s="220"/>
      <c r="T234" s="220"/>
      <c r="U234" s="220"/>
      <c r="V234" s="220"/>
      <c r="W234" s="220"/>
      <c r="X234" s="220"/>
      <c r="Y234" s="220"/>
      <c r="Z234" s="220"/>
    </row>
    <row r="235" spans="1:26" ht="15.75" customHeight="1">
      <c r="A235" s="220"/>
      <c r="B235" s="221"/>
      <c r="C235" s="220"/>
      <c r="D235" s="220"/>
      <c r="E235" s="220"/>
      <c r="F235" s="220"/>
      <c r="G235" s="220"/>
      <c r="H235" s="220"/>
      <c r="I235" s="220"/>
      <c r="J235" s="220"/>
      <c r="K235" s="220"/>
      <c r="L235" s="220"/>
      <c r="M235" s="220"/>
      <c r="N235" s="220"/>
      <c r="O235" s="220"/>
      <c r="P235" s="220"/>
      <c r="Q235" s="220"/>
      <c r="R235" s="220"/>
      <c r="S235" s="220"/>
      <c r="T235" s="220"/>
      <c r="U235" s="220"/>
      <c r="V235" s="220"/>
      <c r="W235" s="220"/>
      <c r="X235" s="220"/>
      <c r="Y235" s="220"/>
      <c r="Z235" s="220"/>
    </row>
    <row r="236" spans="1:26" ht="15.75" customHeight="1">
      <c r="A236" s="220"/>
      <c r="B236" s="221"/>
      <c r="C236" s="220"/>
      <c r="D236" s="220"/>
      <c r="E236" s="220"/>
      <c r="F236" s="220"/>
      <c r="G236" s="220"/>
      <c r="H236" s="220"/>
      <c r="I236" s="220"/>
      <c r="J236" s="220"/>
      <c r="K236" s="220"/>
      <c r="L236" s="220"/>
      <c r="M236" s="220"/>
      <c r="N236" s="220"/>
      <c r="O236" s="220"/>
      <c r="P236" s="220"/>
      <c r="Q236" s="220"/>
      <c r="R236" s="220"/>
      <c r="S236" s="220"/>
      <c r="T236" s="220"/>
      <c r="U236" s="220"/>
      <c r="V236" s="220"/>
      <c r="W236" s="220"/>
      <c r="X236" s="220"/>
      <c r="Y236" s="220"/>
      <c r="Z236" s="220"/>
    </row>
    <row r="237" spans="1:26" ht="15.75" customHeight="1">
      <c r="A237" s="220"/>
      <c r="B237" s="221"/>
      <c r="C237" s="220"/>
      <c r="D237" s="220"/>
      <c r="E237" s="220"/>
      <c r="F237" s="220"/>
      <c r="G237" s="220"/>
      <c r="H237" s="220"/>
      <c r="I237" s="220"/>
      <c r="J237" s="220"/>
      <c r="K237" s="220"/>
      <c r="L237" s="220"/>
      <c r="M237" s="220"/>
      <c r="N237" s="220"/>
      <c r="O237" s="220"/>
      <c r="P237" s="220"/>
      <c r="Q237" s="220"/>
      <c r="R237" s="220"/>
      <c r="S237" s="220"/>
      <c r="T237" s="220"/>
      <c r="U237" s="220"/>
      <c r="V237" s="220"/>
      <c r="W237" s="220"/>
      <c r="X237" s="220"/>
      <c r="Y237" s="220"/>
      <c r="Z237" s="220"/>
    </row>
    <row r="238" spans="1:26" ht="15.75" customHeight="1">
      <c r="A238" s="220"/>
      <c r="B238" s="221"/>
      <c r="C238" s="220"/>
      <c r="D238" s="220"/>
      <c r="E238" s="220"/>
      <c r="F238" s="220"/>
      <c r="G238" s="220"/>
      <c r="H238" s="220"/>
      <c r="I238" s="220"/>
      <c r="J238" s="220"/>
      <c r="K238" s="220"/>
      <c r="L238" s="220"/>
      <c r="M238" s="220"/>
      <c r="N238" s="220"/>
      <c r="O238" s="220"/>
      <c r="P238" s="220"/>
      <c r="Q238" s="220"/>
      <c r="R238" s="220"/>
      <c r="S238" s="220"/>
      <c r="T238" s="220"/>
      <c r="U238" s="220"/>
      <c r="V238" s="220"/>
      <c r="W238" s="220"/>
      <c r="X238" s="220"/>
      <c r="Y238" s="220"/>
      <c r="Z238" s="220"/>
    </row>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ef="B6" r:id="rId1" xr:uid="{00000000-0004-0000-0600-000000000000}"/>
  </hyperlinks>
  <pageMargins left="0.7" right="0.7" top="0.75" bottom="0.75" header="0" footer="0"/>
  <pageSetup orientation="landscape"/>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C0C0C"/>
  </sheetPr>
  <dimension ref="A1:CQ983"/>
  <sheetViews>
    <sheetView showGridLines="0" zoomScale="70" zoomScaleNormal="70" workbookViewId="0">
      <selection activeCell="F92" sqref="F92"/>
    </sheetView>
  </sheetViews>
  <sheetFormatPr defaultColWidth="14.453125" defaultRowHeight="15" customHeight="1" outlineLevelRow="1"/>
  <cols>
    <col min="1" max="1" width="15.81640625" customWidth="1"/>
    <col min="2" max="2" width="28.453125" customWidth="1"/>
    <col min="3" max="3" width="17" customWidth="1"/>
    <col min="4" max="4" width="19" customWidth="1"/>
    <col min="5" max="5" width="14.1796875" customWidth="1"/>
    <col min="6" max="6" width="12.453125" customWidth="1"/>
    <col min="7" max="7" width="15.81640625" customWidth="1"/>
    <col min="8" max="8" width="14.81640625" customWidth="1"/>
    <col min="9" max="51" width="12.453125" customWidth="1"/>
    <col min="52" max="60" width="12" customWidth="1"/>
    <col min="61" max="62" width="12.453125" customWidth="1"/>
    <col min="63" max="63" width="12" hidden="1" customWidth="1"/>
    <col min="64" max="65" width="12.453125" hidden="1" customWidth="1"/>
    <col min="66" max="66" width="12" hidden="1" customWidth="1"/>
    <col min="67" max="68" width="12.453125" hidden="1" customWidth="1"/>
    <col min="69" max="69" width="12" hidden="1" customWidth="1"/>
    <col min="70" max="71" width="12.453125" hidden="1" customWidth="1"/>
    <col min="72" max="72" width="12" hidden="1" customWidth="1"/>
    <col min="73" max="74" width="12.453125" hidden="1" customWidth="1"/>
    <col min="75" max="75" width="12" hidden="1" customWidth="1"/>
    <col min="76" max="77" width="12.453125" hidden="1" customWidth="1"/>
    <col min="78" max="78" width="12" hidden="1" customWidth="1"/>
    <col min="79" max="80" width="12.453125" hidden="1" customWidth="1"/>
    <col min="81" max="81" width="12" hidden="1" customWidth="1"/>
    <col min="82" max="83" width="12.453125" hidden="1" customWidth="1"/>
    <col min="84" max="84" width="12" hidden="1" customWidth="1"/>
    <col min="85" max="86" width="12.453125" hidden="1" customWidth="1"/>
    <col min="87" max="87" width="12" hidden="1" customWidth="1"/>
    <col min="88" max="89" width="12.453125" hidden="1" customWidth="1"/>
    <col min="90" max="90" width="12" hidden="1" customWidth="1"/>
    <col min="91" max="92" width="12.453125" hidden="1" customWidth="1"/>
    <col min="93" max="93" width="12" hidden="1" customWidth="1"/>
    <col min="94" max="94" width="12.453125" hidden="1" customWidth="1"/>
    <col min="95" max="95" width="8.81640625" customWidth="1"/>
  </cols>
  <sheetData>
    <row r="1" spans="1:95" ht="14.25" customHeight="1"/>
    <row r="2" spans="1:95" ht="23.25" customHeight="1">
      <c r="B2" s="334" t="s">
        <v>23</v>
      </c>
      <c r="C2" s="335"/>
    </row>
    <row r="3" spans="1:95" ht="36.75" customHeight="1">
      <c r="A3" s="20"/>
      <c r="B3" s="336" t="s">
        <v>3</v>
      </c>
      <c r="C3" s="109"/>
      <c r="D3" s="337" t="s">
        <v>24</v>
      </c>
      <c r="E3" s="337" t="s">
        <v>393</v>
      </c>
      <c r="F3" s="109" t="s">
        <v>25</v>
      </c>
      <c r="G3" s="337" t="s">
        <v>26</v>
      </c>
      <c r="H3" s="96" t="s">
        <v>350</v>
      </c>
      <c r="I3" s="338" t="s">
        <v>351</v>
      </c>
      <c r="J3" s="339"/>
      <c r="K3" s="34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row>
    <row r="4" spans="1:95" ht="14.25" customHeight="1">
      <c r="B4" s="341" t="str">
        <f>'Input - Assumptions'!C36</f>
        <v>Business Loan</v>
      </c>
      <c r="C4" s="166"/>
      <c r="D4" s="159">
        <f>'Input - Assumptions'!D36</f>
        <v>0</v>
      </c>
      <c r="E4" s="159">
        <f>'Input - Assumptions'!E36</f>
        <v>0</v>
      </c>
      <c r="F4" s="342">
        <f>'Input - Assumptions'!F36</f>
        <v>0</v>
      </c>
      <c r="G4" s="91">
        <f>'Input - Assumptions'!G36</f>
        <v>0</v>
      </c>
      <c r="H4" s="47">
        <f>IFERROR(HLOOKUP(G4,$C$15:$BJ$16,2,FALSE),"")</f>
        <v>46173</v>
      </c>
      <c r="I4" s="315" t="str">
        <f t="shared" ref="I4:I9" si="0">IFERROR(-PMT(F4/12,G4,D4),"")</f>
        <v/>
      </c>
      <c r="K4" s="2"/>
      <c r="L4" s="154"/>
      <c r="M4" s="343"/>
    </row>
    <row r="5" spans="1:95" ht="14.25" customHeight="1">
      <c r="B5" s="341" t="str">
        <f>'Input - Assumptions'!C37</f>
        <v>SBA Loan</v>
      </c>
      <c r="C5" s="166"/>
      <c r="D5" s="159">
        <f>'Input - Assumptions'!D37</f>
        <v>0</v>
      </c>
      <c r="E5" s="159">
        <f>'Input - Assumptions'!E37</f>
        <v>0</v>
      </c>
      <c r="F5" s="342">
        <f>'Input - Assumptions'!F37</f>
        <v>0</v>
      </c>
      <c r="G5" s="91">
        <f>'Input - Assumptions'!G37</f>
        <v>0</v>
      </c>
      <c r="H5" s="47" t="str">
        <f t="shared" ref="H5:H9" si="1">IFERROR(HLOOKUP(G5,$D$16:$BK$17,2,FALSE),"")</f>
        <v/>
      </c>
      <c r="I5" s="315" t="str">
        <f t="shared" si="0"/>
        <v/>
      </c>
      <c r="K5" s="2"/>
      <c r="L5" s="154"/>
    </row>
    <row r="6" spans="1:95" ht="14.25" customHeight="1">
      <c r="B6" s="341">
        <f>'Input - Assumptions'!C38</f>
        <v>0</v>
      </c>
      <c r="C6" s="166"/>
      <c r="D6" s="159">
        <f>'Input - Assumptions'!D38</f>
        <v>0</v>
      </c>
      <c r="E6" s="159">
        <f>'Input - Assumptions'!E38</f>
        <v>0</v>
      </c>
      <c r="F6" s="342">
        <f>'Input - Assumptions'!F38</f>
        <v>0</v>
      </c>
      <c r="G6" s="91">
        <f>'Input - Assumptions'!G38</f>
        <v>0</v>
      </c>
      <c r="H6" s="47" t="str">
        <f t="shared" si="1"/>
        <v/>
      </c>
      <c r="I6" s="315" t="str">
        <f t="shared" si="0"/>
        <v/>
      </c>
      <c r="K6" s="2"/>
      <c r="L6" s="154"/>
    </row>
    <row r="7" spans="1:95" ht="14.25" customHeight="1">
      <c r="B7" s="341">
        <f>'Input - Assumptions'!C39</f>
        <v>0</v>
      </c>
      <c r="C7" s="166"/>
      <c r="D7" s="159">
        <f>'Input - Assumptions'!D39</f>
        <v>0</v>
      </c>
      <c r="E7" s="159">
        <f>'Input - Assumptions'!E39</f>
        <v>0</v>
      </c>
      <c r="F7" s="342">
        <f>'Input - Assumptions'!F39</f>
        <v>0</v>
      </c>
      <c r="G7" s="91">
        <f>'Input - Assumptions'!G39</f>
        <v>0</v>
      </c>
      <c r="H7" s="47" t="str">
        <f t="shared" si="1"/>
        <v/>
      </c>
      <c r="I7" s="315" t="str">
        <f t="shared" si="0"/>
        <v/>
      </c>
      <c r="K7" s="2"/>
      <c r="L7" s="154"/>
    </row>
    <row r="8" spans="1:95" ht="14.25" customHeight="1">
      <c r="B8" s="341">
        <f>'Input - Assumptions'!C40</f>
        <v>0</v>
      </c>
      <c r="C8" s="166"/>
      <c r="D8" s="159">
        <f>'Input - Assumptions'!D40</f>
        <v>0</v>
      </c>
      <c r="E8" s="159">
        <f>'Input - Assumptions'!E40</f>
        <v>0</v>
      </c>
      <c r="F8" s="342">
        <f>'Input - Assumptions'!F40</f>
        <v>0</v>
      </c>
      <c r="G8" s="91">
        <f>'Input - Assumptions'!G40</f>
        <v>0</v>
      </c>
      <c r="H8" s="47" t="str">
        <f t="shared" si="1"/>
        <v/>
      </c>
      <c r="I8" s="315" t="str">
        <f t="shared" si="0"/>
        <v/>
      </c>
      <c r="K8" s="2"/>
      <c r="L8" s="154"/>
      <c r="M8" s="343"/>
    </row>
    <row r="9" spans="1:95" ht="14.25" customHeight="1">
      <c r="B9" s="341">
        <f>'Input - Assumptions'!C41</f>
        <v>0</v>
      </c>
      <c r="C9" s="166"/>
      <c r="D9" s="159">
        <f>'Input - Assumptions'!D41</f>
        <v>0</v>
      </c>
      <c r="E9" s="159">
        <f>'Input - Assumptions'!E41</f>
        <v>0</v>
      </c>
      <c r="F9" s="342">
        <f>'Input - Assumptions'!F41</f>
        <v>0</v>
      </c>
      <c r="G9" s="91">
        <f>'Input - Assumptions'!G41</f>
        <v>0</v>
      </c>
      <c r="H9" s="47" t="str">
        <f t="shared" si="1"/>
        <v/>
      </c>
      <c r="I9" s="315" t="str">
        <f t="shared" si="0"/>
        <v/>
      </c>
      <c r="K9" s="2"/>
      <c r="L9" s="154"/>
      <c r="M9" s="343"/>
    </row>
    <row r="10" spans="1:95" ht="14.25" customHeight="1">
      <c r="B10" s="341">
        <f>'Input - Assumptions'!C42</f>
        <v>0</v>
      </c>
      <c r="C10" s="166"/>
      <c r="D10" s="159">
        <f>'Input - Assumptions'!D42</f>
        <v>0</v>
      </c>
      <c r="E10" s="159">
        <f>'Input - Assumptions'!E42</f>
        <v>0</v>
      </c>
      <c r="F10" s="342">
        <f>'Input - Assumptions'!F42</f>
        <v>0</v>
      </c>
      <c r="G10" s="91">
        <f>'Input - Assumptions'!G42</f>
        <v>0</v>
      </c>
      <c r="H10" s="47"/>
      <c r="I10" s="315"/>
      <c r="K10" s="2"/>
      <c r="L10" s="154"/>
    </row>
    <row r="11" spans="1:95" ht="14.25" customHeight="1">
      <c r="B11" s="341">
        <f>'Input - Assumptions'!C43</f>
        <v>0</v>
      </c>
      <c r="C11" s="166"/>
      <c r="D11" s="159">
        <f>'Input - Assumptions'!D43</f>
        <v>0</v>
      </c>
      <c r="E11" s="159">
        <f>'Input - Assumptions'!E43</f>
        <v>0</v>
      </c>
      <c r="F11" s="342">
        <f>'Input - Assumptions'!F43</f>
        <v>0</v>
      </c>
      <c r="G11" s="91">
        <f>'Input - Assumptions'!G43</f>
        <v>0</v>
      </c>
      <c r="H11" s="47"/>
      <c r="I11" s="315"/>
      <c r="K11" s="2"/>
      <c r="L11" s="154"/>
    </row>
    <row r="12" spans="1:95" ht="14.25" customHeight="1">
      <c r="B12" s="341">
        <f>'Input - Assumptions'!C44</f>
        <v>0</v>
      </c>
      <c r="C12" s="166"/>
      <c r="D12" s="159">
        <f>'Input - Assumptions'!D44</f>
        <v>0</v>
      </c>
      <c r="E12" s="159">
        <f>'Input - Assumptions'!E44</f>
        <v>0</v>
      </c>
      <c r="F12" s="342">
        <f>'Input - Assumptions'!F44</f>
        <v>0</v>
      </c>
      <c r="G12" s="91">
        <f>'Input - Assumptions'!G44</f>
        <v>0</v>
      </c>
      <c r="H12" s="47"/>
      <c r="I12" s="315"/>
      <c r="K12" s="2"/>
      <c r="L12" s="154"/>
    </row>
    <row r="13" spans="1:95" ht="14.25" customHeight="1">
      <c r="B13" s="344">
        <f>'Input - Assumptions'!C45</f>
        <v>0</v>
      </c>
      <c r="C13" s="345"/>
      <c r="D13" s="346">
        <f>'Input - Assumptions'!D45</f>
        <v>0</v>
      </c>
      <c r="E13" s="346">
        <f>'Input - Assumptions'!E45</f>
        <v>0</v>
      </c>
      <c r="F13" s="347">
        <f>'Input - Assumptions'!F45</f>
        <v>0</v>
      </c>
      <c r="G13" s="348">
        <f>'Input - Assumptions'!G45</f>
        <v>0</v>
      </c>
      <c r="H13" s="349"/>
      <c r="I13" s="350"/>
      <c r="K13" s="2"/>
      <c r="L13" s="154"/>
    </row>
    <row r="14" spans="1:95" ht="14.25" customHeight="1">
      <c r="F14" s="94"/>
      <c r="G14" s="113"/>
    </row>
    <row r="15" spans="1:95" ht="14.25" customHeight="1">
      <c r="B15" s="17" t="s">
        <v>165</v>
      </c>
      <c r="C15" s="17">
        <f>Calc!B3</f>
        <v>0</v>
      </c>
      <c r="D15" s="17">
        <f>Calc!C3</f>
        <v>1</v>
      </c>
      <c r="E15" s="17">
        <f>Calc!D3</f>
        <v>2</v>
      </c>
      <c r="F15" s="17">
        <f>Calc!E3</f>
        <v>3</v>
      </c>
      <c r="G15" s="17">
        <f>Calc!F3</f>
        <v>4</v>
      </c>
      <c r="H15" s="17">
        <f>Calc!G3</f>
        <v>5</v>
      </c>
      <c r="I15" s="17">
        <f>Calc!H3</f>
        <v>6</v>
      </c>
      <c r="J15" s="17">
        <f>Calc!I3</f>
        <v>7</v>
      </c>
      <c r="K15" s="17">
        <f>Calc!J3</f>
        <v>8</v>
      </c>
      <c r="L15" s="17">
        <f>Calc!K3</f>
        <v>9</v>
      </c>
      <c r="M15" s="17">
        <f>Calc!L3</f>
        <v>10</v>
      </c>
      <c r="N15" s="17">
        <f>Calc!M3</f>
        <v>11</v>
      </c>
      <c r="O15" s="17">
        <f>Calc!N3</f>
        <v>12</v>
      </c>
      <c r="P15" s="17">
        <f>Calc!O3</f>
        <v>13</v>
      </c>
      <c r="Q15" s="17">
        <f>Calc!P3</f>
        <v>14</v>
      </c>
      <c r="R15" s="17">
        <f>Calc!Q3</f>
        <v>15</v>
      </c>
      <c r="S15" s="17">
        <f>Calc!R3</f>
        <v>16</v>
      </c>
      <c r="T15" s="17">
        <f>Calc!S3</f>
        <v>17</v>
      </c>
      <c r="U15" s="17">
        <f>Calc!T3</f>
        <v>18</v>
      </c>
      <c r="V15" s="17">
        <f>Calc!U3</f>
        <v>19</v>
      </c>
      <c r="W15" s="17">
        <f>Calc!V3</f>
        <v>20</v>
      </c>
      <c r="X15" s="17">
        <f>Calc!W3</f>
        <v>21</v>
      </c>
      <c r="Y15" s="17">
        <f>Calc!X3</f>
        <v>22</v>
      </c>
      <c r="Z15" s="17">
        <f>Calc!Y3</f>
        <v>23</v>
      </c>
      <c r="AA15" s="17">
        <f>Calc!Z3</f>
        <v>24</v>
      </c>
      <c r="AB15" s="17">
        <f>Calc!AA3</f>
        <v>25</v>
      </c>
      <c r="AC15" s="17">
        <f>Calc!AB3</f>
        <v>26</v>
      </c>
      <c r="AD15" s="17">
        <f>Calc!AC3</f>
        <v>27</v>
      </c>
      <c r="AE15" s="17">
        <f>Calc!AD3</f>
        <v>28</v>
      </c>
      <c r="AF15" s="17">
        <f>Calc!AE3</f>
        <v>29</v>
      </c>
      <c r="AG15" s="17">
        <f>Calc!AF3</f>
        <v>30</v>
      </c>
      <c r="AH15" s="17">
        <f>Calc!AG3</f>
        <v>31</v>
      </c>
      <c r="AI15" s="17">
        <f>Calc!AH3</f>
        <v>32</v>
      </c>
      <c r="AJ15" s="17">
        <f>Calc!AI3</f>
        <v>33</v>
      </c>
      <c r="AK15" s="17">
        <f>Calc!AJ3</f>
        <v>34</v>
      </c>
      <c r="AL15" s="17">
        <f>Calc!AK3</f>
        <v>35</v>
      </c>
      <c r="AM15" s="17">
        <f>Calc!AL3</f>
        <v>36</v>
      </c>
      <c r="AN15" s="17">
        <f>Calc!AM3</f>
        <v>37</v>
      </c>
      <c r="AO15" s="17">
        <f>Calc!AN3</f>
        <v>38</v>
      </c>
      <c r="AP15" s="17">
        <f>Calc!AO3</f>
        <v>39</v>
      </c>
      <c r="AQ15" s="17">
        <f>Calc!AP3</f>
        <v>40</v>
      </c>
      <c r="AR15" s="17">
        <f>Calc!AQ3</f>
        <v>41</v>
      </c>
      <c r="AS15" s="17">
        <f>Calc!AR3</f>
        <v>42</v>
      </c>
      <c r="AT15" s="17">
        <f>Calc!AS3</f>
        <v>43</v>
      </c>
      <c r="AU15" s="17">
        <f>Calc!AT3</f>
        <v>44</v>
      </c>
      <c r="AV15" s="17">
        <f>Calc!AU3</f>
        <v>45</v>
      </c>
      <c r="AW15" s="17">
        <f>Calc!AV3</f>
        <v>46</v>
      </c>
      <c r="AX15" s="17">
        <f>Calc!AW3</f>
        <v>47</v>
      </c>
      <c r="AY15" s="17">
        <f>Calc!AX3</f>
        <v>48</v>
      </c>
      <c r="AZ15" s="17">
        <f>Calc!AY3</f>
        <v>49</v>
      </c>
      <c r="BA15" s="17">
        <f>Calc!AZ3</f>
        <v>50</v>
      </c>
      <c r="BB15" s="17">
        <f>Calc!BA3</f>
        <v>51</v>
      </c>
      <c r="BC15" s="17">
        <f>Calc!BB3</f>
        <v>52</v>
      </c>
      <c r="BD15" s="17">
        <f>Calc!BC3</f>
        <v>53</v>
      </c>
      <c r="BE15" s="17">
        <f>Calc!BD3</f>
        <v>54</v>
      </c>
      <c r="BF15" s="17">
        <f>Calc!BE3</f>
        <v>55</v>
      </c>
      <c r="BG15" s="17">
        <f>Calc!BF3</f>
        <v>56</v>
      </c>
      <c r="BH15" s="17">
        <f>Calc!BG3</f>
        <v>57</v>
      </c>
      <c r="BI15" s="17">
        <f>Calc!BH3</f>
        <v>58</v>
      </c>
      <c r="BJ15" s="17">
        <f>Calc!BI3</f>
        <v>59</v>
      </c>
      <c r="BK15" s="17">
        <f>Calc!BJ3</f>
        <v>60</v>
      </c>
      <c r="BL15" s="17">
        <f>Calc!BK3</f>
        <v>61</v>
      </c>
      <c r="BM15" s="17">
        <f t="shared" ref="BM15:CP15" si="2">BL15+1</f>
        <v>62</v>
      </c>
      <c r="BN15" s="17">
        <f t="shared" si="2"/>
        <v>63</v>
      </c>
      <c r="BO15" s="17">
        <f t="shared" si="2"/>
        <v>64</v>
      </c>
      <c r="BP15" s="17">
        <f t="shared" si="2"/>
        <v>65</v>
      </c>
      <c r="BQ15" s="17">
        <f t="shared" si="2"/>
        <v>66</v>
      </c>
      <c r="BR15" s="17">
        <f t="shared" si="2"/>
        <v>67</v>
      </c>
      <c r="BS15" s="17">
        <f t="shared" si="2"/>
        <v>68</v>
      </c>
      <c r="BT15" s="17">
        <f t="shared" si="2"/>
        <v>69</v>
      </c>
      <c r="BU15" s="17">
        <f t="shared" si="2"/>
        <v>70</v>
      </c>
      <c r="BV15" s="17">
        <f t="shared" si="2"/>
        <v>71</v>
      </c>
      <c r="BW15" s="17">
        <f t="shared" si="2"/>
        <v>72</v>
      </c>
      <c r="BX15" s="17">
        <f t="shared" si="2"/>
        <v>73</v>
      </c>
      <c r="BY15" s="17">
        <f t="shared" si="2"/>
        <v>74</v>
      </c>
      <c r="BZ15" s="17">
        <f t="shared" si="2"/>
        <v>75</v>
      </c>
      <c r="CA15" s="17">
        <f t="shared" si="2"/>
        <v>76</v>
      </c>
      <c r="CB15" s="17">
        <f t="shared" si="2"/>
        <v>77</v>
      </c>
      <c r="CC15" s="17">
        <f t="shared" si="2"/>
        <v>78</v>
      </c>
      <c r="CD15" s="17">
        <f t="shared" si="2"/>
        <v>79</v>
      </c>
      <c r="CE15" s="17">
        <f t="shared" si="2"/>
        <v>80</v>
      </c>
      <c r="CF15" s="17">
        <f t="shared" si="2"/>
        <v>81</v>
      </c>
      <c r="CG15" s="17">
        <f t="shared" si="2"/>
        <v>82</v>
      </c>
      <c r="CH15" s="17">
        <f t="shared" si="2"/>
        <v>83</v>
      </c>
      <c r="CI15" s="17">
        <f t="shared" si="2"/>
        <v>84</v>
      </c>
      <c r="CJ15" s="17">
        <f t="shared" si="2"/>
        <v>85</v>
      </c>
      <c r="CK15" s="17">
        <f t="shared" si="2"/>
        <v>86</v>
      </c>
      <c r="CL15" s="17">
        <f t="shared" si="2"/>
        <v>87</v>
      </c>
      <c r="CM15" s="17">
        <f t="shared" si="2"/>
        <v>88</v>
      </c>
      <c r="CN15" s="17">
        <f t="shared" si="2"/>
        <v>89</v>
      </c>
      <c r="CO15" s="17">
        <f t="shared" si="2"/>
        <v>90</v>
      </c>
      <c r="CP15" s="17">
        <f t="shared" si="2"/>
        <v>91</v>
      </c>
    </row>
    <row r="16" spans="1:95" ht="14.25" customHeight="1">
      <c r="B16" s="17" t="s">
        <v>40</v>
      </c>
      <c r="C16" s="351">
        <f>Calc!B4</f>
        <v>46173</v>
      </c>
      <c r="D16" s="351">
        <f>Calc!C4</f>
        <v>46203</v>
      </c>
      <c r="E16" s="351">
        <f>Calc!D4</f>
        <v>46234</v>
      </c>
      <c r="F16" s="351">
        <f>Calc!E4</f>
        <v>46265</v>
      </c>
      <c r="G16" s="351">
        <f>Calc!F4</f>
        <v>46295</v>
      </c>
      <c r="H16" s="351">
        <f>Calc!G4</f>
        <v>46326</v>
      </c>
      <c r="I16" s="351">
        <f>Calc!H4</f>
        <v>46356</v>
      </c>
      <c r="J16" s="351">
        <f>Calc!I4</f>
        <v>46387</v>
      </c>
      <c r="K16" s="351">
        <f>Calc!J4</f>
        <v>46418</v>
      </c>
      <c r="L16" s="351">
        <f>Calc!K4</f>
        <v>46446</v>
      </c>
      <c r="M16" s="351">
        <f>Calc!L4</f>
        <v>46477</v>
      </c>
      <c r="N16" s="351">
        <f>Calc!M4</f>
        <v>46507</v>
      </c>
      <c r="O16" s="351">
        <f>Calc!N4</f>
        <v>46538</v>
      </c>
      <c r="P16" s="351">
        <f>Calc!O4</f>
        <v>46568</v>
      </c>
      <c r="Q16" s="351">
        <f>Calc!P4</f>
        <v>46599</v>
      </c>
      <c r="R16" s="351">
        <f>Calc!Q4</f>
        <v>46630</v>
      </c>
      <c r="S16" s="351">
        <f>Calc!R4</f>
        <v>46660</v>
      </c>
      <c r="T16" s="351">
        <f>Calc!S4</f>
        <v>46691</v>
      </c>
      <c r="U16" s="351">
        <f>Calc!T4</f>
        <v>46721</v>
      </c>
      <c r="V16" s="351">
        <f>Calc!U4</f>
        <v>46752</v>
      </c>
      <c r="W16" s="351">
        <f>Calc!V4</f>
        <v>46783</v>
      </c>
      <c r="X16" s="351">
        <f>Calc!W4</f>
        <v>46812</v>
      </c>
      <c r="Y16" s="351">
        <f>Calc!X4</f>
        <v>46843</v>
      </c>
      <c r="Z16" s="351">
        <f>Calc!Y4</f>
        <v>46873</v>
      </c>
      <c r="AA16" s="351">
        <f>Calc!Z4</f>
        <v>46904</v>
      </c>
      <c r="AB16" s="351">
        <f>Calc!AA4</f>
        <v>46934</v>
      </c>
      <c r="AC16" s="351">
        <f>Calc!AB4</f>
        <v>46965</v>
      </c>
      <c r="AD16" s="351">
        <f>Calc!AC4</f>
        <v>46996</v>
      </c>
      <c r="AE16" s="351">
        <f>Calc!AD4</f>
        <v>47026</v>
      </c>
      <c r="AF16" s="351">
        <f>Calc!AE4</f>
        <v>47057</v>
      </c>
      <c r="AG16" s="351">
        <f>Calc!AF4</f>
        <v>47087</v>
      </c>
      <c r="AH16" s="351">
        <f>Calc!AG4</f>
        <v>47118</v>
      </c>
      <c r="AI16" s="351">
        <f>Calc!AH4</f>
        <v>47149</v>
      </c>
      <c r="AJ16" s="351">
        <f>Calc!AI4</f>
        <v>47177</v>
      </c>
      <c r="AK16" s="351">
        <f>Calc!AJ4</f>
        <v>47208</v>
      </c>
      <c r="AL16" s="351">
        <f>Calc!AK4</f>
        <v>47238</v>
      </c>
      <c r="AM16" s="351">
        <f>Calc!AL4</f>
        <v>47269</v>
      </c>
      <c r="AN16" s="351">
        <f>Calc!AM4</f>
        <v>47299</v>
      </c>
      <c r="AO16" s="351">
        <f>Calc!AN4</f>
        <v>47330</v>
      </c>
      <c r="AP16" s="351">
        <f>Calc!AO4</f>
        <v>47361</v>
      </c>
      <c r="AQ16" s="351">
        <f>Calc!AP4</f>
        <v>47391</v>
      </c>
      <c r="AR16" s="351">
        <f>Calc!AQ4</f>
        <v>47422</v>
      </c>
      <c r="AS16" s="351">
        <f>Calc!AR4</f>
        <v>47452</v>
      </c>
      <c r="AT16" s="351">
        <f>Calc!AS4</f>
        <v>47483</v>
      </c>
      <c r="AU16" s="351">
        <f>Calc!AT4</f>
        <v>47514</v>
      </c>
      <c r="AV16" s="351">
        <f>Calc!AU4</f>
        <v>47542</v>
      </c>
      <c r="AW16" s="351">
        <f>Calc!AV4</f>
        <v>47573</v>
      </c>
      <c r="AX16" s="351">
        <f>Calc!AW4</f>
        <v>47603</v>
      </c>
      <c r="AY16" s="351">
        <f>Calc!AX4</f>
        <v>47634</v>
      </c>
      <c r="AZ16" s="351">
        <f>Calc!AY4</f>
        <v>47664</v>
      </c>
      <c r="BA16" s="351">
        <f>Calc!AZ4</f>
        <v>47695</v>
      </c>
      <c r="BB16" s="351">
        <f>Calc!BA4</f>
        <v>47726</v>
      </c>
      <c r="BC16" s="351">
        <f>Calc!BB4</f>
        <v>47756</v>
      </c>
      <c r="BD16" s="351">
        <f>Calc!BC4</f>
        <v>47787</v>
      </c>
      <c r="BE16" s="351">
        <f>Calc!BD4</f>
        <v>47817</v>
      </c>
      <c r="BF16" s="351">
        <f>Calc!BE4</f>
        <v>47848</v>
      </c>
      <c r="BG16" s="351">
        <f>Calc!BF4</f>
        <v>47879</v>
      </c>
      <c r="BH16" s="351">
        <f>Calc!BG4</f>
        <v>47907</v>
      </c>
      <c r="BI16" s="351">
        <f>Calc!BH4</f>
        <v>47938</v>
      </c>
      <c r="BJ16" s="351">
        <f>Calc!BI4</f>
        <v>47968</v>
      </c>
      <c r="BK16" s="351">
        <f>Calc!BJ4</f>
        <v>47999</v>
      </c>
      <c r="BL16" s="351">
        <f>Calc!BK4</f>
        <v>48029</v>
      </c>
      <c r="BM16" s="351"/>
      <c r="BN16" s="351"/>
      <c r="BO16" s="351"/>
      <c r="BP16" s="351"/>
      <c r="BQ16" s="351"/>
      <c r="BR16" s="351"/>
      <c r="BS16" s="351"/>
      <c r="BT16" s="351"/>
      <c r="BU16" s="351"/>
      <c r="BV16" s="351"/>
      <c r="BW16" s="351"/>
      <c r="BX16" s="351"/>
      <c r="BY16" s="351"/>
      <c r="BZ16" s="351"/>
      <c r="CA16" s="351"/>
      <c r="CB16" s="351"/>
      <c r="CC16" s="351"/>
      <c r="CD16" s="351"/>
      <c r="CE16" s="351"/>
      <c r="CF16" s="351"/>
      <c r="CG16" s="351"/>
      <c r="CH16" s="351"/>
      <c r="CI16" s="351"/>
      <c r="CJ16" s="351"/>
      <c r="CK16" s="351"/>
      <c r="CL16" s="351"/>
      <c r="CM16" s="351"/>
      <c r="CN16" s="351"/>
      <c r="CO16" s="351"/>
      <c r="CP16" s="351"/>
    </row>
    <row r="17" spans="1:95" ht="14.25" customHeight="1"/>
    <row r="18" spans="1:95" ht="14.25" customHeight="1">
      <c r="A18" s="17"/>
      <c r="B18" s="92" t="s">
        <v>352</v>
      </c>
      <c r="C18" s="92"/>
      <c r="D18" s="92"/>
      <c r="E18" s="92"/>
      <c r="F18" s="92"/>
      <c r="G18" s="92"/>
      <c r="H18" s="92"/>
      <c r="I18" s="92"/>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A18" s="92"/>
      <c r="CB18" s="92"/>
      <c r="CC18" s="92"/>
      <c r="CD18" s="92"/>
      <c r="CE18" s="92"/>
      <c r="CF18" s="92"/>
      <c r="CG18" s="92"/>
      <c r="CH18" s="92"/>
      <c r="CI18" s="92"/>
      <c r="CJ18" s="92"/>
      <c r="CK18" s="92"/>
      <c r="CL18" s="92"/>
      <c r="CM18" s="92"/>
      <c r="CN18" s="92"/>
      <c r="CO18" s="92"/>
      <c r="CP18" s="92"/>
      <c r="CQ18" s="92"/>
    </row>
    <row r="19" spans="1:95" ht="14.25" customHeight="1" outlineLevel="1">
      <c r="B19" s="152" t="str">
        <f>$B$4</f>
        <v>Business Loan</v>
      </c>
      <c r="C19" s="94">
        <f t="shared" ref="C19:CP19" si="3">IF(C$15=$E4-1,$D4,0)</f>
        <v>0</v>
      </c>
      <c r="D19" s="94">
        <f t="shared" si="3"/>
        <v>0</v>
      </c>
      <c r="E19" s="94">
        <f t="shared" si="3"/>
        <v>0</v>
      </c>
      <c r="F19" s="94">
        <f t="shared" si="3"/>
        <v>0</v>
      </c>
      <c r="G19" s="94">
        <f t="shared" si="3"/>
        <v>0</v>
      </c>
      <c r="H19" s="94">
        <f t="shared" si="3"/>
        <v>0</v>
      </c>
      <c r="I19" s="94">
        <f t="shared" si="3"/>
        <v>0</v>
      </c>
      <c r="J19" s="94">
        <f t="shared" si="3"/>
        <v>0</v>
      </c>
      <c r="K19" s="94">
        <f t="shared" si="3"/>
        <v>0</v>
      </c>
      <c r="L19" s="94">
        <f t="shared" si="3"/>
        <v>0</v>
      </c>
      <c r="M19" s="94">
        <f t="shared" si="3"/>
        <v>0</v>
      </c>
      <c r="N19" s="94">
        <f t="shared" si="3"/>
        <v>0</v>
      </c>
      <c r="O19" s="94">
        <f t="shared" si="3"/>
        <v>0</v>
      </c>
      <c r="P19" s="94">
        <f t="shared" si="3"/>
        <v>0</v>
      </c>
      <c r="Q19" s="94">
        <f t="shared" si="3"/>
        <v>0</v>
      </c>
      <c r="R19" s="94">
        <f t="shared" si="3"/>
        <v>0</v>
      </c>
      <c r="S19" s="94">
        <f t="shared" si="3"/>
        <v>0</v>
      </c>
      <c r="T19" s="94">
        <f t="shared" si="3"/>
        <v>0</v>
      </c>
      <c r="U19" s="94">
        <f t="shared" si="3"/>
        <v>0</v>
      </c>
      <c r="V19" s="94">
        <f t="shared" si="3"/>
        <v>0</v>
      </c>
      <c r="W19" s="94">
        <f t="shared" si="3"/>
        <v>0</v>
      </c>
      <c r="X19" s="94">
        <f t="shared" si="3"/>
        <v>0</v>
      </c>
      <c r="Y19" s="94">
        <f t="shared" si="3"/>
        <v>0</v>
      </c>
      <c r="Z19" s="94">
        <f t="shared" si="3"/>
        <v>0</v>
      </c>
      <c r="AA19" s="94">
        <f t="shared" si="3"/>
        <v>0</v>
      </c>
      <c r="AB19" s="94">
        <f t="shared" si="3"/>
        <v>0</v>
      </c>
      <c r="AC19" s="94">
        <f t="shared" si="3"/>
        <v>0</v>
      </c>
      <c r="AD19" s="94">
        <f t="shared" si="3"/>
        <v>0</v>
      </c>
      <c r="AE19" s="94">
        <f t="shared" si="3"/>
        <v>0</v>
      </c>
      <c r="AF19" s="94">
        <f t="shared" si="3"/>
        <v>0</v>
      </c>
      <c r="AG19" s="94">
        <f t="shared" si="3"/>
        <v>0</v>
      </c>
      <c r="AH19" s="94">
        <f t="shared" si="3"/>
        <v>0</v>
      </c>
      <c r="AI19" s="94">
        <f t="shared" si="3"/>
        <v>0</v>
      </c>
      <c r="AJ19" s="94">
        <f t="shared" si="3"/>
        <v>0</v>
      </c>
      <c r="AK19" s="94">
        <f t="shared" si="3"/>
        <v>0</v>
      </c>
      <c r="AL19" s="94">
        <f t="shared" si="3"/>
        <v>0</v>
      </c>
      <c r="AM19" s="94">
        <f t="shared" si="3"/>
        <v>0</v>
      </c>
      <c r="AN19" s="94">
        <f t="shared" si="3"/>
        <v>0</v>
      </c>
      <c r="AO19" s="94">
        <f t="shared" si="3"/>
        <v>0</v>
      </c>
      <c r="AP19" s="94">
        <f t="shared" si="3"/>
        <v>0</v>
      </c>
      <c r="AQ19" s="94">
        <f t="shared" si="3"/>
        <v>0</v>
      </c>
      <c r="AR19" s="94">
        <f t="shared" si="3"/>
        <v>0</v>
      </c>
      <c r="AS19" s="94">
        <f t="shared" si="3"/>
        <v>0</v>
      </c>
      <c r="AT19" s="94">
        <f t="shared" si="3"/>
        <v>0</v>
      </c>
      <c r="AU19" s="94">
        <f t="shared" si="3"/>
        <v>0</v>
      </c>
      <c r="AV19" s="94">
        <f t="shared" si="3"/>
        <v>0</v>
      </c>
      <c r="AW19" s="94">
        <f t="shared" si="3"/>
        <v>0</v>
      </c>
      <c r="AX19" s="94">
        <f t="shared" si="3"/>
        <v>0</v>
      </c>
      <c r="AY19" s="94">
        <f t="shared" si="3"/>
        <v>0</v>
      </c>
      <c r="AZ19" s="94">
        <f t="shared" si="3"/>
        <v>0</v>
      </c>
      <c r="BA19" s="94">
        <f t="shared" si="3"/>
        <v>0</v>
      </c>
      <c r="BB19" s="94">
        <f t="shared" si="3"/>
        <v>0</v>
      </c>
      <c r="BC19" s="94">
        <f t="shared" si="3"/>
        <v>0</v>
      </c>
      <c r="BD19" s="94">
        <f t="shared" si="3"/>
        <v>0</v>
      </c>
      <c r="BE19" s="94">
        <f t="shared" si="3"/>
        <v>0</v>
      </c>
      <c r="BF19" s="94">
        <f t="shared" si="3"/>
        <v>0</v>
      </c>
      <c r="BG19" s="94">
        <f t="shared" si="3"/>
        <v>0</v>
      </c>
      <c r="BH19" s="94">
        <f t="shared" si="3"/>
        <v>0</v>
      </c>
      <c r="BI19" s="94">
        <f t="shared" si="3"/>
        <v>0</v>
      </c>
      <c r="BJ19" s="94">
        <f t="shared" si="3"/>
        <v>0</v>
      </c>
      <c r="BK19" s="94">
        <f t="shared" si="3"/>
        <v>0</v>
      </c>
      <c r="BL19" s="94">
        <f t="shared" si="3"/>
        <v>0</v>
      </c>
      <c r="BM19" s="94">
        <f t="shared" si="3"/>
        <v>0</v>
      </c>
      <c r="BN19" s="94">
        <f t="shared" si="3"/>
        <v>0</v>
      </c>
      <c r="BO19" s="94">
        <f t="shared" si="3"/>
        <v>0</v>
      </c>
      <c r="BP19" s="94">
        <f t="shared" si="3"/>
        <v>0</v>
      </c>
      <c r="BQ19" s="94">
        <f t="shared" si="3"/>
        <v>0</v>
      </c>
      <c r="BR19" s="94">
        <f t="shared" si="3"/>
        <v>0</v>
      </c>
      <c r="BS19" s="94">
        <f t="shared" si="3"/>
        <v>0</v>
      </c>
      <c r="BT19" s="94">
        <f t="shared" si="3"/>
        <v>0</v>
      </c>
      <c r="BU19" s="94">
        <f t="shared" si="3"/>
        <v>0</v>
      </c>
      <c r="BV19" s="94">
        <f t="shared" si="3"/>
        <v>0</v>
      </c>
      <c r="BW19" s="94">
        <f t="shared" si="3"/>
        <v>0</v>
      </c>
      <c r="BX19" s="94">
        <f t="shared" si="3"/>
        <v>0</v>
      </c>
      <c r="BY19" s="94">
        <f t="shared" si="3"/>
        <v>0</v>
      </c>
      <c r="BZ19" s="94">
        <f t="shared" si="3"/>
        <v>0</v>
      </c>
      <c r="CA19" s="94">
        <f t="shared" si="3"/>
        <v>0</v>
      </c>
      <c r="CB19" s="94">
        <f t="shared" si="3"/>
        <v>0</v>
      </c>
      <c r="CC19" s="94">
        <f t="shared" si="3"/>
        <v>0</v>
      </c>
      <c r="CD19" s="94">
        <f t="shared" si="3"/>
        <v>0</v>
      </c>
      <c r="CE19" s="94">
        <f t="shared" si="3"/>
        <v>0</v>
      </c>
      <c r="CF19" s="94">
        <f t="shared" si="3"/>
        <v>0</v>
      </c>
      <c r="CG19" s="94">
        <f t="shared" si="3"/>
        <v>0</v>
      </c>
      <c r="CH19" s="94">
        <f t="shared" si="3"/>
        <v>0</v>
      </c>
      <c r="CI19" s="94">
        <f t="shared" si="3"/>
        <v>0</v>
      </c>
      <c r="CJ19" s="94">
        <f t="shared" si="3"/>
        <v>0</v>
      </c>
      <c r="CK19" s="94">
        <f t="shared" si="3"/>
        <v>0</v>
      </c>
      <c r="CL19" s="94">
        <f t="shared" si="3"/>
        <v>0</v>
      </c>
      <c r="CM19" s="94">
        <f t="shared" si="3"/>
        <v>0</v>
      </c>
      <c r="CN19" s="94">
        <f t="shared" si="3"/>
        <v>0</v>
      </c>
      <c r="CO19" s="94">
        <f t="shared" si="3"/>
        <v>0</v>
      </c>
      <c r="CP19" s="94">
        <f t="shared" si="3"/>
        <v>0</v>
      </c>
    </row>
    <row r="20" spans="1:95" ht="14.25" customHeight="1" outlineLevel="1">
      <c r="B20" s="152" t="str">
        <f>$B$5</f>
        <v>SBA Loan</v>
      </c>
      <c r="C20" s="94">
        <f t="shared" ref="C20:CP20" si="4">IF(C$15=$E5-1,$D5,0)</f>
        <v>0</v>
      </c>
      <c r="D20" s="94">
        <f t="shared" si="4"/>
        <v>0</v>
      </c>
      <c r="E20" s="94">
        <f t="shared" si="4"/>
        <v>0</v>
      </c>
      <c r="F20" s="94">
        <f t="shared" si="4"/>
        <v>0</v>
      </c>
      <c r="G20" s="94">
        <f t="shared" si="4"/>
        <v>0</v>
      </c>
      <c r="H20" s="94">
        <f t="shared" si="4"/>
        <v>0</v>
      </c>
      <c r="I20" s="94">
        <f t="shared" si="4"/>
        <v>0</v>
      </c>
      <c r="J20" s="94">
        <f t="shared" si="4"/>
        <v>0</v>
      </c>
      <c r="K20" s="94">
        <f t="shared" si="4"/>
        <v>0</v>
      </c>
      <c r="L20" s="94">
        <f t="shared" si="4"/>
        <v>0</v>
      </c>
      <c r="M20" s="94">
        <f t="shared" si="4"/>
        <v>0</v>
      </c>
      <c r="N20" s="94">
        <f t="shared" si="4"/>
        <v>0</v>
      </c>
      <c r="O20" s="94">
        <f t="shared" si="4"/>
        <v>0</v>
      </c>
      <c r="P20" s="94">
        <f t="shared" si="4"/>
        <v>0</v>
      </c>
      <c r="Q20" s="94">
        <f t="shared" si="4"/>
        <v>0</v>
      </c>
      <c r="R20" s="94">
        <f t="shared" si="4"/>
        <v>0</v>
      </c>
      <c r="S20" s="94">
        <f t="shared" si="4"/>
        <v>0</v>
      </c>
      <c r="T20" s="94">
        <f t="shared" si="4"/>
        <v>0</v>
      </c>
      <c r="U20" s="94">
        <f t="shared" si="4"/>
        <v>0</v>
      </c>
      <c r="V20" s="94">
        <f t="shared" si="4"/>
        <v>0</v>
      </c>
      <c r="W20" s="94">
        <f t="shared" si="4"/>
        <v>0</v>
      </c>
      <c r="X20" s="94">
        <f t="shared" si="4"/>
        <v>0</v>
      </c>
      <c r="Y20" s="94">
        <f t="shared" si="4"/>
        <v>0</v>
      </c>
      <c r="Z20" s="94">
        <f t="shared" si="4"/>
        <v>0</v>
      </c>
      <c r="AA20" s="94">
        <f t="shared" si="4"/>
        <v>0</v>
      </c>
      <c r="AB20" s="94">
        <f t="shared" si="4"/>
        <v>0</v>
      </c>
      <c r="AC20" s="94">
        <f t="shared" si="4"/>
        <v>0</v>
      </c>
      <c r="AD20" s="94">
        <f t="shared" si="4"/>
        <v>0</v>
      </c>
      <c r="AE20" s="94">
        <f t="shared" si="4"/>
        <v>0</v>
      </c>
      <c r="AF20" s="94">
        <f t="shared" si="4"/>
        <v>0</v>
      </c>
      <c r="AG20" s="94">
        <f t="shared" si="4"/>
        <v>0</v>
      </c>
      <c r="AH20" s="94">
        <f t="shared" si="4"/>
        <v>0</v>
      </c>
      <c r="AI20" s="94">
        <f t="shared" si="4"/>
        <v>0</v>
      </c>
      <c r="AJ20" s="94">
        <f t="shared" si="4"/>
        <v>0</v>
      </c>
      <c r="AK20" s="94">
        <f t="shared" si="4"/>
        <v>0</v>
      </c>
      <c r="AL20" s="94">
        <f t="shared" si="4"/>
        <v>0</v>
      </c>
      <c r="AM20" s="94">
        <f t="shared" si="4"/>
        <v>0</v>
      </c>
      <c r="AN20" s="94">
        <f t="shared" si="4"/>
        <v>0</v>
      </c>
      <c r="AO20" s="94">
        <f t="shared" si="4"/>
        <v>0</v>
      </c>
      <c r="AP20" s="94">
        <f t="shared" si="4"/>
        <v>0</v>
      </c>
      <c r="AQ20" s="94">
        <f t="shared" si="4"/>
        <v>0</v>
      </c>
      <c r="AR20" s="94">
        <f t="shared" si="4"/>
        <v>0</v>
      </c>
      <c r="AS20" s="94">
        <f t="shared" si="4"/>
        <v>0</v>
      </c>
      <c r="AT20" s="94">
        <f t="shared" si="4"/>
        <v>0</v>
      </c>
      <c r="AU20" s="94">
        <f t="shared" si="4"/>
        <v>0</v>
      </c>
      <c r="AV20" s="94">
        <f t="shared" si="4"/>
        <v>0</v>
      </c>
      <c r="AW20" s="94">
        <f t="shared" si="4"/>
        <v>0</v>
      </c>
      <c r="AX20" s="94">
        <f t="shared" si="4"/>
        <v>0</v>
      </c>
      <c r="AY20" s="94">
        <f t="shared" si="4"/>
        <v>0</v>
      </c>
      <c r="AZ20" s="94">
        <f t="shared" si="4"/>
        <v>0</v>
      </c>
      <c r="BA20" s="94">
        <f t="shared" si="4"/>
        <v>0</v>
      </c>
      <c r="BB20" s="94">
        <f t="shared" si="4"/>
        <v>0</v>
      </c>
      <c r="BC20" s="94">
        <f t="shared" si="4"/>
        <v>0</v>
      </c>
      <c r="BD20" s="94">
        <f t="shared" si="4"/>
        <v>0</v>
      </c>
      <c r="BE20" s="94">
        <f t="shared" si="4"/>
        <v>0</v>
      </c>
      <c r="BF20" s="94">
        <f t="shared" si="4"/>
        <v>0</v>
      </c>
      <c r="BG20" s="94">
        <f t="shared" si="4"/>
        <v>0</v>
      </c>
      <c r="BH20" s="94">
        <f t="shared" si="4"/>
        <v>0</v>
      </c>
      <c r="BI20" s="94">
        <f t="shared" si="4"/>
        <v>0</v>
      </c>
      <c r="BJ20" s="94">
        <f t="shared" si="4"/>
        <v>0</v>
      </c>
      <c r="BK20" s="94">
        <f t="shared" si="4"/>
        <v>0</v>
      </c>
      <c r="BL20" s="94">
        <f t="shared" si="4"/>
        <v>0</v>
      </c>
      <c r="BM20" s="94">
        <f t="shared" si="4"/>
        <v>0</v>
      </c>
      <c r="BN20" s="94">
        <f t="shared" si="4"/>
        <v>0</v>
      </c>
      <c r="BO20" s="94">
        <f t="shared" si="4"/>
        <v>0</v>
      </c>
      <c r="BP20" s="94">
        <f t="shared" si="4"/>
        <v>0</v>
      </c>
      <c r="BQ20" s="94">
        <f t="shared" si="4"/>
        <v>0</v>
      </c>
      <c r="BR20" s="94">
        <f t="shared" si="4"/>
        <v>0</v>
      </c>
      <c r="BS20" s="94">
        <f t="shared" si="4"/>
        <v>0</v>
      </c>
      <c r="BT20" s="94">
        <f t="shared" si="4"/>
        <v>0</v>
      </c>
      <c r="BU20" s="94">
        <f t="shared" si="4"/>
        <v>0</v>
      </c>
      <c r="BV20" s="94">
        <f t="shared" si="4"/>
        <v>0</v>
      </c>
      <c r="BW20" s="94">
        <f t="shared" si="4"/>
        <v>0</v>
      </c>
      <c r="BX20" s="94">
        <f t="shared" si="4"/>
        <v>0</v>
      </c>
      <c r="BY20" s="94">
        <f t="shared" si="4"/>
        <v>0</v>
      </c>
      <c r="BZ20" s="94">
        <f t="shared" si="4"/>
        <v>0</v>
      </c>
      <c r="CA20" s="94">
        <f t="shared" si="4"/>
        <v>0</v>
      </c>
      <c r="CB20" s="94">
        <f t="shared" si="4"/>
        <v>0</v>
      </c>
      <c r="CC20" s="94">
        <f t="shared" si="4"/>
        <v>0</v>
      </c>
      <c r="CD20" s="94">
        <f t="shared" si="4"/>
        <v>0</v>
      </c>
      <c r="CE20" s="94">
        <f t="shared" si="4"/>
        <v>0</v>
      </c>
      <c r="CF20" s="94">
        <f t="shared" si="4"/>
        <v>0</v>
      </c>
      <c r="CG20" s="94">
        <f t="shared" si="4"/>
        <v>0</v>
      </c>
      <c r="CH20" s="94">
        <f t="shared" si="4"/>
        <v>0</v>
      </c>
      <c r="CI20" s="94">
        <f t="shared" si="4"/>
        <v>0</v>
      </c>
      <c r="CJ20" s="94">
        <f t="shared" si="4"/>
        <v>0</v>
      </c>
      <c r="CK20" s="94">
        <f t="shared" si="4"/>
        <v>0</v>
      </c>
      <c r="CL20" s="94">
        <f t="shared" si="4"/>
        <v>0</v>
      </c>
      <c r="CM20" s="94">
        <f t="shared" si="4"/>
        <v>0</v>
      </c>
      <c r="CN20" s="94">
        <f t="shared" si="4"/>
        <v>0</v>
      </c>
      <c r="CO20" s="94">
        <f t="shared" si="4"/>
        <v>0</v>
      </c>
      <c r="CP20" s="94">
        <f t="shared" si="4"/>
        <v>0</v>
      </c>
    </row>
    <row r="21" spans="1:95" ht="14.25" customHeight="1" outlineLevel="1">
      <c r="B21" s="152">
        <f>$B$6</f>
        <v>0</v>
      </c>
      <c r="C21" s="94">
        <f t="shared" ref="C21:CP21" si="5">IF(C$15=$E6-1,$D6,0)</f>
        <v>0</v>
      </c>
      <c r="D21" s="94">
        <f t="shared" si="5"/>
        <v>0</v>
      </c>
      <c r="E21" s="94">
        <f t="shared" si="5"/>
        <v>0</v>
      </c>
      <c r="F21" s="94">
        <f t="shared" si="5"/>
        <v>0</v>
      </c>
      <c r="G21" s="94">
        <f t="shared" si="5"/>
        <v>0</v>
      </c>
      <c r="H21" s="94">
        <f t="shared" si="5"/>
        <v>0</v>
      </c>
      <c r="I21" s="94">
        <f t="shared" si="5"/>
        <v>0</v>
      </c>
      <c r="J21" s="94">
        <f t="shared" si="5"/>
        <v>0</v>
      </c>
      <c r="K21" s="94">
        <f t="shared" si="5"/>
        <v>0</v>
      </c>
      <c r="L21" s="94">
        <f t="shared" si="5"/>
        <v>0</v>
      </c>
      <c r="M21" s="94">
        <f t="shared" si="5"/>
        <v>0</v>
      </c>
      <c r="N21" s="94">
        <f t="shared" si="5"/>
        <v>0</v>
      </c>
      <c r="O21" s="94">
        <f t="shared" si="5"/>
        <v>0</v>
      </c>
      <c r="P21" s="94">
        <f t="shared" si="5"/>
        <v>0</v>
      </c>
      <c r="Q21" s="94">
        <f t="shared" si="5"/>
        <v>0</v>
      </c>
      <c r="R21" s="94">
        <f t="shared" si="5"/>
        <v>0</v>
      </c>
      <c r="S21" s="94">
        <f t="shared" si="5"/>
        <v>0</v>
      </c>
      <c r="T21" s="94">
        <f t="shared" si="5"/>
        <v>0</v>
      </c>
      <c r="U21" s="94">
        <f t="shared" si="5"/>
        <v>0</v>
      </c>
      <c r="V21" s="94">
        <f t="shared" si="5"/>
        <v>0</v>
      </c>
      <c r="W21" s="94">
        <f t="shared" si="5"/>
        <v>0</v>
      </c>
      <c r="X21" s="94">
        <f t="shared" si="5"/>
        <v>0</v>
      </c>
      <c r="Y21" s="94">
        <f t="shared" si="5"/>
        <v>0</v>
      </c>
      <c r="Z21" s="94">
        <f t="shared" si="5"/>
        <v>0</v>
      </c>
      <c r="AA21" s="94">
        <f t="shared" si="5"/>
        <v>0</v>
      </c>
      <c r="AB21" s="94">
        <f t="shared" si="5"/>
        <v>0</v>
      </c>
      <c r="AC21" s="94">
        <f t="shared" si="5"/>
        <v>0</v>
      </c>
      <c r="AD21" s="94">
        <f t="shared" si="5"/>
        <v>0</v>
      </c>
      <c r="AE21" s="94">
        <f t="shared" si="5"/>
        <v>0</v>
      </c>
      <c r="AF21" s="94">
        <f t="shared" si="5"/>
        <v>0</v>
      </c>
      <c r="AG21" s="94">
        <f t="shared" si="5"/>
        <v>0</v>
      </c>
      <c r="AH21" s="94">
        <f t="shared" si="5"/>
        <v>0</v>
      </c>
      <c r="AI21" s="94">
        <f t="shared" si="5"/>
        <v>0</v>
      </c>
      <c r="AJ21" s="94">
        <f t="shared" si="5"/>
        <v>0</v>
      </c>
      <c r="AK21" s="94">
        <f t="shared" si="5"/>
        <v>0</v>
      </c>
      <c r="AL21" s="94">
        <f t="shared" si="5"/>
        <v>0</v>
      </c>
      <c r="AM21" s="94">
        <f t="shared" si="5"/>
        <v>0</v>
      </c>
      <c r="AN21" s="94">
        <f t="shared" si="5"/>
        <v>0</v>
      </c>
      <c r="AO21" s="94">
        <f t="shared" si="5"/>
        <v>0</v>
      </c>
      <c r="AP21" s="94">
        <f t="shared" si="5"/>
        <v>0</v>
      </c>
      <c r="AQ21" s="94">
        <f t="shared" si="5"/>
        <v>0</v>
      </c>
      <c r="AR21" s="94">
        <f t="shared" si="5"/>
        <v>0</v>
      </c>
      <c r="AS21" s="94">
        <f t="shared" si="5"/>
        <v>0</v>
      </c>
      <c r="AT21" s="94">
        <f t="shared" si="5"/>
        <v>0</v>
      </c>
      <c r="AU21" s="94">
        <f t="shared" si="5"/>
        <v>0</v>
      </c>
      <c r="AV21" s="94">
        <f t="shared" si="5"/>
        <v>0</v>
      </c>
      <c r="AW21" s="94">
        <f t="shared" si="5"/>
        <v>0</v>
      </c>
      <c r="AX21" s="94">
        <f t="shared" si="5"/>
        <v>0</v>
      </c>
      <c r="AY21" s="94">
        <f t="shared" si="5"/>
        <v>0</v>
      </c>
      <c r="AZ21" s="94">
        <f t="shared" si="5"/>
        <v>0</v>
      </c>
      <c r="BA21" s="94">
        <f t="shared" si="5"/>
        <v>0</v>
      </c>
      <c r="BB21" s="94">
        <f t="shared" si="5"/>
        <v>0</v>
      </c>
      <c r="BC21" s="94">
        <f t="shared" si="5"/>
        <v>0</v>
      </c>
      <c r="BD21" s="94">
        <f t="shared" si="5"/>
        <v>0</v>
      </c>
      <c r="BE21" s="94">
        <f t="shared" si="5"/>
        <v>0</v>
      </c>
      <c r="BF21" s="94">
        <f t="shared" si="5"/>
        <v>0</v>
      </c>
      <c r="BG21" s="94">
        <f t="shared" si="5"/>
        <v>0</v>
      </c>
      <c r="BH21" s="94">
        <f t="shared" si="5"/>
        <v>0</v>
      </c>
      <c r="BI21" s="94">
        <f t="shared" si="5"/>
        <v>0</v>
      </c>
      <c r="BJ21" s="94">
        <f t="shared" si="5"/>
        <v>0</v>
      </c>
      <c r="BK21" s="94">
        <f t="shared" si="5"/>
        <v>0</v>
      </c>
      <c r="BL21" s="94">
        <f t="shared" si="5"/>
        <v>0</v>
      </c>
      <c r="BM21" s="94">
        <f t="shared" si="5"/>
        <v>0</v>
      </c>
      <c r="BN21" s="94">
        <f t="shared" si="5"/>
        <v>0</v>
      </c>
      <c r="BO21" s="94">
        <f t="shared" si="5"/>
        <v>0</v>
      </c>
      <c r="BP21" s="94">
        <f t="shared" si="5"/>
        <v>0</v>
      </c>
      <c r="BQ21" s="94">
        <f t="shared" si="5"/>
        <v>0</v>
      </c>
      <c r="BR21" s="94">
        <f t="shared" si="5"/>
        <v>0</v>
      </c>
      <c r="BS21" s="94">
        <f t="shared" si="5"/>
        <v>0</v>
      </c>
      <c r="BT21" s="94">
        <f t="shared" si="5"/>
        <v>0</v>
      </c>
      <c r="BU21" s="94">
        <f t="shared" si="5"/>
        <v>0</v>
      </c>
      <c r="BV21" s="94">
        <f t="shared" si="5"/>
        <v>0</v>
      </c>
      <c r="BW21" s="94">
        <f t="shared" si="5"/>
        <v>0</v>
      </c>
      <c r="BX21" s="94">
        <f t="shared" si="5"/>
        <v>0</v>
      </c>
      <c r="BY21" s="94">
        <f t="shared" si="5"/>
        <v>0</v>
      </c>
      <c r="BZ21" s="94">
        <f t="shared" si="5"/>
        <v>0</v>
      </c>
      <c r="CA21" s="94">
        <f t="shared" si="5"/>
        <v>0</v>
      </c>
      <c r="CB21" s="94">
        <f t="shared" si="5"/>
        <v>0</v>
      </c>
      <c r="CC21" s="94">
        <f t="shared" si="5"/>
        <v>0</v>
      </c>
      <c r="CD21" s="94">
        <f t="shared" si="5"/>
        <v>0</v>
      </c>
      <c r="CE21" s="94">
        <f t="shared" si="5"/>
        <v>0</v>
      </c>
      <c r="CF21" s="94">
        <f t="shared" si="5"/>
        <v>0</v>
      </c>
      <c r="CG21" s="94">
        <f t="shared" si="5"/>
        <v>0</v>
      </c>
      <c r="CH21" s="94">
        <f t="shared" si="5"/>
        <v>0</v>
      </c>
      <c r="CI21" s="94">
        <f t="shared" si="5"/>
        <v>0</v>
      </c>
      <c r="CJ21" s="94">
        <f t="shared" si="5"/>
        <v>0</v>
      </c>
      <c r="CK21" s="94">
        <f t="shared" si="5"/>
        <v>0</v>
      </c>
      <c r="CL21" s="94">
        <f t="shared" si="5"/>
        <v>0</v>
      </c>
      <c r="CM21" s="94">
        <f t="shared" si="5"/>
        <v>0</v>
      </c>
      <c r="CN21" s="94">
        <f t="shared" si="5"/>
        <v>0</v>
      </c>
      <c r="CO21" s="94">
        <f t="shared" si="5"/>
        <v>0</v>
      </c>
      <c r="CP21" s="94">
        <f t="shared" si="5"/>
        <v>0</v>
      </c>
    </row>
    <row r="22" spans="1:95" ht="14.25" customHeight="1" outlineLevel="1">
      <c r="B22" s="152">
        <f>$B$7</f>
        <v>0</v>
      </c>
      <c r="C22" s="94">
        <f t="shared" ref="C22:CP22" si="6">IF(C$15=$E7-1,$D7,0)</f>
        <v>0</v>
      </c>
      <c r="D22" s="94">
        <f t="shared" si="6"/>
        <v>0</v>
      </c>
      <c r="E22" s="94">
        <f t="shared" si="6"/>
        <v>0</v>
      </c>
      <c r="F22" s="94">
        <f t="shared" si="6"/>
        <v>0</v>
      </c>
      <c r="G22" s="94">
        <f t="shared" si="6"/>
        <v>0</v>
      </c>
      <c r="H22" s="94">
        <f t="shared" si="6"/>
        <v>0</v>
      </c>
      <c r="I22" s="94">
        <f t="shared" si="6"/>
        <v>0</v>
      </c>
      <c r="J22" s="94">
        <f t="shared" si="6"/>
        <v>0</v>
      </c>
      <c r="K22" s="94">
        <f t="shared" si="6"/>
        <v>0</v>
      </c>
      <c r="L22" s="94">
        <f t="shared" si="6"/>
        <v>0</v>
      </c>
      <c r="M22" s="94">
        <f t="shared" si="6"/>
        <v>0</v>
      </c>
      <c r="N22" s="94">
        <f t="shared" si="6"/>
        <v>0</v>
      </c>
      <c r="O22" s="94">
        <f t="shared" si="6"/>
        <v>0</v>
      </c>
      <c r="P22" s="94">
        <f t="shared" si="6"/>
        <v>0</v>
      </c>
      <c r="Q22" s="94">
        <f t="shared" si="6"/>
        <v>0</v>
      </c>
      <c r="R22" s="94">
        <f t="shared" si="6"/>
        <v>0</v>
      </c>
      <c r="S22" s="94">
        <f t="shared" si="6"/>
        <v>0</v>
      </c>
      <c r="T22" s="94">
        <f t="shared" si="6"/>
        <v>0</v>
      </c>
      <c r="U22" s="94">
        <f t="shared" si="6"/>
        <v>0</v>
      </c>
      <c r="V22" s="94">
        <f t="shared" si="6"/>
        <v>0</v>
      </c>
      <c r="W22" s="94">
        <f t="shared" si="6"/>
        <v>0</v>
      </c>
      <c r="X22" s="94">
        <f t="shared" si="6"/>
        <v>0</v>
      </c>
      <c r="Y22" s="94">
        <f t="shared" si="6"/>
        <v>0</v>
      </c>
      <c r="Z22" s="94">
        <f t="shared" si="6"/>
        <v>0</v>
      </c>
      <c r="AA22" s="94">
        <f t="shared" si="6"/>
        <v>0</v>
      </c>
      <c r="AB22" s="94">
        <f t="shared" si="6"/>
        <v>0</v>
      </c>
      <c r="AC22" s="94">
        <f t="shared" si="6"/>
        <v>0</v>
      </c>
      <c r="AD22" s="94">
        <f t="shared" si="6"/>
        <v>0</v>
      </c>
      <c r="AE22" s="94">
        <f t="shared" si="6"/>
        <v>0</v>
      </c>
      <c r="AF22" s="94">
        <f t="shared" si="6"/>
        <v>0</v>
      </c>
      <c r="AG22" s="94">
        <f t="shared" si="6"/>
        <v>0</v>
      </c>
      <c r="AH22" s="94">
        <f t="shared" si="6"/>
        <v>0</v>
      </c>
      <c r="AI22" s="94">
        <f t="shared" si="6"/>
        <v>0</v>
      </c>
      <c r="AJ22" s="94">
        <f t="shared" si="6"/>
        <v>0</v>
      </c>
      <c r="AK22" s="94">
        <f t="shared" si="6"/>
        <v>0</v>
      </c>
      <c r="AL22" s="94">
        <f t="shared" si="6"/>
        <v>0</v>
      </c>
      <c r="AM22" s="94">
        <f t="shared" si="6"/>
        <v>0</v>
      </c>
      <c r="AN22" s="94">
        <f t="shared" si="6"/>
        <v>0</v>
      </c>
      <c r="AO22" s="94">
        <f t="shared" si="6"/>
        <v>0</v>
      </c>
      <c r="AP22" s="94">
        <f t="shared" si="6"/>
        <v>0</v>
      </c>
      <c r="AQ22" s="94">
        <f t="shared" si="6"/>
        <v>0</v>
      </c>
      <c r="AR22" s="94">
        <f t="shared" si="6"/>
        <v>0</v>
      </c>
      <c r="AS22" s="94">
        <f t="shared" si="6"/>
        <v>0</v>
      </c>
      <c r="AT22" s="94">
        <f t="shared" si="6"/>
        <v>0</v>
      </c>
      <c r="AU22" s="94">
        <f t="shared" si="6"/>
        <v>0</v>
      </c>
      <c r="AV22" s="94">
        <f t="shared" si="6"/>
        <v>0</v>
      </c>
      <c r="AW22" s="94">
        <f t="shared" si="6"/>
        <v>0</v>
      </c>
      <c r="AX22" s="94">
        <f t="shared" si="6"/>
        <v>0</v>
      </c>
      <c r="AY22" s="94">
        <f t="shared" si="6"/>
        <v>0</v>
      </c>
      <c r="AZ22" s="94">
        <f t="shared" si="6"/>
        <v>0</v>
      </c>
      <c r="BA22" s="94">
        <f t="shared" si="6"/>
        <v>0</v>
      </c>
      <c r="BB22" s="94">
        <f t="shared" si="6"/>
        <v>0</v>
      </c>
      <c r="BC22" s="94">
        <f t="shared" si="6"/>
        <v>0</v>
      </c>
      <c r="BD22" s="94">
        <f t="shared" si="6"/>
        <v>0</v>
      </c>
      <c r="BE22" s="94">
        <f t="shared" si="6"/>
        <v>0</v>
      </c>
      <c r="BF22" s="94">
        <f t="shared" si="6"/>
        <v>0</v>
      </c>
      <c r="BG22" s="94">
        <f t="shared" si="6"/>
        <v>0</v>
      </c>
      <c r="BH22" s="94">
        <f t="shared" si="6"/>
        <v>0</v>
      </c>
      <c r="BI22" s="94">
        <f t="shared" si="6"/>
        <v>0</v>
      </c>
      <c r="BJ22" s="94">
        <f t="shared" si="6"/>
        <v>0</v>
      </c>
      <c r="BK22" s="94">
        <f t="shared" si="6"/>
        <v>0</v>
      </c>
      <c r="BL22" s="94">
        <f t="shared" si="6"/>
        <v>0</v>
      </c>
      <c r="BM22" s="94">
        <f t="shared" si="6"/>
        <v>0</v>
      </c>
      <c r="BN22" s="94">
        <f t="shared" si="6"/>
        <v>0</v>
      </c>
      <c r="BO22" s="94">
        <f t="shared" si="6"/>
        <v>0</v>
      </c>
      <c r="BP22" s="94">
        <f t="shared" si="6"/>
        <v>0</v>
      </c>
      <c r="BQ22" s="94">
        <f t="shared" si="6"/>
        <v>0</v>
      </c>
      <c r="BR22" s="94">
        <f t="shared" si="6"/>
        <v>0</v>
      </c>
      <c r="BS22" s="94">
        <f t="shared" si="6"/>
        <v>0</v>
      </c>
      <c r="BT22" s="94">
        <f t="shared" si="6"/>
        <v>0</v>
      </c>
      <c r="BU22" s="94">
        <f t="shared" si="6"/>
        <v>0</v>
      </c>
      <c r="BV22" s="94">
        <f t="shared" si="6"/>
        <v>0</v>
      </c>
      <c r="BW22" s="94">
        <f t="shared" si="6"/>
        <v>0</v>
      </c>
      <c r="BX22" s="94">
        <f t="shared" si="6"/>
        <v>0</v>
      </c>
      <c r="BY22" s="94">
        <f t="shared" si="6"/>
        <v>0</v>
      </c>
      <c r="BZ22" s="94">
        <f t="shared" si="6"/>
        <v>0</v>
      </c>
      <c r="CA22" s="94">
        <f t="shared" si="6"/>
        <v>0</v>
      </c>
      <c r="CB22" s="94">
        <f t="shared" si="6"/>
        <v>0</v>
      </c>
      <c r="CC22" s="94">
        <f t="shared" si="6"/>
        <v>0</v>
      </c>
      <c r="CD22" s="94">
        <f t="shared" si="6"/>
        <v>0</v>
      </c>
      <c r="CE22" s="94">
        <f t="shared" si="6"/>
        <v>0</v>
      </c>
      <c r="CF22" s="94">
        <f t="shared" si="6"/>
        <v>0</v>
      </c>
      <c r="CG22" s="94">
        <f t="shared" si="6"/>
        <v>0</v>
      </c>
      <c r="CH22" s="94">
        <f t="shared" si="6"/>
        <v>0</v>
      </c>
      <c r="CI22" s="94">
        <f t="shared" si="6"/>
        <v>0</v>
      </c>
      <c r="CJ22" s="94">
        <f t="shared" si="6"/>
        <v>0</v>
      </c>
      <c r="CK22" s="94">
        <f t="shared" si="6"/>
        <v>0</v>
      </c>
      <c r="CL22" s="94">
        <f t="shared" si="6"/>
        <v>0</v>
      </c>
      <c r="CM22" s="94">
        <f t="shared" si="6"/>
        <v>0</v>
      </c>
      <c r="CN22" s="94">
        <f t="shared" si="6"/>
        <v>0</v>
      </c>
      <c r="CO22" s="94">
        <f t="shared" si="6"/>
        <v>0</v>
      </c>
      <c r="CP22" s="94">
        <f t="shared" si="6"/>
        <v>0</v>
      </c>
    </row>
    <row r="23" spans="1:95" ht="14.25" customHeight="1" outlineLevel="1">
      <c r="B23" s="152">
        <f>$B$8</f>
        <v>0</v>
      </c>
      <c r="C23" s="94">
        <f t="shared" ref="C23:CP23" si="7">IF(C$15=$E8-1,$D8,0)</f>
        <v>0</v>
      </c>
      <c r="D23" s="94">
        <f t="shared" si="7"/>
        <v>0</v>
      </c>
      <c r="E23" s="94">
        <f t="shared" si="7"/>
        <v>0</v>
      </c>
      <c r="F23" s="94">
        <f t="shared" si="7"/>
        <v>0</v>
      </c>
      <c r="G23" s="94">
        <f t="shared" si="7"/>
        <v>0</v>
      </c>
      <c r="H23" s="94">
        <f t="shared" si="7"/>
        <v>0</v>
      </c>
      <c r="I23" s="94">
        <f t="shared" si="7"/>
        <v>0</v>
      </c>
      <c r="J23" s="94">
        <f t="shared" si="7"/>
        <v>0</v>
      </c>
      <c r="K23" s="94">
        <f t="shared" si="7"/>
        <v>0</v>
      </c>
      <c r="L23" s="94">
        <f t="shared" si="7"/>
        <v>0</v>
      </c>
      <c r="M23" s="94">
        <f t="shared" si="7"/>
        <v>0</v>
      </c>
      <c r="N23" s="94">
        <f t="shared" si="7"/>
        <v>0</v>
      </c>
      <c r="O23" s="94">
        <f t="shared" si="7"/>
        <v>0</v>
      </c>
      <c r="P23" s="94">
        <f t="shared" si="7"/>
        <v>0</v>
      </c>
      <c r="Q23" s="94">
        <f t="shared" si="7"/>
        <v>0</v>
      </c>
      <c r="R23" s="94">
        <f t="shared" si="7"/>
        <v>0</v>
      </c>
      <c r="S23" s="94">
        <f t="shared" si="7"/>
        <v>0</v>
      </c>
      <c r="T23" s="94">
        <f t="shared" si="7"/>
        <v>0</v>
      </c>
      <c r="U23" s="94">
        <f t="shared" si="7"/>
        <v>0</v>
      </c>
      <c r="V23" s="94">
        <f t="shared" si="7"/>
        <v>0</v>
      </c>
      <c r="W23" s="94">
        <f t="shared" si="7"/>
        <v>0</v>
      </c>
      <c r="X23" s="94">
        <f t="shared" si="7"/>
        <v>0</v>
      </c>
      <c r="Y23" s="94">
        <f t="shared" si="7"/>
        <v>0</v>
      </c>
      <c r="Z23" s="94">
        <f t="shared" si="7"/>
        <v>0</v>
      </c>
      <c r="AA23" s="94">
        <f t="shared" si="7"/>
        <v>0</v>
      </c>
      <c r="AB23" s="94">
        <f t="shared" si="7"/>
        <v>0</v>
      </c>
      <c r="AC23" s="94">
        <f t="shared" si="7"/>
        <v>0</v>
      </c>
      <c r="AD23" s="94">
        <f t="shared" si="7"/>
        <v>0</v>
      </c>
      <c r="AE23" s="94">
        <f t="shared" si="7"/>
        <v>0</v>
      </c>
      <c r="AF23" s="94">
        <f t="shared" si="7"/>
        <v>0</v>
      </c>
      <c r="AG23" s="94">
        <f t="shared" si="7"/>
        <v>0</v>
      </c>
      <c r="AH23" s="94">
        <f t="shared" si="7"/>
        <v>0</v>
      </c>
      <c r="AI23" s="94">
        <f t="shared" si="7"/>
        <v>0</v>
      </c>
      <c r="AJ23" s="94">
        <f t="shared" si="7"/>
        <v>0</v>
      </c>
      <c r="AK23" s="94">
        <f t="shared" si="7"/>
        <v>0</v>
      </c>
      <c r="AL23" s="94">
        <f t="shared" si="7"/>
        <v>0</v>
      </c>
      <c r="AM23" s="94">
        <f t="shared" si="7"/>
        <v>0</v>
      </c>
      <c r="AN23" s="94">
        <f t="shared" si="7"/>
        <v>0</v>
      </c>
      <c r="AO23" s="94">
        <f t="shared" si="7"/>
        <v>0</v>
      </c>
      <c r="AP23" s="94">
        <f t="shared" si="7"/>
        <v>0</v>
      </c>
      <c r="AQ23" s="94">
        <f t="shared" si="7"/>
        <v>0</v>
      </c>
      <c r="AR23" s="94">
        <f t="shared" si="7"/>
        <v>0</v>
      </c>
      <c r="AS23" s="94">
        <f t="shared" si="7"/>
        <v>0</v>
      </c>
      <c r="AT23" s="94">
        <f t="shared" si="7"/>
        <v>0</v>
      </c>
      <c r="AU23" s="94">
        <f t="shared" si="7"/>
        <v>0</v>
      </c>
      <c r="AV23" s="94">
        <f t="shared" si="7"/>
        <v>0</v>
      </c>
      <c r="AW23" s="94">
        <f t="shared" si="7"/>
        <v>0</v>
      </c>
      <c r="AX23" s="94">
        <f t="shared" si="7"/>
        <v>0</v>
      </c>
      <c r="AY23" s="94">
        <f t="shared" si="7"/>
        <v>0</v>
      </c>
      <c r="AZ23" s="94">
        <f t="shared" si="7"/>
        <v>0</v>
      </c>
      <c r="BA23" s="94">
        <f t="shared" si="7"/>
        <v>0</v>
      </c>
      <c r="BB23" s="94">
        <f t="shared" si="7"/>
        <v>0</v>
      </c>
      <c r="BC23" s="94">
        <f t="shared" si="7"/>
        <v>0</v>
      </c>
      <c r="BD23" s="94">
        <f t="shared" si="7"/>
        <v>0</v>
      </c>
      <c r="BE23" s="94">
        <f t="shared" si="7"/>
        <v>0</v>
      </c>
      <c r="BF23" s="94">
        <f t="shared" si="7"/>
        <v>0</v>
      </c>
      <c r="BG23" s="94">
        <f t="shared" si="7"/>
        <v>0</v>
      </c>
      <c r="BH23" s="94">
        <f t="shared" si="7"/>
        <v>0</v>
      </c>
      <c r="BI23" s="94">
        <f t="shared" si="7"/>
        <v>0</v>
      </c>
      <c r="BJ23" s="94">
        <f t="shared" si="7"/>
        <v>0</v>
      </c>
      <c r="BK23" s="94">
        <f t="shared" si="7"/>
        <v>0</v>
      </c>
      <c r="BL23" s="94">
        <f t="shared" si="7"/>
        <v>0</v>
      </c>
      <c r="BM23" s="94">
        <f t="shared" si="7"/>
        <v>0</v>
      </c>
      <c r="BN23" s="94">
        <f t="shared" si="7"/>
        <v>0</v>
      </c>
      <c r="BO23" s="94">
        <f t="shared" si="7"/>
        <v>0</v>
      </c>
      <c r="BP23" s="94">
        <f t="shared" si="7"/>
        <v>0</v>
      </c>
      <c r="BQ23" s="94">
        <f t="shared" si="7"/>
        <v>0</v>
      </c>
      <c r="BR23" s="94">
        <f t="shared" si="7"/>
        <v>0</v>
      </c>
      <c r="BS23" s="94">
        <f t="shared" si="7"/>
        <v>0</v>
      </c>
      <c r="BT23" s="94">
        <f t="shared" si="7"/>
        <v>0</v>
      </c>
      <c r="BU23" s="94">
        <f t="shared" si="7"/>
        <v>0</v>
      </c>
      <c r="BV23" s="94">
        <f t="shared" si="7"/>
        <v>0</v>
      </c>
      <c r="BW23" s="94">
        <f t="shared" si="7"/>
        <v>0</v>
      </c>
      <c r="BX23" s="94">
        <f t="shared" si="7"/>
        <v>0</v>
      </c>
      <c r="BY23" s="94">
        <f t="shared" si="7"/>
        <v>0</v>
      </c>
      <c r="BZ23" s="94">
        <f t="shared" si="7"/>
        <v>0</v>
      </c>
      <c r="CA23" s="94">
        <f t="shared" si="7"/>
        <v>0</v>
      </c>
      <c r="CB23" s="94">
        <f t="shared" si="7"/>
        <v>0</v>
      </c>
      <c r="CC23" s="94">
        <f t="shared" si="7"/>
        <v>0</v>
      </c>
      <c r="CD23" s="94">
        <f t="shared" si="7"/>
        <v>0</v>
      </c>
      <c r="CE23" s="94">
        <f t="shared" si="7"/>
        <v>0</v>
      </c>
      <c r="CF23" s="94">
        <f t="shared" si="7"/>
        <v>0</v>
      </c>
      <c r="CG23" s="94">
        <f t="shared" si="7"/>
        <v>0</v>
      </c>
      <c r="CH23" s="94">
        <f t="shared" si="7"/>
        <v>0</v>
      </c>
      <c r="CI23" s="94">
        <f t="shared" si="7"/>
        <v>0</v>
      </c>
      <c r="CJ23" s="94">
        <f t="shared" si="7"/>
        <v>0</v>
      </c>
      <c r="CK23" s="94">
        <f t="shared" si="7"/>
        <v>0</v>
      </c>
      <c r="CL23" s="94">
        <f t="shared" si="7"/>
        <v>0</v>
      </c>
      <c r="CM23" s="94">
        <f t="shared" si="7"/>
        <v>0</v>
      </c>
      <c r="CN23" s="94">
        <f t="shared" si="7"/>
        <v>0</v>
      </c>
      <c r="CO23" s="94">
        <f t="shared" si="7"/>
        <v>0</v>
      </c>
      <c r="CP23" s="94">
        <f t="shared" si="7"/>
        <v>0</v>
      </c>
    </row>
    <row r="24" spans="1:95" ht="14.25" customHeight="1" outlineLevel="1">
      <c r="B24" s="152">
        <f>$B$9</f>
        <v>0</v>
      </c>
      <c r="C24" s="94">
        <f t="shared" ref="C24:CP24" si="8">IF(C$15=$E9-1,$D9,0)</f>
        <v>0</v>
      </c>
      <c r="D24" s="94">
        <f t="shared" si="8"/>
        <v>0</v>
      </c>
      <c r="E24" s="94">
        <f t="shared" si="8"/>
        <v>0</v>
      </c>
      <c r="F24" s="94">
        <f t="shared" si="8"/>
        <v>0</v>
      </c>
      <c r="G24" s="94">
        <f t="shared" si="8"/>
        <v>0</v>
      </c>
      <c r="H24" s="94">
        <f t="shared" si="8"/>
        <v>0</v>
      </c>
      <c r="I24" s="94">
        <f t="shared" si="8"/>
        <v>0</v>
      </c>
      <c r="J24" s="94">
        <f t="shared" si="8"/>
        <v>0</v>
      </c>
      <c r="K24" s="94">
        <f t="shared" si="8"/>
        <v>0</v>
      </c>
      <c r="L24" s="94">
        <f t="shared" si="8"/>
        <v>0</v>
      </c>
      <c r="M24" s="94">
        <f t="shared" si="8"/>
        <v>0</v>
      </c>
      <c r="N24" s="94">
        <f t="shared" si="8"/>
        <v>0</v>
      </c>
      <c r="O24" s="94">
        <f t="shared" si="8"/>
        <v>0</v>
      </c>
      <c r="P24" s="94">
        <f t="shared" si="8"/>
        <v>0</v>
      </c>
      <c r="Q24" s="94">
        <f t="shared" si="8"/>
        <v>0</v>
      </c>
      <c r="R24" s="94">
        <f t="shared" si="8"/>
        <v>0</v>
      </c>
      <c r="S24" s="94">
        <f t="shared" si="8"/>
        <v>0</v>
      </c>
      <c r="T24" s="94">
        <f t="shared" si="8"/>
        <v>0</v>
      </c>
      <c r="U24" s="94">
        <f t="shared" si="8"/>
        <v>0</v>
      </c>
      <c r="V24" s="94">
        <f t="shared" si="8"/>
        <v>0</v>
      </c>
      <c r="W24" s="94">
        <f t="shared" si="8"/>
        <v>0</v>
      </c>
      <c r="X24" s="94">
        <f t="shared" si="8"/>
        <v>0</v>
      </c>
      <c r="Y24" s="94">
        <f t="shared" si="8"/>
        <v>0</v>
      </c>
      <c r="Z24" s="94">
        <f t="shared" si="8"/>
        <v>0</v>
      </c>
      <c r="AA24" s="94">
        <f t="shared" si="8"/>
        <v>0</v>
      </c>
      <c r="AB24" s="94">
        <f t="shared" si="8"/>
        <v>0</v>
      </c>
      <c r="AC24" s="94">
        <f t="shared" si="8"/>
        <v>0</v>
      </c>
      <c r="AD24" s="94">
        <f t="shared" si="8"/>
        <v>0</v>
      </c>
      <c r="AE24" s="94">
        <f t="shared" si="8"/>
        <v>0</v>
      </c>
      <c r="AF24" s="94">
        <f t="shared" si="8"/>
        <v>0</v>
      </c>
      <c r="AG24" s="94">
        <f t="shared" si="8"/>
        <v>0</v>
      </c>
      <c r="AH24" s="94">
        <f t="shared" si="8"/>
        <v>0</v>
      </c>
      <c r="AI24" s="94">
        <f t="shared" si="8"/>
        <v>0</v>
      </c>
      <c r="AJ24" s="94">
        <f t="shared" si="8"/>
        <v>0</v>
      </c>
      <c r="AK24" s="94">
        <f t="shared" si="8"/>
        <v>0</v>
      </c>
      <c r="AL24" s="94">
        <f t="shared" si="8"/>
        <v>0</v>
      </c>
      <c r="AM24" s="94">
        <f t="shared" si="8"/>
        <v>0</v>
      </c>
      <c r="AN24" s="94">
        <f t="shared" si="8"/>
        <v>0</v>
      </c>
      <c r="AO24" s="94">
        <f t="shared" si="8"/>
        <v>0</v>
      </c>
      <c r="AP24" s="94">
        <f t="shared" si="8"/>
        <v>0</v>
      </c>
      <c r="AQ24" s="94">
        <f t="shared" si="8"/>
        <v>0</v>
      </c>
      <c r="AR24" s="94">
        <f t="shared" si="8"/>
        <v>0</v>
      </c>
      <c r="AS24" s="94">
        <f t="shared" si="8"/>
        <v>0</v>
      </c>
      <c r="AT24" s="94">
        <f t="shared" si="8"/>
        <v>0</v>
      </c>
      <c r="AU24" s="94">
        <f t="shared" si="8"/>
        <v>0</v>
      </c>
      <c r="AV24" s="94">
        <f t="shared" si="8"/>
        <v>0</v>
      </c>
      <c r="AW24" s="94">
        <f t="shared" si="8"/>
        <v>0</v>
      </c>
      <c r="AX24" s="94">
        <f t="shared" si="8"/>
        <v>0</v>
      </c>
      <c r="AY24" s="94">
        <f t="shared" si="8"/>
        <v>0</v>
      </c>
      <c r="AZ24" s="94">
        <f t="shared" si="8"/>
        <v>0</v>
      </c>
      <c r="BA24" s="94">
        <f t="shared" si="8"/>
        <v>0</v>
      </c>
      <c r="BB24" s="94">
        <f t="shared" si="8"/>
        <v>0</v>
      </c>
      <c r="BC24" s="94">
        <f t="shared" si="8"/>
        <v>0</v>
      </c>
      <c r="BD24" s="94">
        <f t="shared" si="8"/>
        <v>0</v>
      </c>
      <c r="BE24" s="94">
        <f t="shared" si="8"/>
        <v>0</v>
      </c>
      <c r="BF24" s="94">
        <f t="shared" si="8"/>
        <v>0</v>
      </c>
      <c r="BG24" s="94">
        <f t="shared" si="8"/>
        <v>0</v>
      </c>
      <c r="BH24" s="94">
        <f t="shared" si="8"/>
        <v>0</v>
      </c>
      <c r="BI24" s="94">
        <f t="shared" si="8"/>
        <v>0</v>
      </c>
      <c r="BJ24" s="94">
        <f t="shared" si="8"/>
        <v>0</v>
      </c>
      <c r="BK24" s="94">
        <f t="shared" si="8"/>
        <v>0</v>
      </c>
      <c r="BL24" s="94">
        <f t="shared" si="8"/>
        <v>0</v>
      </c>
      <c r="BM24" s="94">
        <f t="shared" si="8"/>
        <v>0</v>
      </c>
      <c r="BN24" s="94">
        <f t="shared" si="8"/>
        <v>0</v>
      </c>
      <c r="BO24" s="94">
        <f t="shared" si="8"/>
        <v>0</v>
      </c>
      <c r="BP24" s="94">
        <f t="shared" si="8"/>
        <v>0</v>
      </c>
      <c r="BQ24" s="94">
        <f t="shared" si="8"/>
        <v>0</v>
      </c>
      <c r="BR24" s="94">
        <f t="shared" si="8"/>
        <v>0</v>
      </c>
      <c r="BS24" s="94">
        <f t="shared" si="8"/>
        <v>0</v>
      </c>
      <c r="BT24" s="94">
        <f t="shared" si="8"/>
        <v>0</v>
      </c>
      <c r="BU24" s="94">
        <f t="shared" si="8"/>
        <v>0</v>
      </c>
      <c r="BV24" s="94">
        <f t="shared" si="8"/>
        <v>0</v>
      </c>
      <c r="BW24" s="94">
        <f t="shared" si="8"/>
        <v>0</v>
      </c>
      <c r="BX24" s="94">
        <f t="shared" si="8"/>
        <v>0</v>
      </c>
      <c r="BY24" s="94">
        <f t="shared" si="8"/>
        <v>0</v>
      </c>
      <c r="BZ24" s="94">
        <f t="shared" si="8"/>
        <v>0</v>
      </c>
      <c r="CA24" s="94">
        <f t="shared" si="8"/>
        <v>0</v>
      </c>
      <c r="CB24" s="94">
        <f t="shared" si="8"/>
        <v>0</v>
      </c>
      <c r="CC24" s="94">
        <f t="shared" si="8"/>
        <v>0</v>
      </c>
      <c r="CD24" s="94">
        <f t="shared" si="8"/>
        <v>0</v>
      </c>
      <c r="CE24" s="94">
        <f t="shared" si="8"/>
        <v>0</v>
      </c>
      <c r="CF24" s="94">
        <f t="shared" si="8"/>
        <v>0</v>
      </c>
      <c r="CG24" s="94">
        <f t="shared" si="8"/>
        <v>0</v>
      </c>
      <c r="CH24" s="94">
        <f t="shared" si="8"/>
        <v>0</v>
      </c>
      <c r="CI24" s="94">
        <f t="shared" si="8"/>
        <v>0</v>
      </c>
      <c r="CJ24" s="94">
        <f t="shared" si="8"/>
        <v>0</v>
      </c>
      <c r="CK24" s="94">
        <f t="shared" si="8"/>
        <v>0</v>
      </c>
      <c r="CL24" s="94">
        <f t="shared" si="8"/>
        <v>0</v>
      </c>
      <c r="CM24" s="94">
        <f t="shared" si="8"/>
        <v>0</v>
      </c>
      <c r="CN24" s="94">
        <f t="shared" si="8"/>
        <v>0</v>
      </c>
      <c r="CO24" s="94">
        <f t="shared" si="8"/>
        <v>0</v>
      </c>
      <c r="CP24" s="94">
        <f t="shared" si="8"/>
        <v>0</v>
      </c>
    </row>
    <row r="25" spans="1:95" ht="14.25" customHeight="1" outlineLevel="1">
      <c r="B25" s="152">
        <f>$B$10</f>
        <v>0</v>
      </c>
      <c r="C25" s="94">
        <f t="shared" ref="C25:CP25" si="9">IF(C$15=$E10-1,$D10,0)</f>
        <v>0</v>
      </c>
      <c r="D25" s="94">
        <f t="shared" si="9"/>
        <v>0</v>
      </c>
      <c r="E25" s="94">
        <f t="shared" si="9"/>
        <v>0</v>
      </c>
      <c r="F25" s="94">
        <f t="shared" si="9"/>
        <v>0</v>
      </c>
      <c r="G25" s="94">
        <f t="shared" si="9"/>
        <v>0</v>
      </c>
      <c r="H25" s="94">
        <f t="shared" si="9"/>
        <v>0</v>
      </c>
      <c r="I25" s="94">
        <f t="shared" si="9"/>
        <v>0</v>
      </c>
      <c r="J25" s="94">
        <f t="shared" si="9"/>
        <v>0</v>
      </c>
      <c r="K25" s="94">
        <f t="shared" si="9"/>
        <v>0</v>
      </c>
      <c r="L25" s="94">
        <f t="shared" si="9"/>
        <v>0</v>
      </c>
      <c r="M25" s="94">
        <f t="shared" si="9"/>
        <v>0</v>
      </c>
      <c r="N25" s="94">
        <f t="shared" si="9"/>
        <v>0</v>
      </c>
      <c r="O25" s="94">
        <f t="shared" si="9"/>
        <v>0</v>
      </c>
      <c r="P25" s="94">
        <f t="shared" si="9"/>
        <v>0</v>
      </c>
      <c r="Q25" s="94">
        <f t="shared" si="9"/>
        <v>0</v>
      </c>
      <c r="R25" s="94">
        <f t="shared" si="9"/>
        <v>0</v>
      </c>
      <c r="S25" s="94">
        <f t="shared" si="9"/>
        <v>0</v>
      </c>
      <c r="T25" s="94">
        <f t="shared" si="9"/>
        <v>0</v>
      </c>
      <c r="U25" s="94">
        <f t="shared" si="9"/>
        <v>0</v>
      </c>
      <c r="V25" s="94">
        <f t="shared" si="9"/>
        <v>0</v>
      </c>
      <c r="W25" s="94">
        <f t="shared" si="9"/>
        <v>0</v>
      </c>
      <c r="X25" s="94">
        <f t="shared" si="9"/>
        <v>0</v>
      </c>
      <c r="Y25" s="94">
        <f t="shared" si="9"/>
        <v>0</v>
      </c>
      <c r="Z25" s="94">
        <f t="shared" si="9"/>
        <v>0</v>
      </c>
      <c r="AA25" s="94">
        <f t="shared" si="9"/>
        <v>0</v>
      </c>
      <c r="AB25" s="94">
        <f t="shared" si="9"/>
        <v>0</v>
      </c>
      <c r="AC25" s="94">
        <f t="shared" si="9"/>
        <v>0</v>
      </c>
      <c r="AD25" s="94">
        <f t="shared" si="9"/>
        <v>0</v>
      </c>
      <c r="AE25" s="94">
        <f t="shared" si="9"/>
        <v>0</v>
      </c>
      <c r="AF25" s="94">
        <f t="shared" si="9"/>
        <v>0</v>
      </c>
      <c r="AG25" s="94">
        <f t="shared" si="9"/>
        <v>0</v>
      </c>
      <c r="AH25" s="94">
        <f t="shared" si="9"/>
        <v>0</v>
      </c>
      <c r="AI25" s="94">
        <f t="shared" si="9"/>
        <v>0</v>
      </c>
      <c r="AJ25" s="94">
        <f t="shared" si="9"/>
        <v>0</v>
      </c>
      <c r="AK25" s="94">
        <f t="shared" si="9"/>
        <v>0</v>
      </c>
      <c r="AL25" s="94">
        <f t="shared" si="9"/>
        <v>0</v>
      </c>
      <c r="AM25" s="94">
        <f t="shared" si="9"/>
        <v>0</v>
      </c>
      <c r="AN25" s="94">
        <f t="shared" si="9"/>
        <v>0</v>
      </c>
      <c r="AO25" s="94">
        <f t="shared" si="9"/>
        <v>0</v>
      </c>
      <c r="AP25" s="94">
        <f t="shared" si="9"/>
        <v>0</v>
      </c>
      <c r="AQ25" s="94">
        <f t="shared" si="9"/>
        <v>0</v>
      </c>
      <c r="AR25" s="94">
        <f t="shared" si="9"/>
        <v>0</v>
      </c>
      <c r="AS25" s="94">
        <f t="shared" si="9"/>
        <v>0</v>
      </c>
      <c r="AT25" s="94">
        <f t="shared" si="9"/>
        <v>0</v>
      </c>
      <c r="AU25" s="94">
        <f t="shared" si="9"/>
        <v>0</v>
      </c>
      <c r="AV25" s="94">
        <f t="shared" si="9"/>
        <v>0</v>
      </c>
      <c r="AW25" s="94">
        <f t="shared" si="9"/>
        <v>0</v>
      </c>
      <c r="AX25" s="94">
        <f t="shared" si="9"/>
        <v>0</v>
      </c>
      <c r="AY25" s="94">
        <f t="shared" si="9"/>
        <v>0</v>
      </c>
      <c r="AZ25" s="94">
        <f t="shared" si="9"/>
        <v>0</v>
      </c>
      <c r="BA25" s="94">
        <f t="shared" si="9"/>
        <v>0</v>
      </c>
      <c r="BB25" s="94">
        <f t="shared" si="9"/>
        <v>0</v>
      </c>
      <c r="BC25" s="94">
        <f t="shared" si="9"/>
        <v>0</v>
      </c>
      <c r="BD25" s="94">
        <f t="shared" si="9"/>
        <v>0</v>
      </c>
      <c r="BE25" s="94">
        <f t="shared" si="9"/>
        <v>0</v>
      </c>
      <c r="BF25" s="94">
        <f t="shared" si="9"/>
        <v>0</v>
      </c>
      <c r="BG25" s="94">
        <f t="shared" si="9"/>
        <v>0</v>
      </c>
      <c r="BH25" s="94">
        <f t="shared" si="9"/>
        <v>0</v>
      </c>
      <c r="BI25" s="94">
        <f t="shared" si="9"/>
        <v>0</v>
      </c>
      <c r="BJ25" s="94">
        <f t="shared" si="9"/>
        <v>0</v>
      </c>
      <c r="BK25" s="94">
        <f t="shared" si="9"/>
        <v>0</v>
      </c>
      <c r="BL25" s="94">
        <f t="shared" si="9"/>
        <v>0</v>
      </c>
      <c r="BM25" s="94">
        <f t="shared" si="9"/>
        <v>0</v>
      </c>
      <c r="BN25" s="94">
        <f t="shared" si="9"/>
        <v>0</v>
      </c>
      <c r="BO25" s="94">
        <f t="shared" si="9"/>
        <v>0</v>
      </c>
      <c r="BP25" s="94">
        <f t="shared" si="9"/>
        <v>0</v>
      </c>
      <c r="BQ25" s="94">
        <f t="shared" si="9"/>
        <v>0</v>
      </c>
      <c r="BR25" s="94">
        <f t="shared" si="9"/>
        <v>0</v>
      </c>
      <c r="BS25" s="94">
        <f t="shared" si="9"/>
        <v>0</v>
      </c>
      <c r="BT25" s="94">
        <f t="shared" si="9"/>
        <v>0</v>
      </c>
      <c r="BU25" s="94">
        <f t="shared" si="9"/>
        <v>0</v>
      </c>
      <c r="BV25" s="94">
        <f t="shared" si="9"/>
        <v>0</v>
      </c>
      <c r="BW25" s="94">
        <f t="shared" si="9"/>
        <v>0</v>
      </c>
      <c r="BX25" s="94">
        <f t="shared" si="9"/>
        <v>0</v>
      </c>
      <c r="BY25" s="94">
        <f t="shared" si="9"/>
        <v>0</v>
      </c>
      <c r="BZ25" s="94">
        <f t="shared" si="9"/>
        <v>0</v>
      </c>
      <c r="CA25" s="94">
        <f t="shared" si="9"/>
        <v>0</v>
      </c>
      <c r="CB25" s="94">
        <f t="shared" si="9"/>
        <v>0</v>
      </c>
      <c r="CC25" s="94">
        <f t="shared" si="9"/>
        <v>0</v>
      </c>
      <c r="CD25" s="94">
        <f t="shared" si="9"/>
        <v>0</v>
      </c>
      <c r="CE25" s="94">
        <f t="shared" si="9"/>
        <v>0</v>
      </c>
      <c r="CF25" s="94">
        <f t="shared" si="9"/>
        <v>0</v>
      </c>
      <c r="CG25" s="94">
        <f t="shared" si="9"/>
        <v>0</v>
      </c>
      <c r="CH25" s="94">
        <f t="shared" si="9"/>
        <v>0</v>
      </c>
      <c r="CI25" s="94">
        <f t="shared" si="9"/>
        <v>0</v>
      </c>
      <c r="CJ25" s="94">
        <f t="shared" si="9"/>
        <v>0</v>
      </c>
      <c r="CK25" s="94">
        <f t="shared" si="9"/>
        <v>0</v>
      </c>
      <c r="CL25" s="94">
        <f t="shared" si="9"/>
        <v>0</v>
      </c>
      <c r="CM25" s="94">
        <f t="shared" si="9"/>
        <v>0</v>
      </c>
      <c r="CN25" s="94">
        <f t="shared" si="9"/>
        <v>0</v>
      </c>
      <c r="CO25" s="94">
        <f t="shared" si="9"/>
        <v>0</v>
      </c>
      <c r="CP25" s="94">
        <f t="shared" si="9"/>
        <v>0</v>
      </c>
    </row>
    <row r="26" spans="1:95" ht="14.25" customHeight="1" outlineLevel="1">
      <c r="B26" s="152">
        <f>$B$11</f>
        <v>0</v>
      </c>
      <c r="C26" s="94">
        <f t="shared" ref="C26:CP26" si="10">IF(C$15=$E11-1,$D11,0)</f>
        <v>0</v>
      </c>
      <c r="D26" s="94">
        <f t="shared" si="10"/>
        <v>0</v>
      </c>
      <c r="E26" s="94">
        <f t="shared" si="10"/>
        <v>0</v>
      </c>
      <c r="F26" s="94">
        <f t="shared" si="10"/>
        <v>0</v>
      </c>
      <c r="G26" s="94">
        <f t="shared" si="10"/>
        <v>0</v>
      </c>
      <c r="H26" s="94">
        <f t="shared" si="10"/>
        <v>0</v>
      </c>
      <c r="I26" s="94">
        <f t="shared" si="10"/>
        <v>0</v>
      </c>
      <c r="J26" s="94">
        <f t="shared" si="10"/>
        <v>0</v>
      </c>
      <c r="K26" s="94">
        <f t="shared" si="10"/>
        <v>0</v>
      </c>
      <c r="L26" s="94">
        <f t="shared" si="10"/>
        <v>0</v>
      </c>
      <c r="M26" s="94">
        <f t="shared" si="10"/>
        <v>0</v>
      </c>
      <c r="N26" s="94">
        <f t="shared" si="10"/>
        <v>0</v>
      </c>
      <c r="O26" s="94">
        <f t="shared" si="10"/>
        <v>0</v>
      </c>
      <c r="P26" s="94">
        <f t="shared" si="10"/>
        <v>0</v>
      </c>
      <c r="Q26" s="94">
        <f t="shared" si="10"/>
        <v>0</v>
      </c>
      <c r="R26" s="94">
        <f t="shared" si="10"/>
        <v>0</v>
      </c>
      <c r="S26" s="94">
        <f t="shared" si="10"/>
        <v>0</v>
      </c>
      <c r="T26" s="94">
        <f t="shared" si="10"/>
        <v>0</v>
      </c>
      <c r="U26" s="94">
        <f t="shared" si="10"/>
        <v>0</v>
      </c>
      <c r="V26" s="94">
        <f t="shared" si="10"/>
        <v>0</v>
      </c>
      <c r="W26" s="94">
        <f t="shared" si="10"/>
        <v>0</v>
      </c>
      <c r="X26" s="94">
        <f t="shared" si="10"/>
        <v>0</v>
      </c>
      <c r="Y26" s="94">
        <f t="shared" si="10"/>
        <v>0</v>
      </c>
      <c r="Z26" s="94">
        <f t="shared" si="10"/>
        <v>0</v>
      </c>
      <c r="AA26" s="94">
        <f t="shared" si="10"/>
        <v>0</v>
      </c>
      <c r="AB26" s="94">
        <f t="shared" si="10"/>
        <v>0</v>
      </c>
      <c r="AC26" s="94">
        <f t="shared" si="10"/>
        <v>0</v>
      </c>
      <c r="AD26" s="94">
        <f t="shared" si="10"/>
        <v>0</v>
      </c>
      <c r="AE26" s="94">
        <f t="shared" si="10"/>
        <v>0</v>
      </c>
      <c r="AF26" s="94">
        <f t="shared" si="10"/>
        <v>0</v>
      </c>
      <c r="AG26" s="94">
        <f t="shared" si="10"/>
        <v>0</v>
      </c>
      <c r="AH26" s="94">
        <f t="shared" si="10"/>
        <v>0</v>
      </c>
      <c r="AI26" s="94">
        <f t="shared" si="10"/>
        <v>0</v>
      </c>
      <c r="AJ26" s="94">
        <f t="shared" si="10"/>
        <v>0</v>
      </c>
      <c r="AK26" s="94">
        <f t="shared" si="10"/>
        <v>0</v>
      </c>
      <c r="AL26" s="94">
        <f t="shared" si="10"/>
        <v>0</v>
      </c>
      <c r="AM26" s="94">
        <f t="shared" si="10"/>
        <v>0</v>
      </c>
      <c r="AN26" s="94">
        <f t="shared" si="10"/>
        <v>0</v>
      </c>
      <c r="AO26" s="94">
        <f t="shared" si="10"/>
        <v>0</v>
      </c>
      <c r="AP26" s="94">
        <f t="shared" si="10"/>
        <v>0</v>
      </c>
      <c r="AQ26" s="94">
        <f t="shared" si="10"/>
        <v>0</v>
      </c>
      <c r="AR26" s="94">
        <f t="shared" si="10"/>
        <v>0</v>
      </c>
      <c r="AS26" s="94">
        <f t="shared" si="10"/>
        <v>0</v>
      </c>
      <c r="AT26" s="94">
        <f t="shared" si="10"/>
        <v>0</v>
      </c>
      <c r="AU26" s="94">
        <f t="shared" si="10"/>
        <v>0</v>
      </c>
      <c r="AV26" s="94">
        <f t="shared" si="10"/>
        <v>0</v>
      </c>
      <c r="AW26" s="94">
        <f t="shared" si="10"/>
        <v>0</v>
      </c>
      <c r="AX26" s="94">
        <f t="shared" si="10"/>
        <v>0</v>
      </c>
      <c r="AY26" s="94">
        <f t="shared" si="10"/>
        <v>0</v>
      </c>
      <c r="AZ26" s="94">
        <f t="shared" si="10"/>
        <v>0</v>
      </c>
      <c r="BA26" s="94">
        <f t="shared" si="10"/>
        <v>0</v>
      </c>
      <c r="BB26" s="94">
        <f t="shared" si="10"/>
        <v>0</v>
      </c>
      <c r="BC26" s="94">
        <f t="shared" si="10"/>
        <v>0</v>
      </c>
      <c r="BD26" s="94">
        <f t="shared" si="10"/>
        <v>0</v>
      </c>
      <c r="BE26" s="94">
        <f t="shared" si="10"/>
        <v>0</v>
      </c>
      <c r="BF26" s="94">
        <f t="shared" si="10"/>
        <v>0</v>
      </c>
      <c r="BG26" s="94">
        <f t="shared" si="10"/>
        <v>0</v>
      </c>
      <c r="BH26" s="94">
        <f t="shared" si="10"/>
        <v>0</v>
      </c>
      <c r="BI26" s="94">
        <f t="shared" si="10"/>
        <v>0</v>
      </c>
      <c r="BJ26" s="94">
        <f t="shared" si="10"/>
        <v>0</v>
      </c>
      <c r="BK26" s="94">
        <f t="shared" si="10"/>
        <v>0</v>
      </c>
      <c r="BL26" s="94">
        <f t="shared" si="10"/>
        <v>0</v>
      </c>
      <c r="BM26" s="94">
        <f t="shared" si="10"/>
        <v>0</v>
      </c>
      <c r="BN26" s="94">
        <f t="shared" si="10"/>
        <v>0</v>
      </c>
      <c r="BO26" s="94">
        <f t="shared" si="10"/>
        <v>0</v>
      </c>
      <c r="BP26" s="94">
        <f t="shared" si="10"/>
        <v>0</v>
      </c>
      <c r="BQ26" s="94">
        <f t="shared" si="10"/>
        <v>0</v>
      </c>
      <c r="BR26" s="94">
        <f t="shared" si="10"/>
        <v>0</v>
      </c>
      <c r="BS26" s="94">
        <f t="shared" si="10"/>
        <v>0</v>
      </c>
      <c r="BT26" s="94">
        <f t="shared" si="10"/>
        <v>0</v>
      </c>
      <c r="BU26" s="94">
        <f t="shared" si="10"/>
        <v>0</v>
      </c>
      <c r="BV26" s="94">
        <f t="shared" si="10"/>
        <v>0</v>
      </c>
      <c r="BW26" s="94">
        <f t="shared" si="10"/>
        <v>0</v>
      </c>
      <c r="BX26" s="94">
        <f t="shared" si="10"/>
        <v>0</v>
      </c>
      <c r="BY26" s="94">
        <f t="shared" si="10"/>
        <v>0</v>
      </c>
      <c r="BZ26" s="94">
        <f t="shared" si="10"/>
        <v>0</v>
      </c>
      <c r="CA26" s="94">
        <f t="shared" si="10"/>
        <v>0</v>
      </c>
      <c r="CB26" s="94">
        <f t="shared" si="10"/>
        <v>0</v>
      </c>
      <c r="CC26" s="94">
        <f t="shared" si="10"/>
        <v>0</v>
      </c>
      <c r="CD26" s="94">
        <f t="shared" si="10"/>
        <v>0</v>
      </c>
      <c r="CE26" s="94">
        <f t="shared" si="10"/>
        <v>0</v>
      </c>
      <c r="CF26" s="94">
        <f t="shared" si="10"/>
        <v>0</v>
      </c>
      <c r="CG26" s="94">
        <f t="shared" si="10"/>
        <v>0</v>
      </c>
      <c r="CH26" s="94">
        <f t="shared" si="10"/>
        <v>0</v>
      </c>
      <c r="CI26" s="94">
        <f t="shared" si="10"/>
        <v>0</v>
      </c>
      <c r="CJ26" s="94">
        <f t="shared" si="10"/>
        <v>0</v>
      </c>
      <c r="CK26" s="94">
        <f t="shared" si="10"/>
        <v>0</v>
      </c>
      <c r="CL26" s="94">
        <f t="shared" si="10"/>
        <v>0</v>
      </c>
      <c r="CM26" s="94">
        <f t="shared" si="10"/>
        <v>0</v>
      </c>
      <c r="CN26" s="94">
        <f t="shared" si="10"/>
        <v>0</v>
      </c>
      <c r="CO26" s="94">
        <f t="shared" si="10"/>
        <v>0</v>
      </c>
      <c r="CP26" s="94">
        <f t="shared" si="10"/>
        <v>0</v>
      </c>
    </row>
    <row r="27" spans="1:95" ht="14.25" customHeight="1" outlineLevel="1">
      <c r="B27" s="152">
        <f>$B$12</f>
        <v>0</v>
      </c>
      <c r="C27" s="94">
        <f t="shared" ref="C27:CP27" si="11">IF(C$15=$E12-1,$D12,0)</f>
        <v>0</v>
      </c>
      <c r="D27" s="94">
        <f t="shared" si="11"/>
        <v>0</v>
      </c>
      <c r="E27" s="94">
        <f t="shared" si="11"/>
        <v>0</v>
      </c>
      <c r="F27" s="94">
        <f t="shared" si="11"/>
        <v>0</v>
      </c>
      <c r="G27" s="94">
        <f t="shared" si="11"/>
        <v>0</v>
      </c>
      <c r="H27" s="94">
        <f t="shared" si="11"/>
        <v>0</v>
      </c>
      <c r="I27" s="94">
        <f t="shared" si="11"/>
        <v>0</v>
      </c>
      <c r="J27" s="94">
        <f t="shared" si="11"/>
        <v>0</v>
      </c>
      <c r="K27" s="94">
        <f t="shared" si="11"/>
        <v>0</v>
      </c>
      <c r="L27" s="94">
        <f t="shared" si="11"/>
        <v>0</v>
      </c>
      <c r="M27" s="94">
        <f t="shared" si="11"/>
        <v>0</v>
      </c>
      <c r="N27" s="94">
        <f t="shared" si="11"/>
        <v>0</v>
      </c>
      <c r="O27" s="94">
        <f t="shared" si="11"/>
        <v>0</v>
      </c>
      <c r="P27" s="94">
        <f t="shared" si="11"/>
        <v>0</v>
      </c>
      <c r="Q27" s="94">
        <f t="shared" si="11"/>
        <v>0</v>
      </c>
      <c r="R27" s="94">
        <f t="shared" si="11"/>
        <v>0</v>
      </c>
      <c r="S27" s="94">
        <f t="shared" si="11"/>
        <v>0</v>
      </c>
      <c r="T27" s="94">
        <f t="shared" si="11"/>
        <v>0</v>
      </c>
      <c r="U27" s="94">
        <f t="shared" si="11"/>
        <v>0</v>
      </c>
      <c r="V27" s="94">
        <f t="shared" si="11"/>
        <v>0</v>
      </c>
      <c r="W27" s="94">
        <f t="shared" si="11"/>
        <v>0</v>
      </c>
      <c r="X27" s="94">
        <f t="shared" si="11"/>
        <v>0</v>
      </c>
      <c r="Y27" s="94">
        <f t="shared" si="11"/>
        <v>0</v>
      </c>
      <c r="Z27" s="94">
        <f t="shared" si="11"/>
        <v>0</v>
      </c>
      <c r="AA27" s="94">
        <f t="shared" si="11"/>
        <v>0</v>
      </c>
      <c r="AB27" s="94">
        <f t="shared" si="11"/>
        <v>0</v>
      </c>
      <c r="AC27" s="94">
        <f t="shared" si="11"/>
        <v>0</v>
      </c>
      <c r="AD27" s="94">
        <f t="shared" si="11"/>
        <v>0</v>
      </c>
      <c r="AE27" s="94">
        <f t="shared" si="11"/>
        <v>0</v>
      </c>
      <c r="AF27" s="94">
        <f t="shared" si="11"/>
        <v>0</v>
      </c>
      <c r="AG27" s="94">
        <f t="shared" si="11"/>
        <v>0</v>
      </c>
      <c r="AH27" s="94">
        <f t="shared" si="11"/>
        <v>0</v>
      </c>
      <c r="AI27" s="94">
        <f t="shared" si="11"/>
        <v>0</v>
      </c>
      <c r="AJ27" s="94">
        <f t="shared" si="11"/>
        <v>0</v>
      </c>
      <c r="AK27" s="94">
        <f t="shared" si="11"/>
        <v>0</v>
      </c>
      <c r="AL27" s="94">
        <f t="shared" si="11"/>
        <v>0</v>
      </c>
      <c r="AM27" s="94">
        <f t="shared" si="11"/>
        <v>0</v>
      </c>
      <c r="AN27" s="94">
        <f t="shared" si="11"/>
        <v>0</v>
      </c>
      <c r="AO27" s="94">
        <f t="shared" si="11"/>
        <v>0</v>
      </c>
      <c r="AP27" s="94">
        <f t="shared" si="11"/>
        <v>0</v>
      </c>
      <c r="AQ27" s="94">
        <f t="shared" si="11"/>
        <v>0</v>
      </c>
      <c r="AR27" s="94">
        <f t="shared" si="11"/>
        <v>0</v>
      </c>
      <c r="AS27" s="94">
        <f t="shared" si="11"/>
        <v>0</v>
      </c>
      <c r="AT27" s="94">
        <f t="shared" si="11"/>
        <v>0</v>
      </c>
      <c r="AU27" s="94">
        <f t="shared" si="11"/>
        <v>0</v>
      </c>
      <c r="AV27" s="94">
        <f t="shared" si="11"/>
        <v>0</v>
      </c>
      <c r="AW27" s="94">
        <f t="shared" si="11"/>
        <v>0</v>
      </c>
      <c r="AX27" s="94">
        <f t="shared" si="11"/>
        <v>0</v>
      </c>
      <c r="AY27" s="94">
        <f t="shared" si="11"/>
        <v>0</v>
      </c>
      <c r="AZ27" s="94">
        <f t="shared" si="11"/>
        <v>0</v>
      </c>
      <c r="BA27" s="94">
        <f t="shared" si="11"/>
        <v>0</v>
      </c>
      <c r="BB27" s="94">
        <f t="shared" si="11"/>
        <v>0</v>
      </c>
      <c r="BC27" s="94">
        <f t="shared" si="11"/>
        <v>0</v>
      </c>
      <c r="BD27" s="94">
        <f t="shared" si="11"/>
        <v>0</v>
      </c>
      <c r="BE27" s="94">
        <f t="shared" si="11"/>
        <v>0</v>
      </c>
      <c r="BF27" s="94">
        <f t="shared" si="11"/>
        <v>0</v>
      </c>
      <c r="BG27" s="94">
        <f t="shared" si="11"/>
        <v>0</v>
      </c>
      <c r="BH27" s="94">
        <f t="shared" si="11"/>
        <v>0</v>
      </c>
      <c r="BI27" s="94">
        <f t="shared" si="11"/>
        <v>0</v>
      </c>
      <c r="BJ27" s="94">
        <f t="shared" si="11"/>
        <v>0</v>
      </c>
      <c r="BK27" s="94">
        <f t="shared" si="11"/>
        <v>0</v>
      </c>
      <c r="BL27" s="94">
        <f t="shared" si="11"/>
        <v>0</v>
      </c>
      <c r="BM27" s="94">
        <f t="shared" si="11"/>
        <v>0</v>
      </c>
      <c r="BN27" s="94">
        <f t="shared" si="11"/>
        <v>0</v>
      </c>
      <c r="BO27" s="94">
        <f t="shared" si="11"/>
        <v>0</v>
      </c>
      <c r="BP27" s="94">
        <f t="shared" si="11"/>
        <v>0</v>
      </c>
      <c r="BQ27" s="94">
        <f t="shared" si="11"/>
        <v>0</v>
      </c>
      <c r="BR27" s="94">
        <f t="shared" si="11"/>
        <v>0</v>
      </c>
      <c r="BS27" s="94">
        <f t="shared" si="11"/>
        <v>0</v>
      </c>
      <c r="BT27" s="94">
        <f t="shared" si="11"/>
        <v>0</v>
      </c>
      <c r="BU27" s="94">
        <f t="shared" si="11"/>
        <v>0</v>
      </c>
      <c r="BV27" s="94">
        <f t="shared" si="11"/>
        <v>0</v>
      </c>
      <c r="BW27" s="94">
        <f t="shared" si="11"/>
        <v>0</v>
      </c>
      <c r="BX27" s="94">
        <f t="shared" si="11"/>
        <v>0</v>
      </c>
      <c r="BY27" s="94">
        <f t="shared" si="11"/>
        <v>0</v>
      </c>
      <c r="BZ27" s="94">
        <f t="shared" si="11"/>
        <v>0</v>
      </c>
      <c r="CA27" s="94">
        <f t="shared" si="11"/>
        <v>0</v>
      </c>
      <c r="CB27" s="94">
        <f t="shared" si="11"/>
        <v>0</v>
      </c>
      <c r="CC27" s="94">
        <f t="shared" si="11"/>
        <v>0</v>
      </c>
      <c r="CD27" s="94">
        <f t="shared" si="11"/>
        <v>0</v>
      </c>
      <c r="CE27" s="94">
        <f t="shared" si="11"/>
        <v>0</v>
      </c>
      <c r="CF27" s="94">
        <f t="shared" si="11"/>
        <v>0</v>
      </c>
      <c r="CG27" s="94">
        <f t="shared" si="11"/>
        <v>0</v>
      </c>
      <c r="CH27" s="94">
        <f t="shared" si="11"/>
        <v>0</v>
      </c>
      <c r="CI27" s="94">
        <f t="shared" si="11"/>
        <v>0</v>
      </c>
      <c r="CJ27" s="94">
        <f t="shared" si="11"/>
        <v>0</v>
      </c>
      <c r="CK27" s="94">
        <f t="shared" si="11"/>
        <v>0</v>
      </c>
      <c r="CL27" s="94">
        <f t="shared" si="11"/>
        <v>0</v>
      </c>
      <c r="CM27" s="94">
        <f t="shared" si="11"/>
        <v>0</v>
      </c>
      <c r="CN27" s="94">
        <f t="shared" si="11"/>
        <v>0</v>
      </c>
      <c r="CO27" s="94">
        <f t="shared" si="11"/>
        <v>0</v>
      </c>
      <c r="CP27" s="94">
        <f t="shared" si="11"/>
        <v>0</v>
      </c>
    </row>
    <row r="28" spans="1:95" ht="14.25" customHeight="1" outlineLevel="1">
      <c r="B28" s="152">
        <f>$B$13</f>
        <v>0</v>
      </c>
      <c r="C28" s="94">
        <f t="shared" ref="C28:CP28" si="12">IF(C$15=$E13-1,$D13,0)</f>
        <v>0</v>
      </c>
      <c r="D28" s="94">
        <f t="shared" si="12"/>
        <v>0</v>
      </c>
      <c r="E28" s="94">
        <f t="shared" si="12"/>
        <v>0</v>
      </c>
      <c r="F28" s="94">
        <f t="shared" si="12"/>
        <v>0</v>
      </c>
      <c r="G28" s="94">
        <f t="shared" si="12"/>
        <v>0</v>
      </c>
      <c r="H28" s="94">
        <f t="shared" si="12"/>
        <v>0</v>
      </c>
      <c r="I28" s="94">
        <f t="shared" si="12"/>
        <v>0</v>
      </c>
      <c r="J28" s="94">
        <f t="shared" si="12"/>
        <v>0</v>
      </c>
      <c r="K28" s="94">
        <f t="shared" si="12"/>
        <v>0</v>
      </c>
      <c r="L28" s="94">
        <f t="shared" si="12"/>
        <v>0</v>
      </c>
      <c r="M28" s="94">
        <f t="shared" si="12"/>
        <v>0</v>
      </c>
      <c r="N28" s="94">
        <f t="shared" si="12"/>
        <v>0</v>
      </c>
      <c r="O28" s="94">
        <f t="shared" si="12"/>
        <v>0</v>
      </c>
      <c r="P28" s="94">
        <f t="shared" si="12"/>
        <v>0</v>
      </c>
      <c r="Q28" s="94">
        <f t="shared" si="12"/>
        <v>0</v>
      </c>
      <c r="R28" s="94">
        <f t="shared" si="12"/>
        <v>0</v>
      </c>
      <c r="S28" s="94">
        <f t="shared" si="12"/>
        <v>0</v>
      </c>
      <c r="T28" s="94">
        <f t="shared" si="12"/>
        <v>0</v>
      </c>
      <c r="U28" s="94">
        <f t="shared" si="12"/>
        <v>0</v>
      </c>
      <c r="V28" s="94">
        <f t="shared" si="12"/>
        <v>0</v>
      </c>
      <c r="W28" s="94">
        <f t="shared" si="12"/>
        <v>0</v>
      </c>
      <c r="X28" s="94">
        <f t="shared" si="12"/>
        <v>0</v>
      </c>
      <c r="Y28" s="94">
        <f t="shared" si="12"/>
        <v>0</v>
      </c>
      <c r="Z28" s="94">
        <f t="shared" si="12"/>
        <v>0</v>
      </c>
      <c r="AA28" s="94">
        <f t="shared" si="12"/>
        <v>0</v>
      </c>
      <c r="AB28" s="94">
        <f t="shared" si="12"/>
        <v>0</v>
      </c>
      <c r="AC28" s="94">
        <f t="shared" si="12"/>
        <v>0</v>
      </c>
      <c r="AD28" s="94">
        <f t="shared" si="12"/>
        <v>0</v>
      </c>
      <c r="AE28" s="94">
        <f t="shared" si="12"/>
        <v>0</v>
      </c>
      <c r="AF28" s="94">
        <f t="shared" si="12"/>
        <v>0</v>
      </c>
      <c r="AG28" s="94">
        <f t="shared" si="12"/>
        <v>0</v>
      </c>
      <c r="AH28" s="94">
        <f t="shared" si="12"/>
        <v>0</v>
      </c>
      <c r="AI28" s="94">
        <f t="shared" si="12"/>
        <v>0</v>
      </c>
      <c r="AJ28" s="94">
        <f t="shared" si="12"/>
        <v>0</v>
      </c>
      <c r="AK28" s="94">
        <f t="shared" si="12"/>
        <v>0</v>
      </c>
      <c r="AL28" s="94">
        <f t="shared" si="12"/>
        <v>0</v>
      </c>
      <c r="AM28" s="94">
        <f t="shared" si="12"/>
        <v>0</v>
      </c>
      <c r="AN28" s="94">
        <f t="shared" si="12"/>
        <v>0</v>
      </c>
      <c r="AO28" s="94">
        <f t="shared" si="12"/>
        <v>0</v>
      </c>
      <c r="AP28" s="94">
        <f t="shared" si="12"/>
        <v>0</v>
      </c>
      <c r="AQ28" s="94">
        <f t="shared" si="12"/>
        <v>0</v>
      </c>
      <c r="AR28" s="94">
        <f t="shared" si="12"/>
        <v>0</v>
      </c>
      <c r="AS28" s="94">
        <f t="shared" si="12"/>
        <v>0</v>
      </c>
      <c r="AT28" s="94">
        <f t="shared" si="12"/>
        <v>0</v>
      </c>
      <c r="AU28" s="94">
        <f t="shared" si="12"/>
        <v>0</v>
      </c>
      <c r="AV28" s="94">
        <f t="shared" si="12"/>
        <v>0</v>
      </c>
      <c r="AW28" s="94">
        <f t="shared" si="12"/>
        <v>0</v>
      </c>
      <c r="AX28" s="94">
        <f t="shared" si="12"/>
        <v>0</v>
      </c>
      <c r="AY28" s="94">
        <f t="shared" si="12"/>
        <v>0</v>
      </c>
      <c r="AZ28" s="94">
        <f t="shared" si="12"/>
        <v>0</v>
      </c>
      <c r="BA28" s="94">
        <f t="shared" si="12"/>
        <v>0</v>
      </c>
      <c r="BB28" s="94">
        <f t="shared" si="12"/>
        <v>0</v>
      </c>
      <c r="BC28" s="94">
        <f t="shared" si="12"/>
        <v>0</v>
      </c>
      <c r="BD28" s="94">
        <f t="shared" si="12"/>
        <v>0</v>
      </c>
      <c r="BE28" s="94">
        <f t="shared" si="12"/>
        <v>0</v>
      </c>
      <c r="BF28" s="94">
        <f t="shared" si="12"/>
        <v>0</v>
      </c>
      <c r="BG28" s="94">
        <f t="shared" si="12"/>
        <v>0</v>
      </c>
      <c r="BH28" s="94">
        <f t="shared" si="12"/>
        <v>0</v>
      </c>
      <c r="BI28" s="94">
        <f t="shared" si="12"/>
        <v>0</v>
      </c>
      <c r="BJ28" s="94">
        <f t="shared" si="12"/>
        <v>0</v>
      </c>
      <c r="BK28" s="94">
        <f t="shared" si="12"/>
        <v>0</v>
      </c>
      <c r="BL28" s="94">
        <f t="shared" si="12"/>
        <v>0</v>
      </c>
      <c r="BM28" s="94">
        <f t="shared" si="12"/>
        <v>0</v>
      </c>
      <c r="BN28" s="94">
        <f t="shared" si="12"/>
        <v>0</v>
      </c>
      <c r="BO28" s="94">
        <f t="shared" si="12"/>
        <v>0</v>
      </c>
      <c r="BP28" s="94">
        <f t="shared" si="12"/>
        <v>0</v>
      </c>
      <c r="BQ28" s="94">
        <f t="shared" si="12"/>
        <v>0</v>
      </c>
      <c r="BR28" s="94">
        <f t="shared" si="12"/>
        <v>0</v>
      </c>
      <c r="BS28" s="94">
        <f t="shared" si="12"/>
        <v>0</v>
      </c>
      <c r="BT28" s="94">
        <f t="shared" si="12"/>
        <v>0</v>
      </c>
      <c r="BU28" s="94">
        <f t="shared" si="12"/>
        <v>0</v>
      </c>
      <c r="BV28" s="94">
        <f t="shared" si="12"/>
        <v>0</v>
      </c>
      <c r="BW28" s="94">
        <f t="shared" si="12"/>
        <v>0</v>
      </c>
      <c r="BX28" s="94">
        <f t="shared" si="12"/>
        <v>0</v>
      </c>
      <c r="BY28" s="94">
        <f t="shared" si="12"/>
        <v>0</v>
      </c>
      <c r="BZ28" s="94">
        <f t="shared" si="12"/>
        <v>0</v>
      </c>
      <c r="CA28" s="94">
        <f t="shared" si="12"/>
        <v>0</v>
      </c>
      <c r="CB28" s="94">
        <f t="shared" si="12"/>
        <v>0</v>
      </c>
      <c r="CC28" s="94">
        <f t="shared" si="12"/>
        <v>0</v>
      </c>
      <c r="CD28" s="94">
        <f t="shared" si="12"/>
        <v>0</v>
      </c>
      <c r="CE28" s="94">
        <f t="shared" si="12"/>
        <v>0</v>
      </c>
      <c r="CF28" s="94">
        <f t="shared" si="12"/>
        <v>0</v>
      </c>
      <c r="CG28" s="94">
        <f t="shared" si="12"/>
        <v>0</v>
      </c>
      <c r="CH28" s="94">
        <f t="shared" si="12"/>
        <v>0</v>
      </c>
      <c r="CI28" s="94">
        <f t="shared" si="12"/>
        <v>0</v>
      </c>
      <c r="CJ28" s="94">
        <f t="shared" si="12"/>
        <v>0</v>
      </c>
      <c r="CK28" s="94">
        <f t="shared" si="12"/>
        <v>0</v>
      </c>
      <c r="CL28" s="94">
        <f t="shared" si="12"/>
        <v>0</v>
      </c>
      <c r="CM28" s="94">
        <f t="shared" si="12"/>
        <v>0</v>
      </c>
      <c r="CN28" s="94">
        <f t="shared" si="12"/>
        <v>0</v>
      </c>
      <c r="CO28" s="94">
        <f t="shared" si="12"/>
        <v>0</v>
      </c>
      <c r="CP28" s="94">
        <f t="shared" si="12"/>
        <v>0</v>
      </c>
    </row>
    <row r="29" spans="1:95" ht="14.25" customHeight="1">
      <c r="B29" s="17" t="s">
        <v>311</v>
      </c>
      <c r="C29" s="352">
        <f t="shared" ref="C29:CP29" si="13">SUM(C19:C28)</f>
        <v>0</v>
      </c>
      <c r="D29" s="352">
        <f t="shared" si="13"/>
        <v>0</v>
      </c>
      <c r="E29" s="352">
        <f t="shared" si="13"/>
        <v>0</v>
      </c>
      <c r="F29" s="352">
        <f t="shared" si="13"/>
        <v>0</v>
      </c>
      <c r="G29" s="352">
        <f t="shared" si="13"/>
        <v>0</v>
      </c>
      <c r="H29" s="352">
        <f t="shared" si="13"/>
        <v>0</v>
      </c>
      <c r="I29" s="352">
        <f t="shared" si="13"/>
        <v>0</v>
      </c>
      <c r="J29" s="352">
        <f t="shared" si="13"/>
        <v>0</v>
      </c>
      <c r="K29" s="352">
        <f t="shared" si="13"/>
        <v>0</v>
      </c>
      <c r="L29" s="352">
        <f t="shared" si="13"/>
        <v>0</v>
      </c>
      <c r="M29" s="352">
        <f t="shared" si="13"/>
        <v>0</v>
      </c>
      <c r="N29" s="352">
        <f t="shared" si="13"/>
        <v>0</v>
      </c>
      <c r="O29" s="352">
        <f t="shared" si="13"/>
        <v>0</v>
      </c>
      <c r="P29" s="352">
        <f t="shared" si="13"/>
        <v>0</v>
      </c>
      <c r="Q29" s="352">
        <f t="shared" si="13"/>
        <v>0</v>
      </c>
      <c r="R29" s="352">
        <f t="shared" si="13"/>
        <v>0</v>
      </c>
      <c r="S29" s="352">
        <f t="shared" si="13"/>
        <v>0</v>
      </c>
      <c r="T29" s="352">
        <f t="shared" si="13"/>
        <v>0</v>
      </c>
      <c r="U29" s="352">
        <f t="shared" si="13"/>
        <v>0</v>
      </c>
      <c r="V29" s="352">
        <f t="shared" si="13"/>
        <v>0</v>
      </c>
      <c r="W29" s="352">
        <f t="shared" si="13"/>
        <v>0</v>
      </c>
      <c r="X29" s="352">
        <f t="shared" si="13"/>
        <v>0</v>
      </c>
      <c r="Y29" s="352">
        <f t="shared" si="13"/>
        <v>0</v>
      </c>
      <c r="Z29" s="352">
        <f t="shared" si="13"/>
        <v>0</v>
      </c>
      <c r="AA29" s="352">
        <f t="shared" si="13"/>
        <v>0</v>
      </c>
      <c r="AB29" s="352">
        <f t="shared" si="13"/>
        <v>0</v>
      </c>
      <c r="AC29" s="352">
        <f t="shared" si="13"/>
        <v>0</v>
      </c>
      <c r="AD29" s="352">
        <f t="shared" si="13"/>
        <v>0</v>
      </c>
      <c r="AE29" s="352">
        <f t="shared" si="13"/>
        <v>0</v>
      </c>
      <c r="AF29" s="352">
        <f t="shared" si="13"/>
        <v>0</v>
      </c>
      <c r="AG29" s="352">
        <f t="shared" si="13"/>
        <v>0</v>
      </c>
      <c r="AH29" s="352">
        <f t="shared" si="13"/>
        <v>0</v>
      </c>
      <c r="AI29" s="352">
        <f t="shared" si="13"/>
        <v>0</v>
      </c>
      <c r="AJ29" s="352">
        <f t="shared" si="13"/>
        <v>0</v>
      </c>
      <c r="AK29" s="352">
        <f t="shared" si="13"/>
        <v>0</v>
      </c>
      <c r="AL29" s="352">
        <f t="shared" si="13"/>
        <v>0</v>
      </c>
      <c r="AM29" s="352">
        <f t="shared" si="13"/>
        <v>0</v>
      </c>
      <c r="AN29" s="352">
        <f t="shared" si="13"/>
        <v>0</v>
      </c>
      <c r="AO29" s="352">
        <f t="shared" si="13"/>
        <v>0</v>
      </c>
      <c r="AP29" s="352">
        <f t="shared" si="13"/>
        <v>0</v>
      </c>
      <c r="AQ29" s="352">
        <f t="shared" si="13"/>
        <v>0</v>
      </c>
      <c r="AR29" s="352">
        <f t="shared" si="13"/>
        <v>0</v>
      </c>
      <c r="AS29" s="352">
        <f t="shared" si="13"/>
        <v>0</v>
      </c>
      <c r="AT29" s="352">
        <f t="shared" si="13"/>
        <v>0</v>
      </c>
      <c r="AU29" s="352">
        <f t="shared" si="13"/>
        <v>0</v>
      </c>
      <c r="AV29" s="352">
        <f t="shared" si="13"/>
        <v>0</v>
      </c>
      <c r="AW29" s="352">
        <f t="shared" si="13"/>
        <v>0</v>
      </c>
      <c r="AX29" s="352">
        <f t="shared" si="13"/>
        <v>0</v>
      </c>
      <c r="AY29" s="352">
        <f t="shared" si="13"/>
        <v>0</v>
      </c>
      <c r="AZ29" s="352">
        <f t="shared" si="13"/>
        <v>0</v>
      </c>
      <c r="BA29" s="352">
        <f t="shared" si="13"/>
        <v>0</v>
      </c>
      <c r="BB29" s="352">
        <f t="shared" si="13"/>
        <v>0</v>
      </c>
      <c r="BC29" s="352">
        <f t="shared" si="13"/>
        <v>0</v>
      </c>
      <c r="BD29" s="352">
        <f t="shared" si="13"/>
        <v>0</v>
      </c>
      <c r="BE29" s="352">
        <f t="shared" si="13"/>
        <v>0</v>
      </c>
      <c r="BF29" s="352">
        <f t="shared" si="13"/>
        <v>0</v>
      </c>
      <c r="BG29" s="352">
        <f t="shared" si="13"/>
        <v>0</v>
      </c>
      <c r="BH29" s="352">
        <f t="shared" si="13"/>
        <v>0</v>
      </c>
      <c r="BI29" s="352">
        <f t="shared" si="13"/>
        <v>0</v>
      </c>
      <c r="BJ29" s="352">
        <f t="shared" si="13"/>
        <v>0</v>
      </c>
      <c r="BK29" s="352">
        <f t="shared" si="13"/>
        <v>0</v>
      </c>
      <c r="BL29" s="352">
        <f t="shared" si="13"/>
        <v>0</v>
      </c>
      <c r="BM29" s="352">
        <f t="shared" si="13"/>
        <v>0</v>
      </c>
      <c r="BN29" s="352">
        <f t="shared" si="13"/>
        <v>0</v>
      </c>
      <c r="BO29" s="352">
        <f t="shared" si="13"/>
        <v>0</v>
      </c>
      <c r="BP29" s="352">
        <f t="shared" si="13"/>
        <v>0</v>
      </c>
      <c r="BQ29" s="352">
        <f t="shared" si="13"/>
        <v>0</v>
      </c>
      <c r="BR29" s="352">
        <f t="shared" si="13"/>
        <v>0</v>
      </c>
      <c r="BS29" s="352">
        <f t="shared" si="13"/>
        <v>0</v>
      </c>
      <c r="BT29" s="352">
        <f t="shared" si="13"/>
        <v>0</v>
      </c>
      <c r="BU29" s="352">
        <f t="shared" si="13"/>
        <v>0</v>
      </c>
      <c r="BV29" s="352">
        <f t="shared" si="13"/>
        <v>0</v>
      </c>
      <c r="BW29" s="352">
        <f t="shared" si="13"/>
        <v>0</v>
      </c>
      <c r="BX29" s="352">
        <f t="shared" si="13"/>
        <v>0</v>
      </c>
      <c r="BY29" s="352">
        <f t="shared" si="13"/>
        <v>0</v>
      </c>
      <c r="BZ29" s="352">
        <f t="shared" si="13"/>
        <v>0</v>
      </c>
      <c r="CA29" s="352">
        <f t="shared" si="13"/>
        <v>0</v>
      </c>
      <c r="CB29" s="352">
        <f t="shared" si="13"/>
        <v>0</v>
      </c>
      <c r="CC29" s="352">
        <f t="shared" si="13"/>
        <v>0</v>
      </c>
      <c r="CD29" s="352">
        <f t="shared" si="13"/>
        <v>0</v>
      </c>
      <c r="CE29" s="352">
        <f t="shared" si="13"/>
        <v>0</v>
      </c>
      <c r="CF29" s="352">
        <f t="shared" si="13"/>
        <v>0</v>
      </c>
      <c r="CG29" s="352">
        <f t="shared" si="13"/>
        <v>0</v>
      </c>
      <c r="CH29" s="352">
        <f t="shared" si="13"/>
        <v>0</v>
      </c>
      <c r="CI29" s="352">
        <f t="shared" si="13"/>
        <v>0</v>
      </c>
      <c r="CJ29" s="352">
        <f t="shared" si="13"/>
        <v>0</v>
      </c>
      <c r="CK29" s="352">
        <f t="shared" si="13"/>
        <v>0</v>
      </c>
      <c r="CL29" s="352">
        <f t="shared" si="13"/>
        <v>0</v>
      </c>
      <c r="CM29" s="352">
        <f t="shared" si="13"/>
        <v>0</v>
      </c>
      <c r="CN29" s="352">
        <f t="shared" si="13"/>
        <v>0</v>
      </c>
      <c r="CO29" s="352">
        <f t="shared" si="13"/>
        <v>0</v>
      </c>
      <c r="CP29" s="352">
        <f t="shared" si="13"/>
        <v>0</v>
      </c>
    </row>
    <row r="30" spans="1:95" ht="14.25" customHeight="1">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c r="AX30" s="94"/>
      <c r="AY30" s="94"/>
      <c r="AZ30" s="94"/>
      <c r="BA30" s="94"/>
      <c r="BB30" s="94"/>
      <c r="BC30" s="94"/>
      <c r="BD30" s="94"/>
      <c r="BE30" s="94"/>
      <c r="BF30" s="94"/>
      <c r="BG30" s="94"/>
      <c r="BH30" s="94"/>
      <c r="BI30" s="94"/>
      <c r="BJ30" s="94"/>
      <c r="BK30" s="94"/>
      <c r="BL30" s="94"/>
      <c r="BM30" s="94"/>
      <c r="BN30" s="94"/>
      <c r="BO30" s="94"/>
      <c r="BP30" s="94"/>
      <c r="BQ30" s="94"/>
      <c r="BR30" s="94"/>
      <c r="BS30" s="94"/>
      <c r="BT30" s="94"/>
      <c r="BU30" s="94"/>
      <c r="BV30" s="94"/>
      <c r="BW30" s="94"/>
      <c r="BX30" s="94"/>
      <c r="BY30" s="94"/>
      <c r="BZ30" s="94"/>
      <c r="CA30" s="94"/>
      <c r="CB30" s="94"/>
      <c r="CC30" s="94"/>
      <c r="CD30" s="94"/>
      <c r="CE30" s="94"/>
      <c r="CF30" s="94"/>
      <c r="CG30" s="94"/>
      <c r="CH30" s="94"/>
      <c r="CI30" s="94"/>
      <c r="CJ30" s="94"/>
      <c r="CK30" s="94"/>
      <c r="CL30" s="94"/>
      <c r="CM30" s="94"/>
      <c r="CN30" s="94"/>
      <c r="CO30" s="94"/>
      <c r="CP30" s="94"/>
    </row>
    <row r="31" spans="1:95" ht="14.25" customHeight="1">
      <c r="A31" s="17"/>
      <c r="B31" s="92" t="s">
        <v>353</v>
      </c>
      <c r="C31" s="92"/>
      <c r="D31" s="92"/>
      <c r="E31" s="92"/>
      <c r="F31" s="92"/>
      <c r="G31" s="92"/>
      <c r="H31" s="92"/>
      <c r="I31" s="92"/>
      <c r="J31" s="92"/>
      <c r="K31" s="92"/>
      <c r="L31" s="92"/>
      <c r="M31" s="92"/>
      <c r="N31" s="92"/>
      <c r="O31" s="92"/>
      <c r="P31" s="92"/>
      <c r="Q31" s="92"/>
      <c r="R31" s="92"/>
      <c r="S31" s="92"/>
      <c r="T31" s="92"/>
      <c r="U31" s="92"/>
      <c r="V31" s="92"/>
      <c r="W31" s="92"/>
      <c r="X31" s="92"/>
      <c r="Y31" s="92"/>
      <c r="Z31" s="92"/>
      <c r="AA31" s="92"/>
      <c r="AB31" s="92"/>
      <c r="AC31" s="92"/>
      <c r="AD31" s="92"/>
      <c r="AE31" s="92"/>
      <c r="AF31" s="92"/>
      <c r="AG31" s="92"/>
      <c r="AH31" s="92"/>
      <c r="AI31" s="92"/>
      <c r="AJ31" s="92"/>
      <c r="AK31" s="92"/>
      <c r="AL31" s="92"/>
      <c r="AM31" s="92"/>
      <c r="AN31" s="92"/>
      <c r="AO31" s="92"/>
      <c r="AP31" s="92"/>
      <c r="AQ31" s="92"/>
      <c r="AR31" s="92"/>
      <c r="AS31" s="92"/>
      <c r="AT31" s="92"/>
      <c r="AU31" s="92"/>
      <c r="AV31" s="92"/>
      <c r="AW31" s="92"/>
      <c r="AX31" s="92"/>
      <c r="AY31" s="92"/>
      <c r="AZ31" s="92"/>
      <c r="BA31" s="92"/>
      <c r="BB31" s="92"/>
      <c r="BC31" s="92"/>
      <c r="BD31" s="92"/>
      <c r="BE31" s="92"/>
      <c r="BF31" s="92"/>
      <c r="BG31" s="92"/>
      <c r="BH31" s="92"/>
      <c r="BI31" s="92"/>
      <c r="BJ31" s="92"/>
      <c r="BK31" s="92"/>
      <c r="BL31" s="92"/>
      <c r="BM31" s="92"/>
      <c r="BN31" s="92"/>
      <c r="BO31" s="92"/>
      <c r="BP31" s="92"/>
      <c r="BQ31" s="92"/>
      <c r="BR31" s="92"/>
      <c r="BS31" s="92"/>
      <c r="BT31" s="92"/>
      <c r="BU31" s="92"/>
      <c r="BV31" s="92"/>
      <c r="BW31" s="92"/>
      <c r="BX31" s="92"/>
      <c r="BY31" s="92"/>
      <c r="BZ31" s="92"/>
      <c r="CA31" s="92"/>
      <c r="CB31" s="92"/>
      <c r="CC31" s="92"/>
      <c r="CD31" s="92"/>
      <c r="CE31" s="92"/>
      <c r="CF31" s="92"/>
      <c r="CG31" s="92"/>
      <c r="CH31" s="92"/>
      <c r="CI31" s="92"/>
      <c r="CJ31" s="92"/>
      <c r="CK31" s="92"/>
      <c r="CL31" s="92"/>
      <c r="CM31" s="92"/>
      <c r="CN31" s="92"/>
      <c r="CO31" s="92"/>
      <c r="CP31" s="92"/>
      <c r="CQ31" s="92"/>
    </row>
    <row r="32" spans="1:95" ht="14.25" customHeight="1" outlineLevel="1">
      <c r="B32" s="152" t="str">
        <f>$B$4</f>
        <v>Business Loan</v>
      </c>
      <c r="C32" s="94"/>
      <c r="D32" s="94">
        <f>IF(AND(D$15&gt;=$E4,D$15&lt;MAX($E4,1)+$G4),$I4,0)</f>
        <v>0</v>
      </c>
      <c r="E32" s="94">
        <f t="shared" ref="E32:O32" si="14">IF(AND(E$15&gt;=$E4,E$15&lt;MAX($E4,1)+$G4),$I4,0)</f>
        <v>0</v>
      </c>
      <c r="F32" s="94">
        <f t="shared" si="14"/>
        <v>0</v>
      </c>
      <c r="G32" s="94">
        <f t="shared" si="14"/>
        <v>0</v>
      </c>
      <c r="H32" s="94">
        <f t="shared" si="14"/>
        <v>0</v>
      </c>
      <c r="I32" s="94">
        <f t="shared" si="14"/>
        <v>0</v>
      </c>
      <c r="J32" s="94">
        <f t="shared" si="14"/>
        <v>0</v>
      </c>
      <c r="K32" s="94">
        <f t="shared" si="14"/>
        <v>0</v>
      </c>
      <c r="L32" s="94">
        <f t="shared" si="14"/>
        <v>0</v>
      </c>
      <c r="M32" s="94">
        <f t="shared" si="14"/>
        <v>0</v>
      </c>
      <c r="N32" s="94">
        <f t="shared" si="14"/>
        <v>0</v>
      </c>
      <c r="O32" s="94">
        <f t="shared" si="14"/>
        <v>0</v>
      </c>
      <c r="P32" s="94">
        <f t="shared" ref="P32:CA32" si="15">IF(AND(P$15&gt;=$E4,P$15&lt;MAX($E4,1)+$G4),$I4,0)</f>
        <v>0</v>
      </c>
      <c r="Q32" s="94">
        <f t="shared" si="15"/>
        <v>0</v>
      </c>
      <c r="R32" s="94">
        <f t="shared" si="15"/>
        <v>0</v>
      </c>
      <c r="S32" s="94">
        <f t="shared" si="15"/>
        <v>0</v>
      </c>
      <c r="T32" s="94">
        <f t="shared" si="15"/>
        <v>0</v>
      </c>
      <c r="U32" s="94">
        <f t="shared" si="15"/>
        <v>0</v>
      </c>
      <c r="V32" s="94">
        <f t="shared" si="15"/>
        <v>0</v>
      </c>
      <c r="W32" s="94">
        <f t="shared" si="15"/>
        <v>0</v>
      </c>
      <c r="X32" s="94">
        <f t="shared" si="15"/>
        <v>0</v>
      </c>
      <c r="Y32" s="94">
        <f t="shared" si="15"/>
        <v>0</v>
      </c>
      <c r="Z32" s="94">
        <f t="shared" si="15"/>
        <v>0</v>
      </c>
      <c r="AA32" s="94">
        <f t="shared" si="15"/>
        <v>0</v>
      </c>
      <c r="AB32" s="94">
        <f t="shared" si="15"/>
        <v>0</v>
      </c>
      <c r="AC32" s="94">
        <f t="shared" si="15"/>
        <v>0</v>
      </c>
      <c r="AD32" s="94">
        <f t="shared" si="15"/>
        <v>0</v>
      </c>
      <c r="AE32" s="94">
        <f t="shared" si="15"/>
        <v>0</v>
      </c>
      <c r="AF32" s="94">
        <f t="shared" si="15"/>
        <v>0</v>
      </c>
      <c r="AG32" s="94">
        <f t="shared" si="15"/>
        <v>0</v>
      </c>
      <c r="AH32" s="94">
        <f t="shared" si="15"/>
        <v>0</v>
      </c>
      <c r="AI32" s="94">
        <f t="shared" si="15"/>
        <v>0</v>
      </c>
      <c r="AJ32" s="94">
        <f t="shared" si="15"/>
        <v>0</v>
      </c>
      <c r="AK32" s="94">
        <f t="shared" si="15"/>
        <v>0</v>
      </c>
      <c r="AL32" s="94">
        <f t="shared" si="15"/>
        <v>0</v>
      </c>
      <c r="AM32" s="94">
        <f t="shared" si="15"/>
        <v>0</v>
      </c>
      <c r="AN32" s="94">
        <f t="shared" si="15"/>
        <v>0</v>
      </c>
      <c r="AO32" s="94">
        <f t="shared" si="15"/>
        <v>0</v>
      </c>
      <c r="AP32" s="94">
        <f t="shared" si="15"/>
        <v>0</v>
      </c>
      <c r="AQ32" s="94">
        <f t="shared" si="15"/>
        <v>0</v>
      </c>
      <c r="AR32" s="94">
        <f t="shared" si="15"/>
        <v>0</v>
      </c>
      <c r="AS32" s="94">
        <f t="shared" si="15"/>
        <v>0</v>
      </c>
      <c r="AT32" s="94">
        <f t="shared" si="15"/>
        <v>0</v>
      </c>
      <c r="AU32" s="94">
        <f t="shared" si="15"/>
        <v>0</v>
      </c>
      <c r="AV32" s="94">
        <f t="shared" si="15"/>
        <v>0</v>
      </c>
      <c r="AW32" s="94">
        <f t="shared" si="15"/>
        <v>0</v>
      </c>
      <c r="AX32" s="94">
        <f t="shared" si="15"/>
        <v>0</v>
      </c>
      <c r="AY32" s="94">
        <f t="shared" si="15"/>
        <v>0</v>
      </c>
      <c r="AZ32" s="94">
        <f t="shared" si="15"/>
        <v>0</v>
      </c>
      <c r="BA32" s="94">
        <f t="shared" si="15"/>
        <v>0</v>
      </c>
      <c r="BB32" s="94">
        <f t="shared" si="15"/>
        <v>0</v>
      </c>
      <c r="BC32" s="94">
        <f t="shared" si="15"/>
        <v>0</v>
      </c>
      <c r="BD32" s="94">
        <f t="shared" si="15"/>
        <v>0</v>
      </c>
      <c r="BE32" s="94">
        <f t="shared" si="15"/>
        <v>0</v>
      </c>
      <c r="BF32" s="94">
        <f t="shared" si="15"/>
        <v>0</v>
      </c>
      <c r="BG32" s="94">
        <f t="shared" si="15"/>
        <v>0</v>
      </c>
      <c r="BH32" s="94">
        <f t="shared" si="15"/>
        <v>0</v>
      </c>
      <c r="BI32" s="94">
        <f t="shared" si="15"/>
        <v>0</v>
      </c>
      <c r="BJ32" s="94">
        <f t="shared" si="15"/>
        <v>0</v>
      </c>
      <c r="BK32" s="94">
        <f t="shared" si="15"/>
        <v>0</v>
      </c>
      <c r="BL32" s="94">
        <f t="shared" si="15"/>
        <v>0</v>
      </c>
      <c r="BM32" s="94">
        <f t="shared" si="15"/>
        <v>0</v>
      </c>
      <c r="BN32" s="94">
        <f t="shared" si="15"/>
        <v>0</v>
      </c>
      <c r="BO32" s="94">
        <f t="shared" si="15"/>
        <v>0</v>
      </c>
      <c r="BP32" s="94">
        <f t="shared" si="15"/>
        <v>0</v>
      </c>
      <c r="BQ32" s="94">
        <f t="shared" si="15"/>
        <v>0</v>
      </c>
      <c r="BR32" s="94">
        <f t="shared" si="15"/>
        <v>0</v>
      </c>
      <c r="BS32" s="94">
        <f t="shared" si="15"/>
        <v>0</v>
      </c>
      <c r="BT32" s="94">
        <f t="shared" si="15"/>
        <v>0</v>
      </c>
      <c r="BU32" s="94">
        <f t="shared" si="15"/>
        <v>0</v>
      </c>
      <c r="BV32" s="94">
        <f t="shared" si="15"/>
        <v>0</v>
      </c>
      <c r="BW32" s="94">
        <f t="shared" si="15"/>
        <v>0</v>
      </c>
      <c r="BX32" s="94">
        <f t="shared" si="15"/>
        <v>0</v>
      </c>
      <c r="BY32" s="94">
        <f t="shared" si="15"/>
        <v>0</v>
      </c>
      <c r="BZ32" s="94">
        <f t="shared" si="15"/>
        <v>0</v>
      </c>
      <c r="CA32" s="94">
        <f t="shared" si="15"/>
        <v>0</v>
      </c>
      <c r="CB32" s="94">
        <f t="shared" ref="CB32:CP32" si="16">IF(AND(CB$15&gt;=$E4,CB$15&lt;MAX($E4,1)+$G4),$I4,0)</f>
        <v>0</v>
      </c>
      <c r="CC32" s="94">
        <f t="shared" si="16"/>
        <v>0</v>
      </c>
      <c r="CD32" s="94">
        <f t="shared" si="16"/>
        <v>0</v>
      </c>
      <c r="CE32" s="94">
        <f t="shared" si="16"/>
        <v>0</v>
      </c>
      <c r="CF32" s="94">
        <f t="shared" si="16"/>
        <v>0</v>
      </c>
      <c r="CG32" s="94">
        <f t="shared" si="16"/>
        <v>0</v>
      </c>
      <c r="CH32" s="94">
        <f t="shared" si="16"/>
        <v>0</v>
      </c>
      <c r="CI32" s="94">
        <f t="shared" si="16"/>
        <v>0</v>
      </c>
      <c r="CJ32" s="94">
        <f t="shared" si="16"/>
        <v>0</v>
      </c>
      <c r="CK32" s="94">
        <f t="shared" si="16"/>
        <v>0</v>
      </c>
      <c r="CL32" s="94">
        <f t="shared" si="16"/>
        <v>0</v>
      </c>
      <c r="CM32" s="94">
        <f t="shared" si="16"/>
        <v>0</v>
      </c>
      <c r="CN32" s="94">
        <f t="shared" si="16"/>
        <v>0</v>
      </c>
      <c r="CO32" s="94">
        <f t="shared" si="16"/>
        <v>0</v>
      </c>
      <c r="CP32" s="94">
        <f t="shared" si="16"/>
        <v>0</v>
      </c>
      <c r="CQ32" s="94"/>
    </row>
    <row r="33" spans="1:95" ht="14.25" customHeight="1" outlineLevel="1">
      <c r="B33" s="152" t="str">
        <f>$B$5</f>
        <v>SBA Loan</v>
      </c>
      <c r="C33" s="94"/>
      <c r="D33" s="94">
        <f t="shared" ref="D33:O41" si="17">IF(AND(D$15&gt;=$E5,D$15&lt;MAX($E5,1)+$G5),$I5,0)</f>
        <v>0</v>
      </c>
      <c r="E33" s="94">
        <f t="shared" si="17"/>
        <v>0</v>
      </c>
      <c r="F33" s="94">
        <f t="shared" si="17"/>
        <v>0</v>
      </c>
      <c r="G33" s="94">
        <f t="shared" si="17"/>
        <v>0</v>
      </c>
      <c r="H33" s="94">
        <f t="shared" si="17"/>
        <v>0</v>
      </c>
      <c r="I33" s="94">
        <f t="shared" si="17"/>
        <v>0</v>
      </c>
      <c r="J33" s="94">
        <f t="shared" si="17"/>
        <v>0</v>
      </c>
      <c r="K33" s="94">
        <f t="shared" si="17"/>
        <v>0</v>
      </c>
      <c r="L33" s="94">
        <f t="shared" si="17"/>
        <v>0</v>
      </c>
      <c r="M33" s="94">
        <f t="shared" si="17"/>
        <v>0</v>
      </c>
      <c r="N33" s="94">
        <f t="shared" si="17"/>
        <v>0</v>
      </c>
      <c r="O33" s="94">
        <f t="shared" si="17"/>
        <v>0</v>
      </c>
      <c r="P33" s="94">
        <f t="shared" ref="P33:CA33" si="18">IF(AND(P$15&gt;=$E5,P$15&lt;MAX($E5,1)+$G5),$I5,0)</f>
        <v>0</v>
      </c>
      <c r="Q33" s="94">
        <f t="shared" si="18"/>
        <v>0</v>
      </c>
      <c r="R33" s="94">
        <f t="shared" si="18"/>
        <v>0</v>
      </c>
      <c r="S33" s="94">
        <f t="shared" si="18"/>
        <v>0</v>
      </c>
      <c r="T33" s="94">
        <f t="shared" si="18"/>
        <v>0</v>
      </c>
      <c r="U33" s="94">
        <f t="shared" si="18"/>
        <v>0</v>
      </c>
      <c r="V33" s="94">
        <f t="shared" si="18"/>
        <v>0</v>
      </c>
      <c r="W33" s="94">
        <f t="shared" si="18"/>
        <v>0</v>
      </c>
      <c r="X33" s="94">
        <f t="shared" si="18"/>
        <v>0</v>
      </c>
      <c r="Y33" s="94">
        <f t="shared" si="18"/>
        <v>0</v>
      </c>
      <c r="Z33" s="94">
        <f t="shared" si="18"/>
        <v>0</v>
      </c>
      <c r="AA33" s="94">
        <f t="shared" si="18"/>
        <v>0</v>
      </c>
      <c r="AB33" s="94">
        <f t="shared" si="18"/>
        <v>0</v>
      </c>
      <c r="AC33" s="94">
        <f t="shared" si="18"/>
        <v>0</v>
      </c>
      <c r="AD33" s="94">
        <f t="shared" si="18"/>
        <v>0</v>
      </c>
      <c r="AE33" s="94">
        <f t="shared" si="18"/>
        <v>0</v>
      </c>
      <c r="AF33" s="94">
        <f t="shared" si="18"/>
        <v>0</v>
      </c>
      <c r="AG33" s="94">
        <f t="shared" si="18"/>
        <v>0</v>
      </c>
      <c r="AH33" s="94">
        <f t="shared" si="18"/>
        <v>0</v>
      </c>
      <c r="AI33" s="94">
        <f t="shared" si="18"/>
        <v>0</v>
      </c>
      <c r="AJ33" s="94">
        <f t="shared" si="18"/>
        <v>0</v>
      </c>
      <c r="AK33" s="94">
        <f t="shared" si="18"/>
        <v>0</v>
      </c>
      <c r="AL33" s="94">
        <f t="shared" si="18"/>
        <v>0</v>
      </c>
      <c r="AM33" s="94">
        <f t="shared" si="18"/>
        <v>0</v>
      </c>
      <c r="AN33" s="94">
        <f t="shared" si="18"/>
        <v>0</v>
      </c>
      <c r="AO33" s="94">
        <f t="shared" si="18"/>
        <v>0</v>
      </c>
      <c r="AP33" s="94">
        <f t="shared" si="18"/>
        <v>0</v>
      </c>
      <c r="AQ33" s="94">
        <f t="shared" si="18"/>
        <v>0</v>
      </c>
      <c r="AR33" s="94">
        <f t="shared" si="18"/>
        <v>0</v>
      </c>
      <c r="AS33" s="94">
        <f t="shared" si="18"/>
        <v>0</v>
      </c>
      <c r="AT33" s="94">
        <f t="shared" si="18"/>
        <v>0</v>
      </c>
      <c r="AU33" s="94">
        <f t="shared" si="18"/>
        <v>0</v>
      </c>
      <c r="AV33" s="94">
        <f t="shared" si="18"/>
        <v>0</v>
      </c>
      <c r="AW33" s="94">
        <f t="shared" si="18"/>
        <v>0</v>
      </c>
      <c r="AX33" s="94">
        <f t="shared" si="18"/>
        <v>0</v>
      </c>
      <c r="AY33" s="94">
        <f t="shared" si="18"/>
        <v>0</v>
      </c>
      <c r="AZ33" s="94">
        <f t="shared" si="18"/>
        <v>0</v>
      </c>
      <c r="BA33" s="94">
        <f t="shared" si="18"/>
        <v>0</v>
      </c>
      <c r="BB33" s="94">
        <f t="shared" si="18"/>
        <v>0</v>
      </c>
      <c r="BC33" s="94">
        <f t="shared" si="18"/>
        <v>0</v>
      </c>
      <c r="BD33" s="94">
        <f t="shared" si="18"/>
        <v>0</v>
      </c>
      <c r="BE33" s="94">
        <f t="shared" si="18"/>
        <v>0</v>
      </c>
      <c r="BF33" s="94">
        <f t="shared" si="18"/>
        <v>0</v>
      </c>
      <c r="BG33" s="94">
        <f t="shared" si="18"/>
        <v>0</v>
      </c>
      <c r="BH33" s="94">
        <f t="shared" si="18"/>
        <v>0</v>
      </c>
      <c r="BI33" s="94">
        <f t="shared" si="18"/>
        <v>0</v>
      </c>
      <c r="BJ33" s="94">
        <f t="shared" si="18"/>
        <v>0</v>
      </c>
      <c r="BK33" s="94">
        <f t="shared" si="18"/>
        <v>0</v>
      </c>
      <c r="BL33" s="94">
        <f t="shared" si="18"/>
        <v>0</v>
      </c>
      <c r="BM33" s="94">
        <f t="shared" si="18"/>
        <v>0</v>
      </c>
      <c r="BN33" s="94">
        <f t="shared" si="18"/>
        <v>0</v>
      </c>
      <c r="BO33" s="94">
        <f t="shared" si="18"/>
        <v>0</v>
      </c>
      <c r="BP33" s="94">
        <f t="shared" si="18"/>
        <v>0</v>
      </c>
      <c r="BQ33" s="94">
        <f t="shared" si="18"/>
        <v>0</v>
      </c>
      <c r="BR33" s="94">
        <f t="shared" si="18"/>
        <v>0</v>
      </c>
      <c r="BS33" s="94">
        <f t="shared" si="18"/>
        <v>0</v>
      </c>
      <c r="BT33" s="94">
        <f t="shared" si="18"/>
        <v>0</v>
      </c>
      <c r="BU33" s="94">
        <f t="shared" si="18"/>
        <v>0</v>
      </c>
      <c r="BV33" s="94">
        <f t="shared" si="18"/>
        <v>0</v>
      </c>
      <c r="BW33" s="94">
        <f t="shared" si="18"/>
        <v>0</v>
      </c>
      <c r="BX33" s="94">
        <f t="shared" si="18"/>
        <v>0</v>
      </c>
      <c r="BY33" s="94">
        <f t="shared" si="18"/>
        <v>0</v>
      </c>
      <c r="BZ33" s="94">
        <f t="shared" si="18"/>
        <v>0</v>
      </c>
      <c r="CA33" s="94">
        <f t="shared" si="18"/>
        <v>0</v>
      </c>
      <c r="CB33" s="94">
        <f t="shared" ref="CB33:CP33" si="19">IF(AND(CB$15&gt;=$E5,CB$15&lt;MAX($E5,1)+$G5),$I5,0)</f>
        <v>0</v>
      </c>
      <c r="CC33" s="94">
        <f t="shared" si="19"/>
        <v>0</v>
      </c>
      <c r="CD33" s="94">
        <f t="shared" si="19"/>
        <v>0</v>
      </c>
      <c r="CE33" s="94">
        <f t="shared" si="19"/>
        <v>0</v>
      </c>
      <c r="CF33" s="94">
        <f t="shared" si="19"/>
        <v>0</v>
      </c>
      <c r="CG33" s="94">
        <f t="shared" si="19"/>
        <v>0</v>
      </c>
      <c r="CH33" s="94">
        <f t="shared" si="19"/>
        <v>0</v>
      </c>
      <c r="CI33" s="94">
        <f t="shared" si="19"/>
        <v>0</v>
      </c>
      <c r="CJ33" s="94">
        <f t="shared" si="19"/>
        <v>0</v>
      </c>
      <c r="CK33" s="94">
        <f t="shared" si="19"/>
        <v>0</v>
      </c>
      <c r="CL33" s="94">
        <f t="shared" si="19"/>
        <v>0</v>
      </c>
      <c r="CM33" s="94">
        <f t="shared" si="19"/>
        <v>0</v>
      </c>
      <c r="CN33" s="94">
        <f t="shared" si="19"/>
        <v>0</v>
      </c>
      <c r="CO33" s="94">
        <f t="shared" si="19"/>
        <v>0</v>
      </c>
      <c r="CP33" s="94">
        <f t="shared" si="19"/>
        <v>0</v>
      </c>
      <c r="CQ33" s="94"/>
    </row>
    <row r="34" spans="1:95" ht="14.25" customHeight="1" outlineLevel="1">
      <c r="B34" s="152">
        <f>$B$6</f>
        <v>0</v>
      </c>
      <c r="C34" s="94"/>
      <c r="D34" s="94">
        <f t="shared" si="17"/>
        <v>0</v>
      </c>
      <c r="E34" s="94">
        <f t="shared" si="17"/>
        <v>0</v>
      </c>
      <c r="F34" s="94">
        <f t="shared" si="17"/>
        <v>0</v>
      </c>
      <c r="G34" s="94">
        <f t="shared" si="17"/>
        <v>0</v>
      </c>
      <c r="H34" s="94">
        <f t="shared" si="17"/>
        <v>0</v>
      </c>
      <c r="I34" s="94">
        <f t="shared" si="17"/>
        <v>0</v>
      </c>
      <c r="J34" s="94">
        <f t="shared" si="17"/>
        <v>0</v>
      </c>
      <c r="K34" s="94">
        <f t="shared" si="17"/>
        <v>0</v>
      </c>
      <c r="L34" s="94">
        <f t="shared" si="17"/>
        <v>0</v>
      </c>
      <c r="M34" s="94">
        <f t="shared" si="17"/>
        <v>0</v>
      </c>
      <c r="N34" s="94">
        <f t="shared" si="17"/>
        <v>0</v>
      </c>
      <c r="O34" s="94">
        <f t="shared" si="17"/>
        <v>0</v>
      </c>
      <c r="P34" s="94">
        <f t="shared" ref="P34:CA34" si="20">IF(AND(P$15&gt;=$E6,P$15&lt;MAX($E6,1)+$G6),$I6,0)</f>
        <v>0</v>
      </c>
      <c r="Q34" s="94">
        <f t="shared" si="20"/>
        <v>0</v>
      </c>
      <c r="R34" s="94">
        <f t="shared" si="20"/>
        <v>0</v>
      </c>
      <c r="S34" s="94">
        <f t="shared" si="20"/>
        <v>0</v>
      </c>
      <c r="T34" s="94">
        <f t="shared" si="20"/>
        <v>0</v>
      </c>
      <c r="U34" s="94">
        <f t="shared" si="20"/>
        <v>0</v>
      </c>
      <c r="V34" s="94">
        <f t="shared" si="20"/>
        <v>0</v>
      </c>
      <c r="W34" s="94">
        <f t="shared" si="20"/>
        <v>0</v>
      </c>
      <c r="X34" s="94">
        <f t="shared" si="20"/>
        <v>0</v>
      </c>
      <c r="Y34" s="94">
        <f t="shared" si="20"/>
        <v>0</v>
      </c>
      <c r="Z34" s="94">
        <f t="shared" si="20"/>
        <v>0</v>
      </c>
      <c r="AA34" s="94">
        <f t="shared" si="20"/>
        <v>0</v>
      </c>
      <c r="AB34" s="94">
        <f t="shared" si="20"/>
        <v>0</v>
      </c>
      <c r="AC34" s="94">
        <f t="shared" si="20"/>
        <v>0</v>
      </c>
      <c r="AD34" s="94">
        <f t="shared" si="20"/>
        <v>0</v>
      </c>
      <c r="AE34" s="94">
        <f t="shared" si="20"/>
        <v>0</v>
      </c>
      <c r="AF34" s="94">
        <f t="shared" si="20"/>
        <v>0</v>
      </c>
      <c r="AG34" s="94">
        <f t="shared" si="20"/>
        <v>0</v>
      </c>
      <c r="AH34" s="94">
        <f t="shared" si="20"/>
        <v>0</v>
      </c>
      <c r="AI34" s="94">
        <f t="shared" si="20"/>
        <v>0</v>
      </c>
      <c r="AJ34" s="94">
        <f t="shared" si="20"/>
        <v>0</v>
      </c>
      <c r="AK34" s="94">
        <f t="shared" si="20"/>
        <v>0</v>
      </c>
      <c r="AL34" s="94">
        <f t="shared" si="20"/>
        <v>0</v>
      </c>
      <c r="AM34" s="94">
        <f t="shared" si="20"/>
        <v>0</v>
      </c>
      <c r="AN34" s="94">
        <f t="shared" si="20"/>
        <v>0</v>
      </c>
      <c r="AO34" s="94">
        <f t="shared" si="20"/>
        <v>0</v>
      </c>
      <c r="AP34" s="94">
        <f t="shared" si="20"/>
        <v>0</v>
      </c>
      <c r="AQ34" s="94">
        <f t="shared" si="20"/>
        <v>0</v>
      </c>
      <c r="AR34" s="94">
        <f t="shared" si="20"/>
        <v>0</v>
      </c>
      <c r="AS34" s="94">
        <f t="shared" si="20"/>
        <v>0</v>
      </c>
      <c r="AT34" s="94">
        <f t="shared" si="20"/>
        <v>0</v>
      </c>
      <c r="AU34" s="94">
        <f t="shared" si="20"/>
        <v>0</v>
      </c>
      <c r="AV34" s="94">
        <f t="shared" si="20"/>
        <v>0</v>
      </c>
      <c r="AW34" s="94">
        <f t="shared" si="20"/>
        <v>0</v>
      </c>
      <c r="AX34" s="94">
        <f t="shared" si="20"/>
        <v>0</v>
      </c>
      <c r="AY34" s="94">
        <f t="shared" si="20"/>
        <v>0</v>
      </c>
      <c r="AZ34" s="94">
        <f t="shared" si="20"/>
        <v>0</v>
      </c>
      <c r="BA34" s="94">
        <f t="shared" si="20"/>
        <v>0</v>
      </c>
      <c r="BB34" s="94">
        <f t="shared" si="20"/>
        <v>0</v>
      </c>
      <c r="BC34" s="94">
        <f t="shared" si="20"/>
        <v>0</v>
      </c>
      <c r="BD34" s="94">
        <f t="shared" si="20"/>
        <v>0</v>
      </c>
      <c r="BE34" s="94">
        <f t="shared" si="20"/>
        <v>0</v>
      </c>
      <c r="BF34" s="94">
        <f t="shared" si="20"/>
        <v>0</v>
      </c>
      <c r="BG34" s="94">
        <f t="shared" si="20"/>
        <v>0</v>
      </c>
      <c r="BH34" s="94">
        <f t="shared" si="20"/>
        <v>0</v>
      </c>
      <c r="BI34" s="94">
        <f t="shared" si="20"/>
        <v>0</v>
      </c>
      <c r="BJ34" s="94">
        <f t="shared" si="20"/>
        <v>0</v>
      </c>
      <c r="BK34" s="94">
        <f t="shared" si="20"/>
        <v>0</v>
      </c>
      <c r="BL34" s="94">
        <f t="shared" si="20"/>
        <v>0</v>
      </c>
      <c r="BM34" s="94">
        <f t="shared" si="20"/>
        <v>0</v>
      </c>
      <c r="BN34" s="94">
        <f t="shared" si="20"/>
        <v>0</v>
      </c>
      <c r="BO34" s="94">
        <f t="shared" si="20"/>
        <v>0</v>
      </c>
      <c r="BP34" s="94">
        <f t="shared" si="20"/>
        <v>0</v>
      </c>
      <c r="BQ34" s="94">
        <f t="shared" si="20"/>
        <v>0</v>
      </c>
      <c r="BR34" s="94">
        <f t="shared" si="20"/>
        <v>0</v>
      </c>
      <c r="BS34" s="94">
        <f t="shared" si="20"/>
        <v>0</v>
      </c>
      <c r="BT34" s="94">
        <f t="shared" si="20"/>
        <v>0</v>
      </c>
      <c r="BU34" s="94">
        <f t="shared" si="20"/>
        <v>0</v>
      </c>
      <c r="BV34" s="94">
        <f t="shared" si="20"/>
        <v>0</v>
      </c>
      <c r="BW34" s="94">
        <f t="shared" si="20"/>
        <v>0</v>
      </c>
      <c r="BX34" s="94">
        <f t="shared" si="20"/>
        <v>0</v>
      </c>
      <c r="BY34" s="94">
        <f t="shared" si="20"/>
        <v>0</v>
      </c>
      <c r="BZ34" s="94">
        <f t="shared" si="20"/>
        <v>0</v>
      </c>
      <c r="CA34" s="94">
        <f t="shared" si="20"/>
        <v>0</v>
      </c>
      <c r="CB34" s="94">
        <f t="shared" ref="CB34:CP34" si="21">IF(AND(CB$15&gt;=$E6,CB$15&lt;MAX($E6,1)+$G6),$I6,0)</f>
        <v>0</v>
      </c>
      <c r="CC34" s="94">
        <f t="shared" si="21"/>
        <v>0</v>
      </c>
      <c r="CD34" s="94">
        <f t="shared" si="21"/>
        <v>0</v>
      </c>
      <c r="CE34" s="94">
        <f t="shared" si="21"/>
        <v>0</v>
      </c>
      <c r="CF34" s="94">
        <f t="shared" si="21"/>
        <v>0</v>
      </c>
      <c r="CG34" s="94">
        <f t="shared" si="21"/>
        <v>0</v>
      </c>
      <c r="CH34" s="94">
        <f t="shared" si="21"/>
        <v>0</v>
      </c>
      <c r="CI34" s="94">
        <f t="shared" si="21"/>
        <v>0</v>
      </c>
      <c r="CJ34" s="94">
        <f t="shared" si="21"/>
        <v>0</v>
      </c>
      <c r="CK34" s="94">
        <f t="shared" si="21"/>
        <v>0</v>
      </c>
      <c r="CL34" s="94">
        <f t="shared" si="21"/>
        <v>0</v>
      </c>
      <c r="CM34" s="94">
        <f t="shared" si="21"/>
        <v>0</v>
      </c>
      <c r="CN34" s="94">
        <f t="shared" si="21"/>
        <v>0</v>
      </c>
      <c r="CO34" s="94">
        <f t="shared" si="21"/>
        <v>0</v>
      </c>
      <c r="CP34" s="94">
        <f t="shared" si="21"/>
        <v>0</v>
      </c>
      <c r="CQ34" s="94"/>
    </row>
    <row r="35" spans="1:95" ht="14.25" customHeight="1" outlineLevel="1">
      <c r="B35" s="152">
        <f>$B$7</f>
        <v>0</v>
      </c>
      <c r="C35" s="94"/>
      <c r="D35" s="94">
        <f t="shared" si="17"/>
        <v>0</v>
      </c>
      <c r="E35" s="94">
        <f t="shared" si="17"/>
        <v>0</v>
      </c>
      <c r="F35" s="94">
        <f t="shared" si="17"/>
        <v>0</v>
      </c>
      <c r="G35" s="94">
        <f t="shared" si="17"/>
        <v>0</v>
      </c>
      <c r="H35" s="94">
        <f t="shared" si="17"/>
        <v>0</v>
      </c>
      <c r="I35" s="94">
        <f t="shared" si="17"/>
        <v>0</v>
      </c>
      <c r="J35" s="94">
        <f t="shared" si="17"/>
        <v>0</v>
      </c>
      <c r="K35" s="94">
        <f t="shared" si="17"/>
        <v>0</v>
      </c>
      <c r="L35" s="94">
        <f t="shared" si="17"/>
        <v>0</v>
      </c>
      <c r="M35" s="94">
        <f t="shared" si="17"/>
        <v>0</v>
      </c>
      <c r="N35" s="94">
        <f t="shared" si="17"/>
        <v>0</v>
      </c>
      <c r="O35" s="94">
        <f t="shared" si="17"/>
        <v>0</v>
      </c>
      <c r="P35" s="94">
        <f t="shared" ref="P35:CA35" si="22">IF(AND(P$15&gt;=$E7,P$15&lt;MAX($E7,1)+$G7),$I7,0)</f>
        <v>0</v>
      </c>
      <c r="Q35" s="94">
        <f t="shared" si="22"/>
        <v>0</v>
      </c>
      <c r="R35" s="94">
        <f t="shared" si="22"/>
        <v>0</v>
      </c>
      <c r="S35" s="94">
        <f t="shared" si="22"/>
        <v>0</v>
      </c>
      <c r="T35" s="94">
        <f t="shared" si="22"/>
        <v>0</v>
      </c>
      <c r="U35" s="94">
        <f t="shared" si="22"/>
        <v>0</v>
      </c>
      <c r="V35" s="94">
        <f t="shared" si="22"/>
        <v>0</v>
      </c>
      <c r="W35" s="94">
        <f t="shared" si="22"/>
        <v>0</v>
      </c>
      <c r="X35" s="94">
        <f t="shared" si="22"/>
        <v>0</v>
      </c>
      <c r="Y35" s="94">
        <f t="shared" si="22"/>
        <v>0</v>
      </c>
      <c r="Z35" s="94">
        <f t="shared" si="22"/>
        <v>0</v>
      </c>
      <c r="AA35" s="94">
        <f t="shared" si="22"/>
        <v>0</v>
      </c>
      <c r="AB35" s="94">
        <f t="shared" si="22"/>
        <v>0</v>
      </c>
      <c r="AC35" s="94">
        <f t="shared" si="22"/>
        <v>0</v>
      </c>
      <c r="AD35" s="94">
        <f t="shared" si="22"/>
        <v>0</v>
      </c>
      <c r="AE35" s="94">
        <f t="shared" si="22"/>
        <v>0</v>
      </c>
      <c r="AF35" s="94">
        <f t="shared" si="22"/>
        <v>0</v>
      </c>
      <c r="AG35" s="94">
        <f t="shared" si="22"/>
        <v>0</v>
      </c>
      <c r="AH35" s="94">
        <f t="shared" si="22"/>
        <v>0</v>
      </c>
      <c r="AI35" s="94">
        <f t="shared" si="22"/>
        <v>0</v>
      </c>
      <c r="AJ35" s="94">
        <f t="shared" si="22"/>
        <v>0</v>
      </c>
      <c r="AK35" s="94">
        <f t="shared" si="22"/>
        <v>0</v>
      </c>
      <c r="AL35" s="94">
        <f t="shared" si="22"/>
        <v>0</v>
      </c>
      <c r="AM35" s="94">
        <f t="shared" si="22"/>
        <v>0</v>
      </c>
      <c r="AN35" s="94">
        <f t="shared" si="22"/>
        <v>0</v>
      </c>
      <c r="AO35" s="94">
        <f t="shared" si="22"/>
        <v>0</v>
      </c>
      <c r="AP35" s="94">
        <f t="shared" si="22"/>
        <v>0</v>
      </c>
      <c r="AQ35" s="94">
        <f t="shared" si="22"/>
        <v>0</v>
      </c>
      <c r="AR35" s="94">
        <f t="shared" si="22"/>
        <v>0</v>
      </c>
      <c r="AS35" s="94">
        <f t="shared" si="22"/>
        <v>0</v>
      </c>
      <c r="AT35" s="94">
        <f t="shared" si="22"/>
        <v>0</v>
      </c>
      <c r="AU35" s="94">
        <f t="shared" si="22"/>
        <v>0</v>
      </c>
      <c r="AV35" s="94">
        <f t="shared" si="22"/>
        <v>0</v>
      </c>
      <c r="AW35" s="94">
        <f t="shared" si="22"/>
        <v>0</v>
      </c>
      <c r="AX35" s="94">
        <f t="shared" si="22"/>
        <v>0</v>
      </c>
      <c r="AY35" s="94">
        <f t="shared" si="22"/>
        <v>0</v>
      </c>
      <c r="AZ35" s="94">
        <f t="shared" si="22"/>
        <v>0</v>
      </c>
      <c r="BA35" s="94">
        <f t="shared" si="22"/>
        <v>0</v>
      </c>
      <c r="BB35" s="94">
        <f t="shared" si="22"/>
        <v>0</v>
      </c>
      <c r="BC35" s="94">
        <f t="shared" si="22"/>
        <v>0</v>
      </c>
      <c r="BD35" s="94">
        <f t="shared" si="22"/>
        <v>0</v>
      </c>
      <c r="BE35" s="94">
        <f t="shared" si="22"/>
        <v>0</v>
      </c>
      <c r="BF35" s="94">
        <f t="shared" si="22"/>
        <v>0</v>
      </c>
      <c r="BG35" s="94">
        <f t="shared" si="22"/>
        <v>0</v>
      </c>
      <c r="BH35" s="94">
        <f t="shared" si="22"/>
        <v>0</v>
      </c>
      <c r="BI35" s="94">
        <f t="shared" si="22"/>
        <v>0</v>
      </c>
      <c r="BJ35" s="94">
        <f t="shared" si="22"/>
        <v>0</v>
      </c>
      <c r="BK35" s="94">
        <f t="shared" si="22"/>
        <v>0</v>
      </c>
      <c r="BL35" s="94">
        <f t="shared" si="22"/>
        <v>0</v>
      </c>
      <c r="BM35" s="94">
        <f t="shared" si="22"/>
        <v>0</v>
      </c>
      <c r="BN35" s="94">
        <f t="shared" si="22"/>
        <v>0</v>
      </c>
      <c r="BO35" s="94">
        <f t="shared" si="22"/>
        <v>0</v>
      </c>
      <c r="BP35" s="94">
        <f t="shared" si="22"/>
        <v>0</v>
      </c>
      <c r="BQ35" s="94">
        <f t="shared" si="22"/>
        <v>0</v>
      </c>
      <c r="BR35" s="94">
        <f t="shared" si="22"/>
        <v>0</v>
      </c>
      <c r="BS35" s="94">
        <f t="shared" si="22"/>
        <v>0</v>
      </c>
      <c r="BT35" s="94">
        <f t="shared" si="22"/>
        <v>0</v>
      </c>
      <c r="BU35" s="94">
        <f t="shared" si="22"/>
        <v>0</v>
      </c>
      <c r="BV35" s="94">
        <f t="shared" si="22"/>
        <v>0</v>
      </c>
      <c r="BW35" s="94">
        <f t="shared" si="22"/>
        <v>0</v>
      </c>
      <c r="BX35" s="94">
        <f t="shared" si="22"/>
        <v>0</v>
      </c>
      <c r="BY35" s="94">
        <f t="shared" si="22"/>
        <v>0</v>
      </c>
      <c r="BZ35" s="94">
        <f t="shared" si="22"/>
        <v>0</v>
      </c>
      <c r="CA35" s="94">
        <f t="shared" si="22"/>
        <v>0</v>
      </c>
      <c r="CB35" s="94">
        <f t="shared" ref="CB35:CP35" si="23">IF(AND(CB$15&gt;=$E7,CB$15&lt;MAX($E7,1)+$G7),$I7,0)</f>
        <v>0</v>
      </c>
      <c r="CC35" s="94">
        <f t="shared" si="23"/>
        <v>0</v>
      </c>
      <c r="CD35" s="94">
        <f t="shared" si="23"/>
        <v>0</v>
      </c>
      <c r="CE35" s="94">
        <f t="shared" si="23"/>
        <v>0</v>
      </c>
      <c r="CF35" s="94">
        <f t="shared" si="23"/>
        <v>0</v>
      </c>
      <c r="CG35" s="94">
        <f t="shared" si="23"/>
        <v>0</v>
      </c>
      <c r="CH35" s="94">
        <f t="shared" si="23"/>
        <v>0</v>
      </c>
      <c r="CI35" s="94">
        <f t="shared" si="23"/>
        <v>0</v>
      </c>
      <c r="CJ35" s="94">
        <f t="shared" si="23"/>
        <v>0</v>
      </c>
      <c r="CK35" s="94">
        <f t="shared" si="23"/>
        <v>0</v>
      </c>
      <c r="CL35" s="94">
        <f t="shared" si="23"/>
        <v>0</v>
      </c>
      <c r="CM35" s="94">
        <f t="shared" si="23"/>
        <v>0</v>
      </c>
      <c r="CN35" s="94">
        <f t="shared" si="23"/>
        <v>0</v>
      </c>
      <c r="CO35" s="94">
        <f t="shared" si="23"/>
        <v>0</v>
      </c>
      <c r="CP35" s="94">
        <f t="shared" si="23"/>
        <v>0</v>
      </c>
      <c r="CQ35" s="94"/>
    </row>
    <row r="36" spans="1:95" ht="14.25" customHeight="1" outlineLevel="1">
      <c r="B36" s="152">
        <f>$B$8</f>
        <v>0</v>
      </c>
      <c r="C36" s="94"/>
      <c r="D36" s="94">
        <f t="shared" si="17"/>
        <v>0</v>
      </c>
      <c r="E36" s="94">
        <f t="shared" si="17"/>
        <v>0</v>
      </c>
      <c r="F36" s="94">
        <f t="shared" si="17"/>
        <v>0</v>
      </c>
      <c r="G36" s="94">
        <f t="shared" si="17"/>
        <v>0</v>
      </c>
      <c r="H36" s="94">
        <f t="shared" si="17"/>
        <v>0</v>
      </c>
      <c r="I36" s="94">
        <f t="shared" si="17"/>
        <v>0</v>
      </c>
      <c r="J36" s="94">
        <f t="shared" si="17"/>
        <v>0</v>
      </c>
      <c r="K36" s="94">
        <f t="shared" si="17"/>
        <v>0</v>
      </c>
      <c r="L36" s="94">
        <f t="shared" si="17"/>
        <v>0</v>
      </c>
      <c r="M36" s="94">
        <f t="shared" si="17"/>
        <v>0</v>
      </c>
      <c r="N36" s="94">
        <f t="shared" si="17"/>
        <v>0</v>
      </c>
      <c r="O36" s="94">
        <f t="shared" si="17"/>
        <v>0</v>
      </c>
      <c r="P36" s="94">
        <f t="shared" ref="P36:CA36" si="24">IF(AND(P$15&gt;=$E8,P$15&lt;MAX($E8,1)+$G8),$I8,0)</f>
        <v>0</v>
      </c>
      <c r="Q36" s="94">
        <f t="shared" si="24"/>
        <v>0</v>
      </c>
      <c r="R36" s="94">
        <f t="shared" si="24"/>
        <v>0</v>
      </c>
      <c r="S36" s="94">
        <f t="shared" si="24"/>
        <v>0</v>
      </c>
      <c r="T36" s="94">
        <f t="shared" si="24"/>
        <v>0</v>
      </c>
      <c r="U36" s="94">
        <f t="shared" si="24"/>
        <v>0</v>
      </c>
      <c r="V36" s="94">
        <f t="shared" si="24"/>
        <v>0</v>
      </c>
      <c r="W36" s="94">
        <f t="shared" si="24"/>
        <v>0</v>
      </c>
      <c r="X36" s="94">
        <f t="shared" si="24"/>
        <v>0</v>
      </c>
      <c r="Y36" s="94">
        <f t="shared" si="24"/>
        <v>0</v>
      </c>
      <c r="Z36" s="94">
        <f t="shared" si="24"/>
        <v>0</v>
      </c>
      <c r="AA36" s="94">
        <f t="shared" si="24"/>
        <v>0</v>
      </c>
      <c r="AB36" s="94">
        <f t="shared" si="24"/>
        <v>0</v>
      </c>
      <c r="AC36" s="94">
        <f t="shared" si="24"/>
        <v>0</v>
      </c>
      <c r="AD36" s="94">
        <f t="shared" si="24"/>
        <v>0</v>
      </c>
      <c r="AE36" s="94">
        <f t="shared" si="24"/>
        <v>0</v>
      </c>
      <c r="AF36" s="94">
        <f t="shared" si="24"/>
        <v>0</v>
      </c>
      <c r="AG36" s="94">
        <f t="shared" si="24"/>
        <v>0</v>
      </c>
      <c r="AH36" s="94">
        <f t="shared" si="24"/>
        <v>0</v>
      </c>
      <c r="AI36" s="94">
        <f t="shared" si="24"/>
        <v>0</v>
      </c>
      <c r="AJ36" s="94">
        <f t="shared" si="24"/>
        <v>0</v>
      </c>
      <c r="AK36" s="94">
        <f t="shared" si="24"/>
        <v>0</v>
      </c>
      <c r="AL36" s="94">
        <f t="shared" si="24"/>
        <v>0</v>
      </c>
      <c r="AM36" s="94">
        <f t="shared" si="24"/>
        <v>0</v>
      </c>
      <c r="AN36" s="94">
        <f t="shared" si="24"/>
        <v>0</v>
      </c>
      <c r="AO36" s="94">
        <f t="shared" si="24"/>
        <v>0</v>
      </c>
      <c r="AP36" s="94">
        <f t="shared" si="24"/>
        <v>0</v>
      </c>
      <c r="AQ36" s="94">
        <f t="shared" si="24"/>
        <v>0</v>
      </c>
      <c r="AR36" s="94">
        <f t="shared" si="24"/>
        <v>0</v>
      </c>
      <c r="AS36" s="94">
        <f t="shared" si="24"/>
        <v>0</v>
      </c>
      <c r="AT36" s="94">
        <f t="shared" si="24"/>
        <v>0</v>
      </c>
      <c r="AU36" s="94">
        <f t="shared" si="24"/>
        <v>0</v>
      </c>
      <c r="AV36" s="94">
        <f t="shared" si="24"/>
        <v>0</v>
      </c>
      <c r="AW36" s="94">
        <f t="shared" si="24"/>
        <v>0</v>
      </c>
      <c r="AX36" s="94">
        <f t="shared" si="24"/>
        <v>0</v>
      </c>
      <c r="AY36" s="94">
        <f t="shared" si="24"/>
        <v>0</v>
      </c>
      <c r="AZ36" s="94">
        <f t="shared" si="24"/>
        <v>0</v>
      </c>
      <c r="BA36" s="94">
        <f t="shared" si="24"/>
        <v>0</v>
      </c>
      <c r="BB36" s="94">
        <f t="shared" si="24"/>
        <v>0</v>
      </c>
      <c r="BC36" s="94">
        <f t="shared" si="24"/>
        <v>0</v>
      </c>
      <c r="BD36" s="94">
        <f t="shared" si="24"/>
        <v>0</v>
      </c>
      <c r="BE36" s="94">
        <f t="shared" si="24"/>
        <v>0</v>
      </c>
      <c r="BF36" s="94">
        <f t="shared" si="24"/>
        <v>0</v>
      </c>
      <c r="BG36" s="94">
        <f t="shared" si="24"/>
        <v>0</v>
      </c>
      <c r="BH36" s="94">
        <f t="shared" si="24"/>
        <v>0</v>
      </c>
      <c r="BI36" s="94">
        <f t="shared" si="24"/>
        <v>0</v>
      </c>
      <c r="BJ36" s="94">
        <f t="shared" si="24"/>
        <v>0</v>
      </c>
      <c r="BK36" s="94">
        <f t="shared" si="24"/>
        <v>0</v>
      </c>
      <c r="BL36" s="94">
        <f t="shared" si="24"/>
        <v>0</v>
      </c>
      <c r="BM36" s="94">
        <f t="shared" si="24"/>
        <v>0</v>
      </c>
      <c r="BN36" s="94">
        <f t="shared" si="24"/>
        <v>0</v>
      </c>
      <c r="BO36" s="94">
        <f t="shared" si="24"/>
        <v>0</v>
      </c>
      <c r="BP36" s="94">
        <f t="shared" si="24"/>
        <v>0</v>
      </c>
      <c r="BQ36" s="94">
        <f t="shared" si="24"/>
        <v>0</v>
      </c>
      <c r="BR36" s="94">
        <f t="shared" si="24"/>
        <v>0</v>
      </c>
      <c r="BS36" s="94">
        <f t="shared" si="24"/>
        <v>0</v>
      </c>
      <c r="BT36" s="94">
        <f t="shared" si="24"/>
        <v>0</v>
      </c>
      <c r="BU36" s="94">
        <f t="shared" si="24"/>
        <v>0</v>
      </c>
      <c r="BV36" s="94">
        <f t="shared" si="24"/>
        <v>0</v>
      </c>
      <c r="BW36" s="94">
        <f t="shared" si="24"/>
        <v>0</v>
      </c>
      <c r="BX36" s="94">
        <f t="shared" si="24"/>
        <v>0</v>
      </c>
      <c r="BY36" s="94">
        <f t="shared" si="24"/>
        <v>0</v>
      </c>
      <c r="BZ36" s="94">
        <f t="shared" si="24"/>
        <v>0</v>
      </c>
      <c r="CA36" s="94">
        <f t="shared" si="24"/>
        <v>0</v>
      </c>
      <c r="CB36" s="94">
        <f t="shared" ref="CB36:CP36" si="25">IF(AND(CB$15&gt;=$E8,CB$15&lt;MAX($E8,1)+$G8),$I8,0)</f>
        <v>0</v>
      </c>
      <c r="CC36" s="94">
        <f t="shared" si="25"/>
        <v>0</v>
      </c>
      <c r="CD36" s="94">
        <f t="shared" si="25"/>
        <v>0</v>
      </c>
      <c r="CE36" s="94">
        <f t="shared" si="25"/>
        <v>0</v>
      </c>
      <c r="CF36" s="94">
        <f t="shared" si="25"/>
        <v>0</v>
      </c>
      <c r="CG36" s="94">
        <f t="shared" si="25"/>
        <v>0</v>
      </c>
      <c r="CH36" s="94">
        <f t="shared" si="25"/>
        <v>0</v>
      </c>
      <c r="CI36" s="94">
        <f t="shared" si="25"/>
        <v>0</v>
      </c>
      <c r="CJ36" s="94">
        <f t="shared" si="25"/>
        <v>0</v>
      </c>
      <c r="CK36" s="94">
        <f t="shared" si="25"/>
        <v>0</v>
      </c>
      <c r="CL36" s="94">
        <f t="shared" si="25"/>
        <v>0</v>
      </c>
      <c r="CM36" s="94">
        <f t="shared" si="25"/>
        <v>0</v>
      </c>
      <c r="CN36" s="94">
        <f t="shared" si="25"/>
        <v>0</v>
      </c>
      <c r="CO36" s="94">
        <f t="shared" si="25"/>
        <v>0</v>
      </c>
      <c r="CP36" s="94">
        <f t="shared" si="25"/>
        <v>0</v>
      </c>
      <c r="CQ36" s="94"/>
    </row>
    <row r="37" spans="1:95" ht="14.25" customHeight="1" outlineLevel="1">
      <c r="B37" s="152">
        <f>$B$9</f>
        <v>0</v>
      </c>
      <c r="C37" s="94"/>
      <c r="D37" s="94">
        <f t="shared" si="17"/>
        <v>0</v>
      </c>
      <c r="E37" s="94">
        <f t="shared" si="17"/>
        <v>0</v>
      </c>
      <c r="F37" s="94">
        <f t="shared" si="17"/>
        <v>0</v>
      </c>
      <c r="G37" s="94">
        <f t="shared" si="17"/>
        <v>0</v>
      </c>
      <c r="H37" s="94">
        <f t="shared" si="17"/>
        <v>0</v>
      </c>
      <c r="I37" s="94">
        <f t="shared" si="17"/>
        <v>0</v>
      </c>
      <c r="J37" s="94">
        <f t="shared" si="17"/>
        <v>0</v>
      </c>
      <c r="K37" s="94">
        <f t="shared" si="17"/>
        <v>0</v>
      </c>
      <c r="L37" s="94">
        <f t="shared" si="17"/>
        <v>0</v>
      </c>
      <c r="M37" s="94">
        <f t="shared" si="17"/>
        <v>0</v>
      </c>
      <c r="N37" s="94">
        <f t="shared" si="17"/>
        <v>0</v>
      </c>
      <c r="O37" s="94">
        <f t="shared" si="17"/>
        <v>0</v>
      </c>
      <c r="P37" s="94">
        <f t="shared" ref="P37:CA37" si="26">IF(AND(P$15&gt;=$E9,P$15&lt;MAX($E9,1)+$G9),$I9,0)</f>
        <v>0</v>
      </c>
      <c r="Q37" s="94">
        <f t="shared" si="26"/>
        <v>0</v>
      </c>
      <c r="R37" s="94">
        <f t="shared" si="26"/>
        <v>0</v>
      </c>
      <c r="S37" s="94">
        <f t="shared" si="26"/>
        <v>0</v>
      </c>
      <c r="T37" s="94">
        <f t="shared" si="26"/>
        <v>0</v>
      </c>
      <c r="U37" s="94">
        <f t="shared" si="26"/>
        <v>0</v>
      </c>
      <c r="V37" s="94">
        <f t="shared" si="26"/>
        <v>0</v>
      </c>
      <c r="W37" s="94">
        <f t="shared" si="26"/>
        <v>0</v>
      </c>
      <c r="X37" s="94">
        <f t="shared" si="26"/>
        <v>0</v>
      </c>
      <c r="Y37" s="94">
        <f t="shared" si="26"/>
        <v>0</v>
      </c>
      <c r="Z37" s="94">
        <f t="shared" si="26"/>
        <v>0</v>
      </c>
      <c r="AA37" s="94">
        <f t="shared" si="26"/>
        <v>0</v>
      </c>
      <c r="AB37" s="94">
        <f t="shared" si="26"/>
        <v>0</v>
      </c>
      <c r="AC37" s="94">
        <f t="shared" si="26"/>
        <v>0</v>
      </c>
      <c r="AD37" s="94">
        <f t="shared" si="26"/>
        <v>0</v>
      </c>
      <c r="AE37" s="94">
        <f t="shared" si="26"/>
        <v>0</v>
      </c>
      <c r="AF37" s="94">
        <f t="shared" si="26"/>
        <v>0</v>
      </c>
      <c r="AG37" s="94">
        <f t="shared" si="26"/>
        <v>0</v>
      </c>
      <c r="AH37" s="94">
        <f t="shared" si="26"/>
        <v>0</v>
      </c>
      <c r="AI37" s="94">
        <f t="shared" si="26"/>
        <v>0</v>
      </c>
      <c r="AJ37" s="94">
        <f t="shared" si="26"/>
        <v>0</v>
      </c>
      <c r="AK37" s="94">
        <f t="shared" si="26"/>
        <v>0</v>
      </c>
      <c r="AL37" s="94">
        <f t="shared" si="26"/>
        <v>0</v>
      </c>
      <c r="AM37" s="94">
        <f t="shared" si="26"/>
        <v>0</v>
      </c>
      <c r="AN37" s="94">
        <f t="shared" si="26"/>
        <v>0</v>
      </c>
      <c r="AO37" s="94">
        <f t="shared" si="26"/>
        <v>0</v>
      </c>
      <c r="AP37" s="94">
        <f t="shared" si="26"/>
        <v>0</v>
      </c>
      <c r="AQ37" s="94">
        <f t="shared" si="26"/>
        <v>0</v>
      </c>
      <c r="AR37" s="94">
        <f t="shared" si="26"/>
        <v>0</v>
      </c>
      <c r="AS37" s="94">
        <f t="shared" si="26"/>
        <v>0</v>
      </c>
      <c r="AT37" s="94">
        <f t="shared" si="26"/>
        <v>0</v>
      </c>
      <c r="AU37" s="94">
        <f t="shared" si="26"/>
        <v>0</v>
      </c>
      <c r="AV37" s="94">
        <f t="shared" si="26"/>
        <v>0</v>
      </c>
      <c r="AW37" s="94">
        <f t="shared" si="26"/>
        <v>0</v>
      </c>
      <c r="AX37" s="94">
        <f t="shared" si="26"/>
        <v>0</v>
      </c>
      <c r="AY37" s="94">
        <f t="shared" si="26"/>
        <v>0</v>
      </c>
      <c r="AZ37" s="94">
        <f t="shared" si="26"/>
        <v>0</v>
      </c>
      <c r="BA37" s="94">
        <f t="shared" si="26"/>
        <v>0</v>
      </c>
      <c r="BB37" s="94">
        <f t="shared" si="26"/>
        <v>0</v>
      </c>
      <c r="BC37" s="94">
        <f t="shared" si="26"/>
        <v>0</v>
      </c>
      <c r="BD37" s="94">
        <f t="shared" si="26"/>
        <v>0</v>
      </c>
      <c r="BE37" s="94">
        <f t="shared" si="26"/>
        <v>0</v>
      </c>
      <c r="BF37" s="94">
        <f t="shared" si="26"/>
        <v>0</v>
      </c>
      <c r="BG37" s="94">
        <f t="shared" si="26"/>
        <v>0</v>
      </c>
      <c r="BH37" s="94">
        <f t="shared" si="26"/>
        <v>0</v>
      </c>
      <c r="BI37" s="94">
        <f t="shared" si="26"/>
        <v>0</v>
      </c>
      <c r="BJ37" s="94">
        <f t="shared" si="26"/>
        <v>0</v>
      </c>
      <c r="BK37" s="94">
        <f t="shared" si="26"/>
        <v>0</v>
      </c>
      <c r="BL37" s="94">
        <f t="shared" si="26"/>
        <v>0</v>
      </c>
      <c r="BM37" s="94">
        <f t="shared" si="26"/>
        <v>0</v>
      </c>
      <c r="BN37" s="94">
        <f t="shared" si="26"/>
        <v>0</v>
      </c>
      <c r="BO37" s="94">
        <f t="shared" si="26"/>
        <v>0</v>
      </c>
      <c r="BP37" s="94">
        <f t="shared" si="26"/>
        <v>0</v>
      </c>
      <c r="BQ37" s="94">
        <f t="shared" si="26"/>
        <v>0</v>
      </c>
      <c r="BR37" s="94">
        <f t="shared" si="26"/>
        <v>0</v>
      </c>
      <c r="BS37" s="94">
        <f t="shared" si="26"/>
        <v>0</v>
      </c>
      <c r="BT37" s="94">
        <f t="shared" si="26"/>
        <v>0</v>
      </c>
      <c r="BU37" s="94">
        <f t="shared" si="26"/>
        <v>0</v>
      </c>
      <c r="BV37" s="94">
        <f t="shared" si="26"/>
        <v>0</v>
      </c>
      <c r="BW37" s="94">
        <f t="shared" si="26"/>
        <v>0</v>
      </c>
      <c r="BX37" s="94">
        <f t="shared" si="26"/>
        <v>0</v>
      </c>
      <c r="BY37" s="94">
        <f t="shared" si="26"/>
        <v>0</v>
      </c>
      <c r="BZ37" s="94">
        <f t="shared" si="26"/>
        <v>0</v>
      </c>
      <c r="CA37" s="94">
        <f t="shared" si="26"/>
        <v>0</v>
      </c>
      <c r="CB37" s="94">
        <f t="shared" ref="CB37:CP37" si="27">IF(AND(CB$15&gt;=$E9,CB$15&lt;MAX($E9,1)+$G9),$I9,0)</f>
        <v>0</v>
      </c>
      <c r="CC37" s="94">
        <f t="shared" si="27"/>
        <v>0</v>
      </c>
      <c r="CD37" s="94">
        <f t="shared" si="27"/>
        <v>0</v>
      </c>
      <c r="CE37" s="94">
        <f t="shared" si="27"/>
        <v>0</v>
      </c>
      <c r="CF37" s="94">
        <f t="shared" si="27"/>
        <v>0</v>
      </c>
      <c r="CG37" s="94">
        <f t="shared" si="27"/>
        <v>0</v>
      </c>
      <c r="CH37" s="94">
        <f t="shared" si="27"/>
        <v>0</v>
      </c>
      <c r="CI37" s="94">
        <f t="shared" si="27"/>
        <v>0</v>
      </c>
      <c r="CJ37" s="94">
        <f t="shared" si="27"/>
        <v>0</v>
      </c>
      <c r="CK37" s="94">
        <f t="shared" si="27"/>
        <v>0</v>
      </c>
      <c r="CL37" s="94">
        <f t="shared" si="27"/>
        <v>0</v>
      </c>
      <c r="CM37" s="94">
        <f t="shared" si="27"/>
        <v>0</v>
      </c>
      <c r="CN37" s="94">
        <f t="shared" si="27"/>
        <v>0</v>
      </c>
      <c r="CO37" s="94">
        <f t="shared" si="27"/>
        <v>0</v>
      </c>
      <c r="CP37" s="94">
        <f t="shared" si="27"/>
        <v>0</v>
      </c>
      <c r="CQ37" s="94"/>
    </row>
    <row r="38" spans="1:95" ht="14.25" customHeight="1" outlineLevel="1">
      <c r="B38" s="152">
        <f>$B$10</f>
        <v>0</v>
      </c>
      <c r="C38" s="94"/>
      <c r="D38" s="94">
        <f t="shared" si="17"/>
        <v>0</v>
      </c>
      <c r="E38" s="94">
        <f t="shared" si="17"/>
        <v>0</v>
      </c>
      <c r="F38" s="94">
        <f t="shared" si="17"/>
        <v>0</v>
      </c>
      <c r="G38" s="94">
        <f t="shared" si="17"/>
        <v>0</v>
      </c>
      <c r="H38" s="94">
        <f t="shared" si="17"/>
        <v>0</v>
      </c>
      <c r="I38" s="94">
        <f t="shared" si="17"/>
        <v>0</v>
      </c>
      <c r="J38" s="94">
        <f t="shared" si="17"/>
        <v>0</v>
      </c>
      <c r="K38" s="94">
        <f t="shared" si="17"/>
        <v>0</v>
      </c>
      <c r="L38" s="94">
        <f t="shared" si="17"/>
        <v>0</v>
      </c>
      <c r="M38" s="94">
        <f t="shared" si="17"/>
        <v>0</v>
      </c>
      <c r="N38" s="94">
        <f t="shared" si="17"/>
        <v>0</v>
      </c>
      <c r="O38" s="94">
        <f t="shared" si="17"/>
        <v>0</v>
      </c>
      <c r="P38" s="94">
        <f t="shared" ref="P38:CA38" si="28">IF(AND(P$15&gt;=$E10,P$15&lt;MAX($E10,1)+$G10),$I10,0)</f>
        <v>0</v>
      </c>
      <c r="Q38" s="94">
        <f t="shared" si="28"/>
        <v>0</v>
      </c>
      <c r="R38" s="94">
        <f t="shared" si="28"/>
        <v>0</v>
      </c>
      <c r="S38" s="94">
        <f t="shared" si="28"/>
        <v>0</v>
      </c>
      <c r="T38" s="94">
        <f t="shared" si="28"/>
        <v>0</v>
      </c>
      <c r="U38" s="94">
        <f t="shared" si="28"/>
        <v>0</v>
      </c>
      <c r="V38" s="94">
        <f t="shared" si="28"/>
        <v>0</v>
      </c>
      <c r="W38" s="94">
        <f t="shared" si="28"/>
        <v>0</v>
      </c>
      <c r="X38" s="94">
        <f t="shared" si="28"/>
        <v>0</v>
      </c>
      <c r="Y38" s="94">
        <f t="shared" si="28"/>
        <v>0</v>
      </c>
      <c r="Z38" s="94">
        <f t="shared" si="28"/>
        <v>0</v>
      </c>
      <c r="AA38" s="94">
        <f t="shared" si="28"/>
        <v>0</v>
      </c>
      <c r="AB38" s="94">
        <f t="shared" si="28"/>
        <v>0</v>
      </c>
      <c r="AC38" s="94">
        <f t="shared" si="28"/>
        <v>0</v>
      </c>
      <c r="AD38" s="94">
        <f t="shared" si="28"/>
        <v>0</v>
      </c>
      <c r="AE38" s="94">
        <f t="shared" si="28"/>
        <v>0</v>
      </c>
      <c r="AF38" s="94">
        <f t="shared" si="28"/>
        <v>0</v>
      </c>
      <c r="AG38" s="94">
        <f t="shared" si="28"/>
        <v>0</v>
      </c>
      <c r="AH38" s="94">
        <f t="shared" si="28"/>
        <v>0</v>
      </c>
      <c r="AI38" s="94">
        <f t="shared" si="28"/>
        <v>0</v>
      </c>
      <c r="AJ38" s="94">
        <f t="shared" si="28"/>
        <v>0</v>
      </c>
      <c r="AK38" s="94">
        <f t="shared" si="28"/>
        <v>0</v>
      </c>
      <c r="AL38" s="94">
        <f t="shared" si="28"/>
        <v>0</v>
      </c>
      <c r="AM38" s="94">
        <f t="shared" si="28"/>
        <v>0</v>
      </c>
      <c r="AN38" s="94">
        <f t="shared" si="28"/>
        <v>0</v>
      </c>
      <c r="AO38" s="94">
        <f t="shared" si="28"/>
        <v>0</v>
      </c>
      <c r="AP38" s="94">
        <f t="shared" si="28"/>
        <v>0</v>
      </c>
      <c r="AQ38" s="94">
        <f t="shared" si="28"/>
        <v>0</v>
      </c>
      <c r="AR38" s="94">
        <f t="shared" si="28"/>
        <v>0</v>
      </c>
      <c r="AS38" s="94">
        <f t="shared" si="28"/>
        <v>0</v>
      </c>
      <c r="AT38" s="94">
        <f t="shared" si="28"/>
        <v>0</v>
      </c>
      <c r="AU38" s="94">
        <f t="shared" si="28"/>
        <v>0</v>
      </c>
      <c r="AV38" s="94">
        <f t="shared" si="28"/>
        <v>0</v>
      </c>
      <c r="AW38" s="94">
        <f t="shared" si="28"/>
        <v>0</v>
      </c>
      <c r="AX38" s="94">
        <f t="shared" si="28"/>
        <v>0</v>
      </c>
      <c r="AY38" s="94">
        <f t="shared" si="28"/>
        <v>0</v>
      </c>
      <c r="AZ38" s="94">
        <f t="shared" si="28"/>
        <v>0</v>
      </c>
      <c r="BA38" s="94">
        <f t="shared" si="28"/>
        <v>0</v>
      </c>
      <c r="BB38" s="94">
        <f t="shared" si="28"/>
        <v>0</v>
      </c>
      <c r="BC38" s="94">
        <f t="shared" si="28"/>
        <v>0</v>
      </c>
      <c r="BD38" s="94">
        <f t="shared" si="28"/>
        <v>0</v>
      </c>
      <c r="BE38" s="94">
        <f t="shared" si="28"/>
        <v>0</v>
      </c>
      <c r="BF38" s="94">
        <f t="shared" si="28"/>
        <v>0</v>
      </c>
      <c r="BG38" s="94">
        <f t="shared" si="28"/>
        <v>0</v>
      </c>
      <c r="BH38" s="94">
        <f t="shared" si="28"/>
        <v>0</v>
      </c>
      <c r="BI38" s="94">
        <f t="shared" si="28"/>
        <v>0</v>
      </c>
      <c r="BJ38" s="94">
        <f t="shared" si="28"/>
        <v>0</v>
      </c>
      <c r="BK38" s="94">
        <f t="shared" si="28"/>
        <v>0</v>
      </c>
      <c r="BL38" s="94">
        <f t="shared" si="28"/>
        <v>0</v>
      </c>
      <c r="BM38" s="94">
        <f t="shared" si="28"/>
        <v>0</v>
      </c>
      <c r="BN38" s="94">
        <f t="shared" si="28"/>
        <v>0</v>
      </c>
      <c r="BO38" s="94">
        <f t="shared" si="28"/>
        <v>0</v>
      </c>
      <c r="BP38" s="94">
        <f t="shared" si="28"/>
        <v>0</v>
      </c>
      <c r="BQ38" s="94">
        <f t="shared" si="28"/>
        <v>0</v>
      </c>
      <c r="BR38" s="94">
        <f t="shared" si="28"/>
        <v>0</v>
      </c>
      <c r="BS38" s="94">
        <f t="shared" si="28"/>
        <v>0</v>
      </c>
      <c r="BT38" s="94">
        <f t="shared" si="28"/>
        <v>0</v>
      </c>
      <c r="BU38" s="94">
        <f t="shared" si="28"/>
        <v>0</v>
      </c>
      <c r="BV38" s="94">
        <f t="shared" si="28"/>
        <v>0</v>
      </c>
      <c r="BW38" s="94">
        <f t="shared" si="28"/>
        <v>0</v>
      </c>
      <c r="BX38" s="94">
        <f t="shared" si="28"/>
        <v>0</v>
      </c>
      <c r="BY38" s="94">
        <f t="shared" si="28"/>
        <v>0</v>
      </c>
      <c r="BZ38" s="94">
        <f t="shared" si="28"/>
        <v>0</v>
      </c>
      <c r="CA38" s="94">
        <f t="shared" si="28"/>
        <v>0</v>
      </c>
      <c r="CB38" s="94">
        <f t="shared" ref="CB38:CP38" si="29">IF(AND(CB$15&gt;=$E10,CB$15&lt;MAX($E10,1)+$G10),$I10,0)</f>
        <v>0</v>
      </c>
      <c r="CC38" s="94">
        <f t="shared" si="29"/>
        <v>0</v>
      </c>
      <c r="CD38" s="94">
        <f t="shared" si="29"/>
        <v>0</v>
      </c>
      <c r="CE38" s="94">
        <f t="shared" si="29"/>
        <v>0</v>
      </c>
      <c r="CF38" s="94">
        <f t="shared" si="29"/>
        <v>0</v>
      </c>
      <c r="CG38" s="94">
        <f t="shared" si="29"/>
        <v>0</v>
      </c>
      <c r="CH38" s="94">
        <f t="shared" si="29"/>
        <v>0</v>
      </c>
      <c r="CI38" s="94">
        <f t="shared" si="29"/>
        <v>0</v>
      </c>
      <c r="CJ38" s="94">
        <f t="shared" si="29"/>
        <v>0</v>
      </c>
      <c r="CK38" s="94">
        <f t="shared" si="29"/>
        <v>0</v>
      </c>
      <c r="CL38" s="94">
        <f t="shared" si="29"/>
        <v>0</v>
      </c>
      <c r="CM38" s="94">
        <f t="shared" si="29"/>
        <v>0</v>
      </c>
      <c r="CN38" s="94">
        <f t="shared" si="29"/>
        <v>0</v>
      </c>
      <c r="CO38" s="94">
        <f t="shared" si="29"/>
        <v>0</v>
      </c>
      <c r="CP38" s="94">
        <f t="shared" si="29"/>
        <v>0</v>
      </c>
      <c r="CQ38" s="94"/>
    </row>
    <row r="39" spans="1:95" ht="14.25" customHeight="1" outlineLevel="1">
      <c r="B39" s="152">
        <f>$B$11</f>
        <v>0</v>
      </c>
      <c r="C39" s="94"/>
      <c r="D39" s="94">
        <f t="shared" si="17"/>
        <v>0</v>
      </c>
      <c r="E39" s="94">
        <f t="shared" si="17"/>
        <v>0</v>
      </c>
      <c r="F39" s="94">
        <f t="shared" si="17"/>
        <v>0</v>
      </c>
      <c r="G39" s="94">
        <f t="shared" si="17"/>
        <v>0</v>
      </c>
      <c r="H39" s="94">
        <f t="shared" si="17"/>
        <v>0</v>
      </c>
      <c r="I39" s="94">
        <f t="shared" si="17"/>
        <v>0</v>
      </c>
      <c r="J39" s="94">
        <f t="shared" si="17"/>
        <v>0</v>
      </c>
      <c r="K39" s="94">
        <f t="shared" si="17"/>
        <v>0</v>
      </c>
      <c r="L39" s="94">
        <f t="shared" si="17"/>
        <v>0</v>
      </c>
      <c r="M39" s="94">
        <f t="shared" si="17"/>
        <v>0</v>
      </c>
      <c r="N39" s="94">
        <f t="shared" si="17"/>
        <v>0</v>
      </c>
      <c r="O39" s="94">
        <f t="shared" si="17"/>
        <v>0</v>
      </c>
      <c r="P39" s="94">
        <f t="shared" ref="P39:CA39" si="30">IF(AND(P$15&gt;=$E11,P$15&lt;MAX($E11,1)+$G11),$I11,0)</f>
        <v>0</v>
      </c>
      <c r="Q39" s="94">
        <f t="shared" si="30"/>
        <v>0</v>
      </c>
      <c r="R39" s="94">
        <f t="shared" si="30"/>
        <v>0</v>
      </c>
      <c r="S39" s="94">
        <f t="shared" si="30"/>
        <v>0</v>
      </c>
      <c r="T39" s="94">
        <f t="shared" si="30"/>
        <v>0</v>
      </c>
      <c r="U39" s="94">
        <f t="shared" si="30"/>
        <v>0</v>
      </c>
      <c r="V39" s="94">
        <f t="shared" si="30"/>
        <v>0</v>
      </c>
      <c r="W39" s="94">
        <f t="shared" si="30"/>
        <v>0</v>
      </c>
      <c r="X39" s="94">
        <f t="shared" si="30"/>
        <v>0</v>
      </c>
      <c r="Y39" s="94">
        <f t="shared" si="30"/>
        <v>0</v>
      </c>
      <c r="Z39" s="94">
        <f t="shared" si="30"/>
        <v>0</v>
      </c>
      <c r="AA39" s="94">
        <f t="shared" si="30"/>
        <v>0</v>
      </c>
      <c r="AB39" s="94">
        <f t="shared" si="30"/>
        <v>0</v>
      </c>
      <c r="AC39" s="94">
        <f t="shared" si="30"/>
        <v>0</v>
      </c>
      <c r="AD39" s="94">
        <f t="shared" si="30"/>
        <v>0</v>
      </c>
      <c r="AE39" s="94">
        <f t="shared" si="30"/>
        <v>0</v>
      </c>
      <c r="AF39" s="94">
        <f t="shared" si="30"/>
        <v>0</v>
      </c>
      <c r="AG39" s="94">
        <f t="shared" si="30"/>
        <v>0</v>
      </c>
      <c r="AH39" s="94">
        <f t="shared" si="30"/>
        <v>0</v>
      </c>
      <c r="AI39" s="94">
        <f t="shared" si="30"/>
        <v>0</v>
      </c>
      <c r="AJ39" s="94">
        <f t="shared" si="30"/>
        <v>0</v>
      </c>
      <c r="AK39" s="94">
        <f t="shared" si="30"/>
        <v>0</v>
      </c>
      <c r="AL39" s="94">
        <f t="shared" si="30"/>
        <v>0</v>
      </c>
      <c r="AM39" s="94">
        <f t="shared" si="30"/>
        <v>0</v>
      </c>
      <c r="AN39" s="94">
        <f t="shared" si="30"/>
        <v>0</v>
      </c>
      <c r="AO39" s="94">
        <f t="shared" si="30"/>
        <v>0</v>
      </c>
      <c r="AP39" s="94">
        <f t="shared" si="30"/>
        <v>0</v>
      </c>
      <c r="AQ39" s="94">
        <f t="shared" si="30"/>
        <v>0</v>
      </c>
      <c r="AR39" s="94">
        <f t="shared" si="30"/>
        <v>0</v>
      </c>
      <c r="AS39" s="94">
        <f t="shared" si="30"/>
        <v>0</v>
      </c>
      <c r="AT39" s="94">
        <f t="shared" si="30"/>
        <v>0</v>
      </c>
      <c r="AU39" s="94">
        <f t="shared" si="30"/>
        <v>0</v>
      </c>
      <c r="AV39" s="94">
        <f t="shared" si="30"/>
        <v>0</v>
      </c>
      <c r="AW39" s="94">
        <f t="shared" si="30"/>
        <v>0</v>
      </c>
      <c r="AX39" s="94">
        <f t="shared" si="30"/>
        <v>0</v>
      </c>
      <c r="AY39" s="94">
        <f t="shared" si="30"/>
        <v>0</v>
      </c>
      <c r="AZ39" s="94">
        <f t="shared" si="30"/>
        <v>0</v>
      </c>
      <c r="BA39" s="94">
        <f t="shared" si="30"/>
        <v>0</v>
      </c>
      <c r="BB39" s="94">
        <f t="shared" si="30"/>
        <v>0</v>
      </c>
      <c r="BC39" s="94">
        <f t="shared" si="30"/>
        <v>0</v>
      </c>
      <c r="BD39" s="94">
        <f t="shared" si="30"/>
        <v>0</v>
      </c>
      <c r="BE39" s="94">
        <f t="shared" si="30"/>
        <v>0</v>
      </c>
      <c r="BF39" s="94">
        <f t="shared" si="30"/>
        <v>0</v>
      </c>
      <c r="BG39" s="94">
        <f t="shared" si="30"/>
        <v>0</v>
      </c>
      <c r="BH39" s="94">
        <f t="shared" si="30"/>
        <v>0</v>
      </c>
      <c r="BI39" s="94">
        <f t="shared" si="30"/>
        <v>0</v>
      </c>
      <c r="BJ39" s="94">
        <f t="shared" si="30"/>
        <v>0</v>
      </c>
      <c r="BK39" s="94">
        <f t="shared" si="30"/>
        <v>0</v>
      </c>
      <c r="BL39" s="94">
        <f t="shared" si="30"/>
        <v>0</v>
      </c>
      <c r="BM39" s="94">
        <f t="shared" si="30"/>
        <v>0</v>
      </c>
      <c r="BN39" s="94">
        <f t="shared" si="30"/>
        <v>0</v>
      </c>
      <c r="BO39" s="94">
        <f t="shared" si="30"/>
        <v>0</v>
      </c>
      <c r="BP39" s="94">
        <f t="shared" si="30"/>
        <v>0</v>
      </c>
      <c r="BQ39" s="94">
        <f t="shared" si="30"/>
        <v>0</v>
      </c>
      <c r="BR39" s="94">
        <f t="shared" si="30"/>
        <v>0</v>
      </c>
      <c r="BS39" s="94">
        <f t="shared" si="30"/>
        <v>0</v>
      </c>
      <c r="BT39" s="94">
        <f t="shared" si="30"/>
        <v>0</v>
      </c>
      <c r="BU39" s="94">
        <f t="shared" si="30"/>
        <v>0</v>
      </c>
      <c r="BV39" s="94">
        <f t="shared" si="30"/>
        <v>0</v>
      </c>
      <c r="BW39" s="94">
        <f t="shared" si="30"/>
        <v>0</v>
      </c>
      <c r="BX39" s="94">
        <f t="shared" si="30"/>
        <v>0</v>
      </c>
      <c r="BY39" s="94">
        <f t="shared" si="30"/>
        <v>0</v>
      </c>
      <c r="BZ39" s="94">
        <f t="shared" si="30"/>
        <v>0</v>
      </c>
      <c r="CA39" s="94">
        <f t="shared" si="30"/>
        <v>0</v>
      </c>
      <c r="CB39" s="94">
        <f t="shared" ref="CB39:CP39" si="31">IF(AND(CB$15&gt;=$E11,CB$15&lt;MAX($E11,1)+$G11),$I11,0)</f>
        <v>0</v>
      </c>
      <c r="CC39" s="94">
        <f t="shared" si="31"/>
        <v>0</v>
      </c>
      <c r="CD39" s="94">
        <f t="shared" si="31"/>
        <v>0</v>
      </c>
      <c r="CE39" s="94">
        <f t="shared" si="31"/>
        <v>0</v>
      </c>
      <c r="CF39" s="94">
        <f t="shared" si="31"/>
        <v>0</v>
      </c>
      <c r="CG39" s="94">
        <f t="shared" si="31"/>
        <v>0</v>
      </c>
      <c r="CH39" s="94">
        <f t="shared" si="31"/>
        <v>0</v>
      </c>
      <c r="CI39" s="94">
        <f t="shared" si="31"/>
        <v>0</v>
      </c>
      <c r="CJ39" s="94">
        <f t="shared" si="31"/>
        <v>0</v>
      </c>
      <c r="CK39" s="94">
        <f t="shared" si="31"/>
        <v>0</v>
      </c>
      <c r="CL39" s="94">
        <f t="shared" si="31"/>
        <v>0</v>
      </c>
      <c r="CM39" s="94">
        <f t="shared" si="31"/>
        <v>0</v>
      </c>
      <c r="CN39" s="94">
        <f t="shared" si="31"/>
        <v>0</v>
      </c>
      <c r="CO39" s="94">
        <f t="shared" si="31"/>
        <v>0</v>
      </c>
      <c r="CP39" s="94">
        <f t="shared" si="31"/>
        <v>0</v>
      </c>
      <c r="CQ39" s="94"/>
    </row>
    <row r="40" spans="1:95" ht="14.25" customHeight="1" outlineLevel="1">
      <c r="B40" s="152">
        <f>$B$12</f>
        <v>0</v>
      </c>
      <c r="C40" s="94"/>
      <c r="D40" s="94">
        <f t="shared" si="17"/>
        <v>0</v>
      </c>
      <c r="E40" s="94">
        <f t="shared" si="17"/>
        <v>0</v>
      </c>
      <c r="F40" s="94">
        <f t="shared" si="17"/>
        <v>0</v>
      </c>
      <c r="G40" s="94">
        <f t="shared" si="17"/>
        <v>0</v>
      </c>
      <c r="H40" s="94">
        <f t="shared" si="17"/>
        <v>0</v>
      </c>
      <c r="I40" s="94">
        <f t="shared" si="17"/>
        <v>0</v>
      </c>
      <c r="J40" s="94">
        <f t="shared" si="17"/>
        <v>0</v>
      </c>
      <c r="K40" s="94">
        <f t="shared" si="17"/>
        <v>0</v>
      </c>
      <c r="L40" s="94">
        <f t="shared" si="17"/>
        <v>0</v>
      </c>
      <c r="M40" s="94">
        <f t="shared" si="17"/>
        <v>0</v>
      </c>
      <c r="N40" s="94">
        <f t="shared" si="17"/>
        <v>0</v>
      </c>
      <c r="O40" s="94">
        <f t="shared" si="17"/>
        <v>0</v>
      </c>
      <c r="P40" s="94">
        <f t="shared" ref="P40:CA40" si="32">IF(AND(P$15&gt;=$E12,P$15&lt;MAX($E12,1)+$G12),$I12,0)</f>
        <v>0</v>
      </c>
      <c r="Q40" s="94">
        <f t="shared" si="32"/>
        <v>0</v>
      </c>
      <c r="R40" s="94">
        <f t="shared" si="32"/>
        <v>0</v>
      </c>
      <c r="S40" s="94">
        <f t="shared" si="32"/>
        <v>0</v>
      </c>
      <c r="T40" s="94">
        <f t="shared" si="32"/>
        <v>0</v>
      </c>
      <c r="U40" s="94">
        <f t="shared" si="32"/>
        <v>0</v>
      </c>
      <c r="V40" s="94">
        <f t="shared" si="32"/>
        <v>0</v>
      </c>
      <c r="W40" s="94">
        <f t="shared" si="32"/>
        <v>0</v>
      </c>
      <c r="X40" s="94">
        <f t="shared" si="32"/>
        <v>0</v>
      </c>
      <c r="Y40" s="94">
        <f t="shared" si="32"/>
        <v>0</v>
      </c>
      <c r="Z40" s="94">
        <f t="shared" si="32"/>
        <v>0</v>
      </c>
      <c r="AA40" s="94">
        <f t="shared" si="32"/>
        <v>0</v>
      </c>
      <c r="AB40" s="94">
        <f t="shared" si="32"/>
        <v>0</v>
      </c>
      <c r="AC40" s="94">
        <f t="shared" si="32"/>
        <v>0</v>
      </c>
      <c r="AD40" s="94">
        <f t="shared" si="32"/>
        <v>0</v>
      </c>
      <c r="AE40" s="94">
        <f t="shared" si="32"/>
        <v>0</v>
      </c>
      <c r="AF40" s="94">
        <f t="shared" si="32"/>
        <v>0</v>
      </c>
      <c r="AG40" s="94">
        <f t="shared" si="32"/>
        <v>0</v>
      </c>
      <c r="AH40" s="94">
        <f t="shared" si="32"/>
        <v>0</v>
      </c>
      <c r="AI40" s="94">
        <f t="shared" si="32"/>
        <v>0</v>
      </c>
      <c r="AJ40" s="94">
        <f t="shared" si="32"/>
        <v>0</v>
      </c>
      <c r="AK40" s="94">
        <f t="shared" si="32"/>
        <v>0</v>
      </c>
      <c r="AL40" s="94">
        <f t="shared" si="32"/>
        <v>0</v>
      </c>
      <c r="AM40" s="94">
        <f t="shared" si="32"/>
        <v>0</v>
      </c>
      <c r="AN40" s="94">
        <f t="shared" si="32"/>
        <v>0</v>
      </c>
      <c r="AO40" s="94">
        <f t="shared" si="32"/>
        <v>0</v>
      </c>
      <c r="AP40" s="94">
        <f t="shared" si="32"/>
        <v>0</v>
      </c>
      <c r="AQ40" s="94">
        <f t="shared" si="32"/>
        <v>0</v>
      </c>
      <c r="AR40" s="94">
        <f t="shared" si="32"/>
        <v>0</v>
      </c>
      <c r="AS40" s="94">
        <f t="shared" si="32"/>
        <v>0</v>
      </c>
      <c r="AT40" s="94">
        <f t="shared" si="32"/>
        <v>0</v>
      </c>
      <c r="AU40" s="94">
        <f t="shared" si="32"/>
        <v>0</v>
      </c>
      <c r="AV40" s="94">
        <f t="shared" si="32"/>
        <v>0</v>
      </c>
      <c r="AW40" s="94">
        <f t="shared" si="32"/>
        <v>0</v>
      </c>
      <c r="AX40" s="94">
        <f t="shared" si="32"/>
        <v>0</v>
      </c>
      <c r="AY40" s="94">
        <f t="shared" si="32"/>
        <v>0</v>
      </c>
      <c r="AZ40" s="94">
        <f t="shared" si="32"/>
        <v>0</v>
      </c>
      <c r="BA40" s="94">
        <f t="shared" si="32"/>
        <v>0</v>
      </c>
      <c r="BB40" s="94">
        <f t="shared" si="32"/>
        <v>0</v>
      </c>
      <c r="BC40" s="94">
        <f t="shared" si="32"/>
        <v>0</v>
      </c>
      <c r="BD40" s="94">
        <f t="shared" si="32"/>
        <v>0</v>
      </c>
      <c r="BE40" s="94">
        <f t="shared" si="32"/>
        <v>0</v>
      </c>
      <c r="BF40" s="94">
        <f t="shared" si="32"/>
        <v>0</v>
      </c>
      <c r="BG40" s="94">
        <f t="shared" si="32"/>
        <v>0</v>
      </c>
      <c r="BH40" s="94">
        <f t="shared" si="32"/>
        <v>0</v>
      </c>
      <c r="BI40" s="94">
        <f t="shared" si="32"/>
        <v>0</v>
      </c>
      <c r="BJ40" s="94">
        <f t="shared" si="32"/>
        <v>0</v>
      </c>
      <c r="BK40" s="94">
        <f t="shared" si="32"/>
        <v>0</v>
      </c>
      <c r="BL40" s="94">
        <f t="shared" si="32"/>
        <v>0</v>
      </c>
      <c r="BM40" s="94">
        <f t="shared" si="32"/>
        <v>0</v>
      </c>
      <c r="BN40" s="94">
        <f t="shared" si="32"/>
        <v>0</v>
      </c>
      <c r="BO40" s="94">
        <f t="shared" si="32"/>
        <v>0</v>
      </c>
      <c r="BP40" s="94">
        <f t="shared" si="32"/>
        <v>0</v>
      </c>
      <c r="BQ40" s="94">
        <f t="shared" si="32"/>
        <v>0</v>
      </c>
      <c r="BR40" s="94">
        <f t="shared" si="32"/>
        <v>0</v>
      </c>
      <c r="BS40" s="94">
        <f t="shared" si="32"/>
        <v>0</v>
      </c>
      <c r="BT40" s="94">
        <f t="shared" si="32"/>
        <v>0</v>
      </c>
      <c r="BU40" s="94">
        <f t="shared" si="32"/>
        <v>0</v>
      </c>
      <c r="BV40" s="94">
        <f t="shared" si="32"/>
        <v>0</v>
      </c>
      <c r="BW40" s="94">
        <f t="shared" si="32"/>
        <v>0</v>
      </c>
      <c r="BX40" s="94">
        <f t="shared" si="32"/>
        <v>0</v>
      </c>
      <c r="BY40" s="94">
        <f t="shared" si="32"/>
        <v>0</v>
      </c>
      <c r="BZ40" s="94">
        <f t="shared" si="32"/>
        <v>0</v>
      </c>
      <c r="CA40" s="94">
        <f t="shared" si="32"/>
        <v>0</v>
      </c>
      <c r="CB40" s="94">
        <f t="shared" ref="CB40:CP40" si="33">IF(AND(CB$15&gt;=$E12,CB$15&lt;MAX($E12,1)+$G12),$I12,0)</f>
        <v>0</v>
      </c>
      <c r="CC40" s="94">
        <f t="shared" si="33"/>
        <v>0</v>
      </c>
      <c r="CD40" s="94">
        <f t="shared" si="33"/>
        <v>0</v>
      </c>
      <c r="CE40" s="94">
        <f t="shared" si="33"/>
        <v>0</v>
      </c>
      <c r="CF40" s="94">
        <f t="shared" si="33"/>
        <v>0</v>
      </c>
      <c r="CG40" s="94">
        <f t="shared" si="33"/>
        <v>0</v>
      </c>
      <c r="CH40" s="94">
        <f t="shared" si="33"/>
        <v>0</v>
      </c>
      <c r="CI40" s="94">
        <f t="shared" si="33"/>
        <v>0</v>
      </c>
      <c r="CJ40" s="94">
        <f t="shared" si="33"/>
        <v>0</v>
      </c>
      <c r="CK40" s="94">
        <f t="shared" si="33"/>
        <v>0</v>
      </c>
      <c r="CL40" s="94">
        <f t="shared" si="33"/>
        <v>0</v>
      </c>
      <c r="CM40" s="94">
        <f t="shared" si="33"/>
        <v>0</v>
      </c>
      <c r="CN40" s="94">
        <f t="shared" si="33"/>
        <v>0</v>
      </c>
      <c r="CO40" s="94">
        <f t="shared" si="33"/>
        <v>0</v>
      </c>
      <c r="CP40" s="94">
        <f t="shared" si="33"/>
        <v>0</v>
      </c>
      <c r="CQ40" s="94"/>
    </row>
    <row r="41" spans="1:95" ht="14.25" customHeight="1" outlineLevel="1">
      <c r="B41" s="152">
        <f>$B$13</f>
        <v>0</v>
      </c>
      <c r="C41" s="94"/>
      <c r="D41" s="94">
        <f t="shared" si="17"/>
        <v>0</v>
      </c>
      <c r="E41" s="94">
        <f t="shared" si="17"/>
        <v>0</v>
      </c>
      <c r="F41" s="94">
        <f t="shared" si="17"/>
        <v>0</v>
      </c>
      <c r="G41" s="94">
        <f t="shared" si="17"/>
        <v>0</v>
      </c>
      <c r="H41" s="94">
        <f t="shared" si="17"/>
        <v>0</v>
      </c>
      <c r="I41" s="94">
        <f t="shared" si="17"/>
        <v>0</v>
      </c>
      <c r="J41" s="94">
        <f t="shared" si="17"/>
        <v>0</v>
      </c>
      <c r="K41" s="94">
        <f t="shared" si="17"/>
        <v>0</v>
      </c>
      <c r="L41" s="94">
        <f t="shared" si="17"/>
        <v>0</v>
      </c>
      <c r="M41" s="94">
        <f t="shared" si="17"/>
        <v>0</v>
      </c>
      <c r="N41" s="94">
        <f t="shared" si="17"/>
        <v>0</v>
      </c>
      <c r="O41" s="94">
        <f t="shared" si="17"/>
        <v>0</v>
      </c>
      <c r="P41" s="94">
        <f t="shared" ref="P41:CA41" si="34">IF(AND(P$15&gt;=$E13,P$15&lt;MAX($E13,1)+$G13),$I13,0)</f>
        <v>0</v>
      </c>
      <c r="Q41" s="94">
        <f t="shared" si="34"/>
        <v>0</v>
      </c>
      <c r="R41" s="94">
        <f t="shared" si="34"/>
        <v>0</v>
      </c>
      <c r="S41" s="94">
        <f t="shared" si="34"/>
        <v>0</v>
      </c>
      <c r="T41" s="94">
        <f t="shared" si="34"/>
        <v>0</v>
      </c>
      <c r="U41" s="94">
        <f t="shared" si="34"/>
        <v>0</v>
      </c>
      <c r="V41" s="94">
        <f t="shared" si="34"/>
        <v>0</v>
      </c>
      <c r="W41" s="94">
        <f t="shared" si="34"/>
        <v>0</v>
      </c>
      <c r="X41" s="94">
        <f t="shared" si="34"/>
        <v>0</v>
      </c>
      <c r="Y41" s="94">
        <f t="shared" si="34"/>
        <v>0</v>
      </c>
      <c r="Z41" s="94">
        <f t="shared" si="34"/>
        <v>0</v>
      </c>
      <c r="AA41" s="94">
        <f t="shared" si="34"/>
        <v>0</v>
      </c>
      <c r="AB41" s="94">
        <f t="shared" si="34"/>
        <v>0</v>
      </c>
      <c r="AC41" s="94">
        <f t="shared" si="34"/>
        <v>0</v>
      </c>
      <c r="AD41" s="94">
        <f t="shared" si="34"/>
        <v>0</v>
      </c>
      <c r="AE41" s="94">
        <f t="shared" si="34"/>
        <v>0</v>
      </c>
      <c r="AF41" s="94">
        <f t="shared" si="34"/>
        <v>0</v>
      </c>
      <c r="AG41" s="94">
        <f t="shared" si="34"/>
        <v>0</v>
      </c>
      <c r="AH41" s="94">
        <f t="shared" si="34"/>
        <v>0</v>
      </c>
      <c r="AI41" s="94">
        <f t="shared" si="34"/>
        <v>0</v>
      </c>
      <c r="AJ41" s="94">
        <f t="shared" si="34"/>
        <v>0</v>
      </c>
      <c r="AK41" s="94">
        <f t="shared" si="34"/>
        <v>0</v>
      </c>
      <c r="AL41" s="94">
        <f t="shared" si="34"/>
        <v>0</v>
      </c>
      <c r="AM41" s="94">
        <f t="shared" si="34"/>
        <v>0</v>
      </c>
      <c r="AN41" s="94">
        <f t="shared" si="34"/>
        <v>0</v>
      </c>
      <c r="AO41" s="94">
        <f t="shared" si="34"/>
        <v>0</v>
      </c>
      <c r="AP41" s="94">
        <f t="shared" si="34"/>
        <v>0</v>
      </c>
      <c r="AQ41" s="94">
        <f t="shared" si="34"/>
        <v>0</v>
      </c>
      <c r="AR41" s="94">
        <f t="shared" si="34"/>
        <v>0</v>
      </c>
      <c r="AS41" s="94">
        <f t="shared" si="34"/>
        <v>0</v>
      </c>
      <c r="AT41" s="94">
        <f t="shared" si="34"/>
        <v>0</v>
      </c>
      <c r="AU41" s="94">
        <f t="shared" si="34"/>
        <v>0</v>
      </c>
      <c r="AV41" s="94">
        <f t="shared" si="34"/>
        <v>0</v>
      </c>
      <c r="AW41" s="94">
        <f t="shared" si="34"/>
        <v>0</v>
      </c>
      <c r="AX41" s="94">
        <f t="shared" si="34"/>
        <v>0</v>
      </c>
      <c r="AY41" s="94">
        <f t="shared" si="34"/>
        <v>0</v>
      </c>
      <c r="AZ41" s="94">
        <f t="shared" si="34"/>
        <v>0</v>
      </c>
      <c r="BA41" s="94">
        <f t="shared" si="34"/>
        <v>0</v>
      </c>
      <c r="BB41" s="94">
        <f t="shared" si="34"/>
        <v>0</v>
      </c>
      <c r="BC41" s="94">
        <f t="shared" si="34"/>
        <v>0</v>
      </c>
      <c r="BD41" s="94">
        <f t="shared" si="34"/>
        <v>0</v>
      </c>
      <c r="BE41" s="94">
        <f t="shared" si="34"/>
        <v>0</v>
      </c>
      <c r="BF41" s="94">
        <f t="shared" si="34"/>
        <v>0</v>
      </c>
      <c r="BG41" s="94">
        <f t="shared" si="34"/>
        <v>0</v>
      </c>
      <c r="BH41" s="94">
        <f t="shared" si="34"/>
        <v>0</v>
      </c>
      <c r="BI41" s="94">
        <f t="shared" si="34"/>
        <v>0</v>
      </c>
      <c r="BJ41" s="94">
        <f t="shared" si="34"/>
        <v>0</v>
      </c>
      <c r="BK41" s="94">
        <f t="shared" si="34"/>
        <v>0</v>
      </c>
      <c r="BL41" s="94">
        <f t="shared" si="34"/>
        <v>0</v>
      </c>
      <c r="BM41" s="94">
        <f t="shared" si="34"/>
        <v>0</v>
      </c>
      <c r="BN41" s="94">
        <f t="shared" si="34"/>
        <v>0</v>
      </c>
      <c r="BO41" s="94">
        <f t="shared" si="34"/>
        <v>0</v>
      </c>
      <c r="BP41" s="94">
        <f t="shared" si="34"/>
        <v>0</v>
      </c>
      <c r="BQ41" s="94">
        <f t="shared" si="34"/>
        <v>0</v>
      </c>
      <c r="BR41" s="94">
        <f t="shared" si="34"/>
        <v>0</v>
      </c>
      <c r="BS41" s="94">
        <f t="shared" si="34"/>
        <v>0</v>
      </c>
      <c r="BT41" s="94">
        <f t="shared" si="34"/>
        <v>0</v>
      </c>
      <c r="BU41" s="94">
        <f t="shared" si="34"/>
        <v>0</v>
      </c>
      <c r="BV41" s="94">
        <f t="shared" si="34"/>
        <v>0</v>
      </c>
      <c r="BW41" s="94">
        <f t="shared" si="34"/>
        <v>0</v>
      </c>
      <c r="BX41" s="94">
        <f t="shared" si="34"/>
        <v>0</v>
      </c>
      <c r="BY41" s="94">
        <f t="shared" si="34"/>
        <v>0</v>
      </c>
      <c r="BZ41" s="94">
        <f t="shared" si="34"/>
        <v>0</v>
      </c>
      <c r="CA41" s="94">
        <f t="shared" si="34"/>
        <v>0</v>
      </c>
      <c r="CB41" s="94">
        <f t="shared" ref="CB41:CP41" si="35">IF(AND(CB$15&gt;=$E13,CB$15&lt;MAX($E13,1)+$G13),$I13,0)</f>
        <v>0</v>
      </c>
      <c r="CC41" s="94">
        <f t="shared" si="35"/>
        <v>0</v>
      </c>
      <c r="CD41" s="94">
        <f t="shared" si="35"/>
        <v>0</v>
      </c>
      <c r="CE41" s="94">
        <f t="shared" si="35"/>
        <v>0</v>
      </c>
      <c r="CF41" s="94">
        <f t="shared" si="35"/>
        <v>0</v>
      </c>
      <c r="CG41" s="94">
        <f t="shared" si="35"/>
        <v>0</v>
      </c>
      <c r="CH41" s="94">
        <f t="shared" si="35"/>
        <v>0</v>
      </c>
      <c r="CI41" s="94">
        <f t="shared" si="35"/>
        <v>0</v>
      </c>
      <c r="CJ41" s="94">
        <f t="shared" si="35"/>
        <v>0</v>
      </c>
      <c r="CK41" s="94">
        <f t="shared" si="35"/>
        <v>0</v>
      </c>
      <c r="CL41" s="94">
        <f t="shared" si="35"/>
        <v>0</v>
      </c>
      <c r="CM41" s="94">
        <f t="shared" si="35"/>
        <v>0</v>
      </c>
      <c r="CN41" s="94">
        <f t="shared" si="35"/>
        <v>0</v>
      </c>
      <c r="CO41" s="94">
        <f t="shared" si="35"/>
        <v>0</v>
      </c>
      <c r="CP41" s="94">
        <f t="shared" si="35"/>
        <v>0</v>
      </c>
      <c r="CQ41" s="94"/>
    </row>
    <row r="42" spans="1:95" ht="14.25" customHeight="1">
      <c r="B42" s="17" t="s">
        <v>311</v>
      </c>
      <c r="C42" s="352">
        <f t="shared" ref="C42:CP42" si="36">SUM(C32:C41)</f>
        <v>0</v>
      </c>
      <c r="D42" s="352">
        <f t="shared" si="36"/>
        <v>0</v>
      </c>
      <c r="E42" s="352">
        <f t="shared" si="36"/>
        <v>0</v>
      </c>
      <c r="F42" s="352">
        <f t="shared" si="36"/>
        <v>0</v>
      </c>
      <c r="G42" s="352">
        <f t="shared" si="36"/>
        <v>0</v>
      </c>
      <c r="H42" s="352">
        <f t="shared" si="36"/>
        <v>0</v>
      </c>
      <c r="I42" s="352">
        <f t="shared" si="36"/>
        <v>0</v>
      </c>
      <c r="J42" s="352">
        <f t="shared" si="36"/>
        <v>0</v>
      </c>
      <c r="K42" s="352">
        <f t="shared" si="36"/>
        <v>0</v>
      </c>
      <c r="L42" s="352">
        <f t="shared" si="36"/>
        <v>0</v>
      </c>
      <c r="M42" s="352">
        <f t="shared" si="36"/>
        <v>0</v>
      </c>
      <c r="N42" s="352">
        <f t="shared" si="36"/>
        <v>0</v>
      </c>
      <c r="O42" s="352">
        <f t="shared" si="36"/>
        <v>0</v>
      </c>
      <c r="P42" s="352">
        <f t="shared" si="36"/>
        <v>0</v>
      </c>
      <c r="Q42" s="352">
        <f t="shared" si="36"/>
        <v>0</v>
      </c>
      <c r="R42" s="352">
        <f t="shared" si="36"/>
        <v>0</v>
      </c>
      <c r="S42" s="352">
        <f t="shared" si="36"/>
        <v>0</v>
      </c>
      <c r="T42" s="352">
        <f t="shared" si="36"/>
        <v>0</v>
      </c>
      <c r="U42" s="352">
        <f t="shared" si="36"/>
        <v>0</v>
      </c>
      <c r="V42" s="352">
        <f t="shared" si="36"/>
        <v>0</v>
      </c>
      <c r="W42" s="352">
        <f t="shared" si="36"/>
        <v>0</v>
      </c>
      <c r="X42" s="352">
        <f t="shared" si="36"/>
        <v>0</v>
      </c>
      <c r="Y42" s="352">
        <f t="shared" si="36"/>
        <v>0</v>
      </c>
      <c r="Z42" s="352">
        <f t="shared" si="36"/>
        <v>0</v>
      </c>
      <c r="AA42" s="352">
        <f t="shared" si="36"/>
        <v>0</v>
      </c>
      <c r="AB42" s="352">
        <f t="shared" si="36"/>
        <v>0</v>
      </c>
      <c r="AC42" s="352">
        <f t="shared" si="36"/>
        <v>0</v>
      </c>
      <c r="AD42" s="352">
        <f t="shared" si="36"/>
        <v>0</v>
      </c>
      <c r="AE42" s="352">
        <f t="shared" si="36"/>
        <v>0</v>
      </c>
      <c r="AF42" s="352">
        <f t="shared" si="36"/>
        <v>0</v>
      </c>
      <c r="AG42" s="352">
        <f t="shared" si="36"/>
        <v>0</v>
      </c>
      <c r="AH42" s="352">
        <f t="shared" si="36"/>
        <v>0</v>
      </c>
      <c r="AI42" s="352">
        <f t="shared" si="36"/>
        <v>0</v>
      </c>
      <c r="AJ42" s="352">
        <f t="shared" si="36"/>
        <v>0</v>
      </c>
      <c r="AK42" s="352">
        <f t="shared" si="36"/>
        <v>0</v>
      </c>
      <c r="AL42" s="352">
        <f t="shared" si="36"/>
        <v>0</v>
      </c>
      <c r="AM42" s="352">
        <f t="shared" si="36"/>
        <v>0</v>
      </c>
      <c r="AN42" s="352">
        <f t="shared" si="36"/>
        <v>0</v>
      </c>
      <c r="AO42" s="352">
        <f t="shared" si="36"/>
        <v>0</v>
      </c>
      <c r="AP42" s="352">
        <f t="shared" si="36"/>
        <v>0</v>
      </c>
      <c r="AQ42" s="352">
        <f t="shared" si="36"/>
        <v>0</v>
      </c>
      <c r="AR42" s="352">
        <f t="shared" si="36"/>
        <v>0</v>
      </c>
      <c r="AS42" s="352">
        <f t="shared" si="36"/>
        <v>0</v>
      </c>
      <c r="AT42" s="352">
        <f t="shared" si="36"/>
        <v>0</v>
      </c>
      <c r="AU42" s="352">
        <f t="shared" si="36"/>
        <v>0</v>
      </c>
      <c r="AV42" s="352">
        <f t="shared" si="36"/>
        <v>0</v>
      </c>
      <c r="AW42" s="352">
        <f t="shared" si="36"/>
        <v>0</v>
      </c>
      <c r="AX42" s="352">
        <f t="shared" si="36"/>
        <v>0</v>
      </c>
      <c r="AY42" s="352">
        <f t="shared" si="36"/>
        <v>0</v>
      </c>
      <c r="AZ42" s="352">
        <f t="shared" si="36"/>
        <v>0</v>
      </c>
      <c r="BA42" s="352">
        <f t="shared" si="36"/>
        <v>0</v>
      </c>
      <c r="BB42" s="352">
        <f t="shared" si="36"/>
        <v>0</v>
      </c>
      <c r="BC42" s="352">
        <f t="shared" si="36"/>
        <v>0</v>
      </c>
      <c r="BD42" s="352">
        <f t="shared" si="36"/>
        <v>0</v>
      </c>
      <c r="BE42" s="352">
        <f t="shared" si="36"/>
        <v>0</v>
      </c>
      <c r="BF42" s="352">
        <f t="shared" si="36"/>
        <v>0</v>
      </c>
      <c r="BG42" s="352">
        <f t="shared" si="36"/>
        <v>0</v>
      </c>
      <c r="BH42" s="352">
        <f t="shared" si="36"/>
        <v>0</v>
      </c>
      <c r="BI42" s="352">
        <f t="shared" si="36"/>
        <v>0</v>
      </c>
      <c r="BJ42" s="352">
        <f t="shared" si="36"/>
        <v>0</v>
      </c>
      <c r="BK42" s="352">
        <f t="shared" si="36"/>
        <v>0</v>
      </c>
      <c r="BL42" s="352">
        <f t="shared" si="36"/>
        <v>0</v>
      </c>
      <c r="BM42" s="352">
        <f t="shared" si="36"/>
        <v>0</v>
      </c>
      <c r="BN42" s="352">
        <f t="shared" si="36"/>
        <v>0</v>
      </c>
      <c r="BO42" s="352">
        <f t="shared" si="36"/>
        <v>0</v>
      </c>
      <c r="BP42" s="352">
        <f t="shared" si="36"/>
        <v>0</v>
      </c>
      <c r="BQ42" s="352">
        <f t="shared" si="36"/>
        <v>0</v>
      </c>
      <c r="BR42" s="352">
        <f t="shared" si="36"/>
        <v>0</v>
      </c>
      <c r="BS42" s="352">
        <f t="shared" si="36"/>
        <v>0</v>
      </c>
      <c r="BT42" s="352">
        <f t="shared" si="36"/>
        <v>0</v>
      </c>
      <c r="BU42" s="352">
        <f t="shared" si="36"/>
        <v>0</v>
      </c>
      <c r="BV42" s="352">
        <f t="shared" si="36"/>
        <v>0</v>
      </c>
      <c r="BW42" s="352">
        <f t="shared" si="36"/>
        <v>0</v>
      </c>
      <c r="BX42" s="352">
        <f t="shared" si="36"/>
        <v>0</v>
      </c>
      <c r="BY42" s="352">
        <f t="shared" si="36"/>
        <v>0</v>
      </c>
      <c r="BZ42" s="352">
        <f t="shared" si="36"/>
        <v>0</v>
      </c>
      <c r="CA42" s="352">
        <f t="shared" si="36"/>
        <v>0</v>
      </c>
      <c r="CB42" s="352">
        <f t="shared" si="36"/>
        <v>0</v>
      </c>
      <c r="CC42" s="352">
        <f t="shared" si="36"/>
        <v>0</v>
      </c>
      <c r="CD42" s="352">
        <f t="shared" si="36"/>
        <v>0</v>
      </c>
      <c r="CE42" s="352">
        <f t="shared" si="36"/>
        <v>0</v>
      </c>
      <c r="CF42" s="352">
        <f t="shared" si="36"/>
        <v>0</v>
      </c>
      <c r="CG42" s="352">
        <f t="shared" si="36"/>
        <v>0</v>
      </c>
      <c r="CH42" s="352">
        <f t="shared" si="36"/>
        <v>0</v>
      </c>
      <c r="CI42" s="352">
        <f t="shared" si="36"/>
        <v>0</v>
      </c>
      <c r="CJ42" s="352">
        <f t="shared" si="36"/>
        <v>0</v>
      </c>
      <c r="CK42" s="352">
        <f t="shared" si="36"/>
        <v>0</v>
      </c>
      <c r="CL42" s="352">
        <f t="shared" si="36"/>
        <v>0</v>
      </c>
      <c r="CM42" s="352">
        <f t="shared" si="36"/>
        <v>0</v>
      </c>
      <c r="CN42" s="352">
        <f t="shared" si="36"/>
        <v>0</v>
      </c>
      <c r="CO42" s="352">
        <f t="shared" si="36"/>
        <v>0</v>
      </c>
      <c r="CP42" s="352">
        <f t="shared" si="36"/>
        <v>0</v>
      </c>
    </row>
    <row r="43" spans="1:95" ht="14.25" customHeight="1">
      <c r="B43" s="17"/>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c r="AA43" s="105"/>
      <c r="AB43" s="105"/>
      <c r="AC43" s="105"/>
      <c r="AD43" s="105"/>
      <c r="AE43" s="105"/>
      <c r="AF43" s="105"/>
      <c r="AG43" s="105"/>
      <c r="AH43" s="105"/>
      <c r="AI43" s="105"/>
      <c r="AJ43" s="105"/>
      <c r="AK43" s="105"/>
      <c r="AL43" s="105"/>
      <c r="AM43" s="105"/>
      <c r="AN43" s="105"/>
      <c r="AO43" s="105"/>
      <c r="AP43" s="105"/>
      <c r="AQ43" s="105"/>
      <c r="AR43" s="105"/>
      <c r="AS43" s="105"/>
      <c r="AT43" s="105"/>
      <c r="AU43" s="105"/>
      <c r="AV43" s="105"/>
      <c r="AW43" s="105"/>
      <c r="AX43" s="105"/>
      <c r="AY43" s="105"/>
      <c r="AZ43" s="105"/>
      <c r="BA43" s="105"/>
      <c r="BB43" s="105"/>
      <c r="BC43" s="105"/>
      <c r="BD43" s="105"/>
      <c r="BE43" s="105"/>
      <c r="BF43" s="105"/>
      <c r="BG43" s="105"/>
      <c r="BH43" s="105"/>
      <c r="BI43" s="105"/>
      <c r="BJ43" s="105"/>
      <c r="BK43" s="105"/>
      <c r="BL43" s="105"/>
      <c r="BM43" s="105"/>
      <c r="BN43" s="105"/>
      <c r="BO43" s="105"/>
      <c r="BP43" s="105"/>
      <c r="BQ43" s="105"/>
      <c r="BR43" s="105"/>
      <c r="BS43" s="105"/>
      <c r="BT43" s="105"/>
      <c r="BU43" s="105"/>
      <c r="BV43" s="105"/>
      <c r="BW43" s="105"/>
      <c r="BX43" s="105"/>
      <c r="BY43" s="105"/>
      <c r="BZ43" s="105"/>
      <c r="CA43" s="105"/>
      <c r="CB43" s="105"/>
      <c r="CC43" s="105"/>
      <c r="CD43" s="105"/>
      <c r="CE43" s="105"/>
      <c r="CF43" s="105"/>
      <c r="CG43" s="105"/>
      <c r="CH43" s="105"/>
      <c r="CI43" s="105"/>
      <c r="CJ43" s="105"/>
      <c r="CK43" s="105"/>
      <c r="CL43" s="105"/>
      <c r="CM43" s="105"/>
      <c r="CN43" s="105"/>
      <c r="CO43" s="105"/>
      <c r="CP43" s="105"/>
    </row>
    <row r="44" spans="1:95" ht="14.25" customHeight="1">
      <c r="A44" s="17"/>
      <c r="B44" s="92" t="s">
        <v>354</v>
      </c>
      <c r="C44" s="92"/>
      <c r="D44" s="92"/>
      <c r="E44" s="92"/>
      <c r="F44" s="92"/>
      <c r="G44" s="92"/>
      <c r="H44" s="92"/>
      <c r="I44" s="92"/>
      <c r="J44" s="92"/>
      <c r="K44" s="92"/>
      <c r="L44" s="92"/>
      <c r="M44" s="92"/>
      <c r="N44" s="92"/>
      <c r="O44" s="92"/>
      <c r="P44" s="92"/>
      <c r="Q44" s="92"/>
      <c r="R44" s="92"/>
      <c r="S44" s="92"/>
      <c r="T44" s="92"/>
      <c r="U44" s="92"/>
      <c r="V44" s="92"/>
      <c r="W44" s="92"/>
      <c r="X44" s="92"/>
      <c r="Y44" s="92"/>
      <c r="Z44" s="92"/>
      <c r="AA44" s="92"/>
      <c r="AB44" s="92"/>
      <c r="AC44" s="92"/>
      <c r="AD44" s="92"/>
      <c r="AE44" s="92"/>
      <c r="AF44" s="92"/>
      <c r="AG44" s="92"/>
      <c r="AH44" s="92"/>
      <c r="AI44" s="92"/>
      <c r="AJ44" s="92"/>
      <c r="AK44" s="92"/>
      <c r="AL44" s="92"/>
      <c r="AM44" s="92"/>
      <c r="AN44" s="92"/>
      <c r="AO44" s="92"/>
      <c r="AP44" s="92"/>
      <c r="AQ44" s="92"/>
      <c r="AR44" s="92"/>
      <c r="AS44" s="92"/>
      <c r="AT44" s="92"/>
      <c r="AU44" s="92"/>
      <c r="AV44" s="92"/>
      <c r="AW44" s="92"/>
      <c r="AX44" s="92"/>
      <c r="AY44" s="92"/>
      <c r="AZ44" s="92"/>
      <c r="BA44" s="92"/>
      <c r="BB44" s="92"/>
      <c r="BC44" s="92"/>
      <c r="BD44" s="92"/>
      <c r="BE44" s="92"/>
      <c r="BF44" s="92"/>
      <c r="BG44" s="92"/>
      <c r="BH44" s="92"/>
      <c r="BI44" s="92"/>
      <c r="BJ44" s="92"/>
      <c r="BK44" s="92"/>
      <c r="BL44" s="92"/>
      <c r="BM44" s="92"/>
      <c r="BN44" s="92"/>
      <c r="BO44" s="92"/>
      <c r="BP44" s="92"/>
      <c r="BQ44" s="92"/>
      <c r="BR44" s="92"/>
      <c r="BS44" s="92"/>
      <c r="BT44" s="92"/>
      <c r="BU44" s="92"/>
      <c r="BV44" s="92"/>
      <c r="BW44" s="92"/>
      <c r="BX44" s="92"/>
      <c r="BY44" s="92"/>
      <c r="BZ44" s="92"/>
      <c r="CA44" s="92"/>
      <c r="CB44" s="92"/>
      <c r="CC44" s="92"/>
      <c r="CD44" s="92"/>
      <c r="CE44" s="92"/>
      <c r="CF44" s="92"/>
      <c r="CG44" s="92"/>
      <c r="CH44" s="92"/>
      <c r="CI44" s="92"/>
      <c r="CJ44" s="92"/>
      <c r="CK44" s="92"/>
      <c r="CL44" s="92"/>
      <c r="CM44" s="92"/>
      <c r="CN44" s="92"/>
      <c r="CO44" s="92"/>
      <c r="CP44" s="92"/>
      <c r="CQ44" s="92"/>
    </row>
    <row r="45" spans="1:95" ht="14.25" customHeight="1" outlineLevel="1">
      <c r="B45" s="152" t="str">
        <f>$B$4</f>
        <v>Business Loan</v>
      </c>
      <c r="D45" s="154">
        <f t="shared" ref="D45:CP45" si="37">IF(D32&gt;0,C71*$F4/12,0)</f>
        <v>0</v>
      </c>
      <c r="E45" s="154">
        <f t="shared" si="37"/>
        <v>0</v>
      </c>
      <c r="F45" s="154">
        <f t="shared" si="37"/>
        <v>0</v>
      </c>
      <c r="G45" s="154">
        <f t="shared" si="37"/>
        <v>0</v>
      </c>
      <c r="H45" s="154">
        <f t="shared" si="37"/>
        <v>0</v>
      </c>
      <c r="I45" s="154">
        <f t="shared" si="37"/>
        <v>0</v>
      </c>
      <c r="J45" s="154">
        <f t="shared" si="37"/>
        <v>0</v>
      </c>
      <c r="K45" s="154">
        <f t="shared" si="37"/>
        <v>0</v>
      </c>
      <c r="L45" s="154">
        <f t="shared" si="37"/>
        <v>0</v>
      </c>
      <c r="M45" s="154">
        <f t="shared" si="37"/>
        <v>0</v>
      </c>
      <c r="N45" s="154">
        <f t="shared" si="37"/>
        <v>0</v>
      </c>
      <c r="O45" s="154">
        <f t="shared" si="37"/>
        <v>0</v>
      </c>
      <c r="P45" s="154">
        <f t="shared" si="37"/>
        <v>0</v>
      </c>
      <c r="Q45" s="154">
        <f t="shared" si="37"/>
        <v>0</v>
      </c>
      <c r="R45" s="154">
        <f t="shared" si="37"/>
        <v>0</v>
      </c>
      <c r="S45" s="154">
        <f t="shared" si="37"/>
        <v>0</v>
      </c>
      <c r="T45" s="154">
        <f t="shared" si="37"/>
        <v>0</v>
      </c>
      <c r="U45" s="154">
        <f t="shared" si="37"/>
        <v>0</v>
      </c>
      <c r="V45" s="154">
        <f t="shared" si="37"/>
        <v>0</v>
      </c>
      <c r="W45" s="154">
        <f t="shared" si="37"/>
        <v>0</v>
      </c>
      <c r="X45" s="154">
        <f t="shared" si="37"/>
        <v>0</v>
      </c>
      <c r="Y45" s="154">
        <f t="shared" si="37"/>
        <v>0</v>
      </c>
      <c r="Z45" s="154">
        <f t="shared" si="37"/>
        <v>0</v>
      </c>
      <c r="AA45" s="154">
        <f t="shared" si="37"/>
        <v>0</v>
      </c>
      <c r="AB45" s="154">
        <f t="shared" si="37"/>
        <v>0</v>
      </c>
      <c r="AC45" s="154">
        <f t="shared" si="37"/>
        <v>0</v>
      </c>
      <c r="AD45" s="154">
        <f t="shared" si="37"/>
        <v>0</v>
      </c>
      <c r="AE45" s="154">
        <f t="shared" si="37"/>
        <v>0</v>
      </c>
      <c r="AF45" s="154">
        <f t="shared" si="37"/>
        <v>0</v>
      </c>
      <c r="AG45" s="154">
        <f t="shared" si="37"/>
        <v>0</v>
      </c>
      <c r="AH45" s="154">
        <f t="shared" si="37"/>
        <v>0</v>
      </c>
      <c r="AI45" s="154">
        <f t="shared" si="37"/>
        <v>0</v>
      </c>
      <c r="AJ45" s="154">
        <f t="shared" si="37"/>
        <v>0</v>
      </c>
      <c r="AK45" s="154">
        <f t="shared" si="37"/>
        <v>0</v>
      </c>
      <c r="AL45" s="154">
        <f t="shared" si="37"/>
        <v>0</v>
      </c>
      <c r="AM45" s="154">
        <f t="shared" si="37"/>
        <v>0</v>
      </c>
      <c r="AN45" s="154">
        <f t="shared" si="37"/>
        <v>0</v>
      </c>
      <c r="AO45" s="154">
        <f t="shared" si="37"/>
        <v>0</v>
      </c>
      <c r="AP45" s="154">
        <f t="shared" si="37"/>
        <v>0</v>
      </c>
      <c r="AQ45" s="154">
        <f t="shared" si="37"/>
        <v>0</v>
      </c>
      <c r="AR45" s="154">
        <f t="shared" si="37"/>
        <v>0</v>
      </c>
      <c r="AS45" s="154">
        <f t="shared" si="37"/>
        <v>0</v>
      </c>
      <c r="AT45" s="154">
        <f t="shared" si="37"/>
        <v>0</v>
      </c>
      <c r="AU45" s="154">
        <f t="shared" si="37"/>
        <v>0</v>
      </c>
      <c r="AV45" s="154">
        <f t="shared" si="37"/>
        <v>0</v>
      </c>
      <c r="AW45" s="154">
        <f t="shared" si="37"/>
        <v>0</v>
      </c>
      <c r="AX45" s="154">
        <f t="shared" si="37"/>
        <v>0</v>
      </c>
      <c r="AY45" s="154">
        <f t="shared" si="37"/>
        <v>0</v>
      </c>
      <c r="AZ45" s="154">
        <f t="shared" si="37"/>
        <v>0</v>
      </c>
      <c r="BA45" s="154">
        <f t="shared" si="37"/>
        <v>0</v>
      </c>
      <c r="BB45" s="154">
        <f t="shared" si="37"/>
        <v>0</v>
      </c>
      <c r="BC45" s="154">
        <f t="shared" si="37"/>
        <v>0</v>
      </c>
      <c r="BD45" s="154">
        <f t="shared" si="37"/>
        <v>0</v>
      </c>
      <c r="BE45" s="154">
        <f t="shared" si="37"/>
        <v>0</v>
      </c>
      <c r="BF45" s="154">
        <f t="shared" si="37"/>
        <v>0</v>
      </c>
      <c r="BG45" s="154">
        <f t="shared" si="37"/>
        <v>0</v>
      </c>
      <c r="BH45" s="154">
        <f t="shared" si="37"/>
        <v>0</v>
      </c>
      <c r="BI45" s="154">
        <f t="shared" si="37"/>
        <v>0</v>
      </c>
      <c r="BJ45" s="154">
        <f t="shared" si="37"/>
        <v>0</v>
      </c>
      <c r="BK45" s="154">
        <f t="shared" si="37"/>
        <v>0</v>
      </c>
      <c r="BL45" s="154">
        <f t="shared" si="37"/>
        <v>0</v>
      </c>
      <c r="BM45" s="154">
        <f t="shared" si="37"/>
        <v>0</v>
      </c>
      <c r="BN45" s="154">
        <f t="shared" si="37"/>
        <v>0</v>
      </c>
      <c r="BO45" s="154">
        <f t="shared" si="37"/>
        <v>0</v>
      </c>
      <c r="BP45" s="154">
        <f t="shared" si="37"/>
        <v>0</v>
      </c>
      <c r="BQ45" s="154">
        <f t="shared" si="37"/>
        <v>0</v>
      </c>
      <c r="BR45" s="154">
        <f t="shared" si="37"/>
        <v>0</v>
      </c>
      <c r="BS45" s="154">
        <f t="shared" si="37"/>
        <v>0</v>
      </c>
      <c r="BT45" s="154">
        <f t="shared" si="37"/>
        <v>0</v>
      </c>
      <c r="BU45" s="154">
        <f t="shared" si="37"/>
        <v>0</v>
      </c>
      <c r="BV45" s="154">
        <f t="shared" si="37"/>
        <v>0</v>
      </c>
      <c r="BW45" s="154">
        <f t="shared" si="37"/>
        <v>0</v>
      </c>
      <c r="BX45" s="154">
        <f t="shared" si="37"/>
        <v>0</v>
      </c>
      <c r="BY45" s="154">
        <f t="shared" si="37"/>
        <v>0</v>
      </c>
      <c r="BZ45" s="154">
        <f t="shared" si="37"/>
        <v>0</v>
      </c>
      <c r="CA45" s="154">
        <f t="shared" si="37"/>
        <v>0</v>
      </c>
      <c r="CB45" s="154">
        <f t="shared" si="37"/>
        <v>0</v>
      </c>
      <c r="CC45" s="154">
        <f t="shared" si="37"/>
        <v>0</v>
      </c>
      <c r="CD45" s="154">
        <f t="shared" si="37"/>
        <v>0</v>
      </c>
      <c r="CE45" s="154">
        <f t="shared" si="37"/>
        <v>0</v>
      </c>
      <c r="CF45" s="154">
        <f t="shared" si="37"/>
        <v>0</v>
      </c>
      <c r="CG45" s="154">
        <f t="shared" si="37"/>
        <v>0</v>
      </c>
      <c r="CH45" s="154">
        <f t="shared" si="37"/>
        <v>0</v>
      </c>
      <c r="CI45" s="154">
        <f t="shared" si="37"/>
        <v>0</v>
      </c>
      <c r="CJ45" s="154">
        <f t="shared" si="37"/>
        <v>0</v>
      </c>
      <c r="CK45" s="154">
        <f t="shared" si="37"/>
        <v>0</v>
      </c>
      <c r="CL45" s="154">
        <f t="shared" si="37"/>
        <v>0</v>
      </c>
      <c r="CM45" s="154">
        <f t="shared" si="37"/>
        <v>0</v>
      </c>
      <c r="CN45" s="154">
        <f t="shared" si="37"/>
        <v>0</v>
      </c>
      <c r="CO45" s="154">
        <f t="shared" si="37"/>
        <v>0</v>
      </c>
      <c r="CP45" s="154">
        <f t="shared" si="37"/>
        <v>0</v>
      </c>
    </row>
    <row r="46" spans="1:95" ht="14.25" customHeight="1" outlineLevel="1">
      <c r="B46" s="152" t="str">
        <f>$B$5</f>
        <v>SBA Loan</v>
      </c>
      <c r="D46" s="154">
        <f t="shared" ref="D46:CP46" si="38">IF(D33&gt;0,C72*$F5/12,0)</f>
        <v>0</v>
      </c>
      <c r="E46" s="154">
        <f t="shared" si="38"/>
        <v>0</v>
      </c>
      <c r="F46" s="154">
        <f t="shared" si="38"/>
        <v>0</v>
      </c>
      <c r="G46" s="154">
        <f t="shared" si="38"/>
        <v>0</v>
      </c>
      <c r="H46" s="154">
        <f t="shared" si="38"/>
        <v>0</v>
      </c>
      <c r="I46" s="154">
        <f t="shared" si="38"/>
        <v>0</v>
      </c>
      <c r="J46" s="154">
        <f t="shared" si="38"/>
        <v>0</v>
      </c>
      <c r="K46" s="154">
        <f t="shared" si="38"/>
        <v>0</v>
      </c>
      <c r="L46" s="154">
        <f t="shared" si="38"/>
        <v>0</v>
      </c>
      <c r="M46" s="154">
        <f t="shared" si="38"/>
        <v>0</v>
      </c>
      <c r="N46" s="154">
        <f t="shared" si="38"/>
        <v>0</v>
      </c>
      <c r="O46" s="154">
        <f t="shared" si="38"/>
        <v>0</v>
      </c>
      <c r="P46" s="154">
        <f t="shared" si="38"/>
        <v>0</v>
      </c>
      <c r="Q46" s="154">
        <f t="shared" si="38"/>
        <v>0</v>
      </c>
      <c r="R46" s="154">
        <f t="shared" si="38"/>
        <v>0</v>
      </c>
      <c r="S46" s="154">
        <f t="shared" si="38"/>
        <v>0</v>
      </c>
      <c r="T46" s="154">
        <f t="shared" si="38"/>
        <v>0</v>
      </c>
      <c r="U46" s="154">
        <f t="shared" si="38"/>
        <v>0</v>
      </c>
      <c r="V46" s="154">
        <f t="shared" si="38"/>
        <v>0</v>
      </c>
      <c r="W46" s="154">
        <f t="shared" si="38"/>
        <v>0</v>
      </c>
      <c r="X46" s="154">
        <f t="shared" si="38"/>
        <v>0</v>
      </c>
      <c r="Y46" s="154">
        <f t="shared" si="38"/>
        <v>0</v>
      </c>
      <c r="Z46" s="154">
        <f t="shared" si="38"/>
        <v>0</v>
      </c>
      <c r="AA46" s="154">
        <f t="shared" si="38"/>
        <v>0</v>
      </c>
      <c r="AB46" s="154">
        <f t="shared" si="38"/>
        <v>0</v>
      </c>
      <c r="AC46" s="154">
        <f t="shared" si="38"/>
        <v>0</v>
      </c>
      <c r="AD46" s="154">
        <f t="shared" si="38"/>
        <v>0</v>
      </c>
      <c r="AE46" s="154">
        <f t="shared" si="38"/>
        <v>0</v>
      </c>
      <c r="AF46" s="154">
        <f t="shared" si="38"/>
        <v>0</v>
      </c>
      <c r="AG46" s="154">
        <f t="shared" si="38"/>
        <v>0</v>
      </c>
      <c r="AH46" s="154">
        <f t="shared" si="38"/>
        <v>0</v>
      </c>
      <c r="AI46" s="154">
        <f t="shared" si="38"/>
        <v>0</v>
      </c>
      <c r="AJ46" s="154">
        <f t="shared" si="38"/>
        <v>0</v>
      </c>
      <c r="AK46" s="154">
        <f t="shared" si="38"/>
        <v>0</v>
      </c>
      <c r="AL46" s="154">
        <f t="shared" si="38"/>
        <v>0</v>
      </c>
      <c r="AM46" s="154">
        <f t="shared" si="38"/>
        <v>0</v>
      </c>
      <c r="AN46" s="154">
        <f t="shared" si="38"/>
        <v>0</v>
      </c>
      <c r="AO46" s="154">
        <f t="shared" si="38"/>
        <v>0</v>
      </c>
      <c r="AP46" s="154">
        <f t="shared" si="38"/>
        <v>0</v>
      </c>
      <c r="AQ46" s="154">
        <f t="shared" si="38"/>
        <v>0</v>
      </c>
      <c r="AR46" s="154">
        <f t="shared" si="38"/>
        <v>0</v>
      </c>
      <c r="AS46" s="154">
        <f t="shared" si="38"/>
        <v>0</v>
      </c>
      <c r="AT46" s="154">
        <f t="shared" si="38"/>
        <v>0</v>
      </c>
      <c r="AU46" s="154">
        <f t="shared" si="38"/>
        <v>0</v>
      </c>
      <c r="AV46" s="154">
        <f t="shared" si="38"/>
        <v>0</v>
      </c>
      <c r="AW46" s="154">
        <f t="shared" si="38"/>
        <v>0</v>
      </c>
      <c r="AX46" s="154">
        <f t="shared" si="38"/>
        <v>0</v>
      </c>
      <c r="AY46" s="154">
        <f t="shared" si="38"/>
        <v>0</v>
      </c>
      <c r="AZ46" s="154">
        <f t="shared" si="38"/>
        <v>0</v>
      </c>
      <c r="BA46" s="154">
        <f t="shared" si="38"/>
        <v>0</v>
      </c>
      <c r="BB46" s="154">
        <f t="shared" si="38"/>
        <v>0</v>
      </c>
      <c r="BC46" s="154">
        <f t="shared" si="38"/>
        <v>0</v>
      </c>
      <c r="BD46" s="154">
        <f t="shared" si="38"/>
        <v>0</v>
      </c>
      <c r="BE46" s="154">
        <f t="shared" si="38"/>
        <v>0</v>
      </c>
      <c r="BF46" s="154">
        <f t="shared" si="38"/>
        <v>0</v>
      </c>
      <c r="BG46" s="154">
        <f t="shared" si="38"/>
        <v>0</v>
      </c>
      <c r="BH46" s="154">
        <f t="shared" si="38"/>
        <v>0</v>
      </c>
      <c r="BI46" s="154">
        <f t="shared" si="38"/>
        <v>0</v>
      </c>
      <c r="BJ46" s="154">
        <f t="shared" si="38"/>
        <v>0</v>
      </c>
      <c r="BK46" s="154">
        <f t="shared" si="38"/>
        <v>0</v>
      </c>
      <c r="BL46" s="154">
        <f t="shared" si="38"/>
        <v>0</v>
      </c>
      <c r="BM46" s="154">
        <f t="shared" si="38"/>
        <v>0</v>
      </c>
      <c r="BN46" s="154">
        <f t="shared" si="38"/>
        <v>0</v>
      </c>
      <c r="BO46" s="154">
        <f t="shared" si="38"/>
        <v>0</v>
      </c>
      <c r="BP46" s="154">
        <f t="shared" si="38"/>
        <v>0</v>
      </c>
      <c r="BQ46" s="154">
        <f t="shared" si="38"/>
        <v>0</v>
      </c>
      <c r="BR46" s="154">
        <f t="shared" si="38"/>
        <v>0</v>
      </c>
      <c r="BS46" s="154">
        <f t="shared" si="38"/>
        <v>0</v>
      </c>
      <c r="BT46" s="154">
        <f t="shared" si="38"/>
        <v>0</v>
      </c>
      <c r="BU46" s="154">
        <f t="shared" si="38"/>
        <v>0</v>
      </c>
      <c r="BV46" s="154">
        <f t="shared" si="38"/>
        <v>0</v>
      </c>
      <c r="BW46" s="154">
        <f t="shared" si="38"/>
        <v>0</v>
      </c>
      <c r="BX46" s="154">
        <f t="shared" si="38"/>
        <v>0</v>
      </c>
      <c r="BY46" s="154">
        <f t="shared" si="38"/>
        <v>0</v>
      </c>
      <c r="BZ46" s="154">
        <f t="shared" si="38"/>
        <v>0</v>
      </c>
      <c r="CA46" s="154">
        <f t="shared" si="38"/>
        <v>0</v>
      </c>
      <c r="CB46" s="154">
        <f t="shared" si="38"/>
        <v>0</v>
      </c>
      <c r="CC46" s="154">
        <f t="shared" si="38"/>
        <v>0</v>
      </c>
      <c r="CD46" s="154">
        <f t="shared" si="38"/>
        <v>0</v>
      </c>
      <c r="CE46" s="154">
        <f t="shared" si="38"/>
        <v>0</v>
      </c>
      <c r="CF46" s="154">
        <f t="shared" si="38"/>
        <v>0</v>
      </c>
      <c r="CG46" s="154">
        <f t="shared" si="38"/>
        <v>0</v>
      </c>
      <c r="CH46" s="154">
        <f t="shared" si="38"/>
        <v>0</v>
      </c>
      <c r="CI46" s="154">
        <f t="shared" si="38"/>
        <v>0</v>
      </c>
      <c r="CJ46" s="154">
        <f t="shared" si="38"/>
        <v>0</v>
      </c>
      <c r="CK46" s="154">
        <f t="shared" si="38"/>
        <v>0</v>
      </c>
      <c r="CL46" s="154">
        <f t="shared" si="38"/>
        <v>0</v>
      </c>
      <c r="CM46" s="154">
        <f t="shared" si="38"/>
        <v>0</v>
      </c>
      <c r="CN46" s="154">
        <f t="shared" si="38"/>
        <v>0</v>
      </c>
      <c r="CO46" s="154">
        <f t="shared" si="38"/>
        <v>0</v>
      </c>
      <c r="CP46" s="154">
        <f t="shared" si="38"/>
        <v>0</v>
      </c>
    </row>
    <row r="47" spans="1:95" ht="14.25" customHeight="1" outlineLevel="1">
      <c r="B47" s="152">
        <f>$B$6</f>
        <v>0</v>
      </c>
      <c r="D47" s="154">
        <f t="shared" ref="D47:CP47" si="39">IF(D34&gt;0,C73*$F6/12,0)</f>
        <v>0</v>
      </c>
      <c r="E47" s="154">
        <f t="shared" si="39"/>
        <v>0</v>
      </c>
      <c r="F47" s="154">
        <f t="shared" si="39"/>
        <v>0</v>
      </c>
      <c r="G47" s="154">
        <f t="shared" si="39"/>
        <v>0</v>
      </c>
      <c r="H47" s="154">
        <f t="shared" si="39"/>
        <v>0</v>
      </c>
      <c r="I47" s="154">
        <f t="shared" si="39"/>
        <v>0</v>
      </c>
      <c r="J47" s="154">
        <f t="shared" si="39"/>
        <v>0</v>
      </c>
      <c r="K47" s="154">
        <f t="shared" si="39"/>
        <v>0</v>
      </c>
      <c r="L47" s="154">
        <f t="shared" si="39"/>
        <v>0</v>
      </c>
      <c r="M47" s="154">
        <f t="shared" si="39"/>
        <v>0</v>
      </c>
      <c r="N47" s="154">
        <f t="shared" si="39"/>
        <v>0</v>
      </c>
      <c r="O47" s="154">
        <f t="shared" si="39"/>
        <v>0</v>
      </c>
      <c r="P47" s="154">
        <f t="shared" si="39"/>
        <v>0</v>
      </c>
      <c r="Q47" s="154">
        <f t="shared" si="39"/>
        <v>0</v>
      </c>
      <c r="R47" s="154">
        <f t="shared" si="39"/>
        <v>0</v>
      </c>
      <c r="S47" s="154">
        <f t="shared" si="39"/>
        <v>0</v>
      </c>
      <c r="T47" s="154">
        <f t="shared" si="39"/>
        <v>0</v>
      </c>
      <c r="U47" s="154">
        <f t="shared" si="39"/>
        <v>0</v>
      </c>
      <c r="V47" s="154">
        <f t="shared" si="39"/>
        <v>0</v>
      </c>
      <c r="W47" s="154">
        <f t="shared" si="39"/>
        <v>0</v>
      </c>
      <c r="X47" s="154">
        <f t="shared" si="39"/>
        <v>0</v>
      </c>
      <c r="Y47" s="154">
        <f t="shared" si="39"/>
        <v>0</v>
      </c>
      <c r="Z47" s="154">
        <f t="shared" si="39"/>
        <v>0</v>
      </c>
      <c r="AA47" s="154">
        <f t="shared" si="39"/>
        <v>0</v>
      </c>
      <c r="AB47" s="154">
        <f t="shared" si="39"/>
        <v>0</v>
      </c>
      <c r="AC47" s="154">
        <f t="shared" si="39"/>
        <v>0</v>
      </c>
      <c r="AD47" s="154">
        <f t="shared" si="39"/>
        <v>0</v>
      </c>
      <c r="AE47" s="154">
        <f t="shared" si="39"/>
        <v>0</v>
      </c>
      <c r="AF47" s="154">
        <f t="shared" si="39"/>
        <v>0</v>
      </c>
      <c r="AG47" s="154">
        <f t="shared" si="39"/>
        <v>0</v>
      </c>
      <c r="AH47" s="154">
        <f t="shared" si="39"/>
        <v>0</v>
      </c>
      <c r="AI47" s="154">
        <f t="shared" si="39"/>
        <v>0</v>
      </c>
      <c r="AJ47" s="154">
        <f t="shared" si="39"/>
        <v>0</v>
      </c>
      <c r="AK47" s="154">
        <f t="shared" si="39"/>
        <v>0</v>
      </c>
      <c r="AL47" s="154">
        <f t="shared" si="39"/>
        <v>0</v>
      </c>
      <c r="AM47" s="154">
        <f t="shared" si="39"/>
        <v>0</v>
      </c>
      <c r="AN47" s="154">
        <f t="shared" si="39"/>
        <v>0</v>
      </c>
      <c r="AO47" s="154">
        <f t="shared" si="39"/>
        <v>0</v>
      </c>
      <c r="AP47" s="154">
        <f t="shared" si="39"/>
        <v>0</v>
      </c>
      <c r="AQ47" s="154">
        <f t="shared" si="39"/>
        <v>0</v>
      </c>
      <c r="AR47" s="154">
        <f t="shared" si="39"/>
        <v>0</v>
      </c>
      <c r="AS47" s="154">
        <f t="shared" si="39"/>
        <v>0</v>
      </c>
      <c r="AT47" s="154">
        <f t="shared" si="39"/>
        <v>0</v>
      </c>
      <c r="AU47" s="154">
        <f t="shared" si="39"/>
        <v>0</v>
      </c>
      <c r="AV47" s="154">
        <f t="shared" si="39"/>
        <v>0</v>
      </c>
      <c r="AW47" s="154">
        <f t="shared" si="39"/>
        <v>0</v>
      </c>
      <c r="AX47" s="154">
        <f t="shared" si="39"/>
        <v>0</v>
      </c>
      <c r="AY47" s="154">
        <f t="shared" si="39"/>
        <v>0</v>
      </c>
      <c r="AZ47" s="154">
        <f t="shared" si="39"/>
        <v>0</v>
      </c>
      <c r="BA47" s="154">
        <f t="shared" si="39"/>
        <v>0</v>
      </c>
      <c r="BB47" s="154">
        <f t="shared" si="39"/>
        <v>0</v>
      </c>
      <c r="BC47" s="154">
        <f t="shared" si="39"/>
        <v>0</v>
      </c>
      <c r="BD47" s="154">
        <f t="shared" si="39"/>
        <v>0</v>
      </c>
      <c r="BE47" s="154">
        <f t="shared" si="39"/>
        <v>0</v>
      </c>
      <c r="BF47" s="154">
        <f t="shared" si="39"/>
        <v>0</v>
      </c>
      <c r="BG47" s="154">
        <f t="shared" si="39"/>
        <v>0</v>
      </c>
      <c r="BH47" s="154">
        <f t="shared" si="39"/>
        <v>0</v>
      </c>
      <c r="BI47" s="154">
        <f t="shared" si="39"/>
        <v>0</v>
      </c>
      <c r="BJ47" s="154">
        <f t="shared" si="39"/>
        <v>0</v>
      </c>
      <c r="BK47" s="154">
        <f t="shared" si="39"/>
        <v>0</v>
      </c>
      <c r="BL47" s="154">
        <f t="shared" si="39"/>
        <v>0</v>
      </c>
      <c r="BM47" s="154">
        <f t="shared" si="39"/>
        <v>0</v>
      </c>
      <c r="BN47" s="154">
        <f t="shared" si="39"/>
        <v>0</v>
      </c>
      <c r="BO47" s="154">
        <f t="shared" si="39"/>
        <v>0</v>
      </c>
      <c r="BP47" s="154">
        <f t="shared" si="39"/>
        <v>0</v>
      </c>
      <c r="BQ47" s="154">
        <f t="shared" si="39"/>
        <v>0</v>
      </c>
      <c r="BR47" s="154">
        <f t="shared" si="39"/>
        <v>0</v>
      </c>
      <c r="BS47" s="154">
        <f t="shared" si="39"/>
        <v>0</v>
      </c>
      <c r="BT47" s="154">
        <f t="shared" si="39"/>
        <v>0</v>
      </c>
      <c r="BU47" s="154">
        <f t="shared" si="39"/>
        <v>0</v>
      </c>
      <c r="BV47" s="154">
        <f t="shared" si="39"/>
        <v>0</v>
      </c>
      <c r="BW47" s="154">
        <f t="shared" si="39"/>
        <v>0</v>
      </c>
      <c r="BX47" s="154">
        <f t="shared" si="39"/>
        <v>0</v>
      </c>
      <c r="BY47" s="154">
        <f t="shared" si="39"/>
        <v>0</v>
      </c>
      <c r="BZ47" s="154">
        <f t="shared" si="39"/>
        <v>0</v>
      </c>
      <c r="CA47" s="154">
        <f t="shared" si="39"/>
        <v>0</v>
      </c>
      <c r="CB47" s="154">
        <f t="shared" si="39"/>
        <v>0</v>
      </c>
      <c r="CC47" s="154">
        <f t="shared" si="39"/>
        <v>0</v>
      </c>
      <c r="CD47" s="154">
        <f t="shared" si="39"/>
        <v>0</v>
      </c>
      <c r="CE47" s="154">
        <f t="shared" si="39"/>
        <v>0</v>
      </c>
      <c r="CF47" s="154">
        <f t="shared" si="39"/>
        <v>0</v>
      </c>
      <c r="CG47" s="154">
        <f t="shared" si="39"/>
        <v>0</v>
      </c>
      <c r="CH47" s="154">
        <f t="shared" si="39"/>
        <v>0</v>
      </c>
      <c r="CI47" s="154">
        <f t="shared" si="39"/>
        <v>0</v>
      </c>
      <c r="CJ47" s="154">
        <f t="shared" si="39"/>
        <v>0</v>
      </c>
      <c r="CK47" s="154">
        <f t="shared" si="39"/>
        <v>0</v>
      </c>
      <c r="CL47" s="154">
        <f t="shared" si="39"/>
        <v>0</v>
      </c>
      <c r="CM47" s="154">
        <f t="shared" si="39"/>
        <v>0</v>
      </c>
      <c r="CN47" s="154">
        <f t="shared" si="39"/>
        <v>0</v>
      </c>
      <c r="CO47" s="154">
        <f t="shared" si="39"/>
        <v>0</v>
      </c>
      <c r="CP47" s="154">
        <f t="shared" si="39"/>
        <v>0</v>
      </c>
    </row>
    <row r="48" spans="1:95" ht="14.25" customHeight="1" outlineLevel="1">
      <c r="B48" s="152">
        <f>$B$7</f>
        <v>0</v>
      </c>
      <c r="D48" s="154">
        <f t="shared" ref="D48:CP48" si="40">IF(D35&gt;0,C74*$F7/12,0)</f>
        <v>0</v>
      </c>
      <c r="E48" s="154">
        <f t="shared" si="40"/>
        <v>0</v>
      </c>
      <c r="F48" s="154">
        <f t="shared" si="40"/>
        <v>0</v>
      </c>
      <c r="G48" s="154">
        <f t="shared" si="40"/>
        <v>0</v>
      </c>
      <c r="H48" s="154">
        <f t="shared" si="40"/>
        <v>0</v>
      </c>
      <c r="I48" s="154">
        <f t="shared" si="40"/>
        <v>0</v>
      </c>
      <c r="J48" s="154">
        <f t="shared" si="40"/>
        <v>0</v>
      </c>
      <c r="K48" s="154">
        <f t="shared" si="40"/>
        <v>0</v>
      </c>
      <c r="L48" s="154">
        <f t="shared" si="40"/>
        <v>0</v>
      </c>
      <c r="M48" s="154">
        <f t="shared" si="40"/>
        <v>0</v>
      </c>
      <c r="N48" s="154">
        <f t="shared" si="40"/>
        <v>0</v>
      </c>
      <c r="O48" s="154">
        <f t="shared" si="40"/>
        <v>0</v>
      </c>
      <c r="P48" s="154">
        <f t="shared" si="40"/>
        <v>0</v>
      </c>
      <c r="Q48" s="154">
        <f t="shared" si="40"/>
        <v>0</v>
      </c>
      <c r="R48" s="154">
        <f t="shared" si="40"/>
        <v>0</v>
      </c>
      <c r="S48" s="154">
        <f t="shared" si="40"/>
        <v>0</v>
      </c>
      <c r="T48" s="154">
        <f t="shared" si="40"/>
        <v>0</v>
      </c>
      <c r="U48" s="154">
        <f t="shared" si="40"/>
        <v>0</v>
      </c>
      <c r="V48" s="154">
        <f t="shared" si="40"/>
        <v>0</v>
      </c>
      <c r="W48" s="154">
        <f t="shared" si="40"/>
        <v>0</v>
      </c>
      <c r="X48" s="154">
        <f t="shared" si="40"/>
        <v>0</v>
      </c>
      <c r="Y48" s="154">
        <f t="shared" si="40"/>
        <v>0</v>
      </c>
      <c r="Z48" s="154">
        <f t="shared" si="40"/>
        <v>0</v>
      </c>
      <c r="AA48" s="154">
        <f t="shared" si="40"/>
        <v>0</v>
      </c>
      <c r="AB48" s="154">
        <f t="shared" si="40"/>
        <v>0</v>
      </c>
      <c r="AC48" s="154">
        <f t="shared" si="40"/>
        <v>0</v>
      </c>
      <c r="AD48" s="154">
        <f t="shared" si="40"/>
        <v>0</v>
      </c>
      <c r="AE48" s="154">
        <f t="shared" si="40"/>
        <v>0</v>
      </c>
      <c r="AF48" s="154">
        <f t="shared" si="40"/>
        <v>0</v>
      </c>
      <c r="AG48" s="154">
        <f t="shared" si="40"/>
        <v>0</v>
      </c>
      <c r="AH48" s="154">
        <f t="shared" si="40"/>
        <v>0</v>
      </c>
      <c r="AI48" s="154">
        <f t="shared" si="40"/>
        <v>0</v>
      </c>
      <c r="AJ48" s="154">
        <f t="shared" si="40"/>
        <v>0</v>
      </c>
      <c r="AK48" s="154">
        <f t="shared" si="40"/>
        <v>0</v>
      </c>
      <c r="AL48" s="154">
        <f t="shared" si="40"/>
        <v>0</v>
      </c>
      <c r="AM48" s="154">
        <f t="shared" si="40"/>
        <v>0</v>
      </c>
      <c r="AN48" s="154">
        <f t="shared" si="40"/>
        <v>0</v>
      </c>
      <c r="AO48" s="154">
        <f t="shared" si="40"/>
        <v>0</v>
      </c>
      <c r="AP48" s="154">
        <f t="shared" si="40"/>
        <v>0</v>
      </c>
      <c r="AQ48" s="154">
        <f t="shared" si="40"/>
        <v>0</v>
      </c>
      <c r="AR48" s="154">
        <f t="shared" si="40"/>
        <v>0</v>
      </c>
      <c r="AS48" s="154">
        <f t="shared" si="40"/>
        <v>0</v>
      </c>
      <c r="AT48" s="154">
        <f t="shared" si="40"/>
        <v>0</v>
      </c>
      <c r="AU48" s="154">
        <f t="shared" si="40"/>
        <v>0</v>
      </c>
      <c r="AV48" s="154">
        <f t="shared" si="40"/>
        <v>0</v>
      </c>
      <c r="AW48" s="154">
        <f t="shared" si="40"/>
        <v>0</v>
      </c>
      <c r="AX48" s="154">
        <f t="shared" si="40"/>
        <v>0</v>
      </c>
      <c r="AY48" s="154">
        <f t="shared" si="40"/>
        <v>0</v>
      </c>
      <c r="AZ48" s="154">
        <f t="shared" si="40"/>
        <v>0</v>
      </c>
      <c r="BA48" s="154">
        <f t="shared" si="40"/>
        <v>0</v>
      </c>
      <c r="BB48" s="154">
        <f t="shared" si="40"/>
        <v>0</v>
      </c>
      <c r="BC48" s="154">
        <f t="shared" si="40"/>
        <v>0</v>
      </c>
      <c r="BD48" s="154">
        <f t="shared" si="40"/>
        <v>0</v>
      </c>
      <c r="BE48" s="154">
        <f t="shared" si="40"/>
        <v>0</v>
      </c>
      <c r="BF48" s="154">
        <f t="shared" si="40"/>
        <v>0</v>
      </c>
      <c r="BG48" s="154">
        <f t="shared" si="40"/>
        <v>0</v>
      </c>
      <c r="BH48" s="154">
        <f t="shared" si="40"/>
        <v>0</v>
      </c>
      <c r="BI48" s="154">
        <f t="shared" si="40"/>
        <v>0</v>
      </c>
      <c r="BJ48" s="154">
        <f t="shared" si="40"/>
        <v>0</v>
      </c>
      <c r="BK48" s="154">
        <f t="shared" si="40"/>
        <v>0</v>
      </c>
      <c r="BL48" s="154">
        <f t="shared" si="40"/>
        <v>0</v>
      </c>
      <c r="BM48" s="154">
        <f t="shared" si="40"/>
        <v>0</v>
      </c>
      <c r="BN48" s="154">
        <f t="shared" si="40"/>
        <v>0</v>
      </c>
      <c r="BO48" s="154">
        <f t="shared" si="40"/>
        <v>0</v>
      </c>
      <c r="BP48" s="154">
        <f t="shared" si="40"/>
        <v>0</v>
      </c>
      <c r="BQ48" s="154">
        <f t="shared" si="40"/>
        <v>0</v>
      </c>
      <c r="BR48" s="154">
        <f t="shared" si="40"/>
        <v>0</v>
      </c>
      <c r="BS48" s="154">
        <f t="shared" si="40"/>
        <v>0</v>
      </c>
      <c r="BT48" s="154">
        <f t="shared" si="40"/>
        <v>0</v>
      </c>
      <c r="BU48" s="154">
        <f t="shared" si="40"/>
        <v>0</v>
      </c>
      <c r="BV48" s="154">
        <f t="shared" si="40"/>
        <v>0</v>
      </c>
      <c r="BW48" s="154">
        <f t="shared" si="40"/>
        <v>0</v>
      </c>
      <c r="BX48" s="154">
        <f t="shared" si="40"/>
        <v>0</v>
      </c>
      <c r="BY48" s="154">
        <f t="shared" si="40"/>
        <v>0</v>
      </c>
      <c r="BZ48" s="154">
        <f t="shared" si="40"/>
        <v>0</v>
      </c>
      <c r="CA48" s="154">
        <f t="shared" si="40"/>
        <v>0</v>
      </c>
      <c r="CB48" s="154">
        <f t="shared" si="40"/>
        <v>0</v>
      </c>
      <c r="CC48" s="154">
        <f t="shared" si="40"/>
        <v>0</v>
      </c>
      <c r="CD48" s="154">
        <f t="shared" si="40"/>
        <v>0</v>
      </c>
      <c r="CE48" s="154">
        <f t="shared" si="40"/>
        <v>0</v>
      </c>
      <c r="CF48" s="154">
        <f t="shared" si="40"/>
        <v>0</v>
      </c>
      <c r="CG48" s="154">
        <f t="shared" si="40"/>
        <v>0</v>
      </c>
      <c r="CH48" s="154">
        <f t="shared" si="40"/>
        <v>0</v>
      </c>
      <c r="CI48" s="154">
        <f t="shared" si="40"/>
        <v>0</v>
      </c>
      <c r="CJ48" s="154">
        <f t="shared" si="40"/>
        <v>0</v>
      </c>
      <c r="CK48" s="154">
        <f t="shared" si="40"/>
        <v>0</v>
      </c>
      <c r="CL48" s="154">
        <f t="shared" si="40"/>
        <v>0</v>
      </c>
      <c r="CM48" s="154">
        <f t="shared" si="40"/>
        <v>0</v>
      </c>
      <c r="CN48" s="154">
        <f t="shared" si="40"/>
        <v>0</v>
      </c>
      <c r="CO48" s="154">
        <f t="shared" si="40"/>
        <v>0</v>
      </c>
      <c r="CP48" s="154">
        <f t="shared" si="40"/>
        <v>0</v>
      </c>
    </row>
    <row r="49" spans="1:95" ht="14.25" customHeight="1" outlineLevel="1">
      <c r="B49" s="152">
        <f>$B$8</f>
        <v>0</v>
      </c>
      <c r="D49" s="154">
        <f t="shared" ref="D49:CP49" si="41">IF(D36&gt;0,C75*$F8/12,0)</f>
        <v>0</v>
      </c>
      <c r="E49" s="154">
        <f t="shared" si="41"/>
        <v>0</v>
      </c>
      <c r="F49" s="154">
        <f t="shared" si="41"/>
        <v>0</v>
      </c>
      <c r="G49" s="154">
        <f t="shared" si="41"/>
        <v>0</v>
      </c>
      <c r="H49" s="154">
        <f t="shared" si="41"/>
        <v>0</v>
      </c>
      <c r="I49" s="154">
        <f t="shared" si="41"/>
        <v>0</v>
      </c>
      <c r="J49" s="154">
        <f t="shared" si="41"/>
        <v>0</v>
      </c>
      <c r="K49" s="154">
        <f t="shared" si="41"/>
        <v>0</v>
      </c>
      <c r="L49" s="154">
        <f t="shared" si="41"/>
        <v>0</v>
      </c>
      <c r="M49" s="154">
        <f t="shared" si="41"/>
        <v>0</v>
      </c>
      <c r="N49" s="154">
        <f t="shared" si="41"/>
        <v>0</v>
      </c>
      <c r="O49" s="154">
        <f t="shared" si="41"/>
        <v>0</v>
      </c>
      <c r="P49" s="154">
        <f t="shared" si="41"/>
        <v>0</v>
      </c>
      <c r="Q49" s="154">
        <f t="shared" si="41"/>
        <v>0</v>
      </c>
      <c r="R49" s="154">
        <f t="shared" si="41"/>
        <v>0</v>
      </c>
      <c r="S49" s="154">
        <f t="shared" si="41"/>
        <v>0</v>
      </c>
      <c r="T49" s="154">
        <f t="shared" si="41"/>
        <v>0</v>
      </c>
      <c r="U49" s="154">
        <f t="shared" si="41"/>
        <v>0</v>
      </c>
      <c r="V49" s="154">
        <f t="shared" si="41"/>
        <v>0</v>
      </c>
      <c r="W49" s="154">
        <f t="shared" si="41"/>
        <v>0</v>
      </c>
      <c r="X49" s="154">
        <f t="shared" si="41"/>
        <v>0</v>
      </c>
      <c r="Y49" s="154">
        <f t="shared" si="41"/>
        <v>0</v>
      </c>
      <c r="Z49" s="154">
        <f t="shared" si="41"/>
        <v>0</v>
      </c>
      <c r="AA49" s="154">
        <f t="shared" si="41"/>
        <v>0</v>
      </c>
      <c r="AB49" s="154">
        <f t="shared" si="41"/>
        <v>0</v>
      </c>
      <c r="AC49" s="154">
        <f t="shared" si="41"/>
        <v>0</v>
      </c>
      <c r="AD49" s="154">
        <f t="shared" si="41"/>
        <v>0</v>
      </c>
      <c r="AE49" s="154">
        <f t="shared" si="41"/>
        <v>0</v>
      </c>
      <c r="AF49" s="154">
        <f t="shared" si="41"/>
        <v>0</v>
      </c>
      <c r="AG49" s="154">
        <f t="shared" si="41"/>
        <v>0</v>
      </c>
      <c r="AH49" s="154">
        <f t="shared" si="41"/>
        <v>0</v>
      </c>
      <c r="AI49" s="154">
        <f t="shared" si="41"/>
        <v>0</v>
      </c>
      <c r="AJ49" s="154">
        <f t="shared" si="41"/>
        <v>0</v>
      </c>
      <c r="AK49" s="154">
        <f t="shared" si="41"/>
        <v>0</v>
      </c>
      <c r="AL49" s="154">
        <f t="shared" si="41"/>
        <v>0</v>
      </c>
      <c r="AM49" s="154">
        <f t="shared" si="41"/>
        <v>0</v>
      </c>
      <c r="AN49" s="154">
        <f t="shared" si="41"/>
        <v>0</v>
      </c>
      <c r="AO49" s="154">
        <f t="shared" si="41"/>
        <v>0</v>
      </c>
      <c r="AP49" s="154">
        <f t="shared" si="41"/>
        <v>0</v>
      </c>
      <c r="AQ49" s="154">
        <f t="shared" si="41"/>
        <v>0</v>
      </c>
      <c r="AR49" s="154">
        <f t="shared" si="41"/>
        <v>0</v>
      </c>
      <c r="AS49" s="154">
        <f t="shared" si="41"/>
        <v>0</v>
      </c>
      <c r="AT49" s="154">
        <f t="shared" si="41"/>
        <v>0</v>
      </c>
      <c r="AU49" s="154">
        <f t="shared" si="41"/>
        <v>0</v>
      </c>
      <c r="AV49" s="154">
        <f t="shared" si="41"/>
        <v>0</v>
      </c>
      <c r="AW49" s="154">
        <f t="shared" si="41"/>
        <v>0</v>
      </c>
      <c r="AX49" s="154">
        <f t="shared" si="41"/>
        <v>0</v>
      </c>
      <c r="AY49" s="154">
        <f t="shared" si="41"/>
        <v>0</v>
      </c>
      <c r="AZ49" s="154">
        <f t="shared" si="41"/>
        <v>0</v>
      </c>
      <c r="BA49" s="154">
        <f t="shared" si="41"/>
        <v>0</v>
      </c>
      <c r="BB49" s="154">
        <f t="shared" si="41"/>
        <v>0</v>
      </c>
      <c r="BC49" s="154">
        <f t="shared" si="41"/>
        <v>0</v>
      </c>
      <c r="BD49" s="154">
        <f t="shared" si="41"/>
        <v>0</v>
      </c>
      <c r="BE49" s="154">
        <f t="shared" si="41"/>
        <v>0</v>
      </c>
      <c r="BF49" s="154">
        <f t="shared" si="41"/>
        <v>0</v>
      </c>
      <c r="BG49" s="154">
        <f t="shared" si="41"/>
        <v>0</v>
      </c>
      <c r="BH49" s="154">
        <f t="shared" si="41"/>
        <v>0</v>
      </c>
      <c r="BI49" s="154">
        <f t="shared" si="41"/>
        <v>0</v>
      </c>
      <c r="BJ49" s="154">
        <f t="shared" si="41"/>
        <v>0</v>
      </c>
      <c r="BK49" s="154">
        <f t="shared" si="41"/>
        <v>0</v>
      </c>
      <c r="BL49" s="154">
        <f t="shared" si="41"/>
        <v>0</v>
      </c>
      <c r="BM49" s="154">
        <f t="shared" si="41"/>
        <v>0</v>
      </c>
      <c r="BN49" s="154">
        <f t="shared" si="41"/>
        <v>0</v>
      </c>
      <c r="BO49" s="154">
        <f t="shared" si="41"/>
        <v>0</v>
      </c>
      <c r="BP49" s="154">
        <f t="shared" si="41"/>
        <v>0</v>
      </c>
      <c r="BQ49" s="154">
        <f t="shared" si="41"/>
        <v>0</v>
      </c>
      <c r="BR49" s="154">
        <f t="shared" si="41"/>
        <v>0</v>
      </c>
      <c r="BS49" s="154">
        <f t="shared" si="41"/>
        <v>0</v>
      </c>
      <c r="BT49" s="154">
        <f t="shared" si="41"/>
        <v>0</v>
      </c>
      <c r="BU49" s="154">
        <f t="shared" si="41"/>
        <v>0</v>
      </c>
      <c r="BV49" s="154">
        <f t="shared" si="41"/>
        <v>0</v>
      </c>
      <c r="BW49" s="154">
        <f t="shared" si="41"/>
        <v>0</v>
      </c>
      <c r="BX49" s="154">
        <f t="shared" si="41"/>
        <v>0</v>
      </c>
      <c r="BY49" s="154">
        <f t="shared" si="41"/>
        <v>0</v>
      </c>
      <c r="BZ49" s="154">
        <f t="shared" si="41"/>
        <v>0</v>
      </c>
      <c r="CA49" s="154">
        <f t="shared" si="41"/>
        <v>0</v>
      </c>
      <c r="CB49" s="154">
        <f t="shared" si="41"/>
        <v>0</v>
      </c>
      <c r="CC49" s="154">
        <f t="shared" si="41"/>
        <v>0</v>
      </c>
      <c r="CD49" s="154">
        <f t="shared" si="41"/>
        <v>0</v>
      </c>
      <c r="CE49" s="154">
        <f t="shared" si="41"/>
        <v>0</v>
      </c>
      <c r="CF49" s="154">
        <f t="shared" si="41"/>
        <v>0</v>
      </c>
      <c r="CG49" s="154">
        <f t="shared" si="41"/>
        <v>0</v>
      </c>
      <c r="CH49" s="154">
        <f t="shared" si="41"/>
        <v>0</v>
      </c>
      <c r="CI49" s="154">
        <f t="shared" si="41"/>
        <v>0</v>
      </c>
      <c r="CJ49" s="154">
        <f t="shared" si="41"/>
        <v>0</v>
      </c>
      <c r="CK49" s="154">
        <f t="shared" si="41"/>
        <v>0</v>
      </c>
      <c r="CL49" s="154">
        <f t="shared" si="41"/>
        <v>0</v>
      </c>
      <c r="CM49" s="154">
        <f t="shared" si="41"/>
        <v>0</v>
      </c>
      <c r="CN49" s="154">
        <f t="shared" si="41"/>
        <v>0</v>
      </c>
      <c r="CO49" s="154">
        <f t="shared" si="41"/>
        <v>0</v>
      </c>
      <c r="CP49" s="154">
        <f t="shared" si="41"/>
        <v>0</v>
      </c>
    </row>
    <row r="50" spans="1:95" ht="14.25" customHeight="1" outlineLevel="1">
      <c r="B50" s="152">
        <f>$B$9</f>
        <v>0</v>
      </c>
      <c r="D50" s="154">
        <f t="shared" ref="D50:CP50" si="42">IF(D37&gt;0,C76*$F9/12,0)</f>
        <v>0</v>
      </c>
      <c r="E50" s="154">
        <f t="shared" si="42"/>
        <v>0</v>
      </c>
      <c r="F50" s="154">
        <f t="shared" si="42"/>
        <v>0</v>
      </c>
      <c r="G50" s="154">
        <f t="shared" si="42"/>
        <v>0</v>
      </c>
      <c r="H50" s="154">
        <f t="shared" si="42"/>
        <v>0</v>
      </c>
      <c r="I50" s="154">
        <f t="shared" si="42"/>
        <v>0</v>
      </c>
      <c r="J50" s="154">
        <f t="shared" si="42"/>
        <v>0</v>
      </c>
      <c r="K50" s="154">
        <f t="shared" si="42"/>
        <v>0</v>
      </c>
      <c r="L50" s="154">
        <f t="shared" si="42"/>
        <v>0</v>
      </c>
      <c r="M50" s="154">
        <f t="shared" si="42"/>
        <v>0</v>
      </c>
      <c r="N50" s="154">
        <f t="shared" si="42"/>
        <v>0</v>
      </c>
      <c r="O50" s="154">
        <f t="shared" si="42"/>
        <v>0</v>
      </c>
      <c r="P50" s="154">
        <f t="shared" si="42"/>
        <v>0</v>
      </c>
      <c r="Q50" s="154">
        <f t="shared" si="42"/>
        <v>0</v>
      </c>
      <c r="R50" s="154">
        <f t="shared" si="42"/>
        <v>0</v>
      </c>
      <c r="S50" s="154">
        <f t="shared" si="42"/>
        <v>0</v>
      </c>
      <c r="T50" s="154">
        <f t="shared" si="42"/>
        <v>0</v>
      </c>
      <c r="U50" s="154">
        <f t="shared" si="42"/>
        <v>0</v>
      </c>
      <c r="V50" s="154">
        <f t="shared" si="42"/>
        <v>0</v>
      </c>
      <c r="W50" s="154">
        <f t="shared" si="42"/>
        <v>0</v>
      </c>
      <c r="X50" s="154">
        <f t="shared" si="42"/>
        <v>0</v>
      </c>
      <c r="Y50" s="154">
        <f t="shared" si="42"/>
        <v>0</v>
      </c>
      <c r="Z50" s="154">
        <f t="shared" si="42"/>
        <v>0</v>
      </c>
      <c r="AA50" s="154">
        <f t="shared" si="42"/>
        <v>0</v>
      </c>
      <c r="AB50" s="154">
        <f t="shared" si="42"/>
        <v>0</v>
      </c>
      <c r="AC50" s="154">
        <f t="shared" si="42"/>
        <v>0</v>
      </c>
      <c r="AD50" s="154">
        <f t="shared" si="42"/>
        <v>0</v>
      </c>
      <c r="AE50" s="154">
        <f t="shared" si="42"/>
        <v>0</v>
      </c>
      <c r="AF50" s="154">
        <f t="shared" si="42"/>
        <v>0</v>
      </c>
      <c r="AG50" s="154">
        <f t="shared" si="42"/>
        <v>0</v>
      </c>
      <c r="AH50" s="154">
        <f t="shared" si="42"/>
        <v>0</v>
      </c>
      <c r="AI50" s="154">
        <f t="shared" si="42"/>
        <v>0</v>
      </c>
      <c r="AJ50" s="154">
        <f t="shared" si="42"/>
        <v>0</v>
      </c>
      <c r="AK50" s="154">
        <f t="shared" si="42"/>
        <v>0</v>
      </c>
      <c r="AL50" s="154">
        <f t="shared" si="42"/>
        <v>0</v>
      </c>
      <c r="AM50" s="154">
        <f t="shared" si="42"/>
        <v>0</v>
      </c>
      <c r="AN50" s="154">
        <f t="shared" si="42"/>
        <v>0</v>
      </c>
      <c r="AO50" s="154">
        <f t="shared" si="42"/>
        <v>0</v>
      </c>
      <c r="AP50" s="154">
        <f t="shared" si="42"/>
        <v>0</v>
      </c>
      <c r="AQ50" s="154">
        <f t="shared" si="42"/>
        <v>0</v>
      </c>
      <c r="AR50" s="154">
        <f t="shared" si="42"/>
        <v>0</v>
      </c>
      <c r="AS50" s="154">
        <f t="shared" si="42"/>
        <v>0</v>
      </c>
      <c r="AT50" s="154">
        <f t="shared" si="42"/>
        <v>0</v>
      </c>
      <c r="AU50" s="154">
        <f t="shared" si="42"/>
        <v>0</v>
      </c>
      <c r="AV50" s="154">
        <f t="shared" si="42"/>
        <v>0</v>
      </c>
      <c r="AW50" s="154">
        <f t="shared" si="42"/>
        <v>0</v>
      </c>
      <c r="AX50" s="154">
        <f t="shared" si="42"/>
        <v>0</v>
      </c>
      <c r="AY50" s="154">
        <f t="shared" si="42"/>
        <v>0</v>
      </c>
      <c r="AZ50" s="154">
        <f t="shared" si="42"/>
        <v>0</v>
      </c>
      <c r="BA50" s="154">
        <f t="shared" si="42"/>
        <v>0</v>
      </c>
      <c r="BB50" s="154">
        <f t="shared" si="42"/>
        <v>0</v>
      </c>
      <c r="BC50" s="154">
        <f t="shared" si="42"/>
        <v>0</v>
      </c>
      <c r="BD50" s="154">
        <f t="shared" si="42"/>
        <v>0</v>
      </c>
      <c r="BE50" s="154">
        <f t="shared" si="42"/>
        <v>0</v>
      </c>
      <c r="BF50" s="154">
        <f t="shared" si="42"/>
        <v>0</v>
      </c>
      <c r="BG50" s="154">
        <f t="shared" si="42"/>
        <v>0</v>
      </c>
      <c r="BH50" s="154">
        <f t="shared" si="42"/>
        <v>0</v>
      </c>
      <c r="BI50" s="154">
        <f t="shared" si="42"/>
        <v>0</v>
      </c>
      <c r="BJ50" s="154">
        <f t="shared" si="42"/>
        <v>0</v>
      </c>
      <c r="BK50" s="154">
        <f t="shared" si="42"/>
        <v>0</v>
      </c>
      <c r="BL50" s="154">
        <f t="shared" si="42"/>
        <v>0</v>
      </c>
      <c r="BM50" s="154">
        <f t="shared" si="42"/>
        <v>0</v>
      </c>
      <c r="BN50" s="154">
        <f t="shared" si="42"/>
        <v>0</v>
      </c>
      <c r="BO50" s="154">
        <f t="shared" si="42"/>
        <v>0</v>
      </c>
      <c r="BP50" s="154">
        <f t="shared" si="42"/>
        <v>0</v>
      </c>
      <c r="BQ50" s="154">
        <f t="shared" si="42"/>
        <v>0</v>
      </c>
      <c r="BR50" s="154">
        <f t="shared" si="42"/>
        <v>0</v>
      </c>
      <c r="BS50" s="154">
        <f t="shared" si="42"/>
        <v>0</v>
      </c>
      <c r="BT50" s="154">
        <f t="shared" si="42"/>
        <v>0</v>
      </c>
      <c r="BU50" s="154">
        <f t="shared" si="42"/>
        <v>0</v>
      </c>
      <c r="BV50" s="154">
        <f t="shared" si="42"/>
        <v>0</v>
      </c>
      <c r="BW50" s="154">
        <f t="shared" si="42"/>
        <v>0</v>
      </c>
      <c r="BX50" s="154">
        <f t="shared" si="42"/>
        <v>0</v>
      </c>
      <c r="BY50" s="154">
        <f t="shared" si="42"/>
        <v>0</v>
      </c>
      <c r="BZ50" s="154">
        <f t="shared" si="42"/>
        <v>0</v>
      </c>
      <c r="CA50" s="154">
        <f t="shared" si="42"/>
        <v>0</v>
      </c>
      <c r="CB50" s="154">
        <f t="shared" si="42"/>
        <v>0</v>
      </c>
      <c r="CC50" s="154">
        <f t="shared" si="42"/>
        <v>0</v>
      </c>
      <c r="CD50" s="154">
        <f t="shared" si="42"/>
        <v>0</v>
      </c>
      <c r="CE50" s="154">
        <f t="shared" si="42"/>
        <v>0</v>
      </c>
      <c r="CF50" s="154">
        <f t="shared" si="42"/>
        <v>0</v>
      </c>
      <c r="CG50" s="154">
        <f t="shared" si="42"/>
        <v>0</v>
      </c>
      <c r="CH50" s="154">
        <f t="shared" si="42"/>
        <v>0</v>
      </c>
      <c r="CI50" s="154">
        <f t="shared" si="42"/>
        <v>0</v>
      </c>
      <c r="CJ50" s="154">
        <f t="shared" si="42"/>
        <v>0</v>
      </c>
      <c r="CK50" s="154">
        <f t="shared" si="42"/>
        <v>0</v>
      </c>
      <c r="CL50" s="154">
        <f t="shared" si="42"/>
        <v>0</v>
      </c>
      <c r="CM50" s="154">
        <f t="shared" si="42"/>
        <v>0</v>
      </c>
      <c r="CN50" s="154">
        <f t="shared" si="42"/>
        <v>0</v>
      </c>
      <c r="CO50" s="154">
        <f t="shared" si="42"/>
        <v>0</v>
      </c>
      <c r="CP50" s="154">
        <f t="shared" si="42"/>
        <v>0</v>
      </c>
    </row>
    <row r="51" spans="1:95" ht="14.25" customHeight="1" outlineLevel="1">
      <c r="B51" s="152">
        <f>$B$10</f>
        <v>0</v>
      </c>
      <c r="D51" s="154">
        <f t="shared" ref="D51:CP51" si="43">IF(D38&gt;0,C77*$F10/12,0)</f>
        <v>0</v>
      </c>
      <c r="E51" s="154">
        <f t="shared" si="43"/>
        <v>0</v>
      </c>
      <c r="F51" s="154">
        <f t="shared" si="43"/>
        <v>0</v>
      </c>
      <c r="G51" s="154">
        <f t="shared" si="43"/>
        <v>0</v>
      </c>
      <c r="H51" s="154">
        <f t="shared" si="43"/>
        <v>0</v>
      </c>
      <c r="I51" s="154">
        <f t="shared" si="43"/>
        <v>0</v>
      </c>
      <c r="J51" s="154">
        <f t="shared" si="43"/>
        <v>0</v>
      </c>
      <c r="K51" s="154">
        <f t="shared" si="43"/>
        <v>0</v>
      </c>
      <c r="L51" s="154">
        <f t="shared" si="43"/>
        <v>0</v>
      </c>
      <c r="M51" s="154">
        <f t="shared" si="43"/>
        <v>0</v>
      </c>
      <c r="N51" s="154">
        <f t="shared" si="43"/>
        <v>0</v>
      </c>
      <c r="O51" s="154">
        <f t="shared" si="43"/>
        <v>0</v>
      </c>
      <c r="P51" s="154">
        <f t="shared" si="43"/>
        <v>0</v>
      </c>
      <c r="Q51" s="154">
        <f t="shared" si="43"/>
        <v>0</v>
      </c>
      <c r="R51" s="154">
        <f t="shared" si="43"/>
        <v>0</v>
      </c>
      <c r="S51" s="154">
        <f t="shared" si="43"/>
        <v>0</v>
      </c>
      <c r="T51" s="154">
        <f t="shared" si="43"/>
        <v>0</v>
      </c>
      <c r="U51" s="154">
        <f t="shared" si="43"/>
        <v>0</v>
      </c>
      <c r="V51" s="154">
        <f t="shared" si="43"/>
        <v>0</v>
      </c>
      <c r="W51" s="154">
        <f t="shared" si="43"/>
        <v>0</v>
      </c>
      <c r="X51" s="154">
        <f t="shared" si="43"/>
        <v>0</v>
      </c>
      <c r="Y51" s="154">
        <f t="shared" si="43"/>
        <v>0</v>
      </c>
      <c r="Z51" s="154">
        <f t="shared" si="43"/>
        <v>0</v>
      </c>
      <c r="AA51" s="154">
        <f t="shared" si="43"/>
        <v>0</v>
      </c>
      <c r="AB51" s="154">
        <f t="shared" si="43"/>
        <v>0</v>
      </c>
      <c r="AC51" s="154">
        <f t="shared" si="43"/>
        <v>0</v>
      </c>
      <c r="AD51" s="154">
        <f t="shared" si="43"/>
        <v>0</v>
      </c>
      <c r="AE51" s="154">
        <f t="shared" si="43"/>
        <v>0</v>
      </c>
      <c r="AF51" s="154">
        <f t="shared" si="43"/>
        <v>0</v>
      </c>
      <c r="AG51" s="154">
        <f t="shared" si="43"/>
        <v>0</v>
      </c>
      <c r="AH51" s="154">
        <f t="shared" si="43"/>
        <v>0</v>
      </c>
      <c r="AI51" s="154">
        <f t="shared" si="43"/>
        <v>0</v>
      </c>
      <c r="AJ51" s="154">
        <f t="shared" si="43"/>
        <v>0</v>
      </c>
      <c r="AK51" s="154">
        <f t="shared" si="43"/>
        <v>0</v>
      </c>
      <c r="AL51" s="154">
        <f t="shared" si="43"/>
        <v>0</v>
      </c>
      <c r="AM51" s="154">
        <f t="shared" si="43"/>
        <v>0</v>
      </c>
      <c r="AN51" s="154">
        <f t="shared" si="43"/>
        <v>0</v>
      </c>
      <c r="AO51" s="154">
        <f t="shared" si="43"/>
        <v>0</v>
      </c>
      <c r="AP51" s="154">
        <f t="shared" si="43"/>
        <v>0</v>
      </c>
      <c r="AQ51" s="154">
        <f t="shared" si="43"/>
        <v>0</v>
      </c>
      <c r="AR51" s="154">
        <f t="shared" si="43"/>
        <v>0</v>
      </c>
      <c r="AS51" s="154">
        <f t="shared" si="43"/>
        <v>0</v>
      </c>
      <c r="AT51" s="154">
        <f t="shared" si="43"/>
        <v>0</v>
      </c>
      <c r="AU51" s="154">
        <f t="shared" si="43"/>
        <v>0</v>
      </c>
      <c r="AV51" s="154">
        <f t="shared" si="43"/>
        <v>0</v>
      </c>
      <c r="AW51" s="154">
        <f t="shared" si="43"/>
        <v>0</v>
      </c>
      <c r="AX51" s="154">
        <f t="shared" si="43"/>
        <v>0</v>
      </c>
      <c r="AY51" s="154">
        <f t="shared" si="43"/>
        <v>0</v>
      </c>
      <c r="AZ51" s="154">
        <f t="shared" si="43"/>
        <v>0</v>
      </c>
      <c r="BA51" s="154">
        <f t="shared" si="43"/>
        <v>0</v>
      </c>
      <c r="BB51" s="154">
        <f t="shared" si="43"/>
        <v>0</v>
      </c>
      <c r="BC51" s="154">
        <f t="shared" si="43"/>
        <v>0</v>
      </c>
      <c r="BD51" s="154">
        <f t="shared" si="43"/>
        <v>0</v>
      </c>
      <c r="BE51" s="154">
        <f t="shared" si="43"/>
        <v>0</v>
      </c>
      <c r="BF51" s="154">
        <f t="shared" si="43"/>
        <v>0</v>
      </c>
      <c r="BG51" s="154">
        <f t="shared" si="43"/>
        <v>0</v>
      </c>
      <c r="BH51" s="154">
        <f t="shared" si="43"/>
        <v>0</v>
      </c>
      <c r="BI51" s="154">
        <f t="shared" si="43"/>
        <v>0</v>
      </c>
      <c r="BJ51" s="154">
        <f t="shared" si="43"/>
        <v>0</v>
      </c>
      <c r="BK51" s="154">
        <f t="shared" si="43"/>
        <v>0</v>
      </c>
      <c r="BL51" s="154">
        <f t="shared" si="43"/>
        <v>0</v>
      </c>
      <c r="BM51" s="154">
        <f t="shared" si="43"/>
        <v>0</v>
      </c>
      <c r="BN51" s="154">
        <f t="shared" si="43"/>
        <v>0</v>
      </c>
      <c r="BO51" s="154">
        <f t="shared" si="43"/>
        <v>0</v>
      </c>
      <c r="BP51" s="154">
        <f t="shared" si="43"/>
        <v>0</v>
      </c>
      <c r="BQ51" s="154">
        <f t="shared" si="43"/>
        <v>0</v>
      </c>
      <c r="BR51" s="154">
        <f t="shared" si="43"/>
        <v>0</v>
      </c>
      <c r="BS51" s="154">
        <f t="shared" si="43"/>
        <v>0</v>
      </c>
      <c r="BT51" s="154">
        <f t="shared" si="43"/>
        <v>0</v>
      </c>
      <c r="BU51" s="154">
        <f t="shared" si="43"/>
        <v>0</v>
      </c>
      <c r="BV51" s="154">
        <f t="shared" si="43"/>
        <v>0</v>
      </c>
      <c r="BW51" s="154">
        <f t="shared" si="43"/>
        <v>0</v>
      </c>
      <c r="BX51" s="154">
        <f t="shared" si="43"/>
        <v>0</v>
      </c>
      <c r="BY51" s="154">
        <f t="shared" si="43"/>
        <v>0</v>
      </c>
      <c r="BZ51" s="154">
        <f t="shared" si="43"/>
        <v>0</v>
      </c>
      <c r="CA51" s="154">
        <f t="shared" si="43"/>
        <v>0</v>
      </c>
      <c r="CB51" s="154">
        <f t="shared" si="43"/>
        <v>0</v>
      </c>
      <c r="CC51" s="154">
        <f t="shared" si="43"/>
        <v>0</v>
      </c>
      <c r="CD51" s="154">
        <f t="shared" si="43"/>
        <v>0</v>
      </c>
      <c r="CE51" s="154">
        <f t="shared" si="43"/>
        <v>0</v>
      </c>
      <c r="CF51" s="154">
        <f t="shared" si="43"/>
        <v>0</v>
      </c>
      <c r="CG51" s="154">
        <f t="shared" si="43"/>
        <v>0</v>
      </c>
      <c r="CH51" s="154">
        <f t="shared" si="43"/>
        <v>0</v>
      </c>
      <c r="CI51" s="154">
        <f t="shared" si="43"/>
        <v>0</v>
      </c>
      <c r="CJ51" s="154">
        <f t="shared" si="43"/>
        <v>0</v>
      </c>
      <c r="CK51" s="154">
        <f t="shared" si="43"/>
        <v>0</v>
      </c>
      <c r="CL51" s="154">
        <f t="shared" si="43"/>
        <v>0</v>
      </c>
      <c r="CM51" s="154">
        <f t="shared" si="43"/>
        <v>0</v>
      </c>
      <c r="CN51" s="154">
        <f t="shared" si="43"/>
        <v>0</v>
      </c>
      <c r="CO51" s="154">
        <f t="shared" si="43"/>
        <v>0</v>
      </c>
      <c r="CP51" s="154">
        <f t="shared" si="43"/>
        <v>0</v>
      </c>
    </row>
    <row r="52" spans="1:95" ht="14.25" customHeight="1" outlineLevel="1">
      <c r="B52" s="152">
        <f>$B$11</f>
        <v>0</v>
      </c>
      <c r="D52" s="154">
        <f t="shared" ref="D52:CP52" si="44">IF(D39&gt;0,C78*$F11/12,0)</f>
        <v>0</v>
      </c>
      <c r="E52" s="154">
        <f t="shared" si="44"/>
        <v>0</v>
      </c>
      <c r="F52" s="154">
        <f t="shared" si="44"/>
        <v>0</v>
      </c>
      <c r="G52" s="154">
        <f t="shared" si="44"/>
        <v>0</v>
      </c>
      <c r="H52" s="154">
        <f t="shared" si="44"/>
        <v>0</v>
      </c>
      <c r="I52" s="154">
        <f t="shared" si="44"/>
        <v>0</v>
      </c>
      <c r="J52" s="154">
        <f t="shared" si="44"/>
        <v>0</v>
      </c>
      <c r="K52" s="154">
        <f t="shared" si="44"/>
        <v>0</v>
      </c>
      <c r="L52" s="154">
        <f t="shared" si="44"/>
        <v>0</v>
      </c>
      <c r="M52" s="154">
        <f t="shared" si="44"/>
        <v>0</v>
      </c>
      <c r="N52" s="154">
        <f t="shared" si="44"/>
        <v>0</v>
      </c>
      <c r="O52" s="154">
        <f t="shared" si="44"/>
        <v>0</v>
      </c>
      <c r="P52" s="154">
        <f t="shared" si="44"/>
        <v>0</v>
      </c>
      <c r="Q52" s="154">
        <f t="shared" si="44"/>
        <v>0</v>
      </c>
      <c r="R52" s="154">
        <f t="shared" si="44"/>
        <v>0</v>
      </c>
      <c r="S52" s="154">
        <f t="shared" si="44"/>
        <v>0</v>
      </c>
      <c r="T52" s="154">
        <f t="shared" si="44"/>
        <v>0</v>
      </c>
      <c r="U52" s="154">
        <f t="shared" si="44"/>
        <v>0</v>
      </c>
      <c r="V52" s="154">
        <f t="shared" si="44"/>
        <v>0</v>
      </c>
      <c r="W52" s="154">
        <f t="shared" si="44"/>
        <v>0</v>
      </c>
      <c r="X52" s="154">
        <f t="shared" si="44"/>
        <v>0</v>
      </c>
      <c r="Y52" s="154">
        <f t="shared" si="44"/>
        <v>0</v>
      </c>
      <c r="Z52" s="154">
        <f t="shared" si="44"/>
        <v>0</v>
      </c>
      <c r="AA52" s="154">
        <f t="shared" si="44"/>
        <v>0</v>
      </c>
      <c r="AB52" s="154">
        <f t="shared" si="44"/>
        <v>0</v>
      </c>
      <c r="AC52" s="154">
        <f t="shared" si="44"/>
        <v>0</v>
      </c>
      <c r="AD52" s="154">
        <f t="shared" si="44"/>
        <v>0</v>
      </c>
      <c r="AE52" s="154">
        <f t="shared" si="44"/>
        <v>0</v>
      </c>
      <c r="AF52" s="154">
        <f t="shared" si="44"/>
        <v>0</v>
      </c>
      <c r="AG52" s="154">
        <f t="shared" si="44"/>
        <v>0</v>
      </c>
      <c r="AH52" s="154">
        <f t="shared" si="44"/>
        <v>0</v>
      </c>
      <c r="AI52" s="154">
        <f t="shared" si="44"/>
        <v>0</v>
      </c>
      <c r="AJ52" s="154">
        <f t="shared" si="44"/>
        <v>0</v>
      </c>
      <c r="AK52" s="154">
        <f t="shared" si="44"/>
        <v>0</v>
      </c>
      <c r="AL52" s="154">
        <f t="shared" si="44"/>
        <v>0</v>
      </c>
      <c r="AM52" s="154">
        <f t="shared" si="44"/>
        <v>0</v>
      </c>
      <c r="AN52" s="154">
        <f t="shared" si="44"/>
        <v>0</v>
      </c>
      <c r="AO52" s="154">
        <f t="shared" si="44"/>
        <v>0</v>
      </c>
      <c r="AP52" s="154">
        <f t="shared" si="44"/>
        <v>0</v>
      </c>
      <c r="AQ52" s="154">
        <f t="shared" si="44"/>
        <v>0</v>
      </c>
      <c r="AR52" s="154">
        <f t="shared" si="44"/>
        <v>0</v>
      </c>
      <c r="AS52" s="154">
        <f t="shared" si="44"/>
        <v>0</v>
      </c>
      <c r="AT52" s="154">
        <f t="shared" si="44"/>
        <v>0</v>
      </c>
      <c r="AU52" s="154">
        <f t="shared" si="44"/>
        <v>0</v>
      </c>
      <c r="AV52" s="154">
        <f t="shared" si="44"/>
        <v>0</v>
      </c>
      <c r="AW52" s="154">
        <f t="shared" si="44"/>
        <v>0</v>
      </c>
      <c r="AX52" s="154">
        <f t="shared" si="44"/>
        <v>0</v>
      </c>
      <c r="AY52" s="154">
        <f t="shared" si="44"/>
        <v>0</v>
      </c>
      <c r="AZ52" s="154">
        <f t="shared" si="44"/>
        <v>0</v>
      </c>
      <c r="BA52" s="154">
        <f t="shared" si="44"/>
        <v>0</v>
      </c>
      <c r="BB52" s="154">
        <f t="shared" si="44"/>
        <v>0</v>
      </c>
      <c r="BC52" s="154">
        <f t="shared" si="44"/>
        <v>0</v>
      </c>
      <c r="BD52" s="154">
        <f t="shared" si="44"/>
        <v>0</v>
      </c>
      <c r="BE52" s="154">
        <f t="shared" si="44"/>
        <v>0</v>
      </c>
      <c r="BF52" s="154">
        <f t="shared" si="44"/>
        <v>0</v>
      </c>
      <c r="BG52" s="154">
        <f t="shared" si="44"/>
        <v>0</v>
      </c>
      <c r="BH52" s="154">
        <f t="shared" si="44"/>
        <v>0</v>
      </c>
      <c r="BI52" s="154">
        <f t="shared" si="44"/>
        <v>0</v>
      </c>
      <c r="BJ52" s="154">
        <f t="shared" si="44"/>
        <v>0</v>
      </c>
      <c r="BK52" s="154">
        <f t="shared" si="44"/>
        <v>0</v>
      </c>
      <c r="BL52" s="154">
        <f t="shared" si="44"/>
        <v>0</v>
      </c>
      <c r="BM52" s="154">
        <f t="shared" si="44"/>
        <v>0</v>
      </c>
      <c r="BN52" s="154">
        <f t="shared" si="44"/>
        <v>0</v>
      </c>
      <c r="BO52" s="154">
        <f t="shared" si="44"/>
        <v>0</v>
      </c>
      <c r="BP52" s="154">
        <f t="shared" si="44"/>
        <v>0</v>
      </c>
      <c r="BQ52" s="154">
        <f t="shared" si="44"/>
        <v>0</v>
      </c>
      <c r="BR52" s="154">
        <f t="shared" si="44"/>
        <v>0</v>
      </c>
      <c r="BS52" s="154">
        <f t="shared" si="44"/>
        <v>0</v>
      </c>
      <c r="BT52" s="154">
        <f t="shared" si="44"/>
        <v>0</v>
      </c>
      <c r="BU52" s="154">
        <f t="shared" si="44"/>
        <v>0</v>
      </c>
      <c r="BV52" s="154">
        <f t="shared" si="44"/>
        <v>0</v>
      </c>
      <c r="BW52" s="154">
        <f t="shared" si="44"/>
        <v>0</v>
      </c>
      <c r="BX52" s="154">
        <f t="shared" si="44"/>
        <v>0</v>
      </c>
      <c r="BY52" s="154">
        <f t="shared" si="44"/>
        <v>0</v>
      </c>
      <c r="BZ52" s="154">
        <f t="shared" si="44"/>
        <v>0</v>
      </c>
      <c r="CA52" s="154">
        <f t="shared" si="44"/>
        <v>0</v>
      </c>
      <c r="CB52" s="154">
        <f t="shared" si="44"/>
        <v>0</v>
      </c>
      <c r="CC52" s="154">
        <f t="shared" si="44"/>
        <v>0</v>
      </c>
      <c r="CD52" s="154">
        <f t="shared" si="44"/>
        <v>0</v>
      </c>
      <c r="CE52" s="154">
        <f t="shared" si="44"/>
        <v>0</v>
      </c>
      <c r="CF52" s="154">
        <f t="shared" si="44"/>
        <v>0</v>
      </c>
      <c r="CG52" s="154">
        <f t="shared" si="44"/>
        <v>0</v>
      </c>
      <c r="CH52" s="154">
        <f t="shared" si="44"/>
        <v>0</v>
      </c>
      <c r="CI52" s="154">
        <f t="shared" si="44"/>
        <v>0</v>
      </c>
      <c r="CJ52" s="154">
        <f t="shared" si="44"/>
        <v>0</v>
      </c>
      <c r="CK52" s="154">
        <f t="shared" si="44"/>
        <v>0</v>
      </c>
      <c r="CL52" s="154">
        <f t="shared" si="44"/>
        <v>0</v>
      </c>
      <c r="CM52" s="154">
        <f t="shared" si="44"/>
        <v>0</v>
      </c>
      <c r="CN52" s="154">
        <f t="shared" si="44"/>
        <v>0</v>
      </c>
      <c r="CO52" s="154">
        <f t="shared" si="44"/>
        <v>0</v>
      </c>
      <c r="CP52" s="154">
        <f t="shared" si="44"/>
        <v>0</v>
      </c>
    </row>
    <row r="53" spans="1:95" ht="14.25" customHeight="1" outlineLevel="1">
      <c r="B53" s="152">
        <f>$B$12</f>
        <v>0</v>
      </c>
      <c r="D53" s="154">
        <f t="shared" ref="D53:CP53" si="45">IF(D40&gt;0,C79*$F12/12,0)</f>
        <v>0</v>
      </c>
      <c r="E53" s="154">
        <f t="shared" si="45"/>
        <v>0</v>
      </c>
      <c r="F53" s="154">
        <f t="shared" si="45"/>
        <v>0</v>
      </c>
      <c r="G53" s="154">
        <f t="shared" si="45"/>
        <v>0</v>
      </c>
      <c r="H53" s="154">
        <f t="shared" si="45"/>
        <v>0</v>
      </c>
      <c r="I53" s="154">
        <f t="shared" si="45"/>
        <v>0</v>
      </c>
      <c r="J53" s="154">
        <f t="shared" si="45"/>
        <v>0</v>
      </c>
      <c r="K53" s="154">
        <f t="shared" si="45"/>
        <v>0</v>
      </c>
      <c r="L53" s="154">
        <f t="shared" si="45"/>
        <v>0</v>
      </c>
      <c r="M53" s="154">
        <f t="shared" si="45"/>
        <v>0</v>
      </c>
      <c r="N53" s="154">
        <f t="shared" si="45"/>
        <v>0</v>
      </c>
      <c r="O53" s="154">
        <f t="shared" si="45"/>
        <v>0</v>
      </c>
      <c r="P53" s="154">
        <f t="shared" si="45"/>
        <v>0</v>
      </c>
      <c r="Q53" s="154">
        <f t="shared" si="45"/>
        <v>0</v>
      </c>
      <c r="R53" s="154">
        <f t="shared" si="45"/>
        <v>0</v>
      </c>
      <c r="S53" s="154">
        <f t="shared" si="45"/>
        <v>0</v>
      </c>
      <c r="T53" s="154">
        <f t="shared" si="45"/>
        <v>0</v>
      </c>
      <c r="U53" s="154">
        <f t="shared" si="45"/>
        <v>0</v>
      </c>
      <c r="V53" s="154">
        <f t="shared" si="45"/>
        <v>0</v>
      </c>
      <c r="W53" s="154">
        <f t="shared" si="45"/>
        <v>0</v>
      </c>
      <c r="X53" s="154">
        <f t="shared" si="45"/>
        <v>0</v>
      </c>
      <c r="Y53" s="154">
        <f t="shared" si="45"/>
        <v>0</v>
      </c>
      <c r="Z53" s="154">
        <f t="shared" si="45"/>
        <v>0</v>
      </c>
      <c r="AA53" s="154">
        <f t="shared" si="45"/>
        <v>0</v>
      </c>
      <c r="AB53" s="154">
        <f t="shared" si="45"/>
        <v>0</v>
      </c>
      <c r="AC53" s="154">
        <f t="shared" si="45"/>
        <v>0</v>
      </c>
      <c r="AD53" s="154">
        <f t="shared" si="45"/>
        <v>0</v>
      </c>
      <c r="AE53" s="154">
        <f t="shared" si="45"/>
        <v>0</v>
      </c>
      <c r="AF53" s="154">
        <f t="shared" si="45"/>
        <v>0</v>
      </c>
      <c r="AG53" s="154">
        <f t="shared" si="45"/>
        <v>0</v>
      </c>
      <c r="AH53" s="154">
        <f t="shared" si="45"/>
        <v>0</v>
      </c>
      <c r="AI53" s="154">
        <f t="shared" si="45"/>
        <v>0</v>
      </c>
      <c r="AJ53" s="154">
        <f t="shared" si="45"/>
        <v>0</v>
      </c>
      <c r="AK53" s="154">
        <f t="shared" si="45"/>
        <v>0</v>
      </c>
      <c r="AL53" s="154">
        <f t="shared" si="45"/>
        <v>0</v>
      </c>
      <c r="AM53" s="154">
        <f t="shared" si="45"/>
        <v>0</v>
      </c>
      <c r="AN53" s="154">
        <f t="shared" si="45"/>
        <v>0</v>
      </c>
      <c r="AO53" s="154">
        <f t="shared" si="45"/>
        <v>0</v>
      </c>
      <c r="AP53" s="154">
        <f t="shared" si="45"/>
        <v>0</v>
      </c>
      <c r="AQ53" s="154">
        <f t="shared" si="45"/>
        <v>0</v>
      </c>
      <c r="AR53" s="154">
        <f t="shared" si="45"/>
        <v>0</v>
      </c>
      <c r="AS53" s="154">
        <f t="shared" si="45"/>
        <v>0</v>
      </c>
      <c r="AT53" s="154">
        <f t="shared" si="45"/>
        <v>0</v>
      </c>
      <c r="AU53" s="154">
        <f t="shared" si="45"/>
        <v>0</v>
      </c>
      <c r="AV53" s="154">
        <f t="shared" si="45"/>
        <v>0</v>
      </c>
      <c r="AW53" s="154">
        <f t="shared" si="45"/>
        <v>0</v>
      </c>
      <c r="AX53" s="154">
        <f t="shared" si="45"/>
        <v>0</v>
      </c>
      <c r="AY53" s="154">
        <f t="shared" si="45"/>
        <v>0</v>
      </c>
      <c r="AZ53" s="154">
        <f t="shared" si="45"/>
        <v>0</v>
      </c>
      <c r="BA53" s="154">
        <f t="shared" si="45"/>
        <v>0</v>
      </c>
      <c r="BB53" s="154">
        <f t="shared" si="45"/>
        <v>0</v>
      </c>
      <c r="BC53" s="154">
        <f t="shared" si="45"/>
        <v>0</v>
      </c>
      <c r="BD53" s="154">
        <f t="shared" si="45"/>
        <v>0</v>
      </c>
      <c r="BE53" s="154">
        <f t="shared" si="45"/>
        <v>0</v>
      </c>
      <c r="BF53" s="154">
        <f t="shared" si="45"/>
        <v>0</v>
      </c>
      <c r="BG53" s="154">
        <f t="shared" si="45"/>
        <v>0</v>
      </c>
      <c r="BH53" s="154">
        <f t="shared" si="45"/>
        <v>0</v>
      </c>
      <c r="BI53" s="154">
        <f t="shared" si="45"/>
        <v>0</v>
      </c>
      <c r="BJ53" s="154">
        <f t="shared" si="45"/>
        <v>0</v>
      </c>
      <c r="BK53" s="154">
        <f t="shared" si="45"/>
        <v>0</v>
      </c>
      <c r="BL53" s="154">
        <f t="shared" si="45"/>
        <v>0</v>
      </c>
      <c r="BM53" s="154">
        <f t="shared" si="45"/>
        <v>0</v>
      </c>
      <c r="BN53" s="154">
        <f t="shared" si="45"/>
        <v>0</v>
      </c>
      <c r="BO53" s="154">
        <f t="shared" si="45"/>
        <v>0</v>
      </c>
      <c r="BP53" s="154">
        <f t="shared" si="45"/>
        <v>0</v>
      </c>
      <c r="BQ53" s="154">
        <f t="shared" si="45"/>
        <v>0</v>
      </c>
      <c r="BR53" s="154">
        <f t="shared" si="45"/>
        <v>0</v>
      </c>
      <c r="BS53" s="154">
        <f t="shared" si="45"/>
        <v>0</v>
      </c>
      <c r="BT53" s="154">
        <f t="shared" si="45"/>
        <v>0</v>
      </c>
      <c r="BU53" s="154">
        <f t="shared" si="45"/>
        <v>0</v>
      </c>
      <c r="BV53" s="154">
        <f t="shared" si="45"/>
        <v>0</v>
      </c>
      <c r="BW53" s="154">
        <f t="shared" si="45"/>
        <v>0</v>
      </c>
      <c r="BX53" s="154">
        <f t="shared" si="45"/>
        <v>0</v>
      </c>
      <c r="BY53" s="154">
        <f t="shared" si="45"/>
        <v>0</v>
      </c>
      <c r="BZ53" s="154">
        <f t="shared" si="45"/>
        <v>0</v>
      </c>
      <c r="CA53" s="154">
        <f t="shared" si="45"/>
        <v>0</v>
      </c>
      <c r="CB53" s="154">
        <f t="shared" si="45"/>
        <v>0</v>
      </c>
      <c r="CC53" s="154">
        <f t="shared" si="45"/>
        <v>0</v>
      </c>
      <c r="CD53" s="154">
        <f t="shared" si="45"/>
        <v>0</v>
      </c>
      <c r="CE53" s="154">
        <f t="shared" si="45"/>
        <v>0</v>
      </c>
      <c r="CF53" s="154">
        <f t="shared" si="45"/>
        <v>0</v>
      </c>
      <c r="CG53" s="154">
        <f t="shared" si="45"/>
        <v>0</v>
      </c>
      <c r="CH53" s="154">
        <f t="shared" si="45"/>
        <v>0</v>
      </c>
      <c r="CI53" s="154">
        <f t="shared" si="45"/>
        <v>0</v>
      </c>
      <c r="CJ53" s="154">
        <f t="shared" si="45"/>
        <v>0</v>
      </c>
      <c r="CK53" s="154">
        <f t="shared" si="45"/>
        <v>0</v>
      </c>
      <c r="CL53" s="154">
        <f t="shared" si="45"/>
        <v>0</v>
      </c>
      <c r="CM53" s="154">
        <f t="shared" si="45"/>
        <v>0</v>
      </c>
      <c r="CN53" s="154">
        <f t="shared" si="45"/>
        <v>0</v>
      </c>
      <c r="CO53" s="154">
        <f t="shared" si="45"/>
        <v>0</v>
      </c>
      <c r="CP53" s="154">
        <f t="shared" si="45"/>
        <v>0</v>
      </c>
    </row>
    <row r="54" spans="1:95" ht="14.25" customHeight="1" outlineLevel="1">
      <c r="B54" s="152">
        <f>$B$13</f>
        <v>0</v>
      </c>
      <c r="D54" s="154">
        <f t="shared" ref="D54:CP54" si="46">IF(D41&gt;0,C80*$F13/12,0)</f>
        <v>0</v>
      </c>
      <c r="E54" s="154">
        <f t="shared" si="46"/>
        <v>0</v>
      </c>
      <c r="F54" s="154">
        <f t="shared" si="46"/>
        <v>0</v>
      </c>
      <c r="G54" s="154">
        <f t="shared" si="46"/>
        <v>0</v>
      </c>
      <c r="H54" s="154">
        <f t="shared" si="46"/>
        <v>0</v>
      </c>
      <c r="I54" s="154">
        <f t="shared" si="46"/>
        <v>0</v>
      </c>
      <c r="J54" s="154">
        <f t="shared" si="46"/>
        <v>0</v>
      </c>
      <c r="K54" s="154">
        <f t="shared" si="46"/>
        <v>0</v>
      </c>
      <c r="L54" s="154">
        <f t="shared" si="46"/>
        <v>0</v>
      </c>
      <c r="M54" s="154">
        <f t="shared" si="46"/>
        <v>0</v>
      </c>
      <c r="N54" s="154">
        <f t="shared" si="46"/>
        <v>0</v>
      </c>
      <c r="O54" s="154">
        <f t="shared" si="46"/>
        <v>0</v>
      </c>
      <c r="P54" s="154">
        <f t="shared" si="46"/>
        <v>0</v>
      </c>
      <c r="Q54" s="154">
        <f t="shared" si="46"/>
        <v>0</v>
      </c>
      <c r="R54" s="154">
        <f t="shared" si="46"/>
        <v>0</v>
      </c>
      <c r="S54" s="154">
        <f t="shared" si="46"/>
        <v>0</v>
      </c>
      <c r="T54" s="154">
        <f t="shared" si="46"/>
        <v>0</v>
      </c>
      <c r="U54" s="154">
        <f t="shared" si="46"/>
        <v>0</v>
      </c>
      <c r="V54" s="154">
        <f t="shared" si="46"/>
        <v>0</v>
      </c>
      <c r="W54" s="154">
        <f t="shared" si="46"/>
        <v>0</v>
      </c>
      <c r="X54" s="154">
        <f t="shared" si="46"/>
        <v>0</v>
      </c>
      <c r="Y54" s="154">
        <f t="shared" si="46"/>
        <v>0</v>
      </c>
      <c r="Z54" s="154">
        <f t="shared" si="46"/>
        <v>0</v>
      </c>
      <c r="AA54" s="154">
        <f t="shared" si="46"/>
        <v>0</v>
      </c>
      <c r="AB54" s="154">
        <f t="shared" si="46"/>
        <v>0</v>
      </c>
      <c r="AC54" s="154">
        <f t="shared" si="46"/>
        <v>0</v>
      </c>
      <c r="AD54" s="154">
        <f t="shared" si="46"/>
        <v>0</v>
      </c>
      <c r="AE54" s="154">
        <f t="shared" si="46"/>
        <v>0</v>
      </c>
      <c r="AF54" s="154">
        <f t="shared" si="46"/>
        <v>0</v>
      </c>
      <c r="AG54" s="154">
        <f t="shared" si="46"/>
        <v>0</v>
      </c>
      <c r="AH54" s="154">
        <f t="shared" si="46"/>
        <v>0</v>
      </c>
      <c r="AI54" s="154">
        <f t="shared" si="46"/>
        <v>0</v>
      </c>
      <c r="AJ54" s="154">
        <f t="shared" si="46"/>
        <v>0</v>
      </c>
      <c r="AK54" s="154">
        <f t="shared" si="46"/>
        <v>0</v>
      </c>
      <c r="AL54" s="154">
        <f t="shared" si="46"/>
        <v>0</v>
      </c>
      <c r="AM54" s="154">
        <f t="shared" si="46"/>
        <v>0</v>
      </c>
      <c r="AN54" s="154">
        <f t="shared" si="46"/>
        <v>0</v>
      </c>
      <c r="AO54" s="154">
        <f t="shared" si="46"/>
        <v>0</v>
      </c>
      <c r="AP54" s="154">
        <f t="shared" si="46"/>
        <v>0</v>
      </c>
      <c r="AQ54" s="154">
        <f t="shared" si="46"/>
        <v>0</v>
      </c>
      <c r="AR54" s="154">
        <f t="shared" si="46"/>
        <v>0</v>
      </c>
      <c r="AS54" s="154">
        <f t="shared" si="46"/>
        <v>0</v>
      </c>
      <c r="AT54" s="154">
        <f t="shared" si="46"/>
        <v>0</v>
      </c>
      <c r="AU54" s="154">
        <f t="shared" si="46"/>
        <v>0</v>
      </c>
      <c r="AV54" s="154">
        <f t="shared" si="46"/>
        <v>0</v>
      </c>
      <c r="AW54" s="154">
        <f t="shared" si="46"/>
        <v>0</v>
      </c>
      <c r="AX54" s="154">
        <f t="shared" si="46"/>
        <v>0</v>
      </c>
      <c r="AY54" s="154">
        <f t="shared" si="46"/>
        <v>0</v>
      </c>
      <c r="AZ54" s="154">
        <f t="shared" si="46"/>
        <v>0</v>
      </c>
      <c r="BA54" s="154">
        <f t="shared" si="46"/>
        <v>0</v>
      </c>
      <c r="BB54" s="154">
        <f t="shared" si="46"/>
        <v>0</v>
      </c>
      <c r="BC54" s="154">
        <f t="shared" si="46"/>
        <v>0</v>
      </c>
      <c r="BD54" s="154">
        <f t="shared" si="46"/>
        <v>0</v>
      </c>
      <c r="BE54" s="154">
        <f t="shared" si="46"/>
        <v>0</v>
      </c>
      <c r="BF54" s="154">
        <f t="shared" si="46"/>
        <v>0</v>
      </c>
      <c r="BG54" s="154">
        <f t="shared" si="46"/>
        <v>0</v>
      </c>
      <c r="BH54" s="154">
        <f t="shared" si="46"/>
        <v>0</v>
      </c>
      <c r="BI54" s="154">
        <f t="shared" si="46"/>
        <v>0</v>
      </c>
      <c r="BJ54" s="154">
        <f t="shared" si="46"/>
        <v>0</v>
      </c>
      <c r="BK54" s="154">
        <f t="shared" si="46"/>
        <v>0</v>
      </c>
      <c r="BL54" s="154">
        <f t="shared" si="46"/>
        <v>0</v>
      </c>
      <c r="BM54" s="154">
        <f t="shared" si="46"/>
        <v>0</v>
      </c>
      <c r="BN54" s="154">
        <f t="shared" si="46"/>
        <v>0</v>
      </c>
      <c r="BO54" s="154">
        <f t="shared" si="46"/>
        <v>0</v>
      </c>
      <c r="BP54" s="154">
        <f t="shared" si="46"/>
        <v>0</v>
      </c>
      <c r="BQ54" s="154">
        <f t="shared" si="46"/>
        <v>0</v>
      </c>
      <c r="BR54" s="154">
        <f t="shared" si="46"/>
        <v>0</v>
      </c>
      <c r="BS54" s="154">
        <f t="shared" si="46"/>
        <v>0</v>
      </c>
      <c r="BT54" s="154">
        <f t="shared" si="46"/>
        <v>0</v>
      </c>
      <c r="BU54" s="154">
        <f t="shared" si="46"/>
        <v>0</v>
      </c>
      <c r="BV54" s="154">
        <f t="shared" si="46"/>
        <v>0</v>
      </c>
      <c r="BW54" s="154">
        <f t="shared" si="46"/>
        <v>0</v>
      </c>
      <c r="BX54" s="154">
        <f t="shared" si="46"/>
        <v>0</v>
      </c>
      <c r="BY54" s="154">
        <f t="shared" si="46"/>
        <v>0</v>
      </c>
      <c r="BZ54" s="154">
        <f t="shared" si="46"/>
        <v>0</v>
      </c>
      <c r="CA54" s="154">
        <f t="shared" si="46"/>
        <v>0</v>
      </c>
      <c r="CB54" s="154">
        <f t="shared" si="46"/>
        <v>0</v>
      </c>
      <c r="CC54" s="154">
        <f t="shared" si="46"/>
        <v>0</v>
      </c>
      <c r="CD54" s="154">
        <f t="shared" si="46"/>
        <v>0</v>
      </c>
      <c r="CE54" s="154">
        <f t="shared" si="46"/>
        <v>0</v>
      </c>
      <c r="CF54" s="154">
        <f t="shared" si="46"/>
        <v>0</v>
      </c>
      <c r="CG54" s="154">
        <f t="shared" si="46"/>
        <v>0</v>
      </c>
      <c r="CH54" s="154">
        <f t="shared" si="46"/>
        <v>0</v>
      </c>
      <c r="CI54" s="154">
        <f t="shared" si="46"/>
        <v>0</v>
      </c>
      <c r="CJ54" s="154">
        <f t="shared" si="46"/>
        <v>0</v>
      </c>
      <c r="CK54" s="154">
        <f t="shared" si="46"/>
        <v>0</v>
      </c>
      <c r="CL54" s="154">
        <f t="shared" si="46"/>
        <v>0</v>
      </c>
      <c r="CM54" s="154">
        <f t="shared" si="46"/>
        <v>0</v>
      </c>
      <c r="CN54" s="154">
        <f t="shared" si="46"/>
        <v>0</v>
      </c>
      <c r="CO54" s="154">
        <f t="shared" si="46"/>
        <v>0</v>
      </c>
      <c r="CP54" s="154">
        <f t="shared" si="46"/>
        <v>0</v>
      </c>
    </row>
    <row r="55" spans="1:95" ht="14.25" customHeight="1">
      <c r="B55" s="17" t="s">
        <v>311</v>
      </c>
      <c r="C55" s="352">
        <f t="shared" ref="C55:CP55" si="47">SUM(C45:C54)</f>
        <v>0</v>
      </c>
      <c r="D55" s="352">
        <f t="shared" si="47"/>
        <v>0</v>
      </c>
      <c r="E55" s="352">
        <f t="shared" si="47"/>
        <v>0</v>
      </c>
      <c r="F55" s="352">
        <f t="shared" si="47"/>
        <v>0</v>
      </c>
      <c r="G55" s="352">
        <f t="shared" si="47"/>
        <v>0</v>
      </c>
      <c r="H55" s="352">
        <f t="shared" si="47"/>
        <v>0</v>
      </c>
      <c r="I55" s="352">
        <f t="shared" si="47"/>
        <v>0</v>
      </c>
      <c r="J55" s="352">
        <f t="shared" si="47"/>
        <v>0</v>
      </c>
      <c r="K55" s="352">
        <f t="shared" si="47"/>
        <v>0</v>
      </c>
      <c r="L55" s="352">
        <f t="shared" si="47"/>
        <v>0</v>
      </c>
      <c r="M55" s="352">
        <f t="shared" si="47"/>
        <v>0</v>
      </c>
      <c r="N55" s="352">
        <f t="shared" si="47"/>
        <v>0</v>
      </c>
      <c r="O55" s="352">
        <f t="shared" si="47"/>
        <v>0</v>
      </c>
      <c r="P55" s="352">
        <f t="shared" si="47"/>
        <v>0</v>
      </c>
      <c r="Q55" s="352">
        <f t="shared" si="47"/>
        <v>0</v>
      </c>
      <c r="R55" s="352">
        <f t="shared" si="47"/>
        <v>0</v>
      </c>
      <c r="S55" s="352">
        <f t="shared" si="47"/>
        <v>0</v>
      </c>
      <c r="T55" s="352">
        <f t="shared" si="47"/>
        <v>0</v>
      </c>
      <c r="U55" s="352">
        <f t="shared" si="47"/>
        <v>0</v>
      </c>
      <c r="V55" s="352">
        <f t="shared" si="47"/>
        <v>0</v>
      </c>
      <c r="W55" s="352">
        <f t="shared" si="47"/>
        <v>0</v>
      </c>
      <c r="X55" s="352">
        <f t="shared" si="47"/>
        <v>0</v>
      </c>
      <c r="Y55" s="352">
        <f t="shared" si="47"/>
        <v>0</v>
      </c>
      <c r="Z55" s="352">
        <f t="shared" si="47"/>
        <v>0</v>
      </c>
      <c r="AA55" s="352">
        <f t="shared" si="47"/>
        <v>0</v>
      </c>
      <c r="AB55" s="352">
        <f t="shared" si="47"/>
        <v>0</v>
      </c>
      <c r="AC55" s="352">
        <f t="shared" si="47"/>
        <v>0</v>
      </c>
      <c r="AD55" s="352">
        <f t="shared" si="47"/>
        <v>0</v>
      </c>
      <c r="AE55" s="352">
        <f t="shared" si="47"/>
        <v>0</v>
      </c>
      <c r="AF55" s="352">
        <f t="shared" si="47"/>
        <v>0</v>
      </c>
      <c r="AG55" s="352">
        <f t="shared" si="47"/>
        <v>0</v>
      </c>
      <c r="AH55" s="352">
        <f t="shared" si="47"/>
        <v>0</v>
      </c>
      <c r="AI55" s="352">
        <f t="shared" si="47"/>
        <v>0</v>
      </c>
      <c r="AJ55" s="352">
        <f t="shared" si="47"/>
        <v>0</v>
      </c>
      <c r="AK55" s="352">
        <f t="shared" si="47"/>
        <v>0</v>
      </c>
      <c r="AL55" s="352">
        <f t="shared" si="47"/>
        <v>0</v>
      </c>
      <c r="AM55" s="352">
        <f t="shared" si="47"/>
        <v>0</v>
      </c>
      <c r="AN55" s="352">
        <f t="shared" si="47"/>
        <v>0</v>
      </c>
      <c r="AO55" s="352">
        <f t="shared" si="47"/>
        <v>0</v>
      </c>
      <c r="AP55" s="352">
        <f t="shared" si="47"/>
        <v>0</v>
      </c>
      <c r="AQ55" s="352">
        <f t="shared" si="47"/>
        <v>0</v>
      </c>
      <c r="AR55" s="352">
        <f t="shared" si="47"/>
        <v>0</v>
      </c>
      <c r="AS55" s="352">
        <f t="shared" si="47"/>
        <v>0</v>
      </c>
      <c r="AT55" s="352">
        <f t="shared" si="47"/>
        <v>0</v>
      </c>
      <c r="AU55" s="352">
        <f t="shared" si="47"/>
        <v>0</v>
      </c>
      <c r="AV55" s="352">
        <f t="shared" si="47"/>
        <v>0</v>
      </c>
      <c r="AW55" s="352">
        <f t="shared" si="47"/>
        <v>0</v>
      </c>
      <c r="AX55" s="352">
        <f t="shared" si="47"/>
        <v>0</v>
      </c>
      <c r="AY55" s="352">
        <f t="shared" si="47"/>
        <v>0</v>
      </c>
      <c r="AZ55" s="352">
        <f t="shared" si="47"/>
        <v>0</v>
      </c>
      <c r="BA55" s="352">
        <f t="shared" si="47"/>
        <v>0</v>
      </c>
      <c r="BB55" s="352">
        <f t="shared" si="47"/>
        <v>0</v>
      </c>
      <c r="BC55" s="352">
        <f t="shared" si="47"/>
        <v>0</v>
      </c>
      <c r="BD55" s="352">
        <f t="shared" si="47"/>
        <v>0</v>
      </c>
      <c r="BE55" s="352">
        <f t="shared" si="47"/>
        <v>0</v>
      </c>
      <c r="BF55" s="352">
        <f t="shared" si="47"/>
        <v>0</v>
      </c>
      <c r="BG55" s="352">
        <f t="shared" si="47"/>
        <v>0</v>
      </c>
      <c r="BH55" s="352">
        <f t="shared" si="47"/>
        <v>0</v>
      </c>
      <c r="BI55" s="352">
        <f t="shared" si="47"/>
        <v>0</v>
      </c>
      <c r="BJ55" s="352">
        <f t="shared" si="47"/>
        <v>0</v>
      </c>
      <c r="BK55" s="352">
        <f t="shared" si="47"/>
        <v>0</v>
      </c>
      <c r="BL55" s="352">
        <f t="shared" si="47"/>
        <v>0</v>
      </c>
      <c r="BM55" s="352">
        <f t="shared" si="47"/>
        <v>0</v>
      </c>
      <c r="BN55" s="352">
        <f t="shared" si="47"/>
        <v>0</v>
      </c>
      <c r="BO55" s="352">
        <f t="shared" si="47"/>
        <v>0</v>
      </c>
      <c r="BP55" s="352">
        <f t="shared" si="47"/>
        <v>0</v>
      </c>
      <c r="BQ55" s="352">
        <f t="shared" si="47"/>
        <v>0</v>
      </c>
      <c r="BR55" s="352">
        <f t="shared" si="47"/>
        <v>0</v>
      </c>
      <c r="BS55" s="352">
        <f t="shared" si="47"/>
        <v>0</v>
      </c>
      <c r="BT55" s="352">
        <f t="shared" si="47"/>
        <v>0</v>
      </c>
      <c r="BU55" s="352">
        <f t="shared" si="47"/>
        <v>0</v>
      </c>
      <c r="BV55" s="352">
        <f t="shared" si="47"/>
        <v>0</v>
      </c>
      <c r="BW55" s="352">
        <f t="shared" si="47"/>
        <v>0</v>
      </c>
      <c r="BX55" s="352">
        <f t="shared" si="47"/>
        <v>0</v>
      </c>
      <c r="BY55" s="352">
        <f t="shared" si="47"/>
        <v>0</v>
      </c>
      <c r="BZ55" s="352">
        <f t="shared" si="47"/>
        <v>0</v>
      </c>
      <c r="CA55" s="352">
        <f t="shared" si="47"/>
        <v>0</v>
      </c>
      <c r="CB55" s="352">
        <f t="shared" si="47"/>
        <v>0</v>
      </c>
      <c r="CC55" s="352">
        <f t="shared" si="47"/>
        <v>0</v>
      </c>
      <c r="CD55" s="352">
        <f t="shared" si="47"/>
        <v>0</v>
      </c>
      <c r="CE55" s="352">
        <f t="shared" si="47"/>
        <v>0</v>
      </c>
      <c r="CF55" s="352">
        <f t="shared" si="47"/>
        <v>0</v>
      </c>
      <c r="CG55" s="352">
        <f t="shared" si="47"/>
        <v>0</v>
      </c>
      <c r="CH55" s="352">
        <f t="shared" si="47"/>
        <v>0</v>
      </c>
      <c r="CI55" s="352">
        <f t="shared" si="47"/>
        <v>0</v>
      </c>
      <c r="CJ55" s="352">
        <f t="shared" si="47"/>
        <v>0</v>
      </c>
      <c r="CK55" s="352">
        <f t="shared" si="47"/>
        <v>0</v>
      </c>
      <c r="CL55" s="352">
        <f t="shared" si="47"/>
        <v>0</v>
      </c>
      <c r="CM55" s="352">
        <f t="shared" si="47"/>
        <v>0</v>
      </c>
      <c r="CN55" s="352">
        <f t="shared" si="47"/>
        <v>0</v>
      </c>
      <c r="CO55" s="352">
        <f t="shared" si="47"/>
        <v>0</v>
      </c>
      <c r="CP55" s="352">
        <f t="shared" si="47"/>
        <v>0</v>
      </c>
    </row>
    <row r="56" spans="1:95" ht="14.25" customHeight="1">
      <c r="B56" s="17"/>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c r="AA56" s="105"/>
      <c r="AB56" s="105"/>
      <c r="AC56" s="105"/>
      <c r="AD56" s="105"/>
      <c r="AE56" s="105"/>
      <c r="AF56" s="105"/>
      <c r="AG56" s="105"/>
      <c r="AH56" s="105"/>
      <c r="AI56" s="105"/>
      <c r="AJ56" s="105"/>
      <c r="AK56" s="105"/>
      <c r="AL56" s="105"/>
      <c r="AM56" s="105"/>
      <c r="AN56" s="105"/>
      <c r="AO56" s="105"/>
      <c r="AP56" s="105"/>
      <c r="AQ56" s="105"/>
      <c r="AR56" s="105"/>
      <c r="AS56" s="105"/>
      <c r="AT56" s="105"/>
      <c r="AU56" s="105"/>
      <c r="AV56" s="105"/>
      <c r="AW56" s="105"/>
      <c r="AX56" s="105"/>
      <c r="AY56" s="105"/>
      <c r="AZ56" s="105"/>
      <c r="BA56" s="105"/>
      <c r="BB56" s="105"/>
      <c r="BC56" s="105"/>
      <c r="BD56" s="105"/>
      <c r="BE56" s="105"/>
      <c r="BF56" s="105"/>
      <c r="BG56" s="105"/>
      <c r="BH56" s="105"/>
      <c r="BI56" s="105"/>
      <c r="BJ56" s="105"/>
      <c r="BK56" s="105"/>
      <c r="BL56" s="105"/>
      <c r="BM56" s="105"/>
      <c r="BN56" s="105"/>
      <c r="BO56" s="105"/>
      <c r="BP56" s="105"/>
      <c r="BQ56" s="105"/>
      <c r="BR56" s="105"/>
      <c r="BS56" s="105"/>
      <c r="BT56" s="105"/>
      <c r="BU56" s="105"/>
      <c r="BV56" s="105"/>
      <c r="BW56" s="105"/>
      <c r="BX56" s="105"/>
      <c r="BY56" s="105"/>
      <c r="BZ56" s="105"/>
      <c r="CA56" s="105"/>
      <c r="CB56" s="105"/>
      <c r="CC56" s="105"/>
      <c r="CD56" s="105"/>
      <c r="CE56" s="105"/>
      <c r="CF56" s="105"/>
      <c r="CG56" s="105"/>
      <c r="CH56" s="105"/>
      <c r="CI56" s="105"/>
      <c r="CJ56" s="105"/>
      <c r="CK56" s="105"/>
      <c r="CL56" s="105"/>
      <c r="CM56" s="105"/>
      <c r="CN56" s="105"/>
      <c r="CO56" s="105"/>
      <c r="CP56" s="105"/>
    </row>
    <row r="57" spans="1:95" ht="14.25" customHeight="1">
      <c r="A57" s="17"/>
      <c r="B57" s="92" t="s">
        <v>355</v>
      </c>
      <c r="C57" s="92"/>
      <c r="D57" s="92"/>
      <c r="E57" s="92"/>
      <c r="F57" s="92"/>
      <c r="G57" s="92"/>
      <c r="H57" s="92"/>
      <c r="I57" s="92"/>
      <c r="J57" s="92"/>
      <c r="K57" s="92"/>
      <c r="L57" s="92"/>
      <c r="M57" s="92"/>
      <c r="N57" s="92"/>
      <c r="O57" s="92"/>
      <c r="P57" s="92"/>
      <c r="Q57" s="92"/>
      <c r="R57" s="92"/>
      <c r="S57" s="92"/>
      <c r="T57" s="92"/>
      <c r="U57" s="92"/>
      <c r="V57" s="92"/>
      <c r="W57" s="92"/>
      <c r="X57" s="92"/>
      <c r="Y57" s="92"/>
      <c r="Z57" s="92"/>
      <c r="AA57" s="92"/>
      <c r="AB57" s="92"/>
      <c r="AC57" s="92"/>
      <c r="AD57" s="92"/>
      <c r="AE57" s="92"/>
      <c r="AF57" s="92"/>
      <c r="AG57" s="92"/>
      <c r="AH57" s="92"/>
      <c r="AI57" s="92"/>
      <c r="AJ57" s="92"/>
      <c r="AK57" s="92"/>
      <c r="AL57" s="92"/>
      <c r="AM57" s="92"/>
      <c r="AN57" s="92"/>
      <c r="AO57" s="92"/>
      <c r="AP57" s="92"/>
      <c r="AQ57" s="92"/>
      <c r="AR57" s="92"/>
      <c r="AS57" s="92"/>
      <c r="AT57" s="92"/>
      <c r="AU57" s="92"/>
      <c r="AV57" s="92"/>
      <c r="AW57" s="92"/>
      <c r="AX57" s="92"/>
      <c r="AY57" s="92"/>
      <c r="AZ57" s="92"/>
      <c r="BA57" s="92"/>
      <c r="BB57" s="92"/>
      <c r="BC57" s="92"/>
      <c r="BD57" s="92"/>
      <c r="BE57" s="92"/>
      <c r="BF57" s="92"/>
      <c r="BG57" s="92"/>
      <c r="BH57" s="92"/>
      <c r="BI57" s="92"/>
      <c r="BJ57" s="92"/>
      <c r="BK57" s="92"/>
      <c r="BL57" s="92"/>
      <c r="BM57" s="92"/>
      <c r="BN57" s="92"/>
      <c r="BO57" s="92"/>
      <c r="BP57" s="92"/>
      <c r="BQ57" s="92"/>
      <c r="BR57" s="92"/>
      <c r="BS57" s="92"/>
      <c r="BT57" s="92"/>
      <c r="BU57" s="92"/>
      <c r="BV57" s="92"/>
      <c r="BW57" s="92"/>
      <c r="BX57" s="92"/>
      <c r="BY57" s="92"/>
      <c r="BZ57" s="92"/>
      <c r="CA57" s="92"/>
      <c r="CB57" s="92"/>
      <c r="CC57" s="92"/>
      <c r="CD57" s="92"/>
      <c r="CE57" s="92"/>
      <c r="CF57" s="92"/>
      <c r="CG57" s="92"/>
      <c r="CH57" s="92"/>
      <c r="CI57" s="92"/>
      <c r="CJ57" s="92"/>
      <c r="CK57" s="92"/>
      <c r="CL57" s="92"/>
      <c r="CM57" s="92"/>
      <c r="CN57" s="92"/>
      <c r="CO57" s="92"/>
      <c r="CP57" s="92"/>
      <c r="CQ57" s="92"/>
    </row>
    <row r="58" spans="1:95" ht="14.25" customHeight="1" outlineLevel="1">
      <c r="B58" s="152" t="str">
        <f>$B$4</f>
        <v>Business Loan</v>
      </c>
      <c r="D58" s="299">
        <f t="shared" ref="D58:CP58" si="48">D32-D45</f>
        <v>0</v>
      </c>
      <c r="E58" s="299">
        <f t="shared" si="48"/>
        <v>0</v>
      </c>
      <c r="F58" s="299">
        <f t="shared" si="48"/>
        <v>0</v>
      </c>
      <c r="G58" s="299">
        <f t="shared" si="48"/>
        <v>0</v>
      </c>
      <c r="H58" s="299">
        <f t="shared" si="48"/>
        <v>0</v>
      </c>
      <c r="I58" s="299">
        <f t="shared" si="48"/>
        <v>0</v>
      </c>
      <c r="J58" s="299">
        <f t="shared" si="48"/>
        <v>0</v>
      </c>
      <c r="K58" s="299">
        <f t="shared" si="48"/>
        <v>0</v>
      </c>
      <c r="L58" s="299">
        <f t="shared" si="48"/>
        <v>0</v>
      </c>
      <c r="M58" s="299">
        <f t="shared" si="48"/>
        <v>0</v>
      </c>
      <c r="N58" s="299">
        <f t="shared" si="48"/>
        <v>0</v>
      </c>
      <c r="O58" s="299">
        <f t="shared" si="48"/>
        <v>0</v>
      </c>
      <c r="P58" s="299">
        <f t="shared" si="48"/>
        <v>0</v>
      </c>
      <c r="Q58" s="299">
        <f t="shared" si="48"/>
        <v>0</v>
      </c>
      <c r="R58" s="299">
        <f t="shared" si="48"/>
        <v>0</v>
      </c>
      <c r="S58" s="299">
        <f t="shared" si="48"/>
        <v>0</v>
      </c>
      <c r="T58" s="299">
        <f t="shared" si="48"/>
        <v>0</v>
      </c>
      <c r="U58" s="299">
        <f t="shared" si="48"/>
        <v>0</v>
      </c>
      <c r="V58" s="299">
        <f t="shared" si="48"/>
        <v>0</v>
      </c>
      <c r="W58" s="299">
        <f t="shared" si="48"/>
        <v>0</v>
      </c>
      <c r="X58" s="299">
        <f t="shared" si="48"/>
        <v>0</v>
      </c>
      <c r="Y58" s="299">
        <f t="shared" si="48"/>
        <v>0</v>
      </c>
      <c r="Z58" s="299">
        <f t="shared" si="48"/>
        <v>0</v>
      </c>
      <c r="AA58" s="299">
        <f t="shared" si="48"/>
        <v>0</v>
      </c>
      <c r="AB58" s="299">
        <f t="shared" si="48"/>
        <v>0</v>
      </c>
      <c r="AC58" s="299">
        <f t="shared" si="48"/>
        <v>0</v>
      </c>
      <c r="AD58" s="299">
        <f t="shared" si="48"/>
        <v>0</v>
      </c>
      <c r="AE58" s="299">
        <f t="shared" si="48"/>
        <v>0</v>
      </c>
      <c r="AF58" s="299">
        <f t="shared" si="48"/>
        <v>0</v>
      </c>
      <c r="AG58" s="299">
        <f t="shared" si="48"/>
        <v>0</v>
      </c>
      <c r="AH58" s="299">
        <f t="shared" si="48"/>
        <v>0</v>
      </c>
      <c r="AI58" s="299">
        <f t="shared" si="48"/>
        <v>0</v>
      </c>
      <c r="AJ58" s="299">
        <f t="shared" si="48"/>
        <v>0</v>
      </c>
      <c r="AK58" s="299">
        <f t="shared" si="48"/>
        <v>0</v>
      </c>
      <c r="AL58" s="299">
        <f t="shared" si="48"/>
        <v>0</v>
      </c>
      <c r="AM58" s="299">
        <f t="shared" si="48"/>
        <v>0</v>
      </c>
      <c r="AN58" s="299">
        <f t="shared" si="48"/>
        <v>0</v>
      </c>
      <c r="AO58" s="299">
        <f t="shared" si="48"/>
        <v>0</v>
      </c>
      <c r="AP58" s="299">
        <f t="shared" si="48"/>
        <v>0</v>
      </c>
      <c r="AQ58" s="299">
        <f t="shared" si="48"/>
        <v>0</v>
      </c>
      <c r="AR58" s="299">
        <f t="shared" si="48"/>
        <v>0</v>
      </c>
      <c r="AS58" s="299">
        <f t="shared" si="48"/>
        <v>0</v>
      </c>
      <c r="AT58" s="299">
        <f t="shared" si="48"/>
        <v>0</v>
      </c>
      <c r="AU58" s="299">
        <f t="shared" si="48"/>
        <v>0</v>
      </c>
      <c r="AV58" s="299">
        <f t="shared" si="48"/>
        <v>0</v>
      </c>
      <c r="AW58" s="299">
        <f t="shared" si="48"/>
        <v>0</v>
      </c>
      <c r="AX58" s="299">
        <f t="shared" si="48"/>
        <v>0</v>
      </c>
      <c r="AY58" s="299">
        <f t="shared" si="48"/>
        <v>0</v>
      </c>
      <c r="AZ58" s="299">
        <f t="shared" si="48"/>
        <v>0</v>
      </c>
      <c r="BA58" s="299">
        <f t="shared" si="48"/>
        <v>0</v>
      </c>
      <c r="BB58" s="299">
        <f t="shared" si="48"/>
        <v>0</v>
      </c>
      <c r="BC58" s="299">
        <f t="shared" si="48"/>
        <v>0</v>
      </c>
      <c r="BD58" s="299">
        <f t="shared" si="48"/>
        <v>0</v>
      </c>
      <c r="BE58" s="299">
        <f t="shared" si="48"/>
        <v>0</v>
      </c>
      <c r="BF58" s="299">
        <f t="shared" si="48"/>
        <v>0</v>
      </c>
      <c r="BG58" s="299">
        <f t="shared" si="48"/>
        <v>0</v>
      </c>
      <c r="BH58" s="299">
        <f t="shared" si="48"/>
        <v>0</v>
      </c>
      <c r="BI58" s="299">
        <f t="shared" si="48"/>
        <v>0</v>
      </c>
      <c r="BJ58" s="299">
        <f t="shared" si="48"/>
        <v>0</v>
      </c>
      <c r="BK58" s="299">
        <f t="shared" si="48"/>
        <v>0</v>
      </c>
      <c r="BL58" s="299">
        <f t="shared" si="48"/>
        <v>0</v>
      </c>
      <c r="BM58" s="299">
        <f t="shared" si="48"/>
        <v>0</v>
      </c>
      <c r="BN58" s="299">
        <f t="shared" si="48"/>
        <v>0</v>
      </c>
      <c r="BO58" s="299">
        <f t="shared" si="48"/>
        <v>0</v>
      </c>
      <c r="BP58" s="299">
        <f t="shared" si="48"/>
        <v>0</v>
      </c>
      <c r="BQ58" s="299">
        <f t="shared" si="48"/>
        <v>0</v>
      </c>
      <c r="BR58" s="299">
        <f t="shared" si="48"/>
        <v>0</v>
      </c>
      <c r="BS58" s="299">
        <f t="shared" si="48"/>
        <v>0</v>
      </c>
      <c r="BT58" s="299">
        <f t="shared" si="48"/>
        <v>0</v>
      </c>
      <c r="BU58" s="299">
        <f t="shared" si="48"/>
        <v>0</v>
      </c>
      <c r="BV58" s="299">
        <f t="shared" si="48"/>
        <v>0</v>
      </c>
      <c r="BW58" s="299">
        <f t="shared" si="48"/>
        <v>0</v>
      </c>
      <c r="BX58" s="299">
        <f t="shared" si="48"/>
        <v>0</v>
      </c>
      <c r="BY58" s="299">
        <f t="shared" si="48"/>
        <v>0</v>
      </c>
      <c r="BZ58" s="299">
        <f t="shared" si="48"/>
        <v>0</v>
      </c>
      <c r="CA58" s="299">
        <f t="shared" si="48"/>
        <v>0</v>
      </c>
      <c r="CB58" s="299">
        <f t="shared" si="48"/>
        <v>0</v>
      </c>
      <c r="CC58" s="299">
        <f t="shared" si="48"/>
        <v>0</v>
      </c>
      <c r="CD58" s="299">
        <f t="shared" si="48"/>
        <v>0</v>
      </c>
      <c r="CE58" s="299">
        <f t="shared" si="48"/>
        <v>0</v>
      </c>
      <c r="CF58" s="299">
        <f t="shared" si="48"/>
        <v>0</v>
      </c>
      <c r="CG58" s="299">
        <f t="shared" si="48"/>
        <v>0</v>
      </c>
      <c r="CH58" s="299">
        <f t="shared" si="48"/>
        <v>0</v>
      </c>
      <c r="CI58" s="299">
        <f t="shared" si="48"/>
        <v>0</v>
      </c>
      <c r="CJ58" s="299">
        <f t="shared" si="48"/>
        <v>0</v>
      </c>
      <c r="CK58" s="299">
        <f t="shared" si="48"/>
        <v>0</v>
      </c>
      <c r="CL58" s="299">
        <f t="shared" si="48"/>
        <v>0</v>
      </c>
      <c r="CM58" s="299">
        <f t="shared" si="48"/>
        <v>0</v>
      </c>
      <c r="CN58" s="299">
        <f t="shared" si="48"/>
        <v>0</v>
      </c>
      <c r="CO58" s="299">
        <f t="shared" si="48"/>
        <v>0</v>
      </c>
      <c r="CP58" s="299">
        <f t="shared" si="48"/>
        <v>0</v>
      </c>
    </row>
    <row r="59" spans="1:95" ht="14.25" customHeight="1" outlineLevel="1">
      <c r="B59" s="152" t="str">
        <f>$B$5</f>
        <v>SBA Loan</v>
      </c>
      <c r="D59" s="299">
        <f t="shared" ref="D59:CP59" si="49">D33-D46</f>
        <v>0</v>
      </c>
      <c r="E59" s="299">
        <f t="shared" si="49"/>
        <v>0</v>
      </c>
      <c r="F59" s="299">
        <f t="shared" si="49"/>
        <v>0</v>
      </c>
      <c r="G59" s="299">
        <f t="shared" si="49"/>
        <v>0</v>
      </c>
      <c r="H59" s="299">
        <f t="shared" si="49"/>
        <v>0</v>
      </c>
      <c r="I59" s="299">
        <f t="shared" si="49"/>
        <v>0</v>
      </c>
      <c r="J59" s="299">
        <f t="shared" si="49"/>
        <v>0</v>
      </c>
      <c r="K59" s="299">
        <f t="shared" si="49"/>
        <v>0</v>
      </c>
      <c r="L59" s="299">
        <f t="shared" si="49"/>
        <v>0</v>
      </c>
      <c r="M59" s="299">
        <f t="shared" si="49"/>
        <v>0</v>
      </c>
      <c r="N59" s="299">
        <f t="shared" si="49"/>
        <v>0</v>
      </c>
      <c r="O59" s="299">
        <f t="shared" si="49"/>
        <v>0</v>
      </c>
      <c r="P59" s="299">
        <f t="shared" si="49"/>
        <v>0</v>
      </c>
      <c r="Q59" s="299">
        <f t="shared" si="49"/>
        <v>0</v>
      </c>
      <c r="R59" s="299">
        <f t="shared" si="49"/>
        <v>0</v>
      </c>
      <c r="S59" s="299">
        <f t="shared" si="49"/>
        <v>0</v>
      </c>
      <c r="T59" s="299">
        <f t="shared" si="49"/>
        <v>0</v>
      </c>
      <c r="U59" s="299">
        <f t="shared" si="49"/>
        <v>0</v>
      </c>
      <c r="V59" s="299">
        <f t="shared" si="49"/>
        <v>0</v>
      </c>
      <c r="W59" s="299">
        <f t="shared" si="49"/>
        <v>0</v>
      </c>
      <c r="X59" s="299">
        <f t="shared" si="49"/>
        <v>0</v>
      </c>
      <c r="Y59" s="299">
        <f t="shared" si="49"/>
        <v>0</v>
      </c>
      <c r="Z59" s="299">
        <f t="shared" si="49"/>
        <v>0</v>
      </c>
      <c r="AA59" s="299">
        <f t="shared" si="49"/>
        <v>0</v>
      </c>
      <c r="AB59" s="299">
        <f t="shared" si="49"/>
        <v>0</v>
      </c>
      <c r="AC59" s="299">
        <f t="shared" si="49"/>
        <v>0</v>
      </c>
      <c r="AD59" s="299">
        <f t="shared" si="49"/>
        <v>0</v>
      </c>
      <c r="AE59" s="299">
        <f t="shared" si="49"/>
        <v>0</v>
      </c>
      <c r="AF59" s="299">
        <f t="shared" si="49"/>
        <v>0</v>
      </c>
      <c r="AG59" s="299">
        <f t="shared" si="49"/>
        <v>0</v>
      </c>
      <c r="AH59" s="299">
        <f t="shared" si="49"/>
        <v>0</v>
      </c>
      <c r="AI59" s="299">
        <f t="shared" si="49"/>
        <v>0</v>
      </c>
      <c r="AJ59" s="299">
        <f t="shared" si="49"/>
        <v>0</v>
      </c>
      <c r="AK59" s="299">
        <f t="shared" si="49"/>
        <v>0</v>
      </c>
      <c r="AL59" s="299">
        <f t="shared" si="49"/>
        <v>0</v>
      </c>
      <c r="AM59" s="299">
        <f t="shared" si="49"/>
        <v>0</v>
      </c>
      <c r="AN59" s="299">
        <f t="shared" si="49"/>
        <v>0</v>
      </c>
      <c r="AO59" s="299">
        <f t="shared" si="49"/>
        <v>0</v>
      </c>
      <c r="AP59" s="299">
        <f t="shared" si="49"/>
        <v>0</v>
      </c>
      <c r="AQ59" s="299">
        <f t="shared" si="49"/>
        <v>0</v>
      </c>
      <c r="AR59" s="299">
        <f t="shared" si="49"/>
        <v>0</v>
      </c>
      <c r="AS59" s="299">
        <f t="shared" si="49"/>
        <v>0</v>
      </c>
      <c r="AT59" s="299">
        <f t="shared" si="49"/>
        <v>0</v>
      </c>
      <c r="AU59" s="299">
        <f t="shared" si="49"/>
        <v>0</v>
      </c>
      <c r="AV59" s="299">
        <f t="shared" si="49"/>
        <v>0</v>
      </c>
      <c r="AW59" s="299">
        <f t="shared" si="49"/>
        <v>0</v>
      </c>
      <c r="AX59" s="299">
        <f t="shared" si="49"/>
        <v>0</v>
      </c>
      <c r="AY59" s="299">
        <f t="shared" si="49"/>
        <v>0</v>
      </c>
      <c r="AZ59" s="299">
        <f t="shared" si="49"/>
        <v>0</v>
      </c>
      <c r="BA59" s="299">
        <f t="shared" si="49"/>
        <v>0</v>
      </c>
      <c r="BB59" s="299">
        <f t="shared" si="49"/>
        <v>0</v>
      </c>
      <c r="BC59" s="299">
        <f t="shared" si="49"/>
        <v>0</v>
      </c>
      <c r="BD59" s="299">
        <f t="shared" si="49"/>
        <v>0</v>
      </c>
      <c r="BE59" s="299">
        <f t="shared" si="49"/>
        <v>0</v>
      </c>
      <c r="BF59" s="299">
        <f t="shared" si="49"/>
        <v>0</v>
      </c>
      <c r="BG59" s="299">
        <f t="shared" si="49"/>
        <v>0</v>
      </c>
      <c r="BH59" s="299">
        <f t="shared" si="49"/>
        <v>0</v>
      </c>
      <c r="BI59" s="299">
        <f t="shared" si="49"/>
        <v>0</v>
      </c>
      <c r="BJ59" s="299">
        <f t="shared" si="49"/>
        <v>0</v>
      </c>
      <c r="BK59" s="299">
        <f t="shared" si="49"/>
        <v>0</v>
      </c>
      <c r="BL59" s="299">
        <f t="shared" si="49"/>
        <v>0</v>
      </c>
      <c r="BM59" s="299">
        <f t="shared" si="49"/>
        <v>0</v>
      </c>
      <c r="BN59" s="299">
        <f t="shared" si="49"/>
        <v>0</v>
      </c>
      <c r="BO59" s="299">
        <f t="shared" si="49"/>
        <v>0</v>
      </c>
      <c r="BP59" s="299">
        <f t="shared" si="49"/>
        <v>0</v>
      </c>
      <c r="BQ59" s="299">
        <f t="shared" si="49"/>
        <v>0</v>
      </c>
      <c r="BR59" s="299">
        <f t="shared" si="49"/>
        <v>0</v>
      </c>
      <c r="BS59" s="299">
        <f t="shared" si="49"/>
        <v>0</v>
      </c>
      <c r="BT59" s="299">
        <f t="shared" si="49"/>
        <v>0</v>
      </c>
      <c r="BU59" s="299">
        <f t="shared" si="49"/>
        <v>0</v>
      </c>
      <c r="BV59" s="299">
        <f t="shared" si="49"/>
        <v>0</v>
      </c>
      <c r="BW59" s="299">
        <f t="shared" si="49"/>
        <v>0</v>
      </c>
      <c r="BX59" s="299">
        <f t="shared" si="49"/>
        <v>0</v>
      </c>
      <c r="BY59" s="299">
        <f t="shared" si="49"/>
        <v>0</v>
      </c>
      <c r="BZ59" s="299">
        <f t="shared" si="49"/>
        <v>0</v>
      </c>
      <c r="CA59" s="299">
        <f t="shared" si="49"/>
        <v>0</v>
      </c>
      <c r="CB59" s="299">
        <f t="shared" si="49"/>
        <v>0</v>
      </c>
      <c r="CC59" s="299">
        <f t="shared" si="49"/>
        <v>0</v>
      </c>
      <c r="CD59" s="299">
        <f t="shared" si="49"/>
        <v>0</v>
      </c>
      <c r="CE59" s="299">
        <f t="shared" si="49"/>
        <v>0</v>
      </c>
      <c r="CF59" s="299">
        <f t="shared" si="49"/>
        <v>0</v>
      </c>
      <c r="CG59" s="299">
        <f t="shared" si="49"/>
        <v>0</v>
      </c>
      <c r="CH59" s="299">
        <f t="shared" si="49"/>
        <v>0</v>
      </c>
      <c r="CI59" s="299">
        <f t="shared" si="49"/>
        <v>0</v>
      </c>
      <c r="CJ59" s="299">
        <f t="shared" si="49"/>
        <v>0</v>
      </c>
      <c r="CK59" s="299">
        <f t="shared" si="49"/>
        <v>0</v>
      </c>
      <c r="CL59" s="299">
        <f t="shared" si="49"/>
        <v>0</v>
      </c>
      <c r="CM59" s="299">
        <f t="shared" si="49"/>
        <v>0</v>
      </c>
      <c r="CN59" s="299">
        <f t="shared" si="49"/>
        <v>0</v>
      </c>
      <c r="CO59" s="299">
        <f t="shared" si="49"/>
        <v>0</v>
      </c>
      <c r="CP59" s="299">
        <f t="shared" si="49"/>
        <v>0</v>
      </c>
    </row>
    <row r="60" spans="1:95" ht="14.25" customHeight="1" outlineLevel="1">
      <c r="B60" s="152">
        <f>$B$6</f>
        <v>0</v>
      </c>
      <c r="D60" s="299">
        <f t="shared" ref="D60:CP60" si="50">D34-D47</f>
        <v>0</v>
      </c>
      <c r="E60" s="299">
        <f t="shared" si="50"/>
        <v>0</v>
      </c>
      <c r="F60" s="299">
        <f t="shared" si="50"/>
        <v>0</v>
      </c>
      <c r="G60" s="299">
        <f t="shared" si="50"/>
        <v>0</v>
      </c>
      <c r="H60" s="299">
        <f t="shared" si="50"/>
        <v>0</v>
      </c>
      <c r="I60" s="299">
        <f t="shared" si="50"/>
        <v>0</v>
      </c>
      <c r="J60" s="299">
        <f t="shared" si="50"/>
        <v>0</v>
      </c>
      <c r="K60" s="299">
        <f t="shared" si="50"/>
        <v>0</v>
      </c>
      <c r="L60" s="299">
        <f t="shared" si="50"/>
        <v>0</v>
      </c>
      <c r="M60" s="299">
        <f t="shared" si="50"/>
        <v>0</v>
      </c>
      <c r="N60" s="299">
        <f t="shared" si="50"/>
        <v>0</v>
      </c>
      <c r="O60" s="299">
        <f t="shared" si="50"/>
        <v>0</v>
      </c>
      <c r="P60" s="299">
        <f t="shared" si="50"/>
        <v>0</v>
      </c>
      <c r="Q60" s="299">
        <f t="shared" si="50"/>
        <v>0</v>
      </c>
      <c r="R60" s="299">
        <f t="shared" si="50"/>
        <v>0</v>
      </c>
      <c r="S60" s="299">
        <f t="shared" si="50"/>
        <v>0</v>
      </c>
      <c r="T60" s="299">
        <f t="shared" si="50"/>
        <v>0</v>
      </c>
      <c r="U60" s="299">
        <f t="shared" si="50"/>
        <v>0</v>
      </c>
      <c r="V60" s="299">
        <f t="shared" si="50"/>
        <v>0</v>
      </c>
      <c r="W60" s="299">
        <f t="shared" si="50"/>
        <v>0</v>
      </c>
      <c r="X60" s="299">
        <f t="shared" si="50"/>
        <v>0</v>
      </c>
      <c r="Y60" s="299">
        <f t="shared" si="50"/>
        <v>0</v>
      </c>
      <c r="Z60" s="299">
        <f t="shared" si="50"/>
        <v>0</v>
      </c>
      <c r="AA60" s="299">
        <f t="shared" si="50"/>
        <v>0</v>
      </c>
      <c r="AB60" s="299">
        <f t="shared" si="50"/>
        <v>0</v>
      </c>
      <c r="AC60" s="299">
        <f t="shared" si="50"/>
        <v>0</v>
      </c>
      <c r="AD60" s="299">
        <f t="shared" si="50"/>
        <v>0</v>
      </c>
      <c r="AE60" s="299">
        <f t="shared" si="50"/>
        <v>0</v>
      </c>
      <c r="AF60" s="299">
        <f t="shared" si="50"/>
        <v>0</v>
      </c>
      <c r="AG60" s="299">
        <f t="shared" si="50"/>
        <v>0</v>
      </c>
      <c r="AH60" s="299">
        <f t="shared" si="50"/>
        <v>0</v>
      </c>
      <c r="AI60" s="299">
        <f t="shared" si="50"/>
        <v>0</v>
      </c>
      <c r="AJ60" s="299">
        <f t="shared" si="50"/>
        <v>0</v>
      </c>
      <c r="AK60" s="299">
        <f t="shared" si="50"/>
        <v>0</v>
      </c>
      <c r="AL60" s="299">
        <f t="shared" si="50"/>
        <v>0</v>
      </c>
      <c r="AM60" s="299">
        <f t="shared" si="50"/>
        <v>0</v>
      </c>
      <c r="AN60" s="299">
        <f t="shared" si="50"/>
        <v>0</v>
      </c>
      <c r="AO60" s="299">
        <f t="shared" si="50"/>
        <v>0</v>
      </c>
      <c r="AP60" s="299">
        <f t="shared" si="50"/>
        <v>0</v>
      </c>
      <c r="AQ60" s="299">
        <f t="shared" si="50"/>
        <v>0</v>
      </c>
      <c r="AR60" s="299">
        <f t="shared" si="50"/>
        <v>0</v>
      </c>
      <c r="AS60" s="299">
        <f t="shared" si="50"/>
        <v>0</v>
      </c>
      <c r="AT60" s="299">
        <f t="shared" si="50"/>
        <v>0</v>
      </c>
      <c r="AU60" s="299">
        <f t="shared" si="50"/>
        <v>0</v>
      </c>
      <c r="AV60" s="299">
        <f t="shared" si="50"/>
        <v>0</v>
      </c>
      <c r="AW60" s="299">
        <f t="shared" si="50"/>
        <v>0</v>
      </c>
      <c r="AX60" s="299">
        <f t="shared" si="50"/>
        <v>0</v>
      </c>
      <c r="AY60" s="299">
        <f t="shared" si="50"/>
        <v>0</v>
      </c>
      <c r="AZ60" s="299">
        <f t="shared" si="50"/>
        <v>0</v>
      </c>
      <c r="BA60" s="299">
        <f t="shared" si="50"/>
        <v>0</v>
      </c>
      <c r="BB60" s="299">
        <f t="shared" si="50"/>
        <v>0</v>
      </c>
      <c r="BC60" s="299">
        <f t="shared" si="50"/>
        <v>0</v>
      </c>
      <c r="BD60" s="299">
        <f t="shared" si="50"/>
        <v>0</v>
      </c>
      <c r="BE60" s="299">
        <f t="shared" si="50"/>
        <v>0</v>
      </c>
      <c r="BF60" s="299">
        <f t="shared" si="50"/>
        <v>0</v>
      </c>
      <c r="BG60" s="299">
        <f t="shared" si="50"/>
        <v>0</v>
      </c>
      <c r="BH60" s="299">
        <f t="shared" si="50"/>
        <v>0</v>
      </c>
      <c r="BI60" s="299">
        <f t="shared" si="50"/>
        <v>0</v>
      </c>
      <c r="BJ60" s="299">
        <f t="shared" si="50"/>
        <v>0</v>
      </c>
      <c r="BK60" s="299">
        <f t="shared" si="50"/>
        <v>0</v>
      </c>
      <c r="BL60" s="299">
        <f t="shared" si="50"/>
        <v>0</v>
      </c>
      <c r="BM60" s="299">
        <f t="shared" si="50"/>
        <v>0</v>
      </c>
      <c r="BN60" s="299">
        <f t="shared" si="50"/>
        <v>0</v>
      </c>
      <c r="BO60" s="299">
        <f t="shared" si="50"/>
        <v>0</v>
      </c>
      <c r="BP60" s="299">
        <f t="shared" si="50"/>
        <v>0</v>
      </c>
      <c r="BQ60" s="299">
        <f t="shared" si="50"/>
        <v>0</v>
      </c>
      <c r="BR60" s="299">
        <f t="shared" si="50"/>
        <v>0</v>
      </c>
      <c r="BS60" s="299">
        <f t="shared" si="50"/>
        <v>0</v>
      </c>
      <c r="BT60" s="299">
        <f t="shared" si="50"/>
        <v>0</v>
      </c>
      <c r="BU60" s="299">
        <f t="shared" si="50"/>
        <v>0</v>
      </c>
      <c r="BV60" s="299">
        <f t="shared" si="50"/>
        <v>0</v>
      </c>
      <c r="BW60" s="299">
        <f t="shared" si="50"/>
        <v>0</v>
      </c>
      <c r="BX60" s="299">
        <f t="shared" si="50"/>
        <v>0</v>
      </c>
      <c r="BY60" s="299">
        <f t="shared" si="50"/>
        <v>0</v>
      </c>
      <c r="BZ60" s="299">
        <f t="shared" si="50"/>
        <v>0</v>
      </c>
      <c r="CA60" s="299">
        <f t="shared" si="50"/>
        <v>0</v>
      </c>
      <c r="CB60" s="299">
        <f t="shared" si="50"/>
        <v>0</v>
      </c>
      <c r="CC60" s="299">
        <f t="shared" si="50"/>
        <v>0</v>
      </c>
      <c r="CD60" s="299">
        <f t="shared" si="50"/>
        <v>0</v>
      </c>
      <c r="CE60" s="299">
        <f t="shared" si="50"/>
        <v>0</v>
      </c>
      <c r="CF60" s="299">
        <f t="shared" si="50"/>
        <v>0</v>
      </c>
      <c r="CG60" s="299">
        <f t="shared" si="50"/>
        <v>0</v>
      </c>
      <c r="CH60" s="299">
        <f t="shared" si="50"/>
        <v>0</v>
      </c>
      <c r="CI60" s="299">
        <f t="shared" si="50"/>
        <v>0</v>
      </c>
      <c r="CJ60" s="299">
        <f t="shared" si="50"/>
        <v>0</v>
      </c>
      <c r="CK60" s="299">
        <f t="shared" si="50"/>
        <v>0</v>
      </c>
      <c r="CL60" s="299">
        <f t="shared" si="50"/>
        <v>0</v>
      </c>
      <c r="CM60" s="299">
        <f t="shared" si="50"/>
        <v>0</v>
      </c>
      <c r="CN60" s="299">
        <f t="shared" si="50"/>
        <v>0</v>
      </c>
      <c r="CO60" s="299">
        <f t="shared" si="50"/>
        <v>0</v>
      </c>
      <c r="CP60" s="299">
        <f t="shared" si="50"/>
        <v>0</v>
      </c>
    </row>
    <row r="61" spans="1:95" ht="14.25" customHeight="1" outlineLevel="1">
      <c r="B61" s="152">
        <f>$B$7</f>
        <v>0</v>
      </c>
      <c r="D61" s="299">
        <f t="shared" ref="D61:CP61" si="51">D35-D48</f>
        <v>0</v>
      </c>
      <c r="E61" s="299">
        <f t="shared" si="51"/>
        <v>0</v>
      </c>
      <c r="F61" s="299">
        <f t="shared" si="51"/>
        <v>0</v>
      </c>
      <c r="G61" s="299">
        <f t="shared" si="51"/>
        <v>0</v>
      </c>
      <c r="H61" s="299">
        <f t="shared" si="51"/>
        <v>0</v>
      </c>
      <c r="I61" s="299">
        <f t="shared" si="51"/>
        <v>0</v>
      </c>
      <c r="J61" s="299">
        <f t="shared" si="51"/>
        <v>0</v>
      </c>
      <c r="K61" s="299">
        <f t="shared" si="51"/>
        <v>0</v>
      </c>
      <c r="L61" s="299">
        <f t="shared" si="51"/>
        <v>0</v>
      </c>
      <c r="M61" s="299">
        <f t="shared" si="51"/>
        <v>0</v>
      </c>
      <c r="N61" s="299">
        <f t="shared" si="51"/>
        <v>0</v>
      </c>
      <c r="O61" s="299">
        <f t="shared" si="51"/>
        <v>0</v>
      </c>
      <c r="P61" s="299">
        <f t="shared" si="51"/>
        <v>0</v>
      </c>
      <c r="Q61" s="299">
        <f t="shared" si="51"/>
        <v>0</v>
      </c>
      <c r="R61" s="299">
        <f t="shared" si="51"/>
        <v>0</v>
      </c>
      <c r="S61" s="299">
        <f t="shared" si="51"/>
        <v>0</v>
      </c>
      <c r="T61" s="299">
        <f t="shared" si="51"/>
        <v>0</v>
      </c>
      <c r="U61" s="299">
        <f t="shared" si="51"/>
        <v>0</v>
      </c>
      <c r="V61" s="299">
        <f t="shared" si="51"/>
        <v>0</v>
      </c>
      <c r="W61" s="299">
        <f t="shared" si="51"/>
        <v>0</v>
      </c>
      <c r="X61" s="299">
        <f t="shared" si="51"/>
        <v>0</v>
      </c>
      <c r="Y61" s="299">
        <f t="shared" si="51"/>
        <v>0</v>
      </c>
      <c r="Z61" s="299">
        <f t="shared" si="51"/>
        <v>0</v>
      </c>
      <c r="AA61" s="299">
        <f t="shared" si="51"/>
        <v>0</v>
      </c>
      <c r="AB61" s="299">
        <f t="shared" si="51"/>
        <v>0</v>
      </c>
      <c r="AC61" s="299">
        <f t="shared" si="51"/>
        <v>0</v>
      </c>
      <c r="AD61" s="299">
        <f t="shared" si="51"/>
        <v>0</v>
      </c>
      <c r="AE61" s="299">
        <f t="shared" si="51"/>
        <v>0</v>
      </c>
      <c r="AF61" s="299">
        <f t="shared" si="51"/>
        <v>0</v>
      </c>
      <c r="AG61" s="299">
        <f t="shared" si="51"/>
        <v>0</v>
      </c>
      <c r="AH61" s="299">
        <f t="shared" si="51"/>
        <v>0</v>
      </c>
      <c r="AI61" s="299">
        <f t="shared" si="51"/>
        <v>0</v>
      </c>
      <c r="AJ61" s="299">
        <f t="shared" si="51"/>
        <v>0</v>
      </c>
      <c r="AK61" s="299">
        <f t="shared" si="51"/>
        <v>0</v>
      </c>
      <c r="AL61" s="299">
        <f t="shared" si="51"/>
        <v>0</v>
      </c>
      <c r="AM61" s="299">
        <f t="shared" si="51"/>
        <v>0</v>
      </c>
      <c r="AN61" s="299">
        <f t="shared" si="51"/>
        <v>0</v>
      </c>
      <c r="AO61" s="299">
        <f t="shared" si="51"/>
        <v>0</v>
      </c>
      <c r="AP61" s="299">
        <f t="shared" si="51"/>
        <v>0</v>
      </c>
      <c r="AQ61" s="299">
        <f t="shared" si="51"/>
        <v>0</v>
      </c>
      <c r="AR61" s="299">
        <f t="shared" si="51"/>
        <v>0</v>
      </c>
      <c r="AS61" s="299">
        <f t="shared" si="51"/>
        <v>0</v>
      </c>
      <c r="AT61" s="299">
        <f t="shared" si="51"/>
        <v>0</v>
      </c>
      <c r="AU61" s="299">
        <f t="shared" si="51"/>
        <v>0</v>
      </c>
      <c r="AV61" s="299">
        <f t="shared" si="51"/>
        <v>0</v>
      </c>
      <c r="AW61" s="299">
        <f t="shared" si="51"/>
        <v>0</v>
      </c>
      <c r="AX61" s="299">
        <f t="shared" si="51"/>
        <v>0</v>
      </c>
      <c r="AY61" s="299">
        <f t="shared" si="51"/>
        <v>0</v>
      </c>
      <c r="AZ61" s="299">
        <f t="shared" si="51"/>
        <v>0</v>
      </c>
      <c r="BA61" s="299">
        <f t="shared" si="51"/>
        <v>0</v>
      </c>
      <c r="BB61" s="299">
        <f t="shared" si="51"/>
        <v>0</v>
      </c>
      <c r="BC61" s="299">
        <f t="shared" si="51"/>
        <v>0</v>
      </c>
      <c r="BD61" s="299">
        <f t="shared" si="51"/>
        <v>0</v>
      </c>
      <c r="BE61" s="299">
        <f t="shared" si="51"/>
        <v>0</v>
      </c>
      <c r="BF61" s="299">
        <f t="shared" si="51"/>
        <v>0</v>
      </c>
      <c r="BG61" s="299">
        <f t="shared" si="51"/>
        <v>0</v>
      </c>
      <c r="BH61" s="299">
        <f t="shared" si="51"/>
        <v>0</v>
      </c>
      <c r="BI61" s="299">
        <f t="shared" si="51"/>
        <v>0</v>
      </c>
      <c r="BJ61" s="299">
        <f t="shared" si="51"/>
        <v>0</v>
      </c>
      <c r="BK61" s="299">
        <f t="shared" si="51"/>
        <v>0</v>
      </c>
      <c r="BL61" s="299">
        <f t="shared" si="51"/>
        <v>0</v>
      </c>
      <c r="BM61" s="299">
        <f t="shared" si="51"/>
        <v>0</v>
      </c>
      <c r="BN61" s="299">
        <f t="shared" si="51"/>
        <v>0</v>
      </c>
      <c r="BO61" s="299">
        <f t="shared" si="51"/>
        <v>0</v>
      </c>
      <c r="BP61" s="299">
        <f t="shared" si="51"/>
        <v>0</v>
      </c>
      <c r="BQ61" s="299">
        <f t="shared" si="51"/>
        <v>0</v>
      </c>
      <c r="BR61" s="299">
        <f t="shared" si="51"/>
        <v>0</v>
      </c>
      <c r="BS61" s="299">
        <f t="shared" si="51"/>
        <v>0</v>
      </c>
      <c r="BT61" s="299">
        <f t="shared" si="51"/>
        <v>0</v>
      </c>
      <c r="BU61" s="299">
        <f t="shared" si="51"/>
        <v>0</v>
      </c>
      <c r="BV61" s="299">
        <f t="shared" si="51"/>
        <v>0</v>
      </c>
      <c r="BW61" s="299">
        <f t="shared" si="51"/>
        <v>0</v>
      </c>
      <c r="BX61" s="299">
        <f t="shared" si="51"/>
        <v>0</v>
      </c>
      <c r="BY61" s="299">
        <f t="shared" si="51"/>
        <v>0</v>
      </c>
      <c r="BZ61" s="299">
        <f t="shared" si="51"/>
        <v>0</v>
      </c>
      <c r="CA61" s="299">
        <f t="shared" si="51"/>
        <v>0</v>
      </c>
      <c r="CB61" s="299">
        <f t="shared" si="51"/>
        <v>0</v>
      </c>
      <c r="CC61" s="299">
        <f t="shared" si="51"/>
        <v>0</v>
      </c>
      <c r="CD61" s="299">
        <f t="shared" si="51"/>
        <v>0</v>
      </c>
      <c r="CE61" s="299">
        <f t="shared" si="51"/>
        <v>0</v>
      </c>
      <c r="CF61" s="299">
        <f t="shared" si="51"/>
        <v>0</v>
      </c>
      <c r="CG61" s="299">
        <f t="shared" si="51"/>
        <v>0</v>
      </c>
      <c r="CH61" s="299">
        <f t="shared" si="51"/>
        <v>0</v>
      </c>
      <c r="CI61" s="299">
        <f t="shared" si="51"/>
        <v>0</v>
      </c>
      <c r="CJ61" s="299">
        <f t="shared" si="51"/>
        <v>0</v>
      </c>
      <c r="CK61" s="299">
        <f t="shared" si="51"/>
        <v>0</v>
      </c>
      <c r="CL61" s="299">
        <f t="shared" si="51"/>
        <v>0</v>
      </c>
      <c r="CM61" s="299">
        <f t="shared" si="51"/>
        <v>0</v>
      </c>
      <c r="CN61" s="299">
        <f t="shared" si="51"/>
        <v>0</v>
      </c>
      <c r="CO61" s="299">
        <f t="shared" si="51"/>
        <v>0</v>
      </c>
      <c r="CP61" s="299">
        <f t="shared" si="51"/>
        <v>0</v>
      </c>
    </row>
    <row r="62" spans="1:95" ht="14.25" customHeight="1" outlineLevel="1">
      <c r="B62" s="152">
        <f>$B$8</f>
        <v>0</v>
      </c>
      <c r="D62" s="299">
        <f t="shared" ref="D62:CP62" si="52">D36-D49</f>
        <v>0</v>
      </c>
      <c r="E62" s="299">
        <f t="shared" si="52"/>
        <v>0</v>
      </c>
      <c r="F62" s="299">
        <f t="shared" si="52"/>
        <v>0</v>
      </c>
      <c r="G62" s="299">
        <f t="shared" si="52"/>
        <v>0</v>
      </c>
      <c r="H62" s="299">
        <f t="shared" si="52"/>
        <v>0</v>
      </c>
      <c r="I62" s="299">
        <f t="shared" si="52"/>
        <v>0</v>
      </c>
      <c r="J62" s="299">
        <f t="shared" si="52"/>
        <v>0</v>
      </c>
      <c r="K62" s="299">
        <f t="shared" si="52"/>
        <v>0</v>
      </c>
      <c r="L62" s="299">
        <f t="shared" si="52"/>
        <v>0</v>
      </c>
      <c r="M62" s="299">
        <f t="shared" si="52"/>
        <v>0</v>
      </c>
      <c r="N62" s="299">
        <f t="shared" si="52"/>
        <v>0</v>
      </c>
      <c r="O62" s="299">
        <f t="shared" si="52"/>
        <v>0</v>
      </c>
      <c r="P62" s="299">
        <f t="shared" si="52"/>
        <v>0</v>
      </c>
      <c r="Q62" s="299">
        <f t="shared" si="52"/>
        <v>0</v>
      </c>
      <c r="R62" s="299">
        <f t="shared" si="52"/>
        <v>0</v>
      </c>
      <c r="S62" s="299">
        <f t="shared" si="52"/>
        <v>0</v>
      </c>
      <c r="T62" s="299">
        <f t="shared" si="52"/>
        <v>0</v>
      </c>
      <c r="U62" s="299">
        <f t="shared" si="52"/>
        <v>0</v>
      </c>
      <c r="V62" s="299">
        <f t="shared" si="52"/>
        <v>0</v>
      </c>
      <c r="W62" s="299">
        <f t="shared" si="52"/>
        <v>0</v>
      </c>
      <c r="X62" s="299">
        <f t="shared" si="52"/>
        <v>0</v>
      </c>
      <c r="Y62" s="299">
        <f t="shared" si="52"/>
        <v>0</v>
      </c>
      <c r="Z62" s="299">
        <f t="shared" si="52"/>
        <v>0</v>
      </c>
      <c r="AA62" s="299">
        <f t="shared" si="52"/>
        <v>0</v>
      </c>
      <c r="AB62" s="299">
        <f t="shared" si="52"/>
        <v>0</v>
      </c>
      <c r="AC62" s="299">
        <f t="shared" si="52"/>
        <v>0</v>
      </c>
      <c r="AD62" s="299">
        <f t="shared" si="52"/>
        <v>0</v>
      </c>
      <c r="AE62" s="299">
        <f t="shared" si="52"/>
        <v>0</v>
      </c>
      <c r="AF62" s="299">
        <f t="shared" si="52"/>
        <v>0</v>
      </c>
      <c r="AG62" s="299">
        <f t="shared" si="52"/>
        <v>0</v>
      </c>
      <c r="AH62" s="299">
        <f t="shared" si="52"/>
        <v>0</v>
      </c>
      <c r="AI62" s="299">
        <f t="shared" si="52"/>
        <v>0</v>
      </c>
      <c r="AJ62" s="299">
        <f t="shared" si="52"/>
        <v>0</v>
      </c>
      <c r="AK62" s="299">
        <f t="shared" si="52"/>
        <v>0</v>
      </c>
      <c r="AL62" s="299">
        <f t="shared" si="52"/>
        <v>0</v>
      </c>
      <c r="AM62" s="299">
        <f t="shared" si="52"/>
        <v>0</v>
      </c>
      <c r="AN62" s="299">
        <f t="shared" si="52"/>
        <v>0</v>
      </c>
      <c r="AO62" s="299">
        <f t="shared" si="52"/>
        <v>0</v>
      </c>
      <c r="AP62" s="299">
        <f t="shared" si="52"/>
        <v>0</v>
      </c>
      <c r="AQ62" s="299">
        <f t="shared" si="52"/>
        <v>0</v>
      </c>
      <c r="AR62" s="299">
        <f t="shared" si="52"/>
        <v>0</v>
      </c>
      <c r="AS62" s="299">
        <f t="shared" si="52"/>
        <v>0</v>
      </c>
      <c r="AT62" s="299">
        <f t="shared" si="52"/>
        <v>0</v>
      </c>
      <c r="AU62" s="299">
        <f t="shared" si="52"/>
        <v>0</v>
      </c>
      <c r="AV62" s="299">
        <f t="shared" si="52"/>
        <v>0</v>
      </c>
      <c r="AW62" s="299">
        <f t="shared" si="52"/>
        <v>0</v>
      </c>
      <c r="AX62" s="299">
        <f t="shared" si="52"/>
        <v>0</v>
      </c>
      <c r="AY62" s="299">
        <f t="shared" si="52"/>
        <v>0</v>
      </c>
      <c r="AZ62" s="299">
        <f t="shared" si="52"/>
        <v>0</v>
      </c>
      <c r="BA62" s="299">
        <f t="shared" si="52"/>
        <v>0</v>
      </c>
      <c r="BB62" s="299">
        <f t="shared" si="52"/>
        <v>0</v>
      </c>
      <c r="BC62" s="299">
        <f t="shared" si="52"/>
        <v>0</v>
      </c>
      <c r="BD62" s="299">
        <f t="shared" si="52"/>
        <v>0</v>
      </c>
      <c r="BE62" s="299">
        <f t="shared" si="52"/>
        <v>0</v>
      </c>
      <c r="BF62" s="299">
        <f t="shared" si="52"/>
        <v>0</v>
      </c>
      <c r="BG62" s="299">
        <f t="shared" si="52"/>
        <v>0</v>
      </c>
      <c r="BH62" s="299">
        <f t="shared" si="52"/>
        <v>0</v>
      </c>
      <c r="BI62" s="299">
        <f t="shared" si="52"/>
        <v>0</v>
      </c>
      <c r="BJ62" s="299">
        <f t="shared" si="52"/>
        <v>0</v>
      </c>
      <c r="BK62" s="299">
        <f t="shared" si="52"/>
        <v>0</v>
      </c>
      <c r="BL62" s="299">
        <f t="shared" si="52"/>
        <v>0</v>
      </c>
      <c r="BM62" s="299">
        <f t="shared" si="52"/>
        <v>0</v>
      </c>
      <c r="BN62" s="299">
        <f t="shared" si="52"/>
        <v>0</v>
      </c>
      <c r="BO62" s="299">
        <f t="shared" si="52"/>
        <v>0</v>
      </c>
      <c r="BP62" s="299">
        <f t="shared" si="52"/>
        <v>0</v>
      </c>
      <c r="BQ62" s="299">
        <f t="shared" si="52"/>
        <v>0</v>
      </c>
      <c r="BR62" s="299">
        <f t="shared" si="52"/>
        <v>0</v>
      </c>
      <c r="BS62" s="299">
        <f t="shared" si="52"/>
        <v>0</v>
      </c>
      <c r="BT62" s="299">
        <f t="shared" si="52"/>
        <v>0</v>
      </c>
      <c r="BU62" s="299">
        <f t="shared" si="52"/>
        <v>0</v>
      </c>
      <c r="BV62" s="299">
        <f t="shared" si="52"/>
        <v>0</v>
      </c>
      <c r="BW62" s="299">
        <f t="shared" si="52"/>
        <v>0</v>
      </c>
      <c r="BX62" s="299">
        <f t="shared" si="52"/>
        <v>0</v>
      </c>
      <c r="BY62" s="299">
        <f t="shared" si="52"/>
        <v>0</v>
      </c>
      <c r="BZ62" s="299">
        <f t="shared" si="52"/>
        <v>0</v>
      </c>
      <c r="CA62" s="299">
        <f t="shared" si="52"/>
        <v>0</v>
      </c>
      <c r="CB62" s="299">
        <f t="shared" si="52"/>
        <v>0</v>
      </c>
      <c r="CC62" s="299">
        <f t="shared" si="52"/>
        <v>0</v>
      </c>
      <c r="CD62" s="299">
        <f t="shared" si="52"/>
        <v>0</v>
      </c>
      <c r="CE62" s="299">
        <f t="shared" si="52"/>
        <v>0</v>
      </c>
      <c r="CF62" s="299">
        <f t="shared" si="52"/>
        <v>0</v>
      </c>
      <c r="CG62" s="299">
        <f t="shared" si="52"/>
        <v>0</v>
      </c>
      <c r="CH62" s="299">
        <f t="shared" si="52"/>
        <v>0</v>
      </c>
      <c r="CI62" s="299">
        <f t="shared" si="52"/>
        <v>0</v>
      </c>
      <c r="CJ62" s="299">
        <f t="shared" si="52"/>
        <v>0</v>
      </c>
      <c r="CK62" s="299">
        <f t="shared" si="52"/>
        <v>0</v>
      </c>
      <c r="CL62" s="299">
        <f t="shared" si="52"/>
        <v>0</v>
      </c>
      <c r="CM62" s="299">
        <f t="shared" si="52"/>
        <v>0</v>
      </c>
      <c r="CN62" s="299">
        <f t="shared" si="52"/>
        <v>0</v>
      </c>
      <c r="CO62" s="299">
        <f t="shared" si="52"/>
        <v>0</v>
      </c>
      <c r="CP62" s="299">
        <f t="shared" si="52"/>
        <v>0</v>
      </c>
    </row>
    <row r="63" spans="1:95" ht="14.25" customHeight="1" outlineLevel="1">
      <c r="B63" s="152">
        <f>$B$9</f>
        <v>0</v>
      </c>
      <c r="D63" s="299">
        <f t="shared" ref="D63:CP63" si="53">D37-D50</f>
        <v>0</v>
      </c>
      <c r="E63" s="299">
        <f t="shared" si="53"/>
        <v>0</v>
      </c>
      <c r="F63" s="299">
        <f t="shared" si="53"/>
        <v>0</v>
      </c>
      <c r="G63" s="299">
        <f t="shared" si="53"/>
        <v>0</v>
      </c>
      <c r="H63" s="299">
        <f t="shared" si="53"/>
        <v>0</v>
      </c>
      <c r="I63" s="299">
        <f t="shared" si="53"/>
        <v>0</v>
      </c>
      <c r="J63" s="299">
        <f t="shared" si="53"/>
        <v>0</v>
      </c>
      <c r="K63" s="299">
        <f t="shared" si="53"/>
        <v>0</v>
      </c>
      <c r="L63" s="299">
        <f t="shared" si="53"/>
        <v>0</v>
      </c>
      <c r="M63" s="299">
        <f t="shared" si="53"/>
        <v>0</v>
      </c>
      <c r="N63" s="299">
        <f t="shared" si="53"/>
        <v>0</v>
      </c>
      <c r="O63" s="299">
        <f t="shared" si="53"/>
        <v>0</v>
      </c>
      <c r="P63" s="299">
        <f t="shared" si="53"/>
        <v>0</v>
      </c>
      <c r="Q63" s="299">
        <f t="shared" si="53"/>
        <v>0</v>
      </c>
      <c r="R63" s="299">
        <f t="shared" si="53"/>
        <v>0</v>
      </c>
      <c r="S63" s="299">
        <f t="shared" si="53"/>
        <v>0</v>
      </c>
      <c r="T63" s="299">
        <f t="shared" si="53"/>
        <v>0</v>
      </c>
      <c r="U63" s="299">
        <f t="shared" si="53"/>
        <v>0</v>
      </c>
      <c r="V63" s="299">
        <f t="shared" si="53"/>
        <v>0</v>
      </c>
      <c r="W63" s="299">
        <f t="shared" si="53"/>
        <v>0</v>
      </c>
      <c r="X63" s="299">
        <f t="shared" si="53"/>
        <v>0</v>
      </c>
      <c r="Y63" s="299">
        <f t="shared" si="53"/>
        <v>0</v>
      </c>
      <c r="Z63" s="299">
        <f t="shared" si="53"/>
        <v>0</v>
      </c>
      <c r="AA63" s="299">
        <f t="shared" si="53"/>
        <v>0</v>
      </c>
      <c r="AB63" s="299">
        <f t="shared" si="53"/>
        <v>0</v>
      </c>
      <c r="AC63" s="299">
        <f t="shared" si="53"/>
        <v>0</v>
      </c>
      <c r="AD63" s="299">
        <f t="shared" si="53"/>
        <v>0</v>
      </c>
      <c r="AE63" s="299">
        <f t="shared" si="53"/>
        <v>0</v>
      </c>
      <c r="AF63" s="299">
        <f t="shared" si="53"/>
        <v>0</v>
      </c>
      <c r="AG63" s="299">
        <f t="shared" si="53"/>
        <v>0</v>
      </c>
      <c r="AH63" s="299">
        <f t="shared" si="53"/>
        <v>0</v>
      </c>
      <c r="AI63" s="299">
        <f t="shared" si="53"/>
        <v>0</v>
      </c>
      <c r="AJ63" s="299">
        <f t="shared" si="53"/>
        <v>0</v>
      </c>
      <c r="AK63" s="299">
        <f t="shared" si="53"/>
        <v>0</v>
      </c>
      <c r="AL63" s="299">
        <f t="shared" si="53"/>
        <v>0</v>
      </c>
      <c r="AM63" s="299">
        <f t="shared" si="53"/>
        <v>0</v>
      </c>
      <c r="AN63" s="299">
        <f t="shared" si="53"/>
        <v>0</v>
      </c>
      <c r="AO63" s="299">
        <f t="shared" si="53"/>
        <v>0</v>
      </c>
      <c r="AP63" s="299">
        <f t="shared" si="53"/>
        <v>0</v>
      </c>
      <c r="AQ63" s="299">
        <f t="shared" si="53"/>
        <v>0</v>
      </c>
      <c r="AR63" s="299">
        <f t="shared" si="53"/>
        <v>0</v>
      </c>
      <c r="AS63" s="299">
        <f t="shared" si="53"/>
        <v>0</v>
      </c>
      <c r="AT63" s="299">
        <f t="shared" si="53"/>
        <v>0</v>
      </c>
      <c r="AU63" s="299">
        <f t="shared" si="53"/>
        <v>0</v>
      </c>
      <c r="AV63" s="299">
        <f t="shared" si="53"/>
        <v>0</v>
      </c>
      <c r="AW63" s="299">
        <f t="shared" si="53"/>
        <v>0</v>
      </c>
      <c r="AX63" s="299">
        <f t="shared" si="53"/>
        <v>0</v>
      </c>
      <c r="AY63" s="299">
        <f t="shared" si="53"/>
        <v>0</v>
      </c>
      <c r="AZ63" s="299">
        <f t="shared" si="53"/>
        <v>0</v>
      </c>
      <c r="BA63" s="299">
        <f t="shared" si="53"/>
        <v>0</v>
      </c>
      <c r="BB63" s="299">
        <f t="shared" si="53"/>
        <v>0</v>
      </c>
      <c r="BC63" s="299">
        <f t="shared" si="53"/>
        <v>0</v>
      </c>
      <c r="BD63" s="299">
        <f t="shared" si="53"/>
        <v>0</v>
      </c>
      <c r="BE63" s="299">
        <f t="shared" si="53"/>
        <v>0</v>
      </c>
      <c r="BF63" s="299">
        <f t="shared" si="53"/>
        <v>0</v>
      </c>
      <c r="BG63" s="299">
        <f t="shared" si="53"/>
        <v>0</v>
      </c>
      <c r="BH63" s="299">
        <f t="shared" si="53"/>
        <v>0</v>
      </c>
      <c r="BI63" s="299">
        <f t="shared" si="53"/>
        <v>0</v>
      </c>
      <c r="BJ63" s="299">
        <f t="shared" si="53"/>
        <v>0</v>
      </c>
      <c r="BK63" s="299">
        <f t="shared" si="53"/>
        <v>0</v>
      </c>
      <c r="BL63" s="299">
        <f t="shared" si="53"/>
        <v>0</v>
      </c>
      <c r="BM63" s="299">
        <f t="shared" si="53"/>
        <v>0</v>
      </c>
      <c r="BN63" s="299">
        <f t="shared" si="53"/>
        <v>0</v>
      </c>
      <c r="BO63" s="299">
        <f t="shared" si="53"/>
        <v>0</v>
      </c>
      <c r="BP63" s="299">
        <f t="shared" si="53"/>
        <v>0</v>
      </c>
      <c r="BQ63" s="299">
        <f t="shared" si="53"/>
        <v>0</v>
      </c>
      <c r="BR63" s="299">
        <f t="shared" si="53"/>
        <v>0</v>
      </c>
      <c r="BS63" s="299">
        <f t="shared" si="53"/>
        <v>0</v>
      </c>
      <c r="BT63" s="299">
        <f t="shared" si="53"/>
        <v>0</v>
      </c>
      <c r="BU63" s="299">
        <f t="shared" si="53"/>
        <v>0</v>
      </c>
      <c r="BV63" s="299">
        <f t="shared" si="53"/>
        <v>0</v>
      </c>
      <c r="BW63" s="299">
        <f t="shared" si="53"/>
        <v>0</v>
      </c>
      <c r="BX63" s="299">
        <f t="shared" si="53"/>
        <v>0</v>
      </c>
      <c r="BY63" s="299">
        <f t="shared" si="53"/>
        <v>0</v>
      </c>
      <c r="BZ63" s="299">
        <f t="shared" si="53"/>
        <v>0</v>
      </c>
      <c r="CA63" s="299">
        <f t="shared" si="53"/>
        <v>0</v>
      </c>
      <c r="CB63" s="299">
        <f t="shared" si="53"/>
        <v>0</v>
      </c>
      <c r="CC63" s="299">
        <f t="shared" si="53"/>
        <v>0</v>
      </c>
      <c r="CD63" s="299">
        <f t="shared" si="53"/>
        <v>0</v>
      </c>
      <c r="CE63" s="299">
        <f t="shared" si="53"/>
        <v>0</v>
      </c>
      <c r="CF63" s="299">
        <f t="shared" si="53"/>
        <v>0</v>
      </c>
      <c r="CG63" s="299">
        <f t="shared" si="53"/>
        <v>0</v>
      </c>
      <c r="CH63" s="299">
        <f t="shared" si="53"/>
        <v>0</v>
      </c>
      <c r="CI63" s="299">
        <f t="shared" si="53"/>
        <v>0</v>
      </c>
      <c r="CJ63" s="299">
        <f t="shared" si="53"/>
        <v>0</v>
      </c>
      <c r="CK63" s="299">
        <f t="shared" si="53"/>
        <v>0</v>
      </c>
      <c r="CL63" s="299">
        <f t="shared" si="53"/>
        <v>0</v>
      </c>
      <c r="CM63" s="299">
        <f t="shared" si="53"/>
        <v>0</v>
      </c>
      <c r="CN63" s="299">
        <f t="shared" si="53"/>
        <v>0</v>
      </c>
      <c r="CO63" s="299">
        <f t="shared" si="53"/>
        <v>0</v>
      </c>
      <c r="CP63" s="299">
        <f t="shared" si="53"/>
        <v>0</v>
      </c>
    </row>
    <row r="64" spans="1:95" ht="14.25" customHeight="1" outlineLevel="1">
      <c r="B64" s="152">
        <f>$B$10</f>
        <v>0</v>
      </c>
      <c r="D64" s="299">
        <f t="shared" ref="D64:CP64" si="54">D38-D51</f>
        <v>0</v>
      </c>
      <c r="E64" s="299">
        <f t="shared" si="54"/>
        <v>0</v>
      </c>
      <c r="F64" s="299">
        <f t="shared" si="54"/>
        <v>0</v>
      </c>
      <c r="G64" s="299">
        <f t="shared" si="54"/>
        <v>0</v>
      </c>
      <c r="H64" s="299">
        <f t="shared" si="54"/>
        <v>0</v>
      </c>
      <c r="I64" s="299">
        <f t="shared" si="54"/>
        <v>0</v>
      </c>
      <c r="J64" s="299">
        <f t="shared" si="54"/>
        <v>0</v>
      </c>
      <c r="K64" s="299">
        <f t="shared" si="54"/>
        <v>0</v>
      </c>
      <c r="L64" s="299">
        <f t="shared" si="54"/>
        <v>0</v>
      </c>
      <c r="M64" s="299">
        <f t="shared" si="54"/>
        <v>0</v>
      </c>
      <c r="N64" s="299">
        <f t="shared" si="54"/>
        <v>0</v>
      </c>
      <c r="O64" s="299">
        <f t="shared" si="54"/>
        <v>0</v>
      </c>
      <c r="P64" s="299">
        <f t="shared" si="54"/>
        <v>0</v>
      </c>
      <c r="Q64" s="299">
        <f t="shared" si="54"/>
        <v>0</v>
      </c>
      <c r="R64" s="299">
        <f t="shared" si="54"/>
        <v>0</v>
      </c>
      <c r="S64" s="299">
        <f t="shared" si="54"/>
        <v>0</v>
      </c>
      <c r="T64" s="299">
        <f t="shared" si="54"/>
        <v>0</v>
      </c>
      <c r="U64" s="299">
        <f t="shared" si="54"/>
        <v>0</v>
      </c>
      <c r="V64" s="299">
        <f t="shared" si="54"/>
        <v>0</v>
      </c>
      <c r="W64" s="299">
        <f t="shared" si="54"/>
        <v>0</v>
      </c>
      <c r="X64" s="299">
        <f t="shared" si="54"/>
        <v>0</v>
      </c>
      <c r="Y64" s="299">
        <f t="shared" si="54"/>
        <v>0</v>
      </c>
      <c r="Z64" s="299">
        <f t="shared" si="54"/>
        <v>0</v>
      </c>
      <c r="AA64" s="299">
        <f t="shared" si="54"/>
        <v>0</v>
      </c>
      <c r="AB64" s="299">
        <f t="shared" si="54"/>
        <v>0</v>
      </c>
      <c r="AC64" s="299">
        <f t="shared" si="54"/>
        <v>0</v>
      </c>
      <c r="AD64" s="299">
        <f t="shared" si="54"/>
        <v>0</v>
      </c>
      <c r="AE64" s="299">
        <f t="shared" si="54"/>
        <v>0</v>
      </c>
      <c r="AF64" s="299">
        <f t="shared" si="54"/>
        <v>0</v>
      </c>
      <c r="AG64" s="299">
        <f t="shared" si="54"/>
        <v>0</v>
      </c>
      <c r="AH64" s="299">
        <f t="shared" si="54"/>
        <v>0</v>
      </c>
      <c r="AI64" s="299">
        <f t="shared" si="54"/>
        <v>0</v>
      </c>
      <c r="AJ64" s="299">
        <f t="shared" si="54"/>
        <v>0</v>
      </c>
      <c r="AK64" s="299">
        <f t="shared" si="54"/>
        <v>0</v>
      </c>
      <c r="AL64" s="299">
        <f t="shared" si="54"/>
        <v>0</v>
      </c>
      <c r="AM64" s="299">
        <f t="shared" si="54"/>
        <v>0</v>
      </c>
      <c r="AN64" s="299">
        <f t="shared" si="54"/>
        <v>0</v>
      </c>
      <c r="AO64" s="299">
        <f t="shared" si="54"/>
        <v>0</v>
      </c>
      <c r="AP64" s="299">
        <f t="shared" si="54"/>
        <v>0</v>
      </c>
      <c r="AQ64" s="299">
        <f t="shared" si="54"/>
        <v>0</v>
      </c>
      <c r="AR64" s="299">
        <f t="shared" si="54"/>
        <v>0</v>
      </c>
      <c r="AS64" s="299">
        <f t="shared" si="54"/>
        <v>0</v>
      </c>
      <c r="AT64" s="299">
        <f t="shared" si="54"/>
        <v>0</v>
      </c>
      <c r="AU64" s="299">
        <f t="shared" si="54"/>
        <v>0</v>
      </c>
      <c r="AV64" s="299">
        <f t="shared" si="54"/>
        <v>0</v>
      </c>
      <c r="AW64" s="299">
        <f t="shared" si="54"/>
        <v>0</v>
      </c>
      <c r="AX64" s="299">
        <f t="shared" si="54"/>
        <v>0</v>
      </c>
      <c r="AY64" s="299">
        <f t="shared" si="54"/>
        <v>0</v>
      </c>
      <c r="AZ64" s="299">
        <f t="shared" si="54"/>
        <v>0</v>
      </c>
      <c r="BA64" s="299">
        <f t="shared" si="54"/>
        <v>0</v>
      </c>
      <c r="BB64" s="299">
        <f t="shared" si="54"/>
        <v>0</v>
      </c>
      <c r="BC64" s="299">
        <f t="shared" si="54"/>
        <v>0</v>
      </c>
      <c r="BD64" s="299">
        <f t="shared" si="54"/>
        <v>0</v>
      </c>
      <c r="BE64" s="299">
        <f t="shared" si="54"/>
        <v>0</v>
      </c>
      <c r="BF64" s="299">
        <f t="shared" si="54"/>
        <v>0</v>
      </c>
      <c r="BG64" s="299">
        <f t="shared" si="54"/>
        <v>0</v>
      </c>
      <c r="BH64" s="299">
        <f t="shared" si="54"/>
        <v>0</v>
      </c>
      <c r="BI64" s="299">
        <f t="shared" si="54"/>
        <v>0</v>
      </c>
      <c r="BJ64" s="299">
        <f t="shared" si="54"/>
        <v>0</v>
      </c>
      <c r="BK64" s="299">
        <f t="shared" si="54"/>
        <v>0</v>
      </c>
      <c r="BL64" s="299">
        <f t="shared" si="54"/>
        <v>0</v>
      </c>
      <c r="BM64" s="299">
        <f t="shared" si="54"/>
        <v>0</v>
      </c>
      <c r="BN64" s="299">
        <f t="shared" si="54"/>
        <v>0</v>
      </c>
      <c r="BO64" s="299">
        <f t="shared" si="54"/>
        <v>0</v>
      </c>
      <c r="BP64" s="299">
        <f t="shared" si="54"/>
        <v>0</v>
      </c>
      <c r="BQ64" s="299">
        <f t="shared" si="54"/>
        <v>0</v>
      </c>
      <c r="BR64" s="299">
        <f t="shared" si="54"/>
        <v>0</v>
      </c>
      <c r="BS64" s="299">
        <f t="shared" si="54"/>
        <v>0</v>
      </c>
      <c r="BT64" s="299">
        <f t="shared" si="54"/>
        <v>0</v>
      </c>
      <c r="BU64" s="299">
        <f t="shared" si="54"/>
        <v>0</v>
      </c>
      <c r="BV64" s="299">
        <f t="shared" si="54"/>
        <v>0</v>
      </c>
      <c r="BW64" s="299">
        <f t="shared" si="54"/>
        <v>0</v>
      </c>
      <c r="BX64" s="299">
        <f t="shared" si="54"/>
        <v>0</v>
      </c>
      <c r="BY64" s="299">
        <f t="shared" si="54"/>
        <v>0</v>
      </c>
      <c r="BZ64" s="299">
        <f t="shared" si="54"/>
        <v>0</v>
      </c>
      <c r="CA64" s="299">
        <f t="shared" si="54"/>
        <v>0</v>
      </c>
      <c r="CB64" s="299">
        <f t="shared" si="54"/>
        <v>0</v>
      </c>
      <c r="CC64" s="299">
        <f t="shared" si="54"/>
        <v>0</v>
      </c>
      <c r="CD64" s="299">
        <f t="shared" si="54"/>
        <v>0</v>
      </c>
      <c r="CE64" s="299">
        <f t="shared" si="54"/>
        <v>0</v>
      </c>
      <c r="CF64" s="299">
        <f t="shared" si="54"/>
        <v>0</v>
      </c>
      <c r="CG64" s="299">
        <f t="shared" si="54"/>
        <v>0</v>
      </c>
      <c r="CH64" s="299">
        <f t="shared" si="54"/>
        <v>0</v>
      </c>
      <c r="CI64" s="299">
        <f t="shared" si="54"/>
        <v>0</v>
      </c>
      <c r="CJ64" s="299">
        <f t="shared" si="54"/>
        <v>0</v>
      </c>
      <c r="CK64" s="299">
        <f t="shared" si="54"/>
        <v>0</v>
      </c>
      <c r="CL64" s="299">
        <f t="shared" si="54"/>
        <v>0</v>
      </c>
      <c r="CM64" s="299">
        <f t="shared" si="54"/>
        <v>0</v>
      </c>
      <c r="CN64" s="299">
        <f t="shared" si="54"/>
        <v>0</v>
      </c>
      <c r="CO64" s="299">
        <f t="shared" si="54"/>
        <v>0</v>
      </c>
      <c r="CP64" s="299">
        <f t="shared" si="54"/>
        <v>0</v>
      </c>
    </row>
    <row r="65" spans="1:95" ht="14.25" customHeight="1" outlineLevel="1">
      <c r="B65" s="152">
        <f>$B$11</f>
        <v>0</v>
      </c>
      <c r="D65" s="299">
        <f t="shared" ref="D65:CP65" si="55">D39-D52</f>
        <v>0</v>
      </c>
      <c r="E65" s="299">
        <f t="shared" si="55"/>
        <v>0</v>
      </c>
      <c r="F65" s="299">
        <f t="shared" si="55"/>
        <v>0</v>
      </c>
      <c r="G65" s="299">
        <f t="shared" si="55"/>
        <v>0</v>
      </c>
      <c r="H65" s="299">
        <f t="shared" si="55"/>
        <v>0</v>
      </c>
      <c r="I65" s="299">
        <f t="shared" si="55"/>
        <v>0</v>
      </c>
      <c r="J65" s="299">
        <f t="shared" si="55"/>
        <v>0</v>
      </c>
      <c r="K65" s="299">
        <f t="shared" si="55"/>
        <v>0</v>
      </c>
      <c r="L65" s="299">
        <f t="shared" si="55"/>
        <v>0</v>
      </c>
      <c r="M65" s="299">
        <f t="shared" si="55"/>
        <v>0</v>
      </c>
      <c r="N65" s="299">
        <f t="shared" si="55"/>
        <v>0</v>
      </c>
      <c r="O65" s="299">
        <f t="shared" si="55"/>
        <v>0</v>
      </c>
      <c r="P65" s="299">
        <f t="shared" si="55"/>
        <v>0</v>
      </c>
      <c r="Q65" s="299">
        <f t="shared" si="55"/>
        <v>0</v>
      </c>
      <c r="R65" s="299">
        <f t="shared" si="55"/>
        <v>0</v>
      </c>
      <c r="S65" s="299">
        <f t="shared" si="55"/>
        <v>0</v>
      </c>
      <c r="T65" s="299">
        <f t="shared" si="55"/>
        <v>0</v>
      </c>
      <c r="U65" s="299">
        <f t="shared" si="55"/>
        <v>0</v>
      </c>
      <c r="V65" s="299">
        <f t="shared" si="55"/>
        <v>0</v>
      </c>
      <c r="W65" s="299">
        <f t="shared" si="55"/>
        <v>0</v>
      </c>
      <c r="X65" s="299">
        <f t="shared" si="55"/>
        <v>0</v>
      </c>
      <c r="Y65" s="299">
        <f t="shared" si="55"/>
        <v>0</v>
      </c>
      <c r="Z65" s="299">
        <f t="shared" si="55"/>
        <v>0</v>
      </c>
      <c r="AA65" s="299">
        <f t="shared" si="55"/>
        <v>0</v>
      </c>
      <c r="AB65" s="299">
        <f t="shared" si="55"/>
        <v>0</v>
      </c>
      <c r="AC65" s="299">
        <f t="shared" si="55"/>
        <v>0</v>
      </c>
      <c r="AD65" s="299">
        <f t="shared" si="55"/>
        <v>0</v>
      </c>
      <c r="AE65" s="299">
        <f t="shared" si="55"/>
        <v>0</v>
      </c>
      <c r="AF65" s="299">
        <f t="shared" si="55"/>
        <v>0</v>
      </c>
      <c r="AG65" s="299">
        <f t="shared" si="55"/>
        <v>0</v>
      </c>
      <c r="AH65" s="299">
        <f t="shared" si="55"/>
        <v>0</v>
      </c>
      <c r="AI65" s="299">
        <f t="shared" si="55"/>
        <v>0</v>
      </c>
      <c r="AJ65" s="299">
        <f t="shared" si="55"/>
        <v>0</v>
      </c>
      <c r="AK65" s="299">
        <f t="shared" si="55"/>
        <v>0</v>
      </c>
      <c r="AL65" s="299">
        <f t="shared" si="55"/>
        <v>0</v>
      </c>
      <c r="AM65" s="299">
        <f t="shared" si="55"/>
        <v>0</v>
      </c>
      <c r="AN65" s="299">
        <f t="shared" si="55"/>
        <v>0</v>
      </c>
      <c r="AO65" s="299">
        <f t="shared" si="55"/>
        <v>0</v>
      </c>
      <c r="AP65" s="299">
        <f t="shared" si="55"/>
        <v>0</v>
      </c>
      <c r="AQ65" s="299">
        <f t="shared" si="55"/>
        <v>0</v>
      </c>
      <c r="AR65" s="299">
        <f t="shared" si="55"/>
        <v>0</v>
      </c>
      <c r="AS65" s="299">
        <f t="shared" si="55"/>
        <v>0</v>
      </c>
      <c r="AT65" s="299">
        <f t="shared" si="55"/>
        <v>0</v>
      </c>
      <c r="AU65" s="299">
        <f t="shared" si="55"/>
        <v>0</v>
      </c>
      <c r="AV65" s="299">
        <f t="shared" si="55"/>
        <v>0</v>
      </c>
      <c r="AW65" s="299">
        <f t="shared" si="55"/>
        <v>0</v>
      </c>
      <c r="AX65" s="299">
        <f t="shared" si="55"/>
        <v>0</v>
      </c>
      <c r="AY65" s="299">
        <f t="shared" si="55"/>
        <v>0</v>
      </c>
      <c r="AZ65" s="299">
        <f t="shared" si="55"/>
        <v>0</v>
      </c>
      <c r="BA65" s="299">
        <f t="shared" si="55"/>
        <v>0</v>
      </c>
      <c r="BB65" s="299">
        <f t="shared" si="55"/>
        <v>0</v>
      </c>
      <c r="BC65" s="299">
        <f t="shared" si="55"/>
        <v>0</v>
      </c>
      <c r="BD65" s="299">
        <f t="shared" si="55"/>
        <v>0</v>
      </c>
      <c r="BE65" s="299">
        <f t="shared" si="55"/>
        <v>0</v>
      </c>
      <c r="BF65" s="299">
        <f t="shared" si="55"/>
        <v>0</v>
      </c>
      <c r="BG65" s="299">
        <f t="shared" si="55"/>
        <v>0</v>
      </c>
      <c r="BH65" s="299">
        <f t="shared" si="55"/>
        <v>0</v>
      </c>
      <c r="BI65" s="299">
        <f t="shared" si="55"/>
        <v>0</v>
      </c>
      <c r="BJ65" s="299">
        <f t="shared" si="55"/>
        <v>0</v>
      </c>
      <c r="BK65" s="299">
        <f t="shared" si="55"/>
        <v>0</v>
      </c>
      <c r="BL65" s="299">
        <f t="shared" si="55"/>
        <v>0</v>
      </c>
      <c r="BM65" s="299">
        <f t="shared" si="55"/>
        <v>0</v>
      </c>
      <c r="BN65" s="299">
        <f t="shared" si="55"/>
        <v>0</v>
      </c>
      <c r="BO65" s="299">
        <f t="shared" si="55"/>
        <v>0</v>
      </c>
      <c r="BP65" s="299">
        <f t="shared" si="55"/>
        <v>0</v>
      </c>
      <c r="BQ65" s="299">
        <f t="shared" si="55"/>
        <v>0</v>
      </c>
      <c r="BR65" s="299">
        <f t="shared" si="55"/>
        <v>0</v>
      </c>
      <c r="BS65" s="299">
        <f t="shared" si="55"/>
        <v>0</v>
      </c>
      <c r="BT65" s="299">
        <f t="shared" si="55"/>
        <v>0</v>
      </c>
      <c r="BU65" s="299">
        <f t="shared" si="55"/>
        <v>0</v>
      </c>
      <c r="BV65" s="299">
        <f t="shared" si="55"/>
        <v>0</v>
      </c>
      <c r="BW65" s="299">
        <f t="shared" si="55"/>
        <v>0</v>
      </c>
      <c r="BX65" s="299">
        <f t="shared" si="55"/>
        <v>0</v>
      </c>
      <c r="BY65" s="299">
        <f t="shared" si="55"/>
        <v>0</v>
      </c>
      <c r="BZ65" s="299">
        <f t="shared" si="55"/>
        <v>0</v>
      </c>
      <c r="CA65" s="299">
        <f t="shared" si="55"/>
        <v>0</v>
      </c>
      <c r="CB65" s="299">
        <f t="shared" si="55"/>
        <v>0</v>
      </c>
      <c r="CC65" s="299">
        <f t="shared" si="55"/>
        <v>0</v>
      </c>
      <c r="CD65" s="299">
        <f t="shared" si="55"/>
        <v>0</v>
      </c>
      <c r="CE65" s="299">
        <f t="shared" si="55"/>
        <v>0</v>
      </c>
      <c r="CF65" s="299">
        <f t="shared" si="55"/>
        <v>0</v>
      </c>
      <c r="CG65" s="299">
        <f t="shared" si="55"/>
        <v>0</v>
      </c>
      <c r="CH65" s="299">
        <f t="shared" si="55"/>
        <v>0</v>
      </c>
      <c r="CI65" s="299">
        <f t="shared" si="55"/>
        <v>0</v>
      </c>
      <c r="CJ65" s="299">
        <f t="shared" si="55"/>
        <v>0</v>
      </c>
      <c r="CK65" s="299">
        <f t="shared" si="55"/>
        <v>0</v>
      </c>
      <c r="CL65" s="299">
        <f t="shared" si="55"/>
        <v>0</v>
      </c>
      <c r="CM65" s="299">
        <f t="shared" si="55"/>
        <v>0</v>
      </c>
      <c r="CN65" s="299">
        <f t="shared" si="55"/>
        <v>0</v>
      </c>
      <c r="CO65" s="299">
        <f t="shared" si="55"/>
        <v>0</v>
      </c>
      <c r="CP65" s="299">
        <f t="shared" si="55"/>
        <v>0</v>
      </c>
    </row>
    <row r="66" spans="1:95" ht="14.25" customHeight="1" outlineLevel="1">
      <c r="B66" s="152">
        <f>$B$12</f>
        <v>0</v>
      </c>
      <c r="D66" s="299">
        <f t="shared" ref="D66:CP66" si="56">D40-D53</f>
        <v>0</v>
      </c>
      <c r="E66" s="299">
        <f t="shared" si="56"/>
        <v>0</v>
      </c>
      <c r="F66" s="299">
        <f t="shared" si="56"/>
        <v>0</v>
      </c>
      <c r="G66" s="299">
        <f t="shared" si="56"/>
        <v>0</v>
      </c>
      <c r="H66" s="299">
        <f t="shared" si="56"/>
        <v>0</v>
      </c>
      <c r="I66" s="299">
        <f t="shared" si="56"/>
        <v>0</v>
      </c>
      <c r="J66" s="299">
        <f t="shared" si="56"/>
        <v>0</v>
      </c>
      <c r="K66" s="299">
        <f t="shared" si="56"/>
        <v>0</v>
      </c>
      <c r="L66" s="299">
        <f t="shared" si="56"/>
        <v>0</v>
      </c>
      <c r="M66" s="299">
        <f t="shared" si="56"/>
        <v>0</v>
      </c>
      <c r="N66" s="299">
        <f t="shared" si="56"/>
        <v>0</v>
      </c>
      <c r="O66" s="299">
        <f t="shared" si="56"/>
        <v>0</v>
      </c>
      <c r="P66" s="299">
        <f t="shared" si="56"/>
        <v>0</v>
      </c>
      <c r="Q66" s="299">
        <f t="shared" si="56"/>
        <v>0</v>
      </c>
      <c r="R66" s="299">
        <f t="shared" si="56"/>
        <v>0</v>
      </c>
      <c r="S66" s="299">
        <f t="shared" si="56"/>
        <v>0</v>
      </c>
      <c r="T66" s="299">
        <f t="shared" si="56"/>
        <v>0</v>
      </c>
      <c r="U66" s="299">
        <f t="shared" si="56"/>
        <v>0</v>
      </c>
      <c r="V66" s="299">
        <f t="shared" si="56"/>
        <v>0</v>
      </c>
      <c r="W66" s="299">
        <f t="shared" si="56"/>
        <v>0</v>
      </c>
      <c r="X66" s="299">
        <f t="shared" si="56"/>
        <v>0</v>
      </c>
      <c r="Y66" s="299">
        <f t="shared" si="56"/>
        <v>0</v>
      </c>
      <c r="Z66" s="299">
        <f t="shared" si="56"/>
        <v>0</v>
      </c>
      <c r="AA66" s="299">
        <f t="shared" si="56"/>
        <v>0</v>
      </c>
      <c r="AB66" s="299">
        <f t="shared" si="56"/>
        <v>0</v>
      </c>
      <c r="AC66" s="299">
        <f t="shared" si="56"/>
        <v>0</v>
      </c>
      <c r="AD66" s="299">
        <f t="shared" si="56"/>
        <v>0</v>
      </c>
      <c r="AE66" s="299">
        <f t="shared" si="56"/>
        <v>0</v>
      </c>
      <c r="AF66" s="299">
        <f t="shared" si="56"/>
        <v>0</v>
      </c>
      <c r="AG66" s="299">
        <f t="shared" si="56"/>
        <v>0</v>
      </c>
      <c r="AH66" s="299">
        <f t="shared" si="56"/>
        <v>0</v>
      </c>
      <c r="AI66" s="299">
        <f t="shared" si="56"/>
        <v>0</v>
      </c>
      <c r="AJ66" s="299">
        <f t="shared" si="56"/>
        <v>0</v>
      </c>
      <c r="AK66" s="299">
        <f t="shared" si="56"/>
        <v>0</v>
      </c>
      <c r="AL66" s="299">
        <f t="shared" si="56"/>
        <v>0</v>
      </c>
      <c r="AM66" s="299">
        <f t="shared" si="56"/>
        <v>0</v>
      </c>
      <c r="AN66" s="299">
        <f t="shared" si="56"/>
        <v>0</v>
      </c>
      <c r="AO66" s="299">
        <f t="shared" si="56"/>
        <v>0</v>
      </c>
      <c r="AP66" s="299">
        <f t="shared" si="56"/>
        <v>0</v>
      </c>
      <c r="AQ66" s="299">
        <f t="shared" si="56"/>
        <v>0</v>
      </c>
      <c r="AR66" s="299">
        <f t="shared" si="56"/>
        <v>0</v>
      </c>
      <c r="AS66" s="299">
        <f t="shared" si="56"/>
        <v>0</v>
      </c>
      <c r="AT66" s="299">
        <f t="shared" si="56"/>
        <v>0</v>
      </c>
      <c r="AU66" s="299">
        <f t="shared" si="56"/>
        <v>0</v>
      </c>
      <c r="AV66" s="299">
        <f t="shared" si="56"/>
        <v>0</v>
      </c>
      <c r="AW66" s="299">
        <f t="shared" si="56"/>
        <v>0</v>
      </c>
      <c r="AX66" s="299">
        <f t="shared" si="56"/>
        <v>0</v>
      </c>
      <c r="AY66" s="299">
        <f t="shared" si="56"/>
        <v>0</v>
      </c>
      <c r="AZ66" s="299">
        <f t="shared" si="56"/>
        <v>0</v>
      </c>
      <c r="BA66" s="299">
        <f t="shared" si="56"/>
        <v>0</v>
      </c>
      <c r="BB66" s="299">
        <f t="shared" si="56"/>
        <v>0</v>
      </c>
      <c r="BC66" s="299">
        <f t="shared" si="56"/>
        <v>0</v>
      </c>
      <c r="BD66" s="299">
        <f t="shared" si="56"/>
        <v>0</v>
      </c>
      <c r="BE66" s="299">
        <f t="shared" si="56"/>
        <v>0</v>
      </c>
      <c r="BF66" s="299">
        <f t="shared" si="56"/>
        <v>0</v>
      </c>
      <c r="BG66" s="299">
        <f t="shared" si="56"/>
        <v>0</v>
      </c>
      <c r="BH66" s="299">
        <f t="shared" si="56"/>
        <v>0</v>
      </c>
      <c r="BI66" s="299">
        <f t="shared" si="56"/>
        <v>0</v>
      </c>
      <c r="BJ66" s="299">
        <f t="shared" si="56"/>
        <v>0</v>
      </c>
      <c r="BK66" s="299">
        <f t="shared" si="56"/>
        <v>0</v>
      </c>
      <c r="BL66" s="299">
        <f t="shared" si="56"/>
        <v>0</v>
      </c>
      <c r="BM66" s="299">
        <f t="shared" si="56"/>
        <v>0</v>
      </c>
      <c r="BN66" s="299">
        <f t="shared" si="56"/>
        <v>0</v>
      </c>
      <c r="BO66" s="299">
        <f t="shared" si="56"/>
        <v>0</v>
      </c>
      <c r="BP66" s="299">
        <f t="shared" si="56"/>
        <v>0</v>
      </c>
      <c r="BQ66" s="299">
        <f t="shared" si="56"/>
        <v>0</v>
      </c>
      <c r="BR66" s="299">
        <f t="shared" si="56"/>
        <v>0</v>
      </c>
      <c r="BS66" s="299">
        <f t="shared" si="56"/>
        <v>0</v>
      </c>
      <c r="BT66" s="299">
        <f t="shared" si="56"/>
        <v>0</v>
      </c>
      <c r="BU66" s="299">
        <f t="shared" si="56"/>
        <v>0</v>
      </c>
      <c r="BV66" s="299">
        <f t="shared" si="56"/>
        <v>0</v>
      </c>
      <c r="BW66" s="299">
        <f t="shared" si="56"/>
        <v>0</v>
      </c>
      <c r="BX66" s="299">
        <f t="shared" si="56"/>
        <v>0</v>
      </c>
      <c r="BY66" s="299">
        <f t="shared" si="56"/>
        <v>0</v>
      </c>
      <c r="BZ66" s="299">
        <f t="shared" si="56"/>
        <v>0</v>
      </c>
      <c r="CA66" s="299">
        <f t="shared" si="56"/>
        <v>0</v>
      </c>
      <c r="CB66" s="299">
        <f t="shared" si="56"/>
        <v>0</v>
      </c>
      <c r="CC66" s="299">
        <f t="shared" si="56"/>
        <v>0</v>
      </c>
      <c r="CD66" s="299">
        <f t="shared" si="56"/>
        <v>0</v>
      </c>
      <c r="CE66" s="299">
        <f t="shared" si="56"/>
        <v>0</v>
      </c>
      <c r="CF66" s="299">
        <f t="shared" si="56"/>
        <v>0</v>
      </c>
      <c r="CG66" s="299">
        <f t="shared" si="56"/>
        <v>0</v>
      </c>
      <c r="CH66" s="299">
        <f t="shared" si="56"/>
        <v>0</v>
      </c>
      <c r="CI66" s="299">
        <f t="shared" si="56"/>
        <v>0</v>
      </c>
      <c r="CJ66" s="299">
        <f t="shared" si="56"/>
        <v>0</v>
      </c>
      <c r="CK66" s="299">
        <f t="shared" si="56"/>
        <v>0</v>
      </c>
      <c r="CL66" s="299">
        <f t="shared" si="56"/>
        <v>0</v>
      </c>
      <c r="CM66" s="299">
        <f t="shared" si="56"/>
        <v>0</v>
      </c>
      <c r="CN66" s="299">
        <f t="shared" si="56"/>
        <v>0</v>
      </c>
      <c r="CO66" s="299">
        <f t="shared" si="56"/>
        <v>0</v>
      </c>
      <c r="CP66" s="299">
        <f t="shared" si="56"/>
        <v>0</v>
      </c>
    </row>
    <row r="67" spans="1:95" ht="14.25" customHeight="1" outlineLevel="1">
      <c r="B67" s="152">
        <f>$B$13</f>
        <v>0</v>
      </c>
      <c r="D67" s="299">
        <f t="shared" ref="D67:CP67" si="57">D41-D54</f>
        <v>0</v>
      </c>
      <c r="E67" s="299">
        <f t="shared" si="57"/>
        <v>0</v>
      </c>
      <c r="F67" s="299">
        <f t="shared" si="57"/>
        <v>0</v>
      </c>
      <c r="G67" s="299">
        <f t="shared" si="57"/>
        <v>0</v>
      </c>
      <c r="H67" s="299">
        <f t="shared" si="57"/>
        <v>0</v>
      </c>
      <c r="I67" s="299">
        <f t="shared" si="57"/>
        <v>0</v>
      </c>
      <c r="J67" s="299">
        <f t="shared" si="57"/>
        <v>0</v>
      </c>
      <c r="K67" s="299">
        <f t="shared" si="57"/>
        <v>0</v>
      </c>
      <c r="L67" s="299">
        <f t="shared" si="57"/>
        <v>0</v>
      </c>
      <c r="M67" s="299">
        <f t="shared" si="57"/>
        <v>0</v>
      </c>
      <c r="N67" s="299">
        <f t="shared" si="57"/>
        <v>0</v>
      </c>
      <c r="O67" s="299">
        <f t="shared" si="57"/>
        <v>0</v>
      </c>
      <c r="P67" s="299">
        <f t="shared" si="57"/>
        <v>0</v>
      </c>
      <c r="Q67" s="299">
        <f t="shared" si="57"/>
        <v>0</v>
      </c>
      <c r="R67" s="299">
        <f t="shared" si="57"/>
        <v>0</v>
      </c>
      <c r="S67" s="299">
        <f t="shared" si="57"/>
        <v>0</v>
      </c>
      <c r="T67" s="299">
        <f t="shared" si="57"/>
        <v>0</v>
      </c>
      <c r="U67" s="299">
        <f t="shared" si="57"/>
        <v>0</v>
      </c>
      <c r="V67" s="299">
        <f t="shared" si="57"/>
        <v>0</v>
      </c>
      <c r="W67" s="299">
        <f t="shared" si="57"/>
        <v>0</v>
      </c>
      <c r="X67" s="299">
        <f t="shared" si="57"/>
        <v>0</v>
      </c>
      <c r="Y67" s="299">
        <f t="shared" si="57"/>
        <v>0</v>
      </c>
      <c r="Z67" s="299">
        <f t="shared" si="57"/>
        <v>0</v>
      </c>
      <c r="AA67" s="299">
        <f t="shared" si="57"/>
        <v>0</v>
      </c>
      <c r="AB67" s="299">
        <f t="shared" si="57"/>
        <v>0</v>
      </c>
      <c r="AC67" s="299">
        <f t="shared" si="57"/>
        <v>0</v>
      </c>
      <c r="AD67" s="299">
        <f t="shared" si="57"/>
        <v>0</v>
      </c>
      <c r="AE67" s="299">
        <f t="shared" si="57"/>
        <v>0</v>
      </c>
      <c r="AF67" s="299">
        <f t="shared" si="57"/>
        <v>0</v>
      </c>
      <c r="AG67" s="299">
        <f t="shared" si="57"/>
        <v>0</v>
      </c>
      <c r="AH67" s="299">
        <f t="shared" si="57"/>
        <v>0</v>
      </c>
      <c r="AI67" s="299">
        <f t="shared" si="57"/>
        <v>0</v>
      </c>
      <c r="AJ67" s="299">
        <f t="shared" si="57"/>
        <v>0</v>
      </c>
      <c r="AK67" s="299">
        <f t="shared" si="57"/>
        <v>0</v>
      </c>
      <c r="AL67" s="299">
        <f t="shared" si="57"/>
        <v>0</v>
      </c>
      <c r="AM67" s="299">
        <f t="shared" si="57"/>
        <v>0</v>
      </c>
      <c r="AN67" s="299">
        <f t="shared" si="57"/>
        <v>0</v>
      </c>
      <c r="AO67" s="299">
        <f t="shared" si="57"/>
        <v>0</v>
      </c>
      <c r="AP67" s="299">
        <f t="shared" si="57"/>
        <v>0</v>
      </c>
      <c r="AQ67" s="299">
        <f t="shared" si="57"/>
        <v>0</v>
      </c>
      <c r="AR67" s="299">
        <f t="shared" si="57"/>
        <v>0</v>
      </c>
      <c r="AS67" s="299">
        <f t="shared" si="57"/>
        <v>0</v>
      </c>
      <c r="AT67" s="299">
        <f t="shared" si="57"/>
        <v>0</v>
      </c>
      <c r="AU67" s="299">
        <f t="shared" si="57"/>
        <v>0</v>
      </c>
      <c r="AV67" s="299">
        <f t="shared" si="57"/>
        <v>0</v>
      </c>
      <c r="AW67" s="299">
        <f t="shared" si="57"/>
        <v>0</v>
      </c>
      <c r="AX67" s="299">
        <f t="shared" si="57"/>
        <v>0</v>
      </c>
      <c r="AY67" s="299">
        <f t="shared" si="57"/>
        <v>0</v>
      </c>
      <c r="AZ67" s="299">
        <f t="shared" si="57"/>
        <v>0</v>
      </c>
      <c r="BA67" s="299">
        <f t="shared" si="57"/>
        <v>0</v>
      </c>
      <c r="BB67" s="299">
        <f t="shared" si="57"/>
        <v>0</v>
      </c>
      <c r="BC67" s="299">
        <f t="shared" si="57"/>
        <v>0</v>
      </c>
      <c r="BD67" s="299">
        <f t="shared" si="57"/>
        <v>0</v>
      </c>
      <c r="BE67" s="299">
        <f t="shared" si="57"/>
        <v>0</v>
      </c>
      <c r="BF67" s="299">
        <f t="shared" si="57"/>
        <v>0</v>
      </c>
      <c r="BG67" s="299">
        <f t="shared" si="57"/>
        <v>0</v>
      </c>
      <c r="BH67" s="299">
        <f t="shared" si="57"/>
        <v>0</v>
      </c>
      <c r="BI67" s="299">
        <f t="shared" si="57"/>
        <v>0</v>
      </c>
      <c r="BJ67" s="299">
        <f t="shared" si="57"/>
        <v>0</v>
      </c>
      <c r="BK67" s="299">
        <f t="shared" si="57"/>
        <v>0</v>
      </c>
      <c r="BL67" s="299">
        <f t="shared" si="57"/>
        <v>0</v>
      </c>
      <c r="BM67" s="299">
        <f t="shared" si="57"/>
        <v>0</v>
      </c>
      <c r="BN67" s="299">
        <f t="shared" si="57"/>
        <v>0</v>
      </c>
      <c r="BO67" s="299">
        <f t="shared" si="57"/>
        <v>0</v>
      </c>
      <c r="BP67" s="299">
        <f t="shared" si="57"/>
        <v>0</v>
      </c>
      <c r="BQ67" s="299">
        <f t="shared" si="57"/>
        <v>0</v>
      </c>
      <c r="BR67" s="299">
        <f t="shared" si="57"/>
        <v>0</v>
      </c>
      <c r="BS67" s="299">
        <f t="shared" si="57"/>
        <v>0</v>
      </c>
      <c r="BT67" s="299">
        <f t="shared" si="57"/>
        <v>0</v>
      </c>
      <c r="BU67" s="299">
        <f t="shared" si="57"/>
        <v>0</v>
      </c>
      <c r="BV67" s="299">
        <f t="shared" si="57"/>
        <v>0</v>
      </c>
      <c r="BW67" s="299">
        <f t="shared" si="57"/>
        <v>0</v>
      </c>
      <c r="BX67" s="299">
        <f t="shared" si="57"/>
        <v>0</v>
      </c>
      <c r="BY67" s="299">
        <f t="shared" si="57"/>
        <v>0</v>
      </c>
      <c r="BZ67" s="299">
        <f t="shared" si="57"/>
        <v>0</v>
      </c>
      <c r="CA67" s="299">
        <f t="shared" si="57"/>
        <v>0</v>
      </c>
      <c r="CB67" s="299">
        <f t="shared" si="57"/>
        <v>0</v>
      </c>
      <c r="CC67" s="299">
        <f t="shared" si="57"/>
        <v>0</v>
      </c>
      <c r="CD67" s="299">
        <f t="shared" si="57"/>
        <v>0</v>
      </c>
      <c r="CE67" s="299">
        <f t="shared" si="57"/>
        <v>0</v>
      </c>
      <c r="CF67" s="299">
        <f t="shared" si="57"/>
        <v>0</v>
      </c>
      <c r="CG67" s="299">
        <f t="shared" si="57"/>
        <v>0</v>
      </c>
      <c r="CH67" s="299">
        <f t="shared" si="57"/>
        <v>0</v>
      </c>
      <c r="CI67" s="299">
        <f t="shared" si="57"/>
        <v>0</v>
      </c>
      <c r="CJ67" s="299">
        <f t="shared" si="57"/>
        <v>0</v>
      </c>
      <c r="CK67" s="299">
        <f t="shared" si="57"/>
        <v>0</v>
      </c>
      <c r="CL67" s="299">
        <f t="shared" si="57"/>
        <v>0</v>
      </c>
      <c r="CM67" s="299">
        <f t="shared" si="57"/>
        <v>0</v>
      </c>
      <c r="CN67" s="299">
        <f t="shared" si="57"/>
        <v>0</v>
      </c>
      <c r="CO67" s="299">
        <f t="shared" si="57"/>
        <v>0</v>
      </c>
      <c r="CP67" s="299">
        <f t="shared" si="57"/>
        <v>0</v>
      </c>
    </row>
    <row r="68" spans="1:95" ht="14.25" customHeight="1">
      <c r="B68" s="17" t="s">
        <v>311</v>
      </c>
      <c r="C68" s="352">
        <f t="shared" ref="C68:CP68" si="58">SUM(C58:C67)</f>
        <v>0</v>
      </c>
      <c r="D68" s="352">
        <f t="shared" si="58"/>
        <v>0</v>
      </c>
      <c r="E68" s="352">
        <f t="shared" si="58"/>
        <v>0</v>
      </c>
      <c r="F68" s="352">
        <f t="shared" si="58"/>
        <v>0</v>
      </c>
      <c r="G68" s="352">
        <f t="shared" si="58"/>
        <v>0</v>
      </c>
      <c r="H68" s="352">
        <f t="shared" si="58"/>
        <v>0</v>
      </c>
      <c r="I68" s="352">
        <f t="shared" si="58"/>
        <v>0</v>
      </c>
      <c r="J68" s="352">
        <f t="shared" si="58"/>
        <v>0</v>
      </c>
      <c r="K68" s="352">
        <f t="shared" si="58"/>
        <v>0</v>
      </c>
      <c r="L68" s="352">
        <f t="shared" si="58"/>
        <v>0</v>
      </c>
      <c r="M68" s="352">
        <f t="shared" si="58"/>
        <v>0</v>
      </c>
      <c r="N68" s="352">
        <f t="shared" si="58"/>
        <v>0</v>
      </c>
      <c r="O68" s="352">
        <f t="shared" si="58"/>
        <v>0</v>
      </c>
      <c r="P68" s="352">
        <f t="shared" si="58"/>
        <v>0</v>
      </c>
      <c r="Q68" s="352">
        <f t="shared" si="58"/>
        <v>0</v>
      </c>
      <c r="R68" s="352">
        <f t="shared" si="58"/>
        <v>0</v>
      </c>
      <c r="S68" s="352">
        <f t="shared" si="58"/>
        <v>0</v>
      </c>
      <c r="T68" s="352">
        <f t="shared" si="58"/>
        <v>0</v>
      </c>
      <c r="U68" s="352">
        <f t="shared" si="58"/>
        <v>0</v>
      </c>
      <c r="V68" s="352">
        <f t="shared" si="58"/>
        <v>0</v>
      </c>
      <c r="W68" s="352">
        <f t="shared" si="58"/>
        <v>0</v>
      </c>
      <c r="X68" s="352">
        <f t="shared" si="58"/>
        <v>0</v>
      </c>
      <c r="Y68" s="352">
        <f t="shared" si="58"/>
        <v>0</v>
      </c>
      <c r="Z68" s="352">
        <f t="shared" si="58"/>
        <v>0</v>
      </c>
      <c r="AA68" s="352">
        <f t="shared" si="58"/>
        <v>0</v>
      </c>
      <c r="AB68" s="352">
        <f t="shared" si="58"/>
        <v>0</v>
      </c>
      <c r="AC68" s="352">
        <f t="shared" si="58"/>
        <v>0</v>
      </c>
      <c r="AD68" s="352">
        <f t="shared" si="58"/>
        <v>0</v>
      </c>
      <c r="AE68" s="352">
        <f t="shared" si="58"/>
        <v>0</v>
      </c>
      <c r="AF68" s="352">
        <f t="shared" si="58"/>
        <v>0</v>
      </c>
      <c r="AG68" s="352">
        <f t="shared" si="58"/>
        <v>0</v>
      </c>
      <c r="AH68" s="352">
        <f t="shared" si="58"/>
        <v>0</v>
      </c>
      <c r="AI68" s="352">
        <f t="shared" si="58"/>
        <v>0</v>
      </c>
      <c r="AJ68" s="352">
        <f t="shared" si="58"/>
        <v>0</v>
      </c>
      <c r="AK68" s="352">
        <f t="shared" si="58"/>
        <v>0</v>
      </c>
      <c r="AL68" s="352">
        <f t="shared" si="58"/>
        <v>0</v>
      </c>
      <c r="AM68" s="352">
        <f t="shared" si="58"/>
        <v>0</v>
      </c>
      <c r="AN68" s="352">
        <f t="shared" si="58"/>
        <v>0</v>
      </c>
      <c r="AO68" s="352">
        <f t="shared" si="58"/>
        <v>0</v>
      </c>
      <c r="AP68" s="352">
        <f t="shared" si="58"/>
        <v>0</v>
      </c>
      <c r="AQ68" s="352">
        <f t="shared" si="58"/>
        <v>0</v>
      </c>
      <c r="AR68" s="352">
        <f t="shared" si="58"/>
        <v>0</v>
      </c>
      <c r="AS68" s="352">
        <f t="shared" si="58"/>
        <v>0</v>
      </c>
      <c r="AT68" s="352">
        <f t="shared" si="58"/>
        <v>0</v>
      </c>
      <c r="AU68" s="352">
        <f t="shared" si="58"/>
        <v>0</v>
      </c>
      <c r="AV68" s="352">
        <f t="shared" si="58"/>
        <v>0</v>
      </c>
      <c r="AW68" s="352">
        <f t="shared" si="58"/>
        <v>0</v>
      </c>
      <c r="AX68" s="352">
        <f t="shared" si="58"/>
        <v>0</v>
      </c>
      <c r="AY68" s="352">
        <f t="shared" si="58"/>
        <v>0</v>
      </c>
      <c r="AZ68" s="352">
        <f t="shared" si="58"/>
        <v>0</v>
      </c>
      <c r="BA68" s="352">
        <f t="shared" si="58"/>
        <v>0</v>
      </c>
      <c r="BB68" s="352">
        <f t="shared" si="58"/>
        <v>0</v>
      </c>
      <c r="BC68" s="352">
        <f t="shared" si="58"/>
        <v>0</v>
      </c>
      <c r="BD68" s="352">
        <f t="shared" si="58"/>
        <v>0</v>
      </c>
      <c r="BE68" s="352">
        <f t="shared" si="58"/>
        <v>0</v>
      </c>
      <c r="BF68" s="352">
        <f t="shared" si="58"/>
        <v>0</v>
      </c>
      <c r="BG68" s="352">
        <f t="shared" si="58"/>
        <v>0</v>
      </c>
      <c r="BH68" s="352">
        <f t="shared" si="58"/>
        <v>0</v>
      </c>
      <c r="BI68" s="352">
        <f t="shared" si="58"/>
        <v>0</v>
      </c>
      <c r="BJ68" s="352">
        <f t="shared" si="58"/>
        <v>0</v>
      </c>
      <c r="BK68" s="352">
        <f t="shared" si="58"/>
        <v>0</v>
      </c>
      <c r="BL68" s="352">
        <f t="shared" si="58"/>
        <v>0</v>
      </c>
      <c r="BM68" s="352">
        <f t="shared" si="58"/>
        <v>0</v>
      </c>
      <c r="BN68" s="352">
        <f t="shared" si="58"/>
        <v>0</v>
      </c>
      <c r="BO68" s="352">
        <f t="shared" si="58"/>
        <v>0</v>
      </c>
      <c r="BP68" s="352">
        <f t="shared" si="58"/>
        <v>0</v>
      </c>
      <c r="BQ68" s="352">
        <f t="shared" si="58"/>
        <v>0</v>
      </c>
      <c r="BR68" s="352">
        <f t="shared" si="58"/>
        <v>0</v>
      </c>
      <c r="BS68" s="352">
        <f t="shared" si="58"/>
        <v>0</v>
      </c>
      <c r="BT68" s="352">
        <f t="shared" si="58"/>
        <v>0</v>
      </c>
      <c r="BU68" s="352">
        <f t="shared" si="58"/>
        <v>0</v>
      </c>
      <c r="BV68" s="352">
        <f t="shared" si="58"/>
        <v>0</v>
      </c>
      <c r="BW68" s="352">
        <f t="shared" si="58"/>
        <v>0</v>
      </c>
      <c r="BX68" s="352">
        <f t="shared" si="58"/>
        <v>0</v>
      </c>
      <c r="BY68" s="352">
        <f t="shared" si="58"/>
        <v>0</v>
      </c>
      <c r="BZ68" s="352">
        <f t="shared" si="58"/>
        <v>0</v>
      </c>
      <c r="CA68" s="352">
        <f t="shared" si="58"/>
        <v>0</v>
      </c>
      <c r="CB68" s="352">
        <f t="shared" si="58"/>
        <v>0</v>
      </c>
      <c r="CC68" s="352">
        <f t="shared" si="58"/>
        <v>0</v>
      </c>
      <c r="CD68" s="352">
        <f t="shared" si="58"/>
        <v>0</v>
      </c>
      <c r="CE68" s="352">
        <f t="shared" si="58"/>
        <v>0</v>
      </c>
      <c r="CF68" s="352">
        <f t="shared" si="58"/>
        <v>0</v>
      </c>
      <c r="CG68" s="352">
        <f t="shared" si="58"/>
        <v>0</v>
      </c>
      <c r="CH68" s="352">
        <f t="shared" si="58"/>
        <v>0</v>
      </c>
      <c r="CI68" s="352">
        <f t="shared" si="58"/>
        <v>0</v>
      </c>
      <c r="CJ68" s="352">
        <f t="shared" si="58"/>
        <v>0</v>
      </c>
      <c r="CK68" s="352">
        <f t="shared" si="58"/>
        <v>0</v>
      </c>
      <c r="CL68" s="352">
        <f t="shared" si="58"/>
        <v>0</v>
      </c>
      <c r="CM68" s="352">
        <f t="shared" si="58"/>
        <v>0</v>
      </c>
      <c r="CN68" s="352">
        <f t="shared" si="58"/>
        <v>0</v>
      </c>
      <c r="CO68" s="352">
        <f t="shared" si="58"/>
        <v>0</v>
      </c>
      <c r="CP68" s="352">
        <f t="shared" si="58"/>
        <v>0</v>
      </c>
    </row>
    <row r="69" spans="1:95" ht="14.25" customHeight="1">
      <c r="B69" s="17"/>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c r="AA69" s="105"/>
      <c r="AB69" s="105"/>
      <c r="AC69" s="105"/>
      <c r="AD69" s="105"/>
      <c r="AE69" s="105"/>
      <c r="AF69" s="105"/>
      <c r="AG69" s="105"/>
      <c r="AH69" s="105"/>
      <c r="AI69" s="105"/>
      <c r="AJ69" s="105"/>
      <c r="AK69" s="105"/>
      <c r="AL69" s="105"/>
      <c r="AM69" s="105"/>
      <c r="AN69" s="105"/>
      <c r="AO69" s="105"/>
      <c r="AP69" s="105"/>
      <c r="AQ69" s="105"/>
      <c r="AR69" s="105"/>
      <c r="AS69" s="105"/>
      <c r="AT69" s="105"/>
      <c r="AU69" s="105"/>
      <c r="AV69" s="105"/>
      <c r="AW69" s="105"/>
      <c r="AX69" s="105"/>
      <c r="AY69" s="105"/>
      <c r="AZ69" s="105"/>
      <c r="BA69" s="105"/>
      <c r="BB69" s="105"/>
      <c r="BC69" s="105"/>
      <c r="BD69" s="105"/>
      <c r="BE69" s="105"/>
      <c r="BF69" s="105"/>
      <c r="BG69" s="105"/>
      <c r="BH69" s="105"/>
      <c r="BI69" s="105"/>
      <c r="BJ69" s="105"/>
      <c r="BK69" s="105"/>
      <c r="BL69" s="105"/>
      <c r="BM69" s="105"/>
      <c r="BN69" s="105"/>
      <c r="BO69" s="105"/>
      <c r="BP69" s="105"/>
      <c r="BQ69" s="105"/>
      <c r="BR69" s="105"/>
      <c r="BS69" s="105"/>
      <c r="BT69" s="105"/>
      <c r="BU69" s="105"/>
      <c r="BV69" s="105"/>
      <c r="BW69" s="105"/>
      <c r="BX69" s="105"/>
      <c r="BY69" s="105"/>
      <c r="BZ69" s="105"/>
      <c r="CA69" s="105"/>
      <c r="CB69" s="105"/>
      <c r="CC69" s="105"/>
      <c r="CD69" s="105"/>
      <c r="CE69" s="105"/>
      <c r="CF69" s="105"/>
      <c r="CG69" s="105"/>
      <c r="CH69" s="105"/>
      <c r="CI69" s="105"/>
      <c r="CJ69" s="105"/>
      <c r="CK69" s="105"/>
      <c r="CL69" s="105"/>
      <c r="CM69" s="105"/>
      <c r="CN69" s="105"/>
      <c r="CO69" s="105"/>
      <c r="CP69" s="105"/>
    </row>
    <row r="70" spans="1:95" ht="14.25" customHeight="1">
      <c r="A70" s="17"/>
      <c r="B70" s="92" t="s">
        <v>356</v>
      </c>
      <c r="C70" s="92"/>
      <c r="D70" s="92"/>
      <c r="E70" s="92"/>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2"/>
      <c r="AF70" s="92"/>
      <c r="AG70" s="92"/>
      <c r="AH70" s="92"/>
      <c r="AI70" s="92"/>
      <c r="AJ70" s="92"/>
      <c r="AK70" s="92"/>
      <c r="AL70" s="92"/>
      <c r="AM70" s="92"/>
      <c r="AN70" s="92"/>
      <c r="AO70" s="92"/>
      <c r="AP70" s="92"/>
      <c r="AQ70" s="92"/>
      <c r="AR70" s="92"/>
      <c r="AS70" s="92"/>
      <c r="AT70" s="92"/>
      <c r="AU70" s="92"/>
      <c r="AV70" s="92"/>
      <c r="AW70" s="92"/>
      <c r="AX70" s="92"/>
      <c r="AY70" s="92"/>
      <c r="AZ70" s="92"/>
      <c r="BA70" s="92"/>
      <c r="BB70" s="92"/>
      <c r="BC70" s="92"/>
      <c r="BD70" s="92"/>
      <c r="BE70" s="92"/>
      <c r="BF70" s="92"/>
      <c r="BG70" s="92"/>
      <c r="BH70" s="92"/>
      <c r="BI70" s="92"/>
      <c r="BJ70" s="92"/>
      <c r="BK70" s="92"/>
      <c r="BL70" s="92"/>
      <c r="BM70" s="92"/>
      <c r="BN70" s="92"/>
      <c r="BO70" s="92"/>
      <c r="BP70" s="92"/>
      <c r="BQ70" s="92"/>
      <c r="BR70" s="92"/>
      <c r="BS70" s="92"/>
      <c r="BT70" s="92"/>
      <c r="BU70" s="92"/>
      <c r="BV70" s="92"/>
      <c r="BW70" s="92"/>
      <c r="BX70" s="92"/>
      <c r="BY70" s="92"/>
      <c r="BZ70" s="92"/>
      <c r="CA70" s="92"/>
      <c r="CB70" s="92"/>
      <c r="CC70" s="92"/>
      <c r="CD70" s="92"/>
      <c r="CE70" s="92"/>
      <c r="CF70" s="92"/>
      <c r="CG70" s="92"/>
      <c r="CH70" s="92"/>
      <c r="CI70" s="92"/>
      <c r="CJ70" s="92"/>
      <c r="CK70" s="92"/>
      <c r="CL70" s="92"/>
      <c r="CM70" s="92"/>
      <c r="CN70" s="92"/>
      <c r="CO70" s="92"/>
      <c r="CP70" s="92"/>
      <c r="CQ70" s="92"/>
    </row>
    <row r="71" spans="1:95" ht="14.25" customHeight="1" outlineLevel="1">
      <c r="B71" s="152" t="str">
        <f>$B$4</f>
        <v>Business Loan</v>
      </c>
      <c r="C71" s="94">
        <f>C19+IF(E4=0,D4,0)</f>
        <v>0</v>
      </c>
      <c r="D71" s="94">
        <f t="shared" ref="D71:CP71" si="59">C71-D58+D19</f>
        <v>0</v>
      </c>
      <c r="E71" s="94">
        <f t="shared" si="59"/>
        <v>0</v>
      </c>
      <c r="F71" s="94">
        <f t="shared" si="59"/>
        <v>0</v>
      </c>
      <c r="G71" s="94">
        <f t="shared" si="59"/>
        <v>0</v>
      </c>
      <c r="H71" s="94">
        <f t="shared" si="59"/>
        <v>0</v>
      </c>
      <c r="I71" s="94">
        <f t="shared" si="59"/>
        <v>0</v>
      </c>
      <c r="J71" s="94">
        <f t="shared" si="59"/>
        <v>0</v>
      </c>
      <c r="K71" s="94">
        <f t="shared" si="59"/>
        <v>0</v>
      </c>
      <c r="L71" s="94">
        <f t="shared" si="59"/>
        <v>0</v>
      </c>
      <c r="M71" s="94">
        <f t="shared" si="59"/>
        <v>0</v>
      </c>
      <c r="N71" s="94">
        <f t="shared" si="59"/>
        <v>0</v>
      </c>
      <c r="O71" s="94">
        <f t="shared" si="59"/>
        <v>0</v>
      </c>
      <c r="P71" s="94">
        <f t="shared" si="59"/>
        <v>0</v>
      </c>
      <c r="Q71" s="94">
        <f t="shared" si="59"/>
        <v>0</v>
      </c>
      <c r="R71" s="94">
        <f t="shared" si="59"/>
        <v>0</v>
      </c>
      <c r="S71" s="94">
        <f t="shared" si="59"/>
        <v>0</v>
      </c>
      <c r="T71" s="94">
        <f t="shared" si="59"/>
        <v>0</v>
      </c>
      <c r="U71" s="94">
        <f t="shared" si="59"/>
        <v>0</v>
      </c>
      <c r="V71" s="94">
        <f t="shared" si="59"/>
        <v>0</v>
      </c>
      <c r="W71" s="94">
        <f t="shared" si="59"/>
        <v>0</v>
      </c>
      <c r="X71" s="94">
        <f t="shared" si="59"/>
        <v>0</v>
      </c>
      <c r="Y71" s="94">
        <f t="shared" si="59"/>
        <v>0</v>
      </c>
      <c r="Z71" s="94">
        <f t="shared" si="59"/>
        <v>0</v>
      </c>
      <c r="AA71" s="94">
        <f t="shared" si="59"/>
        <v>0</v>
      </c>
      <c r="AB71" s="94">
        <f t="shared" si="59"/>
        <v>0</v>
      </c>
      <c r="AC71" s="94">
        <f t="shared" si="59"/>
        <v>0</v>
      </c>
      <c r="AD71" s="94">
        <f t="shared" si="59"/>
        <v>0</v>
      </c>
      <c r="AE71" s="94">
        <f t="shared" si="59"/>
        <v>0</v>
      </c>
      <c r="AF71" s="94">
        <f t="shared" si="59"/>
        <v>0</v>
      </c>
      <c r="AG71" s="94">
        <f t="shared" si="59"/>
        <v>0</v>
      </c>
      <c r="AH71" s="94">
        <f t="shared" si="59"/>
        <v>0</v>
      </c>
      <c r="AI71" s="94">
        <f t="shared" si="59"/>
        <v>0</v>
      </c>
      <c r="AJ71" s="94">
        <f t="shared" si="59"/>
        <v>0</v>
      </c>
      <c r="AK71" s="94">
        <f t="shared" si="59"/>
        <v>0</v>
      </c>
      <c r="AL71" s="94">
        <f t="shared" si="59"/>
        <v>0</v>
      </c>
      <c r="AM71" s="94">
        <f t="shared" si="59"/>
        <v>0</v>
      </c>
      <c r="AN71" s="94">
        <f t="shared" si="59"/>
        <v>0</v>
      </c>
      <c r="AO71" s="94">
        <f t="shared" si="59"/>
        <v>0</v>
      </c>
      <c r="AP71" s="94">
        <f t="shared" si="59"/>
        <v>0</v>
      </c>
      <c r="AQ71" s="94">
        <f t="shared" si="59"/>
        <v>0</v>
      </c>
      <c r="AR71" s="94">
        <f t="shared" si="59"/>
        <v>0</v>
      </c>
      <c r="AS71" s="94">
        <f t="shared" si="59"/>
        <v>0</v>
      </c>
      <c r="AT71" s="94">
        <f t="shared" si="59"/>
        <v>0</v>
      </c>
      <c r="AU71" s="94">
        <f t="shared" si="59"/>
        <v>0</v>
      </c>
      <c r="AV71" s="94">
        <f t="shared" si="59"/>
        <v>0</v>
      </c>
      <c r="AW71" s="94">
        <f t="shared" si="59"/>
        <v>0</v>
      </c>
      <c r="AX71" s="94">
        <f t="shared" si="59"/>
        <v>0</v>
      </c>
      <c r="AY71" s="94">
        <f t="shared" si="59"/>
        <v>0</v>
      </c>
      <c r="AZ71" s="94">
        <f t="shared" si="59"/>
        <v>0</v>
      </c>
      <c r="BA71" s="94">
        <f t="shared" si="59"/>
        <v>0</v>
      </c>
      <c r="BB71" s="94">
        <f t="shared" si="59"/>
        <v>0</v>
      </c>
      <c r="BC71" s="94">
        <f t="shared" si="59"/>
        <v>0</v>
      </c>
      <c r="BD71" s="94">
        <f t="shared" si="59"/>
        <v>0</v>
      </c>
      <c r="BE71" s="94">
        <f t="shared" si="59"/>
        <v>0</v>
      </c>
      <c r="BF71" s="94">
        <f t="shared" si="59"/>
        <v>0</v>
      </c>
      <c r="BG71" s="94">
        <f t="shared" si="59"/>
        <v>0</v>
      </c>
      <c r="BH71" s="94">
        <f t="shared" si="59"/>
        <v>0</v>
      </c>
      <c r="BI71" s="94">
        <f t="shared" si="59"/>
        <v>0</v>
      </c>
      <c r="BJ71" s="94">
        <f t="shared" si="59"/>
        <v>0</v>
      </c>
      <c r="BK71" s="94">
        <f t="shared" si="59"/>
        <v>0</v>
      </c>
      <c r="BL71" s="94">
        <f t="shared" si="59"/>
        <v>0</v>
      </c>
      <c r="BM71" s="94">
        <f t="shared" si="59"/>
        <v>0</v>
      </c>
      <c r="BN71" s="94">
        <f t="shared" si="59"/>
        <v>0</v>
      </c>
      <c r="BO71" s="94">
        <f t="shared" si="59"/>
        <v>0</v>
      </c>
      <c r="BP71" s="94">
        <f t="shared" si="59"/>
        <v>0</v>
      </c>
      <c r="BQ71" s="94">
        <f t="shared" si="59"/>
        <v>0</v>
      </c>
      <c r="BR71" s="94">
        <f t="shared" si="59"/>
        <v>0</v>
      </c>
      <c r="BS71" s="94">
        <f t="shared" si="59"/>
        <v>0</v>
      </c>
      <c r="BT71" s="94">
        <f t="shared" si="59"/>
        <v>0</v>
      </c>
      <c r="BU71" s="94">
        <f t="shared" si="59"/>
        <v>0</v>
      </c>
      <c r="BV71" s="94">
        <f t="shared" si="59"/>
        <v>0</v>
      </c>
      <c r="BW71" s="94">
        <f t="shared" si="59"/>
        <v>0</v>
      </c>
      <c r="BX71" s="94">
        <f t="shared" si="59"/>
        <v>0</v>
      </c>
      <c r="BY71" s="94">
        <f t="shared" si="59"/>
        <v>0</v>
      </c>
      <c r="BZ71" s="94">
        <f t="shared" si="59"/>
        <v>0</v>
      </c>
      <c r="CA71" s="94">
        <f t="shared" si="59"/>
        <v>0</v>
      </c>
      <c r="CB71" s="94">
        <f t="shared" si="59"/>
        <v>0</v>
      </c>
      <c r="CC71" s="94">
        <f t="shared" si="59"/>
        <v>0</v>
      </c>
      <c r="CD71" s="94">
        <f t="shared" si="59"/>
        <v>0</v>
      </c>
      <c r="CE71" s="94">
        <f t="shared" si="59"/>
        <v>0</v>
      </c>
      <c r="CF71" s="94">
        <f t="shared" si="59"/>
        <v>0</v>
      </c>
      <c r="CG71" s="94">
        <f t="shared" si="59"/>
        <v>0</v>
      </c>
      <c r="CH71" s="94">
        <f t="shared" si="59"/>
        <v>0</v>
      </c>
      <c r="CI71" s="94">
        <f t="shared" si="59"/>
        <v>0</v>
      </c>
      <c r="CJ71" s="94">
        <f t="shared" si="59"/>
        <v>0</v>
      </c>
      <c r="CK71" s="94">
        <f t="shared" si="59"/>
        <v>0</v>
      </c>
      <c r="CL71" s="94">
        <f t="shared" si="59"/>
        <v>0</v>
      </c>
      <c r="CM71" s="94">
        <f t="shared" si="59"/>
        <v>0</v>
      </c>
      <c r="CN71" s="94">
        <f t="shared" si="59"/>
        <v>0</v>
      </c>
      <c r="CO71" s="94">
        <f t="shared" si="59"/>
        <v>0</v>
      </c>
      <c r="CP71" s="94">
        <f t="shared" si="59"/>
        <v>0</v>
      </c>
    </row>
    <row r="72" spans="1:95" ht="14.25" customHeight="1" outlineLevel="1">
      <c r="B72" s="152" t="str">
        <f>$B$5</f>
        <v>SBA Loan</v>
      </c>
      <c r="C72" s="94">
        <f t="shared" ref="C72:C80" si="60">C20+IF(E5=0,D5,0)</f>
        <v>0</v>
      </c>
      <c r="D72" s="94">
        <f t="shared" ref="D72:CP72" si="61">C72-D59+D20</f>
        <v>0</v>
      </c>
      <c r="E72" s="94">
        <f t="shared" si="61"/>
        <v>0</v>
      </c>
      <c r="F72" s="94">
        <f t="shared" si="61"/>
        <v>0</v>
      </c>
      <c r="G72" s="94">
        <f t="shared" si="61"/>
        <v>0</v>
      </c>
      <c r="H72" s="94">
        <f t="shared" si="61"/>
        <v>0</v>
      </c>
      <c r="I72" s="94">
        <f t="shared" si="61"/>
        <v>0</v>
      </c>
      <c r="J72" s="94">
        <f t="shared" si="61"/>
        <v>0</v>
      </c>
      <c r="K72" s="94">
        <f t="shared" si="61"/>
        <v>0</v>
      </c>
      <c r="L72" s="94">
        <f t="shared" si="61"/>
        <v>0</v>
      </c>
      <c r="M72" s="94">
        <f t="shared" si="61"/>
        <v>0</v>
      </c>
      <c r="N72" s="94">
        <f t="shared" si="61"/>
        <v>0</v>
      </c>
      <c r="O72" s="94">
        <f t="shared" si="61"/>
        <v>0</v>
      </c>
      <c r="P72" s="94">
        <f t="shared" si="61"/>
        <v>0</v>
      </c>
      <c r="Q72" s="94">
        <f t="shared" si="61"/>
        <v>0</v>
      </c>
      <c r="R72" s="94">
        <f t="shared" si="61"/>
        <v>0</v>
      </c>
      <c r="S72" s="94">
        <f t="shared" si="61"/>
        <v>0</v>
      </c>
      <c r="T72" s="94">
        <f t="shared" si="61"/>
        <v>0</v>
      </c>
      <c r="U72" s="94">
        <f t="shared" si="61"/>
        <v>0</v>
      </c>
      <c r="V72" s="94">
        <f t="shared" si="61"/>
        <v>0</v>
      </c>
      <c r="W72" s="94">
        <f t="shared" si="61"/>
        <v>0</v>
      </c>
      <c r="X72" s="94">
        <f t="shared" si="61"/>
        <v>0</v>
      </c>
      <c r="Y72" s="94">
        <f t="shared" si="61"/>
        <v>0</v>
      </c>
      <c r="Z72" s="94">
        <f t="shared" si="61"/>
        <v>0</v>
      </c>
      <c r="AA72" s="94">
        <f t="shared" si="61"/>
        <v>0</v>
      </c>
      <c r="AB72" s="94">
        <f t="shared" si="61"/>
        <v>0</v>
      </c>
      <c r="AC72" s="94">
        <f t="shared" si="61"/>
        <v>0</v>
      </c>
      <c r="AD72" s="94">
        <f t="shared" si="61"/>
        <v>0</v>
      </c>
      <c r="AE72" s="94">
        <f t="shared" si="61"/>
        <v>0</v>
      </c>
      <c r="AF72" s="94">
        <f t="shared" si="61"/>
        <v>0</v>
      </c>
      <c r="AG72" s="94">
        <f t="shared" si="61"/>
        <v>0</v>
      </c>
      <c r="AH72" s="94">
        <f t="shared" si="61"/>
        <v>0</v>
      </c>
      <c r="AI72" s="94">
        <f t="shared" si="61"/>
        <v>0</v>
      </c>
      <c r="AJ72" s="94">
        <f t="shared" si="61"/>
        <v>0</v>
      </c>
      <c r="AK72" s="94">
        <f t="shared" si="61"/>
        <v>0</v>
      </c>
      <c r="AL72" s="94">
        <f t="shared" si="61"/>
        <v>0</v>
      </c>
      <c r="AM72" s="94">
        <f t="shared" si="61"/>
        <v>0</v>
      </c>
      <c r="AN72" s="94">
        <f t="shared" si="61"/>
        <v>0</v>
      </c>
      <c r="AO72" s="94">
        <f t="shared" si="61"/>
        <v>0</v>
      </c>
      <c r="AP72" s="94">
        <f t="shared" si="61"/>
        <v>0</v>
      </c>
      <c r="AQ72" s="94">
        <f t="shared" si="61"/>
        <v>0</v>
      </c>
      <c r="AR72" s="94">
        <f t="shared" si="61"/>
        <v>0</v>
      </c>
      <c r="AS72" s="94">
        <f t="shared" si="61"/>
        <v>0</v>
      </c>
      <c r="AT72" s="94">
        <f t="shared" si="61"/>
        <v>0</v>
      </c>
      <c r="AU72" s="94">
        <f t="shared" si="61"/>
        <v>0</v>
      </c>
      <c r="AV72" s="94">
        <f t="shared" si="61"/>
        <v>0</v>
      </c>
      <c r="AW72" s="94">
        <f t="shared" si="61"/>
        <v>0</v>
      </c>
      <c r="AX72" s="94">
        <f t="shared" si="61"/>
        <v>0</v>
      </c>
      <c r="AY72" s="94">
        <f t="shared" si="61"/>
        <v>0</v>
      </c>
      <c r="AZ72" s="94">
        <f t="shared" si="61"/>
        <v>0</v>
      </c>
      <c r="BA72" s="94">
        <f t="shared" si="61"/>
        <v>0</v>
      </c>
      <c r="BB72" s="94">
        <f t="shared" si="61"/>
        <v>0</v>
      </c>
      <c r="BC72" s="94">
        <f t="shared" si="61"/>
        <v>0</v>
      </c>
      <c r="BD72" s="94">
        <f t="shared" si="61"/>
        <v>0</v>
      </c>
      <c r="BE72" s="94">
        <f t="shared" si="61"/>
        <v>0</v>
      </c>
      <c r="BF72" s="94">
        <f t="shared" si="61"/>
        <v>0</v>
      </c>
      <c r="BG72" s="94">
        <f t="shared" si="61"/>
        <v>0</v>
      </c>
      <c r="BH72" s="94">
        <f t="shared" si="61"/>
        <v>0</v>
      </c>
      <c r="BI72" s="94">
        <f t="shared" si="61"/>
        <v>0</v>
      </c>
      <c r="BJ72" s="94">
        <f t="shared" si="61"/>
        <v>0</v>
      </c>
      <c r="BK72" s="94">
        <f t="shared" si="61"/>
        <v>0</v>
      </c>
      <c r="BL72" s="94">
        <f t="shared" si="61"/>
        <v>0</v>
      </c>
      <c r="BM72" s="94">
        <f t="shared" si="61"/>
        <v>0</v>
      </c>
      <c r="BN72" s="94">
        <f t="shared" si="61"/>
        <v>0</v>
      </c>
      <c r="BO72" s="94">
        <f t="shared" si="61"/>
        <v>0</v>
      </c>
      <c r="BP72" s="94">
        <f t="shared" si="61"/>
        <v>0</v>
      </c>
      <c r="BQ72" s="94">
        <f t="shared" si="61"/>
        <v>0</v>
      </c>
      <c r="BR72" s="94">
        <f t="shared" si="61"/>
        <v>0</v>
      </c>
      <c r="BS72" s="94">
        <f t="shared" si="61"/>
        <v>0</v>
      </c>
      <c r="BT72" s="94">
        <f t="shared" si="61"/>
        <v>0</v>
      </c>
      <c r="BU72" s="94">
        <f t="shared" si="61"/>
        <v>0</v>
      </c>
      <c r="BV72" s="94">
        <f t="shared" si="61"/>
        <v>0</v>
      </c>
      <c r="BW72" s="94">
        <f t="shared" si="61"/>
        <v>0</v>
      </c>
      <c r="BX72" s="94">
        <f t="shared" si="61"/>
        <v>0</v>
      </c>
      <c r="BY72" s="94">
        <f t="shared" si="61"/>
        <v>0</v>
      </c>
      <c r="BZ72" s="94">
        <f t="shared" si="61"/>
        <v>0</v>
      </c>
      <c r="CA72" s="94">
        <f t="shared" si="61"/>
        <v>0</v>
      </c>
      <c r="CB72" s="94">
        <f t="shared" si="61"/>
        <v>0</v>
      </c>
      <c r="CC72" s="94">
        <f t="shared" si="61"/>
        <v>0</v>
      </c>
      <c r="CD72" s="94">
        <f t="shared" si="61"/>
        <v>0</v>
      </c>
      <c r="CE72" s="94">
        <f t="shared" si="61"/>
        <v>0</v>
      </c>
      <c r="CF72" s="94">
        <f t="shared" si="61"/>
        <v>0</v>
      </c>
      <c r="CG72" s="94">
        <f t="shared" si="61"/>
        <v>0</v>
      </c>
      <c r="CH72" s="94">
        <f t="shared" si="61"/>
        <v>0</v>
      </c>
      <c r="CI72" s="94">
        <f t="shared" si="61"/>
        <v>0</v>
      </c>
      <c r="CJ72" s="94">
        <f t="shared" si="61"/>
        <v>0</v>
      </c>
      <c r="CK72" s="94">
        <f t="shared" si="61"/>
        <v>0</v>
      </c>
      <c r="CL72" s="94">
        <f t="shared" si="61"/>
        <v>0</v>
      </c>
      <c r="CM72" s="94">
        <f t="shared" si="61"/>
        <v>0</v>
      </c>
      <c r="CN72" s="94">
        <f t="shared" si="61"/>
        <v>0</v>
      </c>
      <c r="CO72" s="94">
        <f t="shared" si="61"/>
        <v>0</v>
      </c>
      <c r="CP72" s="94">
        <f t="shared" si="61"/>
        <v>0</v>
      </c>
    </row>
    <row r="73" spans="1:95" ht="14.25" customHeight="1" outlineLevel="1">
      <c r="B73" s="152">
        <f>$B$6</f>
        <v>0</v>
      </c>
      <c r="C73" s="94">
        <f t="shared" si="60"/>
        <v>0</v>
      </c>
      <c r="D73" s="94">
        <f t="shared" ref="D73:CP73" si="62">C73-D60+D21</f>
        <v>0</v>
      </c>
      <c r="E73" s="94">
        <f t="shared" si="62"/>
        <v>0</v>
      </c>
      <c r="F73" s="94">
        <f t="shared" si="62"/>
        <v>0</v>
      </c>
      <c r="G73" s="94">
        <f t="shared" si="62"/>
        <v>0</v>
      </c>
      <c r="H73" s="94">
        <f t="shared" si="62"/>
        <v>0</v>
      </c>
      <c r="I73" s="94">
        <f t="shared" si="62"/>
        <v>0</v>
      </c>
      <c r="J73" s="94">
        <f t="shared" si="62"/>
        <v>0</v>
      </c>
      <c r="K73" s="94">
        <f t="shared" si="62"/>
        <v>0</v>
      </c>
      <c r="L73" s="94">
        <f t="shared" si="62"/>
        <v>0</v>
      </c>
      <c r="M73" s="94">
        <f t="shared" si="62"/>
        <v>0</v>
      </c>
      <c r="N73" s="94">
        <f t="shared" si="62"/>
        <v>0</v>
      </c>
      <c r="O73" s="94">
        <f t="shared" si="62"/>
        <v>0</v>
      </c>
      <c r="P73" s="94">
        <f t="shared" si="62"/>
        <v>0</v>
      </c>
      <c r="Q73" s="94">
        <f t="shared" si="62"/>
        <v>0</v>
      </c>
      <c r="R73" s="94">
        <f t="shared" si="62"/>
        <v>0</v>
      </c>
      <c r="S73" s="94">
        <f t="shared" si="62"/>
        <v>0</v>
      </c>
      <c r="T73" s="94">
        <f t="shared" si="62"/>
        <v>0</v>
      </c>
      <c r="U73" s="94">
        <f t="shared" si="62"/>
        <v>0</v>
      </c>
      <c r="V73" s="94">
        <f t="shared" si="62"/>
        <v>0</v>
      </c>
      <c r="W73" s="94">
        <f t="shared" si="62"/>
        <v>0</v>
      </c>
      <c r="X73" s="94">
        <f t="shared" si="62"/>
        <v>0</v>
      </c>
      <c r="Y73" s="94">
        <f t="shared" si="62"/>
        <v>0</v>
      </c>
      <c r="Z73" s="94">
        <f t="shared" si="62"/>
        <v>0</v>
      </c>
      <c r="AA73" s="94">
        <f t="shared" si="62"/>
        <v>0</v>
      </c>
      <c r="AB73" s="94">
        <f t="shared" si="62"/>
        <v>0</v>
      </c>
      <c r="AC73" s="94">
        <f t="shared" si="62"/>
        <v>0</v>
      </c>
      <c r="AD73" s="94">
        <f t="shared" si="62"/>
        <v>0</v>
      </c>
      <c r="AE73" s="94">
        <f t="shared" si="62"/>
        <v>0</v>
      </c>
      <c r="AF73" s="94">
        <f t="shared" si="62"/>
        <v>0</v>
      </c>
      <c r="AG73" s="94">
        <f t="shared" si="62"/>
        <v>0</v>
      </c>
      <c r="AH73" s="94">
        <f t="shared" si="62"/>
        <v>0</v>
      </c>
      <c r="AI73" s="94">
        <f t="shared" si="62"/>
        <v>0</v>
      </c>
      <c r="AJ73" s="94">
        <f t="shared" si="62"/>
        <v>0</v>
      </c>
      <c r="AK73" s="94">
        <f t="shared" si="62"/>
        <v>0</v>
      </c>
      <c r="AL73" s="94">
        <f t="shared" si="62"/>
        <v>0</v>
      </c>
      <c r="AM73" s="94">
        <f t="shared" si="62"/>
        <v>0</v>
      </c>
      <c r="AN73" s="94">
        <f t="shared" si="62"/>
        <v>0</v>
      </c>
      <c r="AO73" s="94">
        <f t="shared" si="62"/>
        <v>0</v>
      </c>
      <c r="AP73" s="94">
        <f t="shared" si="62"/>
        <v>0</v>
      </c>
      <c r="AQ73" s="94">
        <f t="shared" si="62"/>
        <v>0</v>
      </c>
      <c r="AR73" s="94">
        <f t="shared" si="62"/>
        <v>0</v>
      </c>
      <c r="AS73" s="94">
        <f t="shared" si="62"/>
        <v>0</v>
      </c>
      <c r="AT73" s="94">
        <f t="shared" si="62"/>
        <v>0</v>
      </c>
      <c r="AU73" s="94">
        <f t="shared" si="62"/>
        <v>0</v>
      </c>
      <c r="AV73" s="94">
        <f t="shared" si="62"/>
        <v>0</v>
      </c>
      <c r="AW73" s="94">
        <f t="shared" si="62"/>
        <v>0</v>
      </c>
      <c r="AX73" s="94">
        <f t="shared" si="62"/>
        <v>0</v>
      </c>
      <c r="AY73" s="94">
        <f t="shared" si="62"/>
        <v>0</v>
      </c>
      <c r="AZ73" s="94">
        <f t="shared" si="62"/>
        <v>0</v>
      </c>
      <c r="BA73" s="94">
        <f t="shared" si="62"/>
        <v>0</v>
      </c>
      <c r="BB73" s="94">
        <f t="shared" si="62"/>
        <v>0</v>
      </c>
      <c r="BC73" s="94">
        <f t="shared" si="62"/>
        <v>0</v>
      </c>
      <c r="BD73" s="94">
        <f t="shared" si="62"/>
        <v>0</v>
      </c>
      <c r="BE73" s="94">
        <f t="shared" si="62"/>
        <v>0</v>
      </c>
      <c r="BF73" s="94">
        <f t="shared" si="62"/>
        <v>0</v>
      </c>
      <c r="BG73" s="94">
        <f t="shared" si="62"/>
        <v>0</v>
      </c>
      <c r="BH73" s="94">
        <f t="shared" si="62"/>
        <v>0</v>
      </c>
      <c r="BI73" s="94">
        <f t="shared" si="62"/>
        <v>0</v>
      </c>
      <c r="BJ73" s="94">
        <f t="shared" si="62"/>
        <v>0</v>
      </c>
      <c r="BK73" s="94">
        <f t="shared" si="62"/>
        <v>0</v>
      </c>
      <c r="BL73" s="94">
        <f t="shared" si="62"/>
        <v>0</v>
      </c>
      <c r="BM73" s="94">
        <f t="shared" si="62"/>
        <v>0</v>
      </c>
      <c r="BN73" s="94">
        <f t="shared" si="62"/>
        <v>0</v>
      </c>
      <c r="BO73" s="94">
        <f t="shared" si="62"/>
        <v>0</v>
      </c>
      <c r="BP73" s="94">
        <f t="shared" si="62"/>
        <v>0</v>
      </c>
      <c r="BQ73" s="94">
        <f t="shared" si="62"/>
        <v>0</v>
      </c>
      <c r="BR73" s="94">
        <f t="shared" si="62"/>
        <v>0</v>
      </c>
      <c r="BS73" s="94">
        <f t="shared" si="62"/>
        <v>0</v>
      </c>
      <c r="BT73" s="94">
        <f t="shared" si="62"/>
        <v>0</v>
      </c>
      <c r="BU73" s="94">
        <f t="shared" si="62"/>
        <v>0</v>
      </c>
      <c r="BV73" s="94">
        <f t="shared" si="62"/>
        <v>0</v>
      </c>
      <c r="BW73" s="94">
        <f t="shared" si="62"/>
        <v>0</v>
      </c>
      <c r="BX73" s="94">
        <f t="shared" si="62"/>
        <v>0</v>
      </c>
      <c r="BY73" s="94">
        <f t="shared" si="62"/>
        <v>0</v>
      </c>
      <c r="BZ73" s="94">
        <f t="shared" si="62"/>
        <v>0</v>
      </c>
      <c r="CA73" s="94">
        <f t="shared" si="62"/>
        <v>0</v>
      </c>
      <c r="CB73" s="94">
        <f t="shared" si="62"/>
        <v>0</v>
      </c>
      <c r="CC73" s="94">
        <f t="shared" si="62"/>
        <v>0</v>
      </c>
      <c r="CD73" s="94">
        <f t="shared" si="62"/>
        <v>0</v>
      </c>
      <c r="CE73" s="94">
        <f t="shared" si="62"/>
        <v>0</v>
      </c>
      <c r="CF73" s="94">
        <f t="shared" si="62"/>
        <v>0</v>
      </c>
      <c r="CG73" s="94">
        <f t="shared" si="62"/>
        <v>0</v>
      </c>
      <c r="CH73" s="94">
        <f t="shared" si="62"/>
        <v>0</v>
      </c>
      <c r="CI73" s="94">
        <f t="shared" si="62"/>
        <v>0</v>
      </c>
      <c r="CJ73" s="94">
        <f t="shared" si="62"/>
        <v>0</v>
      </c>
      <c r="CK73" s="94">
        <f t="shared" si="62"/>
        <v>0</v>
      </c>
      <c r="CL73" s="94">
        <f t="shared" si="62"/>
        <v>0</v>
      </c>
      <c r="CM73" s="94">
        <f t="shared" si="62"/>
        <v>0</v>
      </c>
      <c r="CN73" s="94">
        <f t="shared" si="62"/>
        <v>0</v>
      </c>
      <c r="CO73" s="94">
        <f t="shared" si="62"/>
        <v>0</v>
      </c>
      <c r="CP73" s="94">
        <f t="shared" si="62"/>
        <v>0</v>
      </c>
    </row>
    <row r="74" spans="1:95" ht="14.25" customHeight="1" outlineLevel="1">
      <c r="B74" s="152">
        <f>$B$7</f>
        <v>0</v>
      </c>
      <c r="C74" s="94">
        <f t="shared" si="60"/>
        <v>0</v>
      </c>
      <c r="D74" s="94">
        <f t="shared" ref="D74:CP74" si="63">C74-D61+D22</f>
        <v>0</v>
      </c>
      <c r="E74" s="94">
        <f t="shared" si="63"/>
        <v>0</v>
      </c>
      <c r="F74" s="94">
        <f t="shared" si="63"/>
        <v>0</v>
      </c>
      <c r="G74" s="94">
        <f t="shared" si="63"/>
        <v>0</v>
      </c>
      <c r="H74" s="94">
        <f t="shared" si="63"/>
        <v>0</v>
      </c>
      <c r="I74" s="94">
        <f t="shared" si="63"/>
        <v>0</v>
      </c>
      <c r="J74" s="94">
        <f t="shared" si="63"/>
        <v>0</v>
      </c>
      <c r="K74" s="94">
        <f t="shared" si="63"/>
        <v>0</v>
      </c>
      <c r="L74" s="94">
        <f t="shared" si="63"/>
        <v>0</v>
      </c>
      <c r="M74" s="94">
        <f t="shared" si="63"/>
        <v>0</v>
      </c>
      <c r="N74" s="94">
        <f t="shared" si="63"/>
        <v>0</v>
      </c>
      <c r="O74" s="94">
        <f t="shared" si="63"/>
        <v>0</v>
      </c>
      <c r="P74" s="94">
        <f t="shared" si="63"/>
        <v>0</v>
      </c>
      <c r="Q74" s="94">
        <f t="shared" si="63"/>
        <v>0</v>
      </c>
      <c r="R74" s="94">
        <f t="shared" si="63"/>
        <v>0</v>
      </c>
      <c r="S74" s="94">
        <f t="shared" si="63"/>
        <v>0</v>
      </c>
      <c r="T74" s="94">
        <f t="shared" si="63"/>
        <v>0</v>
      </c>
      <c r="U74" s="94">
        <f t="shared" si="63"/>
        <v>0</v>
      </c>
      <c r="V74" s="94">
        <f t="shared" si="63"/>
        <v>0</v>
      </c>
      <c r="W74" s="94">
        <f t="shared" si="63"/>
        <v>0</v>
      </c>
      <c r="X74" s="94">
        <f t="shared" si="63"/>
        <v>0</v>
      </c>
      <c r="Y74" s="94">
        <f t="shared" si="63"/>
        <v>0</v>
      </c>
      <c r="Z74" s="94">
        <f t="shared" si="63"/>
        <v>0</v>
      </c>
      <c r="AA74" s="94">
        <f t="shared" si="63"/>
        <v>0</v>
      </c>
      <c r="AB74" s="94">
        <f t="shared" si="63"/>
        <v>0</v>
      </c>
      <c r="AC74" s="94">
        <f t="shared" si="63"/>
        <v>0</v>
      </c>
      <c r="AD74" s="94">
        <f t="shared" si="63"/>
        <v>0</v>
      </c>
      <c r="AE74" s="94">
        <f t="shared" si="63"/>
        <v>0</v>
      </c>
      <c r="AF74" s="94">
        <f t="shared" si="63"/>
        <v>0</v>
      </c>
      <c r="AG74" s="94">
        <f t="shared" si="63"/>
        <v>0</v>
      </c>
      <c r="AH74" s="94">
        <f t="shared" si="63"/>
        <v>0</v>
      </c>
      <c r="AI74" s="94">
        <f t="shared" si="63"/>
        <v>0</v>
      </c>
      <c r="AJ74" s="94">
        <f t="shared" si="63"/>
        <v>0</v>
      </c>
      <c r="AK74" s="94">
        <f t="shared" si="63"/>
        <v>0</v>
      </c>
      <c r="AL74" s="94">
        <f t="shared" si="63"/>
        <v>0</v>
      </c>
      <c r="AM74" s="94">
        <f t="shared" si="63"/>
        <v>0</v>
      </c>
      <c r="AN74" s="94">
        <f t="shared" si="63"/>
        <v>0</v>
      </c>
      <c r="AO74" s="94">
        <f t="shared" si="63"/>
        <v>0</v>
      </c>
      <c r="AP74" s="94">
        <f t="shared" si="63"/>
        <v>0</v>
      </c>
      <c r="AQ74" s="94">
        <f t="shared" si="63"/>
        <v>0</v>
      </c>
      <c r="AR74" s="94">
        <f t="shared" si="63"/>
        <v>0</v>
      </c>
      <c r="AS74" s="94">
        <f t="shared" si="63"/>
        <v>0</v>
      </c>
      <c r="AT74" s="94">
        <f t="shared" si="63"/>
        <v>0</v>
      </c>
      <c r="AU74" s="94">
        <f t="shared" si="63"/>
        <v>0</v>
      </c>
      <c r="AV74" s="94">
        <f t="shared" si="63"/>
        <v>0</v>
      </c>
      <c r="AW74" s="94">
        <f t="shared" si="63"/>
        <v>0</v>
      </c>
      <c r="AX74" s="94">
        <f t="shared" si="63"/>
        <v>0</v>
      </c>
      <c r="AY74" s="94">
        <f t="shared" si="63"/>
        <v>0</v>
      </c>
      <c r="AZ74" s="94">
        <f t="shared" si="63"/>
        <v>0</v>
      </c>
      <c r="BA74" s="94">
        <f t="shared" si="63"/>
        <v>0</v>
      </c>
      <c r="BB74" s="94">
        <f t="shared" si="63"/>
        <v>0</v>
      </c>
      <c r="BC74" s="94">
        <f t="shared" si="63"/>
        <v>0</v>
      </c>
      <c r="BD74" s="94">
        <f t="shared" si="63"/>
        <v>0</v>
      </c>
      <c r="BE74" s="94">
        <f t="shared" si="63"/>
        <v>0</v>
      </c>
      <c r="BF74" s="94">
        <f t="shared" si="63"/>
        <v>0</v>
      </c>
      <c r="BG74" s="94">
        <f t="shared" si="63"/>
        <v>0</v>
      </c>
      <c r="BH74" s="94">
        <f t="shared" si="63"/>
        <v>0</v>
      </c>
      <c r="BI74" s="94">
        <f t="shared" si="63"/>
        <v>0</v>
      </c>
      <c r="BJ74" s="94">
        <f t="shared" si="63"/>
        <v>0</v>
      </c>
      <c r="BK74" s="94">
        <f t="shared" si="63"/>
        <v>0</v>
      </c>
      <c r="BL74" s="94">
        <f t="shared" si="63"/>
        <v>0</v>
      </c>
      <c r="BM74" s="94">
        <f t="shared" si="63"/>
        <v>0</v>
      </c>
      <c r="BN74" s="94">
        <f t="shared" si="63"/>
        <v>0</v>
      </c>
      <c r="BO74" s="94">
        <f t="shared" si="63"/>
        <v>0</v>
      </c>
      <c r="BP74" s="94">
        <f t="shared" si="63"/>
        <v>0</v>
      </c>
      <c r="BQ74" s="94">
        <f t="shared" si="63"/>
        <v>0</v>
      </c>
      <c r="BR74" s="94">
        <f t="shared" si="63"/>
        <v>0</v>
      </c>
      <c r="BS74" s="94">
        <f t="shared" si="63"/>
        <v>0</v>
      </c>
      <c r="BT74" s="94">
        <f t="shared" si="63"/>
        <v>0</v>
      </c>
      <c r="BU74" s="94">
        <f t="shared" si="63"/>
        <v>0</v>
      </c>
      <c r="BV74" s="94">
        <f t="shared" si="63"/>
        <v>0</v>
      </c>
      <c r="BW74" s="94">
        <f t="shared" si="63"/>
        <v>0</v>
      </c>
      <c r="BX74" s="94">
        <f t="shared" si="63"/>
        <v>0</v>
      </c>
      <c r="BY74" s="94">
        <f t="shared" si="63"/>
        <v>0</v>
      </c>
      <c r="BZ74" s="94">
        <f t="shared" si="63"/>
        <v>0</v>
      </c>
      <c r="CA74" s="94">
        <f t="shared" si="63"/>
        <v>0</v>
      </c>
      <c r="CB74" s="94">
        <f t="shared" si="63"/>
        <v>0</v>
      </c>
      <c r="CC74" s="94">
        <f t="shared" si="63"/>
        <v>0</v>
      </c>
      <c r="CD74" s="94">
        <f t="shared" si="63"/>
        <v>0</v>
      </c>
      <c r="CE74" s="94">
        <f t="shared" si="63"/>
        <v>0</v>
      </c>
      <c r="CF74" s="94">
        <f t="shared" si="63"/>
        <v>0</v>
      </c>
      <c r="CG74" s="94">
        <f t="shared" si="63"/>
        <v>0</v>
      </c>
      <c r="CH74" s="94">
        <f t="shared" si="63"/>
        <v>0</v>
      </c>
      <c r="CI74" s="94">
        <f t="shared" si="63"/>
        <v>0</v>
      </c>
      <c r="CJ74" s="94">
        <f t="shared" si="63"/>
        <v>0</v>
      </c>
      <c r="CK74" s="94">
        <f t="shared" si="63"/>
        <v>0</v>
      </c>
      <c r="CL74" s="94">
        <f t="shared" si="63"/>
        <v>0</v>
      </c>
      <c r="CM74" s="94">
        <f t="shared" si="63"/>
        <v>0</v>
      </c>
      <c r="CN74" s="94">
        <f t="shared" si="63"/>
        <v>0</v>
      </c>
      <c r="CO74" s="94">
        <f t="shared" si="63"/>
        <v>0</v>
      </c>
      <c r="CP74" s="94">
        <f t="shared" si="63"/>
        <v>0</v>
      </c>
    </row>
    <row r="75" spans="1:95" ht="14.25" customHeight="1" outlineLevel="1">
      <c r="B75" s="152">
        <f>$B$8</f>
        <v>0</v>
      </c>
      <c r="C75" s="94">
        <f t="shared" si="60"/>
        <v>0</v>
      </c>
      <c r="D75" s="94">
        <f t="shared" ref="D75:CP75" si="64">C75-D62+D23</f>
        <v>0</v>
      </c>
      <c r="E75" s="94">
        <f t="shared" si="64"/>
        <v>0</v>
      </c>
      <c r="F75" s="94">
        <f t="shared" si="64"/>
        <v>0</v>
      </c>
      <c r="G75" s="94">
        <f t="shared" si="64"/>
        <v>0</v>
      </c>
      <c r="H75" s="94">
        <f t="shared" si="64"/>
        <v>0</v>
      </c>
      <c r="I75" s="94">
        <f t="shared" si="64"/>
        <v>0</v>
      </c>
      <c r="J75" s="94">
        <f t="shared" si="64"/>
        <v>0</v>
      </c>
      <c r="K75" s="94">
        <f t="shared" si="64"/>
        <v>0</v>
      </c>
      <c r="L75" s="94">
        <f t="shared" si="64"/>
        <v>0</v>
      </c>
      <c r="M75" s="94">
        <f t="shared" si="64"/>
        <v>0</v>
      </c>
      <c r="N75" s="94">
        <f t="shared" si="64"/>
        <v>0</v>
      </c>
      <c r="O75" s="94">
        <f t="shared" si="64"/>
        <v>0</v>
      </c>
      <c r="P75" s="94">
        <f t="shared" si="64"/>
        <v>0</v>
      </c>
      <c r="Q75" s="94">
        <f t="shared" si="64"/>
        <v>0</v>
      </c>
      <c r="R75" s="94">
        <f t="shared" si="64"/>
        <v>0</v>
      </c>
      <c r="S75" s="94">
        <f t="shared" si="64"/>
        <v>0</v>
      </c>
      <c r="T75" s="94">
        <f t="shared" si="64"/>
        <v>0</v>
      </c>
      <c r="U75" s="94">
        <f t="shared" si="64"/>
        <v>0</v>
      </c>
      <c r="V75" s="94">
        <f t="shared" si="64"/>
        <v>0</v>
      </c>
      <c r="W75" s="94">
        <f t="shared" si="64"/>
        <v>0</v>
      </c>
      <c r="X75" s="94">
        <f t="shared" si="64"/>
        <v>0</v>
      </c>
      <c r="Y75" s="94">
        <f t="shared" si="64"/>
        <v>0</v>
      </c>
      <c r="Z75" s="94">
        <f t="shared" si="64"/>
        <v>0</v>
      </c>
      <c r="AA75" s="94">
        <f t="shared" si="64"/>
        <v>0</v>
      </c>
      <c r="AB75" s="94">
        <f t="shared" si="64"/>
        <v>0</v>
      </c>
      <c r="AC75" s="94">
        <f t="shared" si="64"/>
        <v>0</v>
      </c>
      <c r="AD75" s="94">
        <f t="shared" si="64"/>
        <v>0</v>
      </c>
      <c r="AE75" s="94">
        <f t="shared" si="64"/>
        <v>0</v>
      </c>
      <c r="AF75" s="94">
        <f t="shared" si="64"/>
        <v>0</v>
      </c>
      <c r="AG75" s="94">
        <f t="shared" si="64"/>
        <v>0</v>
      </c>
      <c r="AH75" s="94">
        <f t="shared" si="64"/>
        <v>0</v>
      </c>
      <c r="AI75" s="94">
        <f t="shared" si="64"/>
        <v>0</v>
      </c>
      <c r="AJ75" s="94">
        <f t="shared" si="64"/>
        <v>0</v>
      </c>
      <c r="AK75" s="94">
        <f t="shared" si="64"/>
        <v>0</v>
      </c>
      <c r="AL75" s="94">
        <f t="shared" si="64"/>
        <v>0</v>
      </c>
      <c r="AM75" s="94">
        <f t="shared" si="64"/>
        <v>0</v>
      </c>
      <c r="AN75" s="94">
        <f t="shared" si="64"/>
        <v>0</v>
      </c>
      <c r="AO75" s="94">
        <f t="shared" si="64"/>
        <v>0</v>
      </c>
      <c r="AP75" s="94">
        <f t="shared" si="64"/>
        <v>0</v>
      </c>
      <c r="AQ75" s="94">
        <f t="shared" si="64"/>
        <v>0</v>
      </c>
      <c r="AR75" s="94">
        <f t="shared" si="64"/>
        <v>0</v>
      </c>
      <c r="AS75" s="94">
        <f t="shared" si="64"/>
        <v>0</v>
      </c>
      <c r="AT75" s="94">
        <f t="shared" si="64"/>
        <v>0</v>
      </c>
      <c r="AU75" s="94">
        <f t="shared" si="64"/>
        <v>0</v>
      </c>
      <c r="AV75" s="94">
        <f t="shared" si="64"/>
        <v>0</v>
      </c>
      <c r="AW75" s="94">
        <f t="shared" si="64"/>
        <v>0</v>
      </c>
      <c r="AX75" s="94">
        <f t="shared" si="64"/>
        <v>0</v>
      </c>
      <c r="AY75" s="94">
        <f t="shared" si="64"/>
        <v>0</v>
      </c>
      <c r="AZ75" s="94">
        <f t="shared" si="64"/>
        <v>0</v>
      </c>
      <c r="BA75" s="94">
        <f t="shared" si="64"/>
        <v>0</v>
      </c>
      <c r="BB75" s="94">
        <f t="shared" si="64"/>
        <v>0</v>
      </c>
      <c r="BC75" s="94">
        <f t="shared" si="64"/>
        <v>0</v>
      </c>
      <c r="BD75" s="94">
        <f t="shared" si="64"/>
        <v>0</v>
      </c>
      <c r="BE75" s="94">
        <f t="shared" si="64"/>
        <v>0</v>
      </c>
      <c r="BF75" s="94">
        <f t="shared" si="64"/>
        <v>0</v>
      </c>
      <c r="BG75" s="94">
        <f t="shared" si="64"/>
        <v>0</v>
      </c>
      <c r="BH75" s="94">
        <f t="shared" si="64"/>
        <v>0</v>
      </c>
      <c r="BI75" s="94">
        <f t="shared" si="64"/>
        <v>0</v>
      </c>
      <c r="BJ75" s="94">
        <f t="shared" si="64"/>
        <v>0</v>
      </c>
      <c r="BK75" s="94">
        <f t="shared" si="64"/>
        <v>0</v>
      </c>
      <c r="BL75" s="94">
        <f t="shared" si="64"/>
        <v>0</v>
      </c>
      <c r="BM75" s="94">
        <f t="shared" si="64"/>
        <v>0</v>
      </c>
      <c r="BN75" s="94">
        <f t="shared" si="64"/>
        <v>0</v>
      </c>
      <c r="BO75" s="94">
        <f t="shared" si="64"/>
        <v>0</v>
      </c>
      <c r="BP75" s="94">
        <f t="shared" si="64"/>
        <v>0</v>
      </c>
      <c r="BQ75" s="94">
        <f t="shared" si="64"/>
        <v>0</v>
      </c>
      <c r="BR75" s="94">
        <f t="shared" si="64"/>
        <v>0</v>
      </c>
      <c r="BS75" s="94">
        <f t="shared" si="64"/>
        <v>0</v>
      </c>
      <c r="BT75" s="94">
        <f t="shared" si="64"/>
        <v>0</v>
      </c>
      <c r="BU75" s="94">
        <f t="shared" si="64"/>
        <v>0</v>
      </c>
      <c r="BV75" s="94">
        <f t="shared" si="64"/>
        <v>0</v>
      </c>
      <c r="BW75" s="94">
        <f t="shared" si="64"/>
        <v>0</v>
      </c>
      <c r="BX75" s="94">
        <f t="shared" si="64"/>
        <v>0</v>
      </c>
      <c r="BY75" s="94">
        <f t="shared" si="64"/>
        <v>0</v>
      </c>
      <c r="BZ75" s="94">
        <f t="shared" si="64"/>
        <v>0</v>
      </c>
      <c r="CA75" s="94">
        <f t="shared" si="64"/>
        <v>0</v>
      </c>
      <c r="CB75" s="94">
        <f t="shared" si="64"/>
        <v>0</v>
      </c>
      <c r="CC75" s="94">
        <f t="shared" si="64"/>
        <v>0</v>
      </c>
      <c r="CD75" s="94">
        <f t="shared" si="64"/>
        <v>0</v>
      </c>
      <c r="CE75" s="94">
        <f t="shared" si="64"/>
        <v>0</v>
      </c>
      <c r="CF75" s="94">
        <f t="shared" si="64"/>
        <v>0</v>
      </c>
      <c r="CG75" s="94">
        <f t="shared" si="64"/>
        <v>0</v>
      </c>
      <c r="CH75" s="94">
        <f t="shared" si="64"/>
        <v>0</v>
      </c>
      <c r="CI75" s="94">
        <f t="shared" si="64"/>
        <v>0</v>
      </c>
      <c r="CJ75" s="94">
        <f t="shared" si="64"/>
        <v>0</v>
      </c>
      <c r="CK75" s="94">
        <f t="shared" si="64"/>
        <v>0</v>
      </c>
      <c r="CL75" s="94">
        <f t="shared" si="64"/>
        <v>0</v>
      </c>
      <c r="CM75" s="94">
        <f t="shared" si="64"/>
        <v>0</v>
      </c>
      <c r="CN75" s="94">
        <f t="shared" si="64"/>
        <v>0</v>
      </c>
      <c r="CO75" s="94">
        <f t="shared" si="64"/>
        <v>0</v>
      </c>
      <c r="CP75" s="94">
        <f t="shared" si="64"/>
        <v>0</v>
      </c>
    </row>
    <row r="76" spans="1:95" ht="14.25" customHeight="1" outlineLevel="1">
      <c r="B76" s="152">
        <f>$B$9</f>
        <v>0</v>
      </c>
      <c r="C76" s="94">
        <f t="shared" si="60"/>
        <v>0</v>
      </c>
      <c r="D76" s="94">
        <f t="shared" ref="D76:CP76" si="65">C76-D63+D24</f>
        <v>0</v>
      </c>
      <c r="E76" s="94">
        <f t="shared" si="65"/>
        <v>0</v>
      </c>
      <c r="F76" s="94">
        <f t="shared" si="65"/>
        <v>0</v>
      </c>
      <c r="G76" s="94">
        <f t="shared" si="65"/>
        <v>0</v>
      </c>
      <c r="H76" s="94">
        <f t="shared" si="65"/>
        <v>0</v>
      </c>
      <c r="I76" s="94">
        <f t="shared" si="65"/>
        <v>0</v>
      </c>
      <c r="J76" s="94">
        <f t="shared" si="65"/>
        <v>0</v>
      </c>
      <c r="K76" s="94">
        <f t="shared" si="65"/>
        <v>0</v>
      </c>
      <c r="L76" s="94">
        <f t="shared" si="65"/>
        <v>0</v>
      </c>
      <c r="M76" s="94">
        <f t="shared" si="65"/>
        <v>0</v>
      </c>
      <c r="N76" s="94">
        <f t="shared" si="65"/>
        <v>0</v>
      </c>
      <c r="O76" s="94">
        <f t="shared" si="65"/>
        <v>0</v>
      </c>
      <c r="P76" s="94">
        <f t="shared" si="65"/>
        <v>0</v>
      </c>
      <c r="Q76" s="94">
        <f t="shared" si="65"/>
        <v>0</v>
      </c>
      <c r="R76" s="94">
        <f t="shared" si="65"/>
        <v>0</v>
      </c>
      <c r="S76" s="94">
        <f t="shared" si="65"/>
        <v>0</v>
      </c>
      <c r="T76" s="94">
        <f t="shared" si="65"/>
        <v>0</v>
      </c>
      <c r="U76" s="94">
        <f t="shared" si="65"/>
        <v>0</v>
      </c>
      <c r="V76" s="94">
        <f t="shared" si="65"/>
        <v>0</v>
      </c>
      <c r="W76" s="94">
        <f t="shared" si="65"/>
        <v>0</v>
      </c>
      <c r="X76" s="94">
        <f t="shared" si="65"/>
        <v>0</v>
      </c>
      <c r="Y76" s="94">
        <f t="shared" si="65"/>
        <v>0</v>
      </c>
      <c r="Z76" s="94">
        <f t="shared" si="65"/>
        <v>0</v>
      </c>
      <c r="AA76" s="94">
        <f t="shared" si="65"/>
        <v>0</v>
      </c>
      <c r="AB76" s="94">
        <f t="shared" si="65"/>
        <v>0</v>
      </c>
      <c r="AC76" s="94">
        <f t="shared" si="65"/>
        <v>0</v>
      </c>
      <c r="AD76" s="94">
        <f t="shared" si="65"/>
        <v>0</v>
      </c>
      <c r="AE76" s="94">
        <f t="shared" si="65"/>
        <v>0</v>
      </c>
      <c r="AF76" s="94">
        <f t="shared" si="65"/>
        <v>0</v>
      </c>
      <c r="AG76" s="94">
        <f t="shared" si="65"/>
        <v>0</v>
      </c>
      <c r="AH76" s="94">
        <f t="shared" si="65"/>
        <v>0</v>
      </c>
      <c r="AI76" s="94">
        <f t="shared" si="65"/>
        <v>0</v>
      </c>
      <c r="AJ76" s="94">
        <f t="shared" si="65"/>
        <v>0</v>
      </c>
      <c r="AK76" s="94">
        <f t="shared" si="65"/>
        <v>0</v>
      </c>
      <c r="AL76" s="94">
        <f t="shared" si="65"/>
        <v>0</v>
      </c>
      <c r="AM76" s="94">
        <f t="shared" si="65"/>
        <v>0</v>
      </c>
      <c r="AN76" s="94">
        <f t="shared" si="65"/>
        <v>0</v>
      </c>
      <c r="AO76" s="94">
        <f t="shared" si="65"/>
        <v>0</v>
      </c>
      <c r="AP76" s="94">
        <f t="shared" si="65"/>
        <v>0</v>
      </c>
      <c r="AQ76" s="94">
        <f t="shared" si="65"/>
        <v>0</v>
      </c>
      <c r="AR76" s="94">
        <f t="shared" si="65"/>
        <v>0</v>
      </c>
      <c r="AS76" s="94">
        <f t="shared" si="65"/>
        <v>0</v>
      </c>
      <c r="AT76" s="94">
        <f t="shared" si="65"/>
        <v>0</v>
      </c>
      <c r="AU76" s="94">
        <f t="shared" si="65"/>
        <v>0</v>
      </c>
      <c r="AV76" s="94">
        <f t="shared" si="65"/>
        <v>0</v>
      </c>
      <c r="AW76" s="94">
        <f t="shared" si="65"/>
        <v>0</v>
      </c>
      <c r="AX76" s="94">
        <f t="shared" si="65"/>
        <v>0</v>
      </c>
      <c r="AY76" s="94">
        <f t="shared" si="65"/>
        <v>0</v>
      </c>
      <c r="AZ76" s="94">
        <f t="shared" si="65"/>
        <v>0</v>
      </c>
      <c r="BA76" s="94">
        <f t="shared" si="65"/>
        <v>0</v>
      </c>
      <c r="BB76" s="94">
        <f t="shared" si="65"/>
        <v>0</v>
      </c>
      <c r="BC76" s="94">
        <f t="shared" si="65"/>
        <v>0</v>
      </c>
      <c r="BD76" s="94">
        <f t="shared" si="65"/>
        <v>0</v>
      </c>
      <c r="BE76" s="94">
        <f t="shared" si="65"/>
        <v>0</v>
      </c>
      <c r="BF76" s="94">
        <f t="shared" si="65"/>
        <v>0</v>
      </c>
      <c r="BG76" s="94">
        <f t="shared" si="65"/>
        <v>0</v>
      </c>
      <c r="BH76" s="94">
        <f t="shared" si="65"/>
        <v>0</v>
      </c>
      <c r="BI76" s="94">
        <f t="shared" si="65"/>
        <v>0</v>
      </c>
      <c r="BJ76" s="94">
        <f t="shared" si="65"/>
        <v>0</v>
      </c>
      <c r="BK76" s="94">
        <f t="shared" si="65"/>
        <v>0</v>
      </c>
      <c r="BL76" s="94">
        <f t="shared" si="65"/>
        <v>0</v>
      </c>
      <c r="BM76" s="94">
        <f t="shared" si="65"/>
        <v>0</v>
      </c>
      <c r="BN76" s="94">
        <f t="shared" si="65"/>
        <v>0</v>
      </c>
      <c r="BO76" s="94">
        <f t="shared" si="65"/>
        <v>0</v>
      </c>
      <c r="BP76" s="94">
        <f t="shared" si="65"/>
        <v>0</v>
      </c>
      <c r="BQ76" s="94">
        <f t="shared" si="65"/>
        <v>0</v>
      </c>
      <c r="BR76" s="94">
        <f t="shared" si="65"/>
        <v>0</v>
      </c>
      <c r="BS76" s="94">
        <f t="shared" si="65"/>
        <v>0</v>
      </c>
      <c r="BT76" s="94">
        <f t="shared" si="65"/>
        <v>0</v>
      </c>
      <c r="BU76" s="94">
        <f t="shared" si="65"/>
        <v>0</v>
      </c>
      <c r="BV76" s="94">
        <f t="shared" si="65"/>
        <v>0</v>
      </c>
      <c r="BW76" s="94">
        <f t="shared" si="65"/>
        <v>0</v>
      </c>
      <c r="BX76" s="94">
        <f t="shared" si="65"/>
        <v>0</v>
      </c>
      <c r="BY76" s="94">
        <f t="shared" si="65"/>
        <v>0</v>
      </c>
      <c r="BZ76" s="94">
        <f t="shared" si="65"/>
        <v>0</v>
      </c>
      <c r="CA76" s="94">
        <f t="shared" si="65"/>
        <v>0</v>
      </c>
      <c r="CB76" s="94">
        <f t="shared" si="65"/>
        <v>0</v>
      </c>
      <c r="CC76" s="94">
        <f t="shared" si="65"/>
        <v>0</v>
      </c>
      <c r="CD76" s="94">
        <f t="shared" si="65"/>
        <v>0</v>
      </c>
      <c r="CE76" s="94">
        <f t="shared" si="65"/>
        <v>0</v>
      </c>
      <c r="CF76" s="94">
        <f t="shared" si="65"/>
        <v>0</v>
      </c>
      <c r="CG76" s="94">
        <f t="shared" si="65"/>
        <v>0</v>
      </c>
      <c r="CH76" s="94">
        <f t="shared" si="65"/>
        <v>0</v>
      </c>
      <c r="CI76" s="94">
        <f t="shared" si="65"/>
        <v>0</v>
      </c>
      <c r="CJ76" s="94">
        <f t="shared" si="65"/>
        <v>0</v>
      </c>
      <c r="CK76" s="94">
        <f t="shared" si="65"/>
        <v>0</v>
      </c>
      <c r="CL76" s="94">
        <f t="shared" si="65"/>
        <v>0</v>
      </c>
      <c r="CM76" s="94">
        <f t="shared" si="65"/>
        <v>0</v>
      </c>
      <c r="CN76" s="94">
        <f t="shared" si="65"/>
        <v>0</v>
      </c>
      <c r="CO76" s="94">
        <f t="shared" si="65"/>
        <v>0</v>
      </c>
      <c r="CP76" s="94">
        <f t="shared" si="65"/>
        <v>0</v>
      </c>
    </row>
    <row r="77" spans="1:95" ht="14.25" customHeight="1" outlineLevel="1">
      <c r="B77" s="152">
        <f>$B$10</f>
        <v>0</v>
      </c>
      <c r="C77" s="94">
        <f t="shared" si="60"/>
        <v>0</v>
      </c>
      <c r="D77" s="94">
        <f t="shared" ref="D77:CP77" si="66">C77-D64+D25</f>
        <v>0</v>
      </c>
      <c r="E77" s="94">
        <f t="shared" si="66"/>
        <v>0</v>
      </c>
      <c r="F77" s="94">
        <f t="shared" si="66"/>
        <v>0</v>
      </c>
      <c r="G77" s="94">
        <f t="shared" si="66"/>
        <v>0</v>
      </c>
      <c r="H77" s="94">
        <f t="shared" si="66"/>
        <v>0</v>
      </c>
      <c r="I77" s="94">
        <f t="shared" si="66"/>
        <v>0</v>
      </c>
      <c r="J77" s="94">
        <f t="shared" si="66"/>
        <v>0</v>
      </c>
      <c r="K77" s="94">
        <f t="shared" si="66"/>
        <v>0</v>
      </c>
      <c r="L77" s="94">
        <f t="shared" si="66"/>
        <v>0</v>
      </c>
      <c r="M77" s="94">
        <f t="shared" si="66"/>
        <v>0</v>
      </c>
      <c r="N77" s="94">
        <f t="shared" si="66"/>
        <v>0</v>
      </c>
      <c r="O77" s="94">
        <f t="shared" si="66"/>
        <v>0</v>
      </c>
      <c r="P77" s="94">
        <f t="shared" si="66"/>
        <v>0</v>
      </c>
      <c r="Q77" s="94">
        <f t="shared" si="66"/>
        <v>0</v>
      </c>
      <c r="R77" s="94">
        <f t="shared" si="66"/>
        <v>0</v>
      </c>
      <c r="S77" s="94">
        <f t="shared" si="66"/>
        <v>0</v>
      </c>
      <c r="T77" s="94">
        <f t="shared" si="66"/>
        <v>0</v>
      </c>
      <c r="U77" s="94">
        <f t="shared" si="66"/>
        <v>0</v>
      </c>
      <c r="V77" s="94">
        <f t="shared" si="66"/>
        <v>0</v>
      </c>
      <c r="W77" s="94">
        <f t="shared" si="66"/>
        <v>0</v>
      </c>
      <c r="X77" s="94">
        <f t="shared" si="66"/>
        <v>0</v>
      </c>
      <c r="Y77" s="94">
        <f t="shared" si="66"/>
        <v>0</v>
      </c>
      <c r="Z77" s="94">
        <f t="shared" si="66"/>
        <v>0</v>
      </c>
      <c r="AA77" s="94">
        <f t="shared" si="66"/>
        <v>0</v>
      </c>
      <c r="AB77" s="94">
        <f t="shared" si="66"/>
        <v>0</v>
      </c>
      <c r="AC77" s="94">
        <f t="shared" si="66"/>
        <v>0</v>
      </c>
      <c r="AD77" s="94">
        <f t="shared" si="66"/>
        <v>0</v>
      </c>
      <c r="AE77" s="94">
        <f t="shared" si="66"/>
        <v>0</v>
      </c>
      <c r="AF77" s="94">
        <f t="shared" si="66"/>
        <v>0</v>
      </c>
      <c r="AG77" s="94">
        <f t="shared" si="66"/>
        <v>0</v>
      </c>
      <c r="AH77" s="94">
        <f t="shared" si="66"/>
        <v>0</v>
      </c>
      <c r="AI77" s="94">
        <f t="shared" si="66"/>
        <v>0</v>
      </c>
      <c r="AJ77" s="94">
        <f t="shared" si="66"/>
        <v>0</v>
      </c>
      <c r="AK77" s="94">
        <f t="shared" si="66"/>
        <v>0</v>
      </c>
      <c r="AL77" s="94">
        <f t="shared" si="66"/>
        <v>0</v>
      </c>
      <c r="AM77" s="94">
        <f t="shared" si="66"/>
        <v>0</v>
      </c>
      <c r="AN77" s="94">
        <f t="shared" si="66"/>
        <v>0</v>
      </c>
      <c r="AO77" s="94">
        <f t="shared" si="66"/>
        <v>0</v>
      </c>
      <c r="AP77" s="94">
        <f t="shared" si="66"/>
        <v>0</v>
      </c>
      <c r="AQ77" s="94">
        <f t="shared" si="66"/>
        <v>0</v>
      </c>
      <c r="AR77" s="94">
        <f t="shared" si="66"/>
        <v>0</v>
      </c>
      <c r="AS77" s="94">
        <f t="shared" si="66"/>
        <v>0</v>
      </c>
      <c r="AT77" s="94">
        <f t="shared" si="66"/>
        <v>0</v>
      </c>
      <c r="AU77" s="94">
        <f t="shared" si="66"/>
        <v>0</v>
      </c>
      <c r="AV77" s="94">
        <f t="shared" si="66"/>
        <v>0</v>
      </c>
      <c r="AW77" s="94">
        <f t="shared" si="66"/>
        <v>0</v>
      </c>
      <c r="AX77" s="94">
        <f t="shared" si="66"/>
        <v>0</v>
      </c>
      <c r="AY77" s="94">
        <f t="shared" si="66"/>
        <v>0</v>
      </c>
      <c r="AZ77" s="94">
        <f t="shared" si="66"/>
        <v>0</v>
      </c>
      <c r="BA77" s="94">
        <f t="shared" si="66"/>
        <v>0</v>
      </c>
      <c r="BB77" s="94">
        <f t="shared" si="66"/>
        <v>0</v>
      </c>
      <c r="BC77" s="94">
        <f t="shared" si="66"/>
        <v>0</v>
      </c>
      <c r="BD77" s="94">
        <f t="shared" si="66"/>
        <v>0</v>
      </c>
      <c r="BE77" s="94">
        <f t="shared" si="66"/>
        <v>0</v>
      </c>
      <c r="BF77" s="94">
        <f t="shared" si="66"/>
        <v>0</v>
      </c>
      <c r="BG77" s="94">
        <f t="shared" si="66"/>
        <v>0</v>
      </c>
      <c r="BH77" s="94">
        <f t="shared" si="66"/>
        <v>0</v>
      </c>
      <c r="BI77" s="94">
        <f t="shared" si="66"/>
        <v>0</v>
      </c>
      <c r="BJ77" s="94">
        <f t="shared" si="66"/>
        <v>0</v>
      </c>
      <c r="BK77" s="94">
        <f t="shared" si="66"/>
        <v>0</v>
      </c>
      <c r="BL77" s="94">
        <f t="shared" si="66"/>
        <v>0</v>
      </c>
      <c r="BM77" s="94">
        <f t="shared" si="66"/>
        <v>0</v>
      </c>
      <c r="BN77" s="94">
        <f t="shared" si="66"/>
        <v>0</v>
      </c>
      <c r="BO77" s="94">
        <f t="shared" si="66"/>
        <v>0</v>
      </c>
      <c r="BP77" s="94">
        <f t="shared" si="66"/>
        <v>0</v>
      </c>
      <c r="BQ77" s="94">
        <f t="shared" si="66"/>
        <v>0</v>
      </c>
      <c r="BR77" s="94">
        <f t="shared" si="66"/>
        <v>0</v>
      </c>
      <c r="BS77" s="94">
        <f t="shared" si="66"/>
        <v>0</v>
      </c>
      <c r="BT77" s="94">
        <f t="shared" si="66"/>
        <v>0</v>
      </c>
      <c r="BU77" s="94">
        <f t="shared" si="66"/>
        <v>0</v>
      </c>
      <c r="BV77" s="94">
        <f t="shared" si="66"/>
        <v>0</v>
      </c>
      <c r="BW77" s="94">
        <f t="shared" si="66"/>
        <v>0</v>
      </c>
      <c r="BX77" s="94">
        <f t="shared" si="66"/>
        <v>0</v>
      </c>
      <c r="BY77" s="94">
        <f t="shared" si="66"/>
        <v>0</v>
      </c>
      <c r="BZ77" s="94">
        <f t="shared" si="66"/>
        <v>0</v>
      </c>
      <c r="CA77" s="94">
        <f t="shared" si="66"/>
        <v>0</v>
      </c>
      <c r="CB77" s="94">
        <f t="shared" si="66"/>
        <v>0</v>
      </c>
      <c r="CC77" s="94">
        <f t="shared" si="66"/>
        <v>0</v>
      </c>
      <c r="CD77" s="94">
        <f t="shared" si="66"/>
        <v>0</v>
      </c>
      <c r="CE77" s="94">
        <f t="shared" si="66"/>
        <v>0</v>
      </c>
      <c r="CF77" s="94">
        <f t="shared" si="66"/>
        <v>0</v>
      </c>
      <c r="CG77" s="94">
        <f t="shared" si="66"/>
        <v>0</v>
      </c>
      <c r="CH77" s="94">
        <f t="shared" si="66"/>
        <v>0</v>
      </c>
      <c r="CI77" s="94">
        <f t="shared" si="66"/>
        <v>0</v>
      </c>
      <c r="CJ77" s="94">
        <f t="shared" si="66"/>
        <v>0</v>
      </c>
      <c r="CK77" s="94">
        <f t="shared" si="66"/>
        <v>0</v>
      </c>
      <c r="CL77" s="94">
        <f t="shared" si="66"/>
        <v>0</v>
      </c>
      <c r="CM77" s="94">
        <f t="shared" si="66"/>
        <v>0</v>
      </c>
      <c r="CN77" s="94">
        <f t="shared" si="66"/>
        <v>0</v>
      </c>
      <c r="CO77" s="94">
        <f t="shared" si="66"/>
        <v>0</v>
      </c>
      <c r="CP77" s="94">
        <f t="shared" si="66"/>
        <v>0</v>
      </c>
    </row>
    <row r="78" spans="1:95" ht="14.25" customHeight="1" outlineLevel="1">
      <c r="B78" s="152">
        <f>$B$11</f>
        <v>0</v>
      </c>
      <c r="C78" s="94">
        <f t="shared" si="60"/>
        <v>0</v>
      </c>
      <c r="D78" s="94">
        <f t="shared" ref="D78:CP78" si="67">C78-D65+D26</f>
        <v>0</v>
      </c>
      <c r="E78" s="94">
        <f t="shared" si="67"/>
        <v>0</v>
      </c>
      <c r="F78" s="94">
        <f t="shared" si="67"/>
        <v>0</v>
      </c>
      <c r="G78" s="94">
        <f t="shared" si="67"/>
        <v>0</v>
      </c>
      <c r="H78" s="94">
        <f t="shared" si="67"/>
        <v>0</v>
      </c>
      <c r="I78" s="94">
        <f t="shared" si="67"/>
        <v>0</v>
      </c>
      <c r="J78" s="94">
        <f t="shared" si="67"/>
        <v>0</v>
      </c>
      <c r="K78" s="94">
        <f t="shared" si="67"/>
        <v>0</v>
      </c>
      <c r="L78" s="94">
        <f t="shared" si="67"/>
        <v>0</v>
      </c>
      <c r="M78" s="94">
        <f t="shared" si="67"/>
        <v>0</v>
      </c>
      <c r="N78" s="94">
        <f t="shared" si="67"/>
        <v>0</v>
      </c>
      <c r="O78" s="94">
        <f t="shared" si="67"/>
        <v>0</v>
      </c>
      <c r="P78" s="94">
        <f t="shared" si="67"/>
        <v>0</v>
      </c>
      <c r="Q78" s="94">
        <f t="shared" si="67"/>
        <v>0</v>
      </c>
      <c r="R78" s="94">
        <f t="shared" si="67"/>
        <v>0</v>
      </c>
      <c r="S78" s="94">
        <f t="shared" si="67"/>
        <v>0</v>
      </c>
      <c r="T78" s="94">
        <f t="shared" si="67"/>
        <v>0</v>
      </c>
      <c r="U78" s="94">
        <f t="shared" si="67"/>
        <v>0</v>
      </c>
      <c r="V78" s="94">
        <f t="shared" si="67"/>
        <v>0</v>
      </c>
      <c r="W78" s="94">
        <f t="shared" si="67"/>
        <v>0</v>
      </c>
      <c r="X78" s="94">
        <f t="shared" si="67"/>
        <v>0</v>
      </c>
      <c r="Y78" s="94">
        <f t="shared" si="67"/>
        <v>0</v>
      </c>
      <c r="Z78" s="94">
        <f t="shared" si="67"/>
        <v>0</v>
      </c>
      <c r="AA78" s="94">
        <f t="shared" si="67"/>
        <v>0</v>
      </c>
      <c r="AB78" s="94">
        <f t="shared" si="67"/>
        <v>0</v>
      </c>
      <c r="AC78" s="94">
        <f t="shared" si="67"/>
        <v>0</v>
      </c>
      <c r="AD78" s="94">
        <f t="shared" si="67"/>
        <v>0</v>
      </c>
      <c r="AE78" s="94">
        <f t="shared" si="67"/>
        <v>0</v>
      </c>
      <c r="AF78" s="94">
        <f t="shared" si="67"/>
        <v>0</v>
      </c>
      <c r="AG78" s="94">
        <f t="shared" si="67"/>
        <v>0</v>
      </c>
      <c r="AH78" s="94">
        <f t="shared" si="67"/>
        <v>0</v>
      </c>
      <c r="AI78" s="94">
        <f t="shared" si="67"/>
        <v>0</v>
      </c>
      <c r="AJ78" s="94">
        <f t="shared" si="67"/>
        <v>0</v>
      </c>
      <c r="AK78" s="94">
        <f t="shared" si="67"/>
        <v>0</v>
      </c>
      <c r="AL78" s="94">
        <f t="shared" si="67"/>
        <v>0</v>
      </c>
      <c r="AM78" s="94">
        <f t="shared" si="67"/>
        <v>0</v>
      </c>
      <c r="AN78" s="94">
        <f t="shared" si="67"/>
        <v>0</v>
      </c>
      <c r="AO78" s="94">
        <f t="shared" si="67"/>
        <v>0</v>
      </c>
      <c r="AP78" s="94">
        <f t="shared" si="67"/>
        <v>0</v>
      </c>
      <c r="AQ78" s="94">
        <f t="shared" si="67"/>
        <v>0</v>
      </c>
      <c r="AR78" s="94">
        <f t="shared" si="67"/>
        <v>0</v>
      </c>
      <c r="AS78" s="94">
        <f t="shared" si="67"/>
        <v>0</v>
      </c>
      <c r="AT78" s="94">
        <f t="shared" si="67"/>
        <v>0</v>
      </c>
      <c r="AU78" s="94">
        <f t="shared" si="67"/>
        <v>0</v>
      </c>
      <c r="AV78" s="94">
        <f t="shared" si="67"/>
        <v>0</v>
      </c>
      <c r="AW78" s="94">
        <f t="shared" si="67"/>
        <v>0</v>
      </c>
      <c r="AX78" s="94">
        <f t="shared" si="67"/>
        <v>0</v>
      </c>
      <c r="AY78" s="94">
        <f t="shared" si="67"/>
        <v>0</v>
      </c>
      <c r="AZ78" s="94">
        <f t="shared" si="67"/>
        <v>0</v>
      </c>
      <c r="BA78" s="94">
        <f t="shared" si="67"/>
        <v>0</v>
      </c>
      <c r="BB78" s="94">
        <f t="shared" si="67"/>
        <v>0</v>
      </c>
      <c r="BC78" s="94">
        <f t="shared" si="67"/>
        <v>0</v>
      </c>
      <c r="BD78" s="94">
        <f t="shared" si="67"/>
        <v>0</v>
      </c>
      <c r="BE78" s="94">
        <f t="shared" si="67"/>
        <v>0</v>
      </c>
      <c r="BF78" s="94">
        <f t="shared" si="67"/>
        <v>0</v>
      </c>
      <c r="BG78" s="94">
        <f t="shared" si="67"/>
        <v>0</v>
      </c>
      <c r="BH78" s="94">
        <f t="shared" si="67"/>
        <v>0</v>
      </c>
      <c r="BI78" s="94">
        <f t="shared" si="67"/>
        <v>0</v>
      </c>
      <c r="BJ78" s="94">
        <f t="shared" si="67"/>
        <v>0</v>
      </c>
      <c r="BK78" s="94">
        <f t="shared" si="67"/>
        <v>0</v>
      </c>
      <c r="BL78" s="94">
        <f t="shared" si="67"/>
        <v>0</v>
      </c>
      <c r="BM78" s="94">
        <f t="shared" si="67"/>
        <v>0</v>
      </c>
      <c r="BN78" s="94">
        <f t="shared" si="67"/>
        <v>0</v>
      </c>
      <c r="BO78" s="94">
        <f t="shared" si="67"/>
        <v>0</v>
      </c>
      <c r="BP78" s="94">
        <f t="shared" si="67"/>
        <v>0</v>
      </c>
      <c r="BQ78" s="94">
        <f t="shared" si="67"/>
        <v>0</v>
      </c>
      <c r="BR78" s="94">
        <f t="shared" si="67"/>
        <v>0</v>
      </c>
      <c r="BS78" s="94">
        <f t="shared" si="67"/>
        <v>0</v>
      </c>
      <c r="BT78" s="94">
        <f t="shared" si="67"/>
        <v>0</v>
      </c>
      <c r="BU78" s="94">
        <f t="shared" si="67"/>
        <v>0</v>
      </c>
      <c r="BV78" s="94">
        <f t="shared" si="67"/>
        <v>0</v>
      </c>
      <c r="BW78" s="94">
        <f t="shared" si="67"/>
        <v>0</v>
      </c>
      <c r="BX78" s="94">
        <f t="shared" si="67"/>
        <v>0</v>
      </c>
      <c r="BY78" s="94">
        <f t="shared" si="67"/>
        <v>0</v>
      </c>
      <c r="BZ78" s="94">
        <f t="shared" si="67"/>
        <v>0</v>
      </c>
      <c r="CA78" s="94">
        <f t="shared" si="67"/>
        <v>0</v>
      </c>
      <c r="CB78" s="94">
        <f t="shared" si="67"/>
        <v>0</v>
      </c>
      <c r="CC78" s="94">
        <f t="shared" si="67"/>
        <v>0</v>
      </c>
      <c r="CD78" s="94">
        <f t="shared" si="67"/>
        <v>0</v>
      </c>
      <c r="CE78" s="94">
        <f t="shared" si="67"/>
        <v>0</v>
      </c>
      <c r="CF78" s="94">
        <f t="shared" si="67"/>
        <v>0</v>
      </c>
      <c r="CG78" s="94">
        <f t="shared" si="67"/>
        <v>0</v>
      </c>
      <c r="CH78" s="94">
        <f t="shared" si="67"/>
        <v>0</v>
      </c>
      <c r="CI78" s="94">
        <f t="shared" si="67"/>
        <v>0</v>
      </c>
      <c r="CJ78" s="94">
        <f t="shared" si="67"/>
        <v>0</v>
      </c>
      <c r="CK78" s="94">
        <f t="shared" si="67"/>
        <v>0</v>
      </c>
      <c r="CL78" s="94">
        <f t="shared" si="67"/>
        <v>0</v>
      </c>
      <c r="CM78" s="94">
        <f t="shared" si="67"/>
        <v>0</v>
      </c>
      <c r="CN78" s="94">
        <f t="shared" si="67"/>
        <v>0</v>
      </c>
      <c r="CO78" s="94">
        <f t="shared" si="67"/>
        <v>0</v>
      </c>
      <c r="CP78" s="94">
        <f t="shared" si="67"/>
        <v>0</v>
      </c>
    </row>
    <row r="79" spans="1:95" ht="14.25" customHeight="1" outlineLevel="1">
      <c r="B79" s="152">
        <f>$B$12</f>
        <v>0</v>
      </c>
      <c r="C79" s="94">
        <f t="shared" si="60"/>
        <v>0</v>
      </c>
      <c r="D79" s="94">
        <f t="shared" ref="D79:CP79" si="68">C79-D66+D27</f>
        <v>0</v>
      </c>
      <c r="E79" s="94">
        <f t="shared" si="68"/>
        <v>0</v>
      </c>
      <c r="F79" s="94">
        <f t="shared" si="68"/>
        <v>0</v>
      </c>
      <c r="G79" s="94">
        <f t="shared" si="68"/>
        <v>0</v>
      </c>
      <c r="H79" s="94">
        <f t="shared" si="68"/>
        <v>0</v>
      </c>
      <c r="I79" s="94">
        <f t="shared" si="68"/>
        <v>0</v>
      </c>
      <c r="J79" s="94">
        <f t="shared" si="68"/>
        <v>0</v>
      </c>
      <c r="K79" s="94">
        <f t="shared" si="68"/>
        <v>0</v>
      </c>
      <c r="L79" s="94">
        <f t="shared" si="68"/>
        <v>0</v>
      </c>
      <c r="M79" s="94">
        <f t="shared" si="68"/>
        <v>0</v>
      </c>
      <c r="N79" s="94">
        <f t="shared" si="68"/>
        <v>0</v>
      </c>
      <c r="O79" s="94">
        <f t="shared" si="68"/>
        <v>0</v>
      </c>
      <c r="P79" s="94">
        <f t="shared" si="68"/>
        <v>0</v>
      </c>
      <c r="Q79" s="94">
        <f t="shared" si="68"/>
        <v>0</v>
      </c>
      <c r="R79" s="94">
        <f t="shared" si="68"/>
        <v>0</v>
      </c>
      <c r="S79" s="94">
        <f t="shared" si="68"/>
        <v>0</v>
      </c>
      <c r="T79" s="94">
        <f t="shared" si="68"/>
        <v>0</v>
      </c>
      <c r="U79" s="94">
        <f t="shared" si="68"/>
        <v>0</v>
      </c>
      <c r="V79" s="94">
        <f t="shared" si="68"/>
        <v>0</v>
      </c>
      <c r="W79" s="94">
        <f t="shared" si="68"/>
        <v>0</v>
      </c>
      <c r="X79" s="94">
        <f t="shared" si="68"/>
        <v>0</v>
      </c>
      <c r="Y79" s="94">
        <f t="shared" si="68"/>
        <v>0</v>
      </c>
      <c r="Z79" s="94">
        <f t="shared" si="68"/>
        <v>0</v>
      </c>
      <c r="AA79" s="94">
        <f t="shared" si="68"/>
        <v>0</v>
      </c>
      <c r="AB79" s="94">
        <f t="shared" si="68"/>
        <v>0</v>
      </c>
      <c r="AC79" s="94">
        <f t="shared" si="68"/>
        <v>0</v>
      </c>
      <c r="AD79" s="94">
        <f t="shared" si="68"/>
        <v>0</v>
      </c>
      <c r="AE79" s="94">
        <f t="shared" si="68"/>
        <v>0</v>
      </c>
      <c r="AF79" s="94">
        <f t="shared" si="68"/>
        <v>0</v>
      </c>
      <c r="AG79" s="94">
        <f t="shared" si="68"/>
        <v>0</v>
      </c>
      <c r="AH79" s="94">
        <f t="shared" si="68"/>
        <v>0</v>
      </c>
      <c r="AI79" s="94">
        <f t="shared" si="68"/>
        <v>0</v>
      </c>
      <c r="AJ79" s="94">
        <f t="shared" si="68"/>
        <v>0</v>
      </c>
      <c r="AK79" s="94">
        <f t="shared" si="68"/>
        <v>0</v>
      </c>
      <c r="AL79" s="94">
        <f t="shared" si="68"/>
        <v>0</v>
      </c>
      <c r="AM79" s="94">
        <f t="shared" si="68"/>
        <v>0</v>
      </c>
      <c r="AN79" s="94">
        <f t="shared" si="68"/>
        <v>0</v>
      </c>
      <c r="AO79" s="94">
        <f t="shared" si="68"/>
        <v>0</v>
      </c>
      <c r="AP79" s="94">
        <f t="shared" si="68"/>
        <v>0</v>
      </c>
      <c r="AQ79" s="94">
        <f t="shared" si="68"/>
        <v>0</v>
      </c>
      <c r="AR79" s="94">
        <f t="shared" si="68"/>
        <v>0</v>
      </c>
      <c r="AS79" s="94">
        <f t="shared" si="68"/>
        <v>0</v>
      </c>
      <c r="AT79" s="94">
        <f t="shared" si="68"/>
        <v>0</v>
      </c>
      <c r="AU79" s="94">
        <f t="shared" si="68"/>
        <v>0</v>
      </c>
      <c r="AV79" s="94">
        <f t="shared" si="68"/>
        <v>0</v>
      </c>
      <c r="AW79" s="94">
        <f t="shared" si="68"/>
        <v>0</v>
      </c>
      <c r="AX79" s="94">
        <f t="shared" si="68"/>
        <v>0</v>
      </c>
      <c r="AY79" s="94">
        <f t="shared" si="68"/>
        <v>0</v>
      </c>
      <c r="AZ79" s="94">
        <f t="shared" si="68"/>
        <v>0</v>
      </c>
      <c r="BA79" s="94">
        <f t="shared" si="68"/>
        <v>0</v>
      </c>
      <c r="BB79" s="94">
        <f t="shared" si="68"/>
        <v>0</v>
      </c>
      <c r="BC79" s="94">
        <f t="shared" si="68"/>
        <v>0</v>
      </c>
      <c r="BD79" s="94">
        <f t="shared" si="68"/>
        <v>0</v>
      </c>
      <c r="BE79" s="94">
        <f t="shared" si="68"/>
        <v>0</v>
      </c>
      <c r="BF79" s="94">
        <f t="shared" si="68"/>
        <v>0</v>
      </c>
      <c r="BG79" s="94">
        <f t="shared" si="68"/>
        <v>0</v>
      </c>
      <c r="BH79" s="94">
        <f t="shared" si="68"/>
        <v>0</v>
      </c>
      <c r="BI79" s="94">
        <f t="shared" si="68"/>
        <v>0</v>
      </c>
      <c r="BJ79" s="94">
        <f t="shared" si="68"/>
        <v>0</v>
      </c>
      <c r="BK79" s="94">
        <f t="shared" si="68"/>
        <v>0</v>
      </c>
      <c r="BL79" s="94">
        <f t="shared" si="68"/>
        <v>0</v>
      </c>
      <c r="BM79" s="94">
        <f t="shared" si="68"/>
        <v>0</v>
      </c>
      <c r="BN79" s="94">
        <f t="shared" si="68"/>
        <v>0</v>
      </c>
      <c r="BO79" s="94">
        <f t="shared" si="68"/>
        <v>0</v>
      </c>
      <c r="BP79" s="94">
        <f t="shared" si="68"/>
        <v>0</v>
      </c>
      <c r="BQ79" s="94">
        <f t="shared" si="68"/>
        <v>0</v>
      </c>
      <c r="BR79" s="94">
        <f t="shared" si="68"/>
        <v>0</v>
      </c>
      <c r="BS79" s="94">
        <f t="shared" si="68"/>
        <v>0</v>
      </c>
      <c r="BT79" s="94">
        <f t="shared" si="68"/>
        <v>0</v>
      </c>
      <c r="BU79" s="94">
        <f t="shared" si="68"/>
        <v>0</v>
      </c>
      <c r="BV79" s="94">
        <f t="shared" si="68"/>
        <v>0</v>
      </c>
      <c r="BW79" s="94">
        <f t="shared" si="68"/>
        <v>0</v>
      </c>
      <c r="BX79" s="94">
        <f t="shared" si="68"/>
        <v>0</v>
      </c>
      <c r="BY79" s="94">
        <f t="shared" si="68"/>
        <v>0</v>
      </c>
      <c r="BZ79" s="94">
        <f t="shared" si="68"/>
        <v>0</v>
      </c>
      <c r="CA79" s="94">
        <f t="shared" si="68"/>
        <v>0</v>
      </c>
      <c r="CB79" s="94">
        <f t="shared" si="68"/>
        <v>0</v>
      </c>
      <c r="CC79" s="94">
        <f t="shared" si="68"/>
        <v>0</v>
      </c>
      <c r="CD79" s="94">
        <f t="shared" si="68"/>
        <v>0</v>
      </c>
      <c r="CE79" s="94">
        <f t="shared" si="68"/>
        <v>0</v>
      </c>
      <c r="CF79" s="94">
        <f t="shared" si="68"/>
        <v>0</v>
      </c>
      <c r="CG79" s="94">
        <f t="shared" si="68"/>
        <v>0</v>
      </c>
      <c r="CH79" s="94">
        <f t="shared" si="68"/>
        <v>0</v>
      </c>
      <c r="CI79" s="94">
        <f t="shared" si="68"/>
        <v>0</v>
      </c>
      <c r="CJ79" s="94">
        <f t="shared" si="68"/>
        <v>0</v>
      </c>
      <c r="CK79" s="94">
        <f t="shared" si="68"/>
        <v>0</v>
      </c>
      <c r="CL79" s="94">
        <f t="shared" si="68"/>
        <v>0</v>
      </c>
      <c r="CM79" s="94">
        <f t="shared" si="68"/>
        <v>0</v>
      </c>
      <c r="CN79" s="94">
        <f t="shared" si="68"/>
        <v>0</v>
      </c>
      <c r="CO79" s="94">
        <f t="shared" si="68"/>
        <v>0</v>
      </c>
      <c r="CP79" s="94">
        <f t="shared" si="68"/>
        <v>0</v>
      </c>
    </row>
    <row r="80" spans="1:95" ht="14.25" customHeight="1" outlineLevel="1">
      <c r="B80" s="152">
        <f>$B$13</f>
        <v>0</v>
      </c>
      <c r="C80" s="94">
        <f t="shared" si="60"/>
        <v>0</v>
      </c>
      <c r="D80" s="94">
        <f t="shared" ref="D80:CP80" si="69">C80-D67+D28</f>
        <v>0</v>
      </c>
      <c r="E80" s="94">
        <f t="shared" si="69"/>
        <v>0</v>
      </c>
      <c r="F80" s="94">
        <f t="shared" si="69"/>
        <v>0</v>
      </c>
      <c r="G80" s="94">
        <f t="shared" si="69"/>
        <v>0</v>
      </c>
      <c r="H80" s="94">
        <f t="shared" si="69"/>
        <v>0</v>
      </c>
      <c r="I80" s="94">
        <f t="shared" si="69"/>
        <v>0</v>
      </c>
      <c r="J80" s="94">
        <f t="shared" si="69"/>
        <v>0</v>
      </c>
      <c r="K80" s="94">
        <f t="shared" si="69"/>
        <v>0</v>
      </c>
      <c r="L80" s="94">
        <f t="shared" si="69"/>
        <v>0</v>
      </c>
      <c r="M80" s="94">
        <f t="shared" si="69"/>
        <v>0</v>
      </c>
      <c r="N80" s="94">
        <f t="shared" si="69"/>
        <v>0</v>
      </c>
      <c r="O80" s="94">
        <f t="shared" si="69"/>
        <v>0</v>
      </c>
      <c r="P80" s="94">
        <f t="shared" si="69"/>
        <v>0</v>
      </c>
      <c r="Q80" s="94">
        <f t="shared" si="69"/>
        <v>0</v>
      </c>
      <c r="R80" s="94">
        <f t="shared" si="69"/>
        <v>0</v>
      </c>
      <c r="S80" s="94">
        <f t="shared" si="69"/>
        <v>0</v>
      </c>
      <c r="T80" s="94">
        <f t="shared" si="69"/>
        <v>0</v>
      </c>
      <c r="U80" s="94">
        <f t="shared" si="69"/>
        <v>0</v>
      </c>
      <c r="V80" s="94">
        <f t="shared" si="69"/>
        <v>0</v>
      </c>
      <c r="W80" s="94">
        <f t="shared" si="69"/>
        <v>0</v>
      </c>
      <c r="X80" s="94">
        <f t="shared" si="69"/>
        <v>0</v>
      </c>
      <c r="Y80" s="94">
        <f t="shared" si="69"/>
        <v>0</v>
      </c>
      <c r="Z80" s="94">
        <f t="shared" si="69"/>
        <v>0</v>
      </c>
      <c r="AA80" s="94">
        <f t="shared" si="69"/>
        <v>0</v>
      </c>
      <c r="AB80" s="94">
        <f t="shared" si="69"/>
        <v>0</v>
      </c>
      <c r="AC80" s="94">
        <f t="shared" si="69"/>
        <v>0</v>
      </c>
      <c r="AD80" s="94">
        <f t="shared" si="69"/>
        <v>0</v>
      </c>
      <c r="AE80" s="94">
        <f t="shared" si="69"/>
        <v>0</v>
      </c>
      <c r="AF80" s="94">
        <f t="shared" si="69"/>
        <v>0</v>
      </c>
      <c r="AG80" s="94">
        <f t="shared" si="69"/>
        <v>0</v>
      </c>
      <c r="AH80" s="94">
        <f t="shared" si="69"/>
        <v>0</v>
      </c>
      <c r="AI80" s="94">
        <f t="shared" si="69"/>
        <v>0</v>
      </c>
      <c r="AJ80" s="94">
        <f t="shared" si="69"/>
        <v>0</v>
      </c>
      <c r="AK80" s="94">
        <f t="shared" si="69"/>
        <v>0</v>
      </c>
      <c r="AL80" s="94">
        <f t="shared" si="69"/>
        <v>0</v>
      </c>
      <c r="AM80" s="94">
        <f t="shared" si="69"/>
        <v>0</v>
      </c>
      <c r="AN80" s="94">
        <f t="shared" si="69"/>
        <v>0</v>
      </c>
      <c r="AO80" s="94">
        <f t="shared" si="69"/>
        <v>0</v>
      </c>
      <c r="AP80" s="94">
        <f t="shared" si="69"/>
        <v>0</v>
      </c>
      <c r="AQ80" s="94">
        <f t="shared" si="69"/>
        <v>0</v>
      </c>
      <c r="AR80" s="94">
        <f t="shared" si="69"/>
        <v>0</v>
      </c>
      <c r="AS80" s="94">
        <f t="shared" si="69"/>
        <v>0</v>
      </c>
      <c r="AT80" s="94">
        <f t="shared" si="69"/>
        <v>0</v>
      </c>
      <c r="AU80" s="94">
        <f t="shared" si="69"/>
        <v>0</v>
      </c>
      <c r="AV80" s="94">
        <f t="shared" si="69"/>
        <v>0</v>
      </c>
      <c r="AW80" s="94">
        <f t="shared" si="69"/>
        <v>0</v>
      </c>
      <c r="AX80" s="94">
        <f t="shared" si="69"/>
        <v>0</v>
      </c>
      <c r="AY80" s="94">
        <f t="shared" si="69"/>
        <v>0</v>
      </c>
      <c r="AZ80" s="94">
        <f t="shared" si="69"/>
        <v>0</v>
      </c>
      <c r="BA80" s="94">
        <f t="shared" si="69"/>
        <v>0</v>
      </c>
      <c r="BB80" s="94">
        <f t="shared" si="69"/>
        <v>0</v>
      </c>
      <c r="BC80" s="94">
        <f t="shared" si="69"/>
        <v>0</v>
      </c>
      <c r="BD80" s="94">
        <f t="shared" si="69"/>
        <v>0</v>
      </c>
      <c r="BE80" s="94">
        <f t="shared" si="69"/>
        <v>0</v>
      </c>
      <c r="BF80" s="94">
        <f t="shared" si="69"/>
        <v>0</v>
      </c>
      <c r="BG80" s="94">
        <f t="shared" si="69"/>
        <v>0</v>
      </c>
      <c r="BH80" s="94">
        <f t="shared" si="69"/>
        <v>0</v>
      </c>
      <c r="BI80" s="94">
        <f t="shared" si="69"/>
        <v>0</v>
      </c>
      <c r="BJ80" s="94">
        <f t="shared" si="69"/>
        <v>0</v>
      </c>
      <c r="BK80" s="94">
        <f t="shared" si="69"/>
        <v>0</v>
      </c>
      <c r="BL80" s="94">
        <f t="shared" si="69"/>
        <v>0</v>
      </c>
      <c r="BM80" s="94">
        <f t="shared" si="69"/>
        <v>0</v>
      </c>
      <c r="BN80" s="94">
        <f t="shared" si="69"/>
        <v>0</v>
      </c>
      <c r="BO80" s="94">
        <f t="shared" si="69"/>
        <v>0</v>
      </c>
      <c r="BP80" s="94">
        <f t="shared" si="69"/>
        <v>0</v>
      </c>
      <c r="BQ80" s="94">
        <f t="shared" si="69"/>
        <v>0</v>
      </c>
      <c r="BR80" s="94">
        <f t="shared" si="69"/>
        <v>0</v>
      </c>
      <c r="BS80" s="94">
        <f t="shared" si="69"/>
        <v>0</v>
      </c>
      <c r="BT80" s="94">
        <f t="shared" si="69"/>
        <v>0</v>
      </c>
      <c r="BU80" s="94">
        <f t="shared" si="69"/>
        <v>0</v>
      </c>
      <c r="BV80" s="94">
        <f t="shared" si="69"/>
        <v>0</v>
      </c>
      <c r="BW80" s="94">
        <f t="shared" si="69"/>
        <v>0</v>
      </c>
      <c r="BX80" s="94">
        <f t="shared" si="69"/>
        <v>0</v>
      </c>
      <c r="BY80" s="94">
        <f t="shared" si="69"/>
        <v>0</v>
      </c>
      <c r="BZ80" s="94">
        <f t="shared" si="69"/>
        <v>0</v>
      </c>
      <c r="CA80" s="94">
        <f t="shared" si="69"/>
        <v>0</v>
      </c>
      <c r="CB80" s="94">
        <f t="shared" si="69"/>
        <v>0</v>
      </c>
      <c r="CC80" s="94">
        <f t="shared" si="69"/>
        <v>0</v>
      </c>
      <c r="CD80" s="94">
        <f t="shared" si="69"/>
        <v>0</v>
      </c>
      <c r="CE80" s="94">
        <f t="shared" si="69"/>
        <v>0</v>
      </c>
      <c r="CF80" s="94">
        <f t="shared" si="69"/>
        <v>0</v>
      </c>
      <c r="CG80" s="94">
        <f t="shared" si="69"/>
        <v>0</v>
      </c>
      <c r="CH80" s="94">
        <f t="shared" si="69"/>
        <v>0</v>
      </c>
      <c r="CI80" s="94">
        <f t="shared" si="69"/>
        <v>0</v>
      </c>
      <c r="CJ80" s="94">
        <f t="shared" si="69"/>
        <v>0</v>
      </c>
      <c r="CK80" s="94">
        <f t="shared" si="69"/>
        <v>0</v>
      </c>
      <c r="CL80" s="94">
        <f t="shared" si="69"/>
        <v>0</v>
      </c>
      <c r="CM80" s="94">
        <f t="shared" si="69"/>
        <v>0</v>
      </c>
      <c r="CN80" s="94">
        <f t="shared" si="69"/>
        <v>0</v>
      </c>
      <c r="CO80" s="94">
        <f t="shared" si="69"/>
        <v>0</v>
      </c>
      <c r="CP80" s="94">
        <f t="shared" si="69"/>
        <v>0</v>
      </c>
    </row>
    <row r="81" spans="1:95" ht="14.25" customHeight="1">
      <c r="B81" s="17" t="s">
        <v>311</v>
      </c>
      <c r="C81" s="352">
        <f t="shared" ref="C81:CP81" si="70">SUM(C71:C80)</f>
        <v>0</v>
      </c>
      <c r="D81" s="352">
        <f t="shared" si="70"/>
        <v>0</v>
      </c>
      <c r="E81" s="352">
        <f t="shared" si="70"/>
        <v>0</v>
      </c>
      <c r="F81" s="352">
        <f t="shared" si="70"/>
        <v>0</v>
      </c>
      <c r="G81" s="352">
        <f t="shared" si="70"/>
        <v>0</v>
      </c>
      <c r="H81" s="352">
        <f t="shared" si="70"/>
        <v>0</v>
      </c>
      <c r="I81" s="352">
        <f t="shared" si="70"/>
        <v>0</v>
      </c>
      <c r="J81" s="352">
        <f t="shared" si="70"/>
        <v>0</v>
      </c>
      <c r="K81" s="352">
        <f t="shared" si="70"/>
        <v>0</v>
      </c>
      <c r="L81" s="352">
        <f t="shared" si="70"/>
        <v>0</v>
      </c>
      <c r="M81" s="352">
        <f t="shared" si="70"/>
        <v>0</v>
      </c>
      <c r="N81" s="352">
        <f t="shared" si="70"/>
        <v>0</v>
      </c>
      <c r="O81" s="352">
        <f t="shared" si="70"/>
        <v>0</v>
      </c>
      <c r="P81" s="352">
        <f t="shared" si="70"/>
        <v>0</v>
      </c>
      <c r="Q81" s="352">
        <f t="shared" si="70"/>
        <v>0</v>
      </c>
      <c r="R81" s="352">
        <f t="shared" si="70"/>
        <v>0</v>
      </c>
      <c r="S81" s="352">
        <f t="shared" si="70"/>
        <v>0</v>
      </c>
      <c r="T81" s="352">
        <f t="shared" si="70"/>
        <v>0</v>
      </c>
      <c r="U81" s="352">
        <f t="shared" si="70"/>
        <v>0</v>
      </c>
      <c r="V81" s="352">
        <f t="shared" si="70"/>
        <v>0</v>
      </c>
      <c r="W81" s="352">
        <f t="shared" si="70"/>
        <v>0</v>
      </c>
      <c r="X81" s="352">
        <f t="shared" si="70"/>
        <v>0</v>
      </c>
      <c r="Y81" s="352">
        <f t="shared" si="70"/>
        <v>0</v>
      </c>
      <c r="Z81" s="352">
        <f t="shared" si="70"/>
        <v>0</v>
      </c>
      <c r="AA81" s="352">
        <f t="shared" si="70"/>
        <v>0</v>
      </c>
      <c r="AB81" s="352">
        <f t="shared" si="70"/>
        <v>0</v>
      </c>
      <c r="AC81" s="352">
        <f t="shared" si="70"/>
        <v>0</v>
      </c>
      <c r="AD81" s="352">
        <f t="shared" si="70"/>
        <v>0</v>
      </c>
      <c r="AE81" s="352">
        <f t="shared" si="70"/>
        <v>0</v>
      </c>
      <c r="AF81" s="352">
        <f t="shared" si="70"/>
        <v>0</v>
      </c>
      <c r="AG81" s="352">
        <f t="shared" si="70"/>
        <v>0</v>
      </c>
      <c r="AH81" s="352">
        <f t="shared" si="70"/>
        <v>0</v>
      </c>
      <c r="AI81" s="352">
        <f t="shared" si="70"/>
        <v>0</v>
      </c>
      <c r="AJ81" s="352">
        <f t="shared" si="70"/>
        <v>0</v>
      </c>
      <c r="AK81" s="352">
        <f t="shared" si="70"/>
        <v>0</v>
      </c>
      <c r="AL81" s="352">
        <f t="shared" si="70"/>
        <v>0</v>
      </c>
      <c r="AM81" s="352">
        <f t="shared" si="70"/>
        <v>0</v>
      </c>
      <c r="AN81" s="352">
        <f t="shared" si="70"/>
        <v>0</v>
      </c>
      <c r="AO81" s="352">
        <f t="shared" si="70"/>
        <v>0</v>
      </c>
      <c r="AP81" s="352">
        <f t="shared" si="70"/>
        <v>0</v>
      </c>
      <c r="AQ81" s="352">
        <f t="shared" si="70"/>
        <v>0</v>
      </c>
      <c r="AR81" s="352">
        <f t="shared" si="70"/>
        <v>0</v>
      </c>
      <c r="AS81" s="352">
        <f t="shared" si="70"/>
        <v>0</v>
      </c>
      <c r="AT81" s="352">
        <f t="shared" si="70"/>
        <v>0</v>
      </c>
      <c r="AU81" s="352">
        <f t="shared" si="70"/>
        <v>0</v>
      </c>
      <c r="AV81" s="352">
        <f t="shared" si="70"/>
        <v>0</v>
      </c>
      <c r="AW81" s="352">
        <f t="shared" si="70"/>
        <v>0</v>
      </c>
      <c r="AX81" s="352">
        <f t="shared" si="70"/>
        <v>0</v>
      </c>
      <c r="AY81" s="352">
        <f t="shared" si="70"/>
        <v>0</v>
      </c>
      <c r="AZ81" s="352">
        <f t="shared" si="70"/>
        <v>0</v>
      </c>
      <c r="BA81" s="352">
        <f t="shared" si="70"/>
        <v>0</v>
      </c>
      <c r="BB81" s="352">
        <f t="shared" si="70"/>
        <v>0</v>
      </c>
      <c r="BC81" s="352">
        <f t="shared" si="70"/>
        <v>0</v>
      </c>
      <c r="BD81" s="352">
        <f t="shared" si="70"/>
        <v>0</v>
      </c>
      <c r="BE81" s="352">
        <f t="shared" si="70"/>
        <v>0</v>
      </c>
      <c r="BF81" s="352">
        <f t="shared" si="70"/>
        <v>0</v>
      </c>
      <c r="BG81" s="352">
        <f t="shared" si="70"/>
        <v>0</v>
      </c>
      <c r="BH81" s="352">
        <f t="shared" si="70"/>
        <v>0</v>
      </c>
      <c r="BI81" s="352">
        <f t="shared" si="70"/>
        <v>0</v>
      </c>
      <c r="BJ81" s="352">
        <f t="shared" si="70"/>
        <v>0</v>
      </c>
      <c r="BK81" s="352">
        <f t="shared" si="70"/>
        <v>0</v>
      </c>
      <c r="BL81" s="352">
        <f t="shared" si="70"/>
        <v>0</v>
      </c>
      <c r="BM81" s="352">
        <f t="shared" si="70"/>
        <v>0</v>
      </c>
      <c r="BN81" s="352">
        <f t="shared" si="70"/>
        <v>0</v>
      </c>
      <c r="BO81" s="352">
        <f t="shared" si="70"/>
        <v>0</v>
      </c>
      <c r="BP81" s="352">
        <f t="shared" si="70"/>
        <v>0</v>
      </c>
      <c r="BQ81" s="352">
        <f t="shared" si="70"/>
        <v>0</v>
      </c>
      <c r="BR81" s="352">
        <f t="shared" si="70"/>
        <v>0</v>
      </c>
      <c r="BS81" s="352">
        <f t="shared" si="70"/>
        <v>0</v>
      </c>
      <c r="BT81" s="352">
        <f t="shared" si="70"/>
        <v>0</v>
      </c>
      <c r="BU81" s="352">
        <f t="shared" si="70"/>
        <v>0</v>
      </c>
      <c r="BV81" s="352">
        <f t="shared" si="70"/>
        <v>0</v>
      </c>
      <c r="BW81" s="352">
        <f t="shared" si="70"/>
        <v>0</v>
      </c>
      <c r="BX81" s="352">
        <f t="shared" si="70"/>
        <v>0</v>
      </c>
      <c r="BY81" s="352">
        <f t="shared" si="70"/>
        <v>0</v>
      </c>
      <c r="BZ81" s="352">
        <f t="shared" si="70"/>
        <v>0</v>
      </c>
      <c r="CA81" s="352">
        <f t="shared" si="70"/>
        <v>0</v>
      </c>
      <c r="CB81" s="352">
        <f t="shared" si="70"/>
        <v>0</v>
      </c>
      <c r="CC81" s="352">
        <f t="shared" si="70"/>
        <v>0</v>
      </c>
      <c r="CD81" s="352">
        <f t="shared" si="70"/>
        <v>0</v>
      </c>
      <c r="CE81" s="352">
        <f t="shared" si="70"/>
        <v>0</v>
      </c>
      <c r="CF81" s="352">
        <f t="shared" si="70"/>
        <v>0</v>
      </c>
      <c r="CG81" s="352">
        <f t="shared" si="70"/>
        <v>0</v>
      </c>
      <c r="CH81" s="352">
        <f t="shared" si="70"/>
        <v>0</v>
      </c>
      <c r="CI81" s="352">
        <f t="shared" si="70"/>
        <v>0</v>
      </c>
      <c r="CJ81" s="352">
        <f t="shared" si="70"/>
        <v>0</v>
      </c>
      <c r="CK81" s="352">
        <f t="shared" si="70"/>
        <v>0</v>
      </c>
      <c r="CL81" s="352">
        <f t="shared" si="70"/>
        <v>0</v>
      </c>
      <c r="CM81" s="352">
        <f t="shared" si="70"/>
        <v>0</v>
      </c>
      <c r="CN81" s="352">
        <f t="shared" si="70"/>
        <v>0</v>
      </c>
      <c r="CO81" s="352">
        <f t="shared" si="70"/>
        <v>0</v>
      </c>
      <c r="CP81" s="352">
        <f t="shared" si="70"/>
        <v>0</v>
      </c>
    </row>
    <row r="82" spans="1:95" ht="14.25" customHeight="1"/>
    <row r="83" spans="1:95" ht="14.25" customHeight="1"/>
    <row r="84" spans="1:95" ht="14.25" customHeight="1">
      <c r="A84" s="92" t="s">
        <v>366</v>
      </c>
      <c r="B84" s="92"/>
      <c r="C84" s="92"/>
      <c r="D84" s="92"/>
      <c r="E84" s="92"/>
      <c r="F84" s="92"/>
      <c r="G84" s="92"/>
      <c r="H84" s="92"/>
      <c r="I84" s="92"/>
      <c r="J84" s="92"/>
      <c r="K84" s="92"/>
      <c r="L84" s="92"/>
      <c r="M84" s="92"/>
      <c r="N84" s="92"/>
      <c r="O84" s="92"/>
      <c r="P84" s="92"/>
      <c r="Q84" s="92"/>
      <c r="R84" s="92"/>
      <c r="S84" s="92"/>
      <c r="T84" s="92"/>
      <c r="U84" s="92"/>
      <c r="V84" s="92"/>
      <c r="W84" s="92"/>
      <c r="X84" s="92"/>
      <c r="Y84" s="92"/>
      <c r="Z84" s="92"/>
      <c r="AA84" s="92"/>
      <c r="AB84" s="92"/>
      <c r="AC84" s="92"/>
      <c r="AD84" s="92"/>
      <c r="AE84" s="92"/>
      <c r="AF84" s="92"/>
      <c r="AG84" s="92"/>
      <c r="AH84" s="92"/>
      <c r="AI84" s="92"/>
      <c r="AJ84" s="92"/>
      <c r="AK84" s="92"/>
      <c r="AL84" s="92"/>
      <c r="AM84" s="92"/>
      <c r="AN84" s="92"/>
      <c r="AO84" s="92"/>
      <c r="AP84" s="92"/>
      <c r="AQ84" s="92"/>
      <c r="AR84" s="92"/>
      <c r="AS84" s="92"/>
      <c r="AT84" s="92"/>
      <c r="AU84" s="92"/>
      <c r="AV84" s="92"/>
      <c r="AW84" s="92"/>
      <c r="AX84" s="92"/>
      <c r="AY84" s="92"/>
      <c r="AZ84" s="92"/>
      <c r="BA84" s="92"/>
      <c r="BB84" s="92"/>
      <c r="BC84" s="92"/>
      <c r="BD84" s="92"/>
      <c r="BE84" s="92"/>
      <c r="BF84" s="92"/>
      <c r="BG84" s="92"/>
      <c r="BH84" s="92"/>
      <c r="BI84" s="92"/>
      <c r="BJ84" s="92"/>
      <c r="BK84" s="92"/>
      <c r="BL84" s="92"/>
      <c r="BM84" s="92"/>
      <c r="BN84" s="92"/>
      <c r="BO84" s="92"/>
      <c r="BP84" s="92"/>
      <c r="BQ84" s="92"/>
      <c r="BR84" s="92"/>
      <c r="BS84" s="92"/>
      <c r="BT84" s="92"/>
      <c r="BU84" s="92"/>
      <c r="BV84" s="92"/>
      <c r="BW84" s="92"/>
      <c r="BX84" s="92"/>
      <c r="BY84" s="92"/>
      <c r="BZ84" s="92"/>
      <c r="CA84" s="92"/>
      <c r="CB84" s="92"/>
      <c r="CC84" s="92"/>
      <c r="CD84" s="92"/>
      <c r="CE84" s="92"/>
      <c r="CF84" s="92"/>
      <c r="CG84" s="92"/>
      <c r="CH84" s="92"/>
      <c r="CI84" s="92"/>
      <c r="CJ84" s="92"/>
      <c r="CK84" s="92"/>
      <c r="CL84" s="92"/>
      <c r="CM84" s="92"/>
      <c r="CN84" s="92"/>
      <c r="CO84" s="92"/>
      <c r="CP84" s="92"/>
      <c r="CQ84" s="92"/>
    </row>
    <row r="85" spans="1:95" ht="14.25" customHeight="1">
      <c r="A85" s="75" t="s">
        <v>40</v>
      </c>
      <c r="B85" s="75"/>
      <c r="C85" s="75">
        <v>0</v>
      </c>
      <c r="D85" s="75">
        <f t="shared" ref="D85:CQ85" si="71">C85+1</f>
        <v>1</v>
      </c>
      <c r="E85" s="75">
        <f t="shared" si="71"/>
        <v>2</v>
      </c>
      <c r="F85" s="75">
        <f t="shared" si="71"/>
        <v>3</v>
      </c>
      <c r="G85" s="75">
        <f t="shared" si="71"/>
        <v>4</v>
      </c>
      <c r="H85" s="75">
        <f t="shared" si="71"/>
        <v>5</v>
      </c>
      <c r="I85" s="75">
        <f t="shared" si="71"/>
        <v>6</v>
      </c>
      <c r="J85" s="75">
        <f t="shared" si="71"/>
        <v>7</v>
      </c>
      <c r="K85" s="75">
        <f t="shared" si="71"/>
        <v>8</v>
      </c>
      <c r="L85" s="75">
        <f t="shared" si="71"/>
        <v>9</v>
      </c>
      <c r="M85" s="75">
        <f t="shared" si="71"/>
        <v>10</v>
      </c>
      <c r="N85" s="75">
        <f t="shared" si="71"/>
        <v>11</v>
      </c>
      <c r="O85" s="75">
        <f t="shared" si="71"/>
        <v>12</v>
      </c>
      <c r="P85" s="75">
        <f t="shared" si="71"/>
        <v>13</v>
      </c>
      <c r="Q85" s="75">
        <f t="shared" si="71"/>
        <v>14</v>
      </c>
      <c r="R85" s="75">
        <f t="shared" si="71"/>
        <v>15</v>
      </c>
      <c r="S85" s="75">
        <f t="shared" si="71"/>
        <v>16</v>
      </c>
      <c r="T85" s="75">
        <f t="shared" si="71"/>
        <v>17</v>
      </c>
      <c r="U85" s="75">
        <f t="shared" si="71"/>
        <v>18</v>
      </c>
      <c r="V85" s="75">
        <f t="shared" si="71"/>
        <v>19</v>
      </c>
      <c r="W85" s="75">
        <f t="shared" si="71"/>
        <v>20</v>
      </c>
      <c r="X85" s="75">
        <f t="shared" si="71"/>
        <v>21</v>
      </c>
      <c r="Y85" s="75">
        <f t="shared" si="71"/>
        <v>22</v>
      </c>
      <c r="Z85" s="75">
        <f t="shared" si="71"/>
        <v>23</v>
      </c>
      <c r="AA85" s="75">
        <f t="shared" si="71"/>
        <v>24</v>
      </c>
      <c r="AB85" s="75">
        <f t="shared" si="71"/>
        <v>25</v>
      </c>
      <c r="AC85" s="75">
        <f t="shared" si="71"/>
        <v>26</v>
      </c>
      <c r="AD85" s="75">
        <f t="shared" si="71"/>
        <v>27</v>
      </c>
      <c r="AE85" s="75">
        <f t="shared" si="71"/>
        <v>28</v>
      </c>
      <c r="AF85" s="75">
        <f t="shared" si="71"/>
        <v>29</v>
      </c>
      <c r="AG85" s="75">
        <f t="shared" si="71"/>
        <v>30</v>
      </c>
      <c r="AH85" s="75">
        <f t="shared" si="71"/>
        <v>31</v>
      </c>
      <c r="AI85" s="75">
        <f t="shared" si="71"/>
        <v>32</v>
      </c>
      <c r="AJ85" s="75">
        <f t="shared" si="71"/>
        <v>33</v>
      </c>
      <c r="AK85" s="75">
        <f t="shared" si="71"/>
        <v>34</v>
      </c>
      <c r="AL85" s="75">
        <f t="shared" si="71"/>
        <v>35</v>
      </c>
      <c r="AM85" s="75">
        <f t="shared" si="71"/>
        <v>36</v>
      </c>
      <c r="AN85" s="75">
        <f t="shared" si="71"/>
        <v>37</v>
      </c>
      <c r="AO85" s="75">
        <f t="shared" si="71"/>
        <v>38</v>
      </c>
      <c r="AP85" s="75">
        <f t="shared" si="71"/>
        <v>39</v>
      </c>
      <c r="AQ85" s="75">
        <f t="shared" si="71"/>
        <v>40</v>
      </c>
      <c r="AR85" s="75">
        <f t="shared" si="71"/>
        <v>41</v>
      </c>
      <c r="AS85" s="75">
        <f t="shared" si="71"/>
        <v>42</v>
      </c>
      <c r="AT85" s="75">
        <f t="shared" si="71"/>
        <v>43</v>
      </c>
      <c r="AU85" s="75">
        <f t="shared" si="71"/>
        <v>44</v>
      </c>
      <c r="AV85" s="75">
        <f t="shared" si="71"/>
        <v>45</v>
      </c>
      <c r="AW85" s="75">
        <f t="shared" si="71"/>
        <v>46</v>
      </c>
      <c r="AX85" s="75">
        <f t="shared" si="71"/>
        <v>47</v>
      </c>
      <c r="AY85" s="75">
        <f t="shared" si="71"/>
        <v>48</v>
      </c>
      <c r="AZ85" s="75">
        <f t="shared" si="71"/>
        <v>49</v>
      </c>
      <c r="BA85" s="75">
        <f t="shared" si="71"/>
        <v>50</v>
      </c>
      <c r="BB85" s="75">
        <f t="shared" si="71"/>
        <v>51</v>
      </c>
      <c r="BC85" s="75">
        <f t="shared" si="71"/>
        <v>52</v>
      </c>
      <c r="BD85" s="75">
        <f t="shared" si="71"/>
        <v>53</v>
      </c>
      <c r="BE85" s="75">
        <f t="shared" si="71"/>
        <v>54</v>
      </c>
      <c r="BF85" s="75">
        <f t="shared" si="71"/>
        <v>55</v>
      </c>
      <c r="BG85" s="75">
        <f t="shared" si="71"/>
        <v>56</v>
      </c>
      <c r="BH85" s="75">
        <f t="shared" si="71"/>
        <v>57</v>
      </c>
      <c r="BI85" s="75">
        <f t="shared" si="71"/>
        <v>58</v>
      </c>
      <c r="BJ85" s="75">
        <f t="shared" si="71"/>
        <v>59</v>
      </c>
      <c r="BK85" s="75">
        <f t="shared" si="71"/>
        <v>60</v>
      </c>
      <c r="BL85" s="75">
        <f t="shared" si="71"/>
        <v>61</v>
      </c>
      <c r="BM85" s="75">
        <f t="shared" si="71"/>
        <v>62</v>
      </c>
      <c r="BN85" s="75">
        <f t="shared" si="71"/>
        <v>63</v>
      </c>
      <c r="BO85" s="75">
        <f t="shared" si="71"/>
        <v>64</v>
      </c>
      <c r="BP85" s="75">
        <f t="shared" si="71"/>
        <v>65</v>
      </c>
      <c r="BQ85" s="75">
        <f t="shared" si="71"/>
        <v>66</v>
      </c>
      <c r="BR85" s="75">
        <f t="shared" si="71"/>
        <v>67</v>
      </c>
      <c r="BS85" s="75">
        <f t="shared" si="71"/>
        <v>68</v>
      </c>
      <c r="BT85" s="75">
        <f t="shared" si="71"/>
        <v>69</v>
      </c>
      <c r="BU85" s="75">
        <f t="shared" si="71"/>
        <v>70</v>
      </c>
      <c r="BV85" s="75">
        <f t="shared" si="71"/>
        <v>71</v>
      </c>
      <c r="BW85" s="75">
        <f t="shared" si="71"/>
        <v>72</v>
      </c>
      <c r="BX85" s="75">
        <f t="shared" si="71"/>
        <v>73</v>
      </c>
      <c r="BY85" s="75">
        <f t="shared" si="71"/>
        <v>74</v>
      </c>
      <c r="BZ85" s="75">
        <f t="shared" si="71"/>
        <v>75</v>
      </c>
      <c r="CA85" s="75">
        <f t="shared" si="71"/>
        <v>76</v>
      </c>
      <c r="CB85" s="75">
        <f t="shared" si="71"/>
        <v>77</v>
      </c>
      <c r="CC85" s="75">
        <f t="shared" si="71"/>
        <v>78</v>
      </c>
      <c r="CD85" s="75">
        <f t="shared" si="71"/>
        <v>79</v>
      </c>
      <c r="CE85" s="75">
        <f t="shared" si="71"/>
        <v>80</v>
      </c>
      <c r="CF85" s="75">
        <f t="shared" si="71"/>
        <v>81</v>
      </c>
      <c r="CG85" s="75">
        <f t="shared" si="71"/>
        <v>82</v>
      </c>
      <c r="CH85" s="75">
        <f t="shared" si="71"/>
        <v>83</v>
      </c>
      <c r="CI85" s="75">
        <f t="shared" si="71"/>
        <v>84</v>
      </c>
      <c r="CJ85" s="75">
        <f t="shared" si="71"/>
        <v>85</v>
      </c>
      <c r="CK85" s="75">
        <f t="shared" si="71"/>
        <v>86</v>
      </c>
      <c r="CL85" s="75">
        <f t="shared" si="71"/>
        <v>87</v>
      </c>
      <c r="CM85" s="75">
        <f t="shared" si="71"/>
        <v>88</v>
      </c>
      <c r="CN85" s="75">
        <f t="shared" si="71"/>
        <v>89</v>
      </c>
      <c r="CO85" s="75">
        <f t="shared" si="71"/>
        <v>90</v>
      </c>
      <c r="CP85" s="75">
        <f t="shared" si="71"/>
        <v>91</v>
      </c>
      <c r="CQ85" s="75">
        <f t="shared" si="71"/>
        <v>92</v>
      </c>
    </row>
    <row r="86" spans="1:95" ht="14.25" customHeight="1">
      <c r="A86" s="75" t="s">
        <v>357</v>
      </c>
      <c r="B86" s="75"/>
      <c r="C86" s="353"/>
      <c r="D86" s="353"/>
      <c r="E86" s="353"/>
      <c r="F86" s="353"/>
      <c r="G86" s="353"/>
      <c r="H86" s="353"/>
      <c r="I86" s="353"/>
      <c r="J86" s="353"/>
      <c r="K86" s="353"/>
      <c r="L86" s="353"/>
      <c r="M86" s="353"/>
      <c r="N86" s="353"/>
      <c r="O86" s="353"/>
      <c r="P86" s="353"/>
      <c r="Q86" s="353"/>
      <c r="R86" s="353"/>
      <c r="S86" s="353"/>
      <c r="T86" s="353"/>
      <c r="U86" s="353"/>
      <c r="V86" s="353"/>
      <c r="W86" s="353"/>
      <c r="X86" s="353"/>
      <c r="Y86" s="353"/>
      <c r="Z86" s="353"/>
      <c r="AA86" s="353"/>
      <c r="AB86" s="353"/>
      <c r="AC86" s="353"/>
      <c r="AD86" s="353"/>
      <c r="AE86" s="353"/>
      <c r="AF86" s="353"/>
      <c r="AG86" s="353"/>
      <c r="AH86" s="353"/>
      <c r="AI86" s="353"/>
      <c r="AJ86" s="353"/>
      <c r="AK86" s="353"/>
      <c r="AL86" s="353"/>
      <c r="AM86" s="353"/>
      <c r="AN86" s="353"/>
      <c r="AO86" s="353"/>
      <c r="AP86" s="353"/>
      <c r="AQ86" s="353"/>
      <c r="AR86" s="353"/>
      <c r="AS86" s="353"/>
      <c r="AT86" s="353"/>
      <c r="AU86" s="353"/>
      <c r="AV86" s="353"/>
      <c r="AW86" s="353"/>
      <c r="AX86" s="353"/>
      <c r="AY86" s="353"/>
      <c r="AZ86" s="353"/>
      <c r="BA86" s="353"/>
      <c r="BB86" s="353"/>
      <c r="BC86" s="353"/>
      <c r="BD86" s="353"/>
      <c r="BE86" s="353"/>
      <c r="BF86" s="353"/>
      <c r="BG86" s="353"/>
      <c r="BH86" s="353"/>
      <c r="BI86" s="353"/>
      <c r="BJ86" s="353"/>
      <c r="BK86" s="353"/>
      <c r="BL86" s="353"/>
      <c r="BM86" s="353"/>
      <c r="BN86" s="353"/>
      <c r="BO86" s="353"/>
      <c r="BP86" s="353"/>
      <c r="BQ86" s="353"/>
      <c r="BR86" s="353"/>
      <c r="BS86" s="353"/>
      <c r="BT86" s="353"/>
      <c r="BU86" s="353"/>
      <c r="BV86" s="353"/>
      <c r="BW86" s="353"/>
      <c r="BX86" s="353"/>
      <c r="BY86" s="353"/>
      <c r="BZ86" s="353"/>
      <c r="CA86" s="353"/>
      <c r="CB86" s="353"/>
      <c r="CC86" s="353"/>
      <c r="CD86" s="353"/>
      <c r="CE86" s="353"/>
      <c r="CF86" s="353"/>
      <c r="CG86" s="353"/>
      <c r="CH86" s="353"/>
      <c r="CI86" s="353"/>
      <c r="CJ86" s="353"/>
      <c r="CK86" s="353"/>
      <c r="CL86" s="353"/>
      <c r="CM86" s="353"/>
      <c r="CN86" s="353"/>
      <c r="CO86" s="353"/>
      <c r="CP86" s="353"/>
      <c r="CQ86" s="353"/>
    </row>
    <row r="87" spans="1:95" ht="14.25" customHeight="1">
      <c r="A87" s="237" t="s">
        <v>358</v>
      </c>
      <c r="B87" s="237"/>
      <c r="C87" s="172"/>
      <c r="D87" s="172">
        <v>0</v>
      </c>
      <c r="E87" s="172">
        <f t="shared" ref="E87:CQ87" si="72">D87</f>
        <v>0</v>
      </c>
      <c r="F87" s="172">
        <f t="shared" si="72"/>
        <v>0</v>
      </c>
      <c r="G87" s="172">
        <f t="shared" si="72"/>
        <v>0</v>
      </c>
      <c r="H87" s="172">
        <f t="shared" si="72"/>
        <v>0</v>
      </c>
      <c r="I87" s="172">
        <f t="shared" si="72"/>
        <v>0</v>
      </c>
      <c r="J87" s="172">
        <f t="shared" si="72"/>
        <v>0</v>
      </c>
      <c r="K87" s="172">
        <f t="shared" si="72"/>
        <v>0</v>
      </c>
      <c r="L87" s="172">
        <f t="shared" si="72"/>
        <v>0</v>
      </c>
      <c r="M87" s="172">
        <f t="shared" si="72"/>
        <v>0</v>
      </c>
      <c r="N87" s="172">
        <f t="shared" si="72"/>
        <v>0</v>
      </c>
      <c r="O87" s="172">
        <f t="shared" si="72"/>
        <v>0</v>
      </c>
      <c r="P87" s="172">
        <f t="shared" si="72"/>
        <v>0</v>
      </c>
      <c r="Q87" s="172">
        <f t="shared" si="72"/>
        <v>0</v>
      </c>
      <c r="R87" s="172">
        <f t="shared" si="72"/>
        <v>0</v>
      </c>
      <c r="S87" s="172">
        <f t="shared" si="72"/>
        <v>0</v>
      </c>
      <c r="T87" s="172">
        <f t="shared" si="72"/>
        <v>0</v>
      </c>
      <c r="U87" s="172">
        <f t="shared" si="72"/>
        <v>0</v>
      </c>
      <c r="V87" s="172">
        <f t="shared" si="72"/>
        <v>0</v>
      </c>
      <c r="W87" s="172">
        <f t="shared" si="72"/>
        <v>0</v>
      </c>
      <c r="X87" s="172">
        <f t="shared" si="72"/>
        <v>0</v>
      </c>
      <c r="Y87" s="172">
        <f t="shared" si="72"/>
        <v>0</v>
      </c>
      <c r="Z87" s="172">
        <f t="shared" si="72"/>
        <v>0</v>
      </c>
      <c r="AA87" s="172">
        <f t="shared" si="72"/>
        <v>0</v>
      </c>
      <c r="AB87" s="172">
        <f t="shared" si="72"/>
        <v>0</v>
      </c>
      <c r="AC87" s="172">
        <f t="shared" si="72"/>
        <v>0</v>
      </c>
      <c r="AD87" s="172">
        <f t="shared" si="72"/>
        <v>0</v>
      </c>
      <c r="AE87" s="172">
        <f t="shared" si="72"/>
        <v>0</v>
      </c>
      <c r="AF87" s="172">
        <f t="shared" si="72"/>
        <v>0</v>
      </c>
      <c r="AG87" s="172">
        <f t="shared" si="72"/>
        <v>0</v>
      </c>
      <c r="AH87" s="172">
        <f t="shared" si="72"/>
        <v>0</v>
      </c>
      <c r="AI87" s="172">
        <f t="shared" si="72"/>
        <v>0</v>
      </c>
      <c r="AJ87" s="172">
        <f t="shared" si="72"/>
        <v>0</v>
      </c>
      <c r="AK87" s="172">
        <f t="shared" si="72"/>
        <v>0</v>
      </c>
      <c r="AL87" s="172">
        <f t="shared" si="72"/>
        <v>0</v>
      </c>
      <c r="AM87" s="172">
        <f t="shared" si="72"/>
        <v>0</v>
      </c>
      <c r="AN87" s="172">
        <f t="shared" si="72"/>
        <v>0</v>
      </c>
      <c r="AO87" s="172">
        <f t="shared" si="72"/>
        <v>0</v>
      </c>
      <c r="AP87" s="172">
        <f t="shared" si="72"/>
        <v>0</v>
      </c>
      <c r="AQ87" s="172">
        <f t="shared" si="72"/>
        <v>0</v>
      </c>
      <c r="AR87" s="172">
        <f t="shared" si="72"/>
        <v>0</v>
      </c>
      <c r="AS87" s="172">
        <f t="shared" si="72"/>
        <v>0</v>
      </c>
      <c r="AT87" s="172">
        <f t="shared" si="72"/>
        <v>0</v>
      </c>
      <c r="AU87" s="172">
        <f t="shared" si="72"/>
        <v>0</v>
      </c>
      <c r="AV87" s="172">
        <f t="shared" si="72"/>
        <v>0</v>
      </c>
      <c r="AW87" s="172">
        <f t="shared" si="72"/>
        <v>0</v>
      </c>
      <c r="AX87" s="172">
        <f t="shared" si="72"/>
        <v>0</v>
      </c>
      <c r="AY87" s="172">
        <f t="shared" si="72"/>
        <v>0</v>
      </c>
      <c r="AZ87" s="172">
        <f t="shared" si="72"/>
        <v>0</v>
      </c>
      <c r="BA87" s="172">
        <f t="shared" si="72"/>
        <v>0</v>
      </c>
      <c r="BB87" s="172">
        <f t="shared" si="72"/>
        <v>0</v>
      </c>
      <c r="BC87" s="172">
        <f t="shared" si="72"/>
        <v>0</v>
      </c>
      <c r="BD87" s="172">
        <f t="shared" si="72"/>
        <v>0</v>
      </c>
      <c r="BE87" s="172">
        <f t="shared" si="72"/>
        <v>0</v>
      </c>
      <c r="BF87" s="172">
        <f t="shared" si="72"/>
        <v>0</v>
      </c>
      <c r="BG87" s="172">
        <f t="shared" si="72"/>
        <v>0</v>
      </c>
      <c r="BH87" s="172">
        <f t="shared" si="72"/>
        <v>0</v>
      </c>
      <c r="BI87" s="172">
        <f t="shared" si="72"/>
        <v>0</v>
      </c>
      <c r="BJ87" s="172">
        <f t="shared" si="72"/>
        <v>0</v>
      </c>
      <c r="BK87" s="172">
        <f t="shared" si="72"/>
        <v>0</v>
      </c>
      <c r="BL87" s="172">
        <f t="shared" si="72"/>
        <v>0</v>
      </c>
      <c r="BM87" s="172">
        <f t="shared" si="72"/>
        <v>0</v>
      </c>
      <c r="BN87" s="172">
        <f t="shared" si="72"/>
        <v>0</v>
      </c>
      <c r="BO87" s="172">
        <f t="shared" si="72"/>
        <v>0</v>
      </c>
      <c r="BP87" s="172">
        <f t="shared" si="72"/>
        <v>0</v>
      </c>
      <c r="BQ87" s="172">
        <f t="shared" si="72"/>
        <v>0</v>
      </c>
      <c r="BR87" s="172">
        <f t="shared" si="72"/>
        <v>0</v>
      </c>
      <c r="BS87" s="172">
        <f t="shared" si="72"/>
        <v>0</v>
      </c>
      <c r="BT87" s="172">
        <f t="shared" si="72"/>
        <v>0</v>
      </c>
      <c r="BU87" s="172">
        <f t="shared" si="72"/>
        <v>0</v>
      </c>
      <c r="BV87" s="172">
        <f t="shared" si="72"/>
        <v>0</v>
      </c>
      <c r="BW87" s="172">
        <f t="shared" si="72"/>
        <v>0</v>
      </c>
      <c r="BX87" s="172">
        <f t="shared" si="72"/>
        <v>0</v>
      </c>
      <c r="BY87" s="172">
        <f t="shared" si="72"/>
        <v>0</v>
      </c>
      <c r="BZ87" s="172">
        <f t="shared" si="72"/>
        <v>0</v>
      </c>
      <c r="CA87" s="172">
        <f t="shared" si="72"/>
        <v>0</v>
      </c>
      <c r="CB87" s="172">
        <f t="shared" si="72"/>
        <v>0</v>
      </c>
      <c r="CC87" s="172">
        <f t="shared" si="72"/>
        <v>0</v>
      </c>
      <c r="CD87" s="172">
        <f t="shared" si="72"/>
        <v>0</v>
      </c>
      <c r="CE87" s="172">
        <f t="shared" si="72"/>
        <v>0</v>
      </c>
      <c r="CF87" s="172">
        <f t="shared" si="72"/>
        <v>0</v>
      </c>
      <c r="CG87" s="172">
        <f t="shared" si="72"/>
        <v>0</v>
      </c>
      <c r="CH87" s="172">
        <f t="shared" si="72"/>
        <v>0</v>
      </c>
      <c r="CI87" s="172">
        <f t="shared" si="72"/>
        <v>0</v>
      </c>
      <c r="CJ87" s="172">
        <f t="shared" si="72"/>
        <v>0</v>
      </c>
      <c r="CK87" s="172">
        <f t="shared" si="72"/>
        <v>0</v>
      </c>
      <c r="CL87" s="172">
        <f t="shared" si="72"/>
        <v>0</v>
      </c>
      <c r="CM87" s="172">
        <f t="shared" si="72"/>
        <v>0</v>
      </c>
      <c r="CN87" s="172">
        <f t="shared" si="72"/>
        <v>0</v>
      </c>
      <c r="CO87" s="172">
        <f t="shared" si="72"/>
        <v>0</v>
      </c>
      <c r="CP87" s="172">
        <f t="shared" si="72"/>
        <v>0</v>
      </c>
      <c r="CQ87" s="172">
        <f t="shared" si="72"/>
        <v>0</v>
      </c>
    </row>
    <row r="88" spans="1:95" ht="14.25" customHeight="1">
      <c r="A88" s="237" t="s">
        <v>359</v>
      </c>
      <c r="B88" s="237"/>
      <c r="C88" s="172"/>
      <c r="D88" s="172"/>
      <c r="E88" s="172"/>
      <c r="F88" s="172"/>
      <c r="G88" s="172"/>
      <c r="H88" s="172"/>
      <c r="I88" s="172"/>
      <c r="J88" s="172"/>
      <c r="K88" s="172"/>
      <c r="L88" s="172"/>
      <c r="M88" s="172"/>
      <c r="N88" s="172"/>
      <c r="O88" s="172"/>
      <c r="P88" s="172"/>
      <c r="Q88" s="172"/>
      <c r="R88" s="172"/>
      <c r="S88" s="172"/>
      <c r="T88" s="172"/>
      <c r="U88" s="172"/>
      <c r="V88" s="172"/>
      <c r="W88" s="172"/>
      <c r="X88" s="172"/>
      <c r="Y88" s="172"/>
      <c r="Z88" s="172"/>
      <c r="AA88" s="172"/>
      <c r="AB88" s="172"/>
      <c r="AC88" s="172"/>
      <c r="AD88" s="172"/>
      <c r="AE88" s="172"/>
      <c r="AF88" s="172"/>
      <c r="AG88" s="172"/>
      <c r="AH88" s="172"/>
      <c r="AI88" s="172"/>
      <c r="AJ88" s="172"/>
      <c r="AK88" s="172"/>
      <c r="AL88" s="172"/>
      <c r="AM88" s="172"/>
      <c r="AN88" s="172"/>
      <c r="AO88" s="172"/>
      <c r="AP88" s="172"/>
      <c r="AQ88" s="172"/>
      <c r="AR88" s="172"/>
      <c r="AS88" s="172"/>
      <c r="AT88" s="172"/>
      <c r="AU88" s="172"/>
      <c r="AV88" s="172"/>
      <c r="AW88" s="172"/>
      <c r="AX88" s="172"/>
      <c r="AY88" s="172"/>
      <c r="AZ88" s="172"/>
      <c r="BA88" s="172"/>
      <c r="BB88" s="172"/>
      <c r="BC88" s="172"/>
      <c r="BD88" s="172"/>
      <c r="BE88" s="172"/>
      <c r="BF88" s="172"/>
      <c r="BG88" s="172"/>
      <c r="BH88" s="172"/>
      <c r="BI88" s="172"/>
      <c r="BJ88" s="172"/>
      <c r="BK88" s="172"/>
      <c r="BL88" s="172"/>
      <c r="BM88" s="172"/>
      <c r="BN88" s="172"/>
      <c r="BO88" s="172"/>
      <c r="BP88" s="172"/>
      <c r="BQ88" s="172"/>
      <c r="BR88" s="172"/>
      <c r="BS88" s="172"/>
      <c r="BT88" s="172"/>
      <c r="BU88" s="172"/>
      <c r="BV88" s="172"/>
      <c r="BW88" s="172"/>
      <c r="BX88" s="172"/>
      <c r="BY88" s="172"/>
      <c r="BZ88" s="172"/>
      <c r="CA88" s="172"/>
      <c r="CB88" s="172"/>
      <c r="CC88" s="172"/>
      <c r="CD88" s="172"/>
      <c r="CE88" s="172"/>
      <c r="CF88" s="172"/>
      <c r="CG88" s="172"/>
      <c r="CH88" s="172"/>
      <c r="CI88" s="172"/>
      <c r="CJ88" s="172"/>
      <c r="CK88" s="172"/>
      <c r="CL88" s="172"/>
      <c r="CM88" s="172"/>
      <c r="CN88" s="172"/>
      <c r="CO88" s="172"/>
      <c r="CP88" s="172"/>
      <c r="CQ88" s="172"/>
    </row>
    <row r="89" spans="1:95" ht="14.25" customHeight="1">
      <c r="A89" s="237" t="s">
        <v>360</v>
      </c>
      <c r="B89" s="237"/>
      <c r="C89" s="172">
        <f t="shared" ref="C89:CQ89" si="73">C90-C88</f>
        <v>0</v>
      </c>
      <c r="D89" s="172">
        <f t="shared" si="73"/>
        <v>0</v>
      </c>
      <c r="E89" s="172">
        <f t="shared" si="73"/>
        <v>0</v>
      </c>
      <c r="F89" s="172">
        <f t="shared" si="73"/>
        <v>0</v>
      </c>
      <c r="G89" s="172">
        <f t="shared" si="73"/>
        <v>0</v>
      </c>
      <c r="H89" s="172">
        <f t="shared" si="73"/>
        <v>0</v>
      </c>
      <c r="I89" s="172">
        <f t="shared" si="73"/>
        <v>0</v>
      </c>
      <c r="J89" s="172">
        <f t="shared" si="73"/>
        <v>0</v>
      </c>
      <c r="K89" s="172">
        <f t="shared" si="73"/>
        <v>0</v>
      </c>
      <c r="L89" s="172">
        <f t="shared" si="73"/>
        <v>0</v>
      </c>
      <c r="M89" s="172">
        <f t="shared" si="73"/>
        <v>0</v>
      </c>
      <c r="N89" s="172">
        <f t="shared" si="73"/>
        <v>0</v>
      </c>
      <c r="O89" s="172">
        <f t="shared" si="73"/>
        <v>0</v>
      </c>
      <c r="P89" s="172">
        <f t="shared" si="73"/>
        <v>0</v>
      </c>
      <c r="Q89" s="172">
        <f t="shared" si="73"/>
        <v>0</v>
      </c>
      <c r="R89" s="172">
        <f t="shared" si="73"/>
        <v>0</v>
      </c>
      <c r="S89" s="172">
        <f t="shared" si="73"/>
        <v>0</v>
      </c>
      <c r="T89" s="172">
        <f t="shared" si="73"/>
        <v>0</v>
      </c>
      <c r="U89" s="172">
        <f t="shared" si="73"/>
        <v>0</v>
      </c>
      <c r="V89" s="172">
        <f t="shared" si="73"/>
        <v>0</v>
      </c>
      <c r="W89" s="172">
        <f t="shared" si="73"/>
        <v>0</v>
      </c>
      <c r="X89" s="172">
        <f t="shared" si="73"/>
        <v>0</v>
      </c>
      <c r="Y89" s="172">
        <f t="shared" si="73"/>
        <v>0</v>
      </c>
      <c r="Z89" s="172">
        <f t="shared" si="73"/>
        <v>0</v>
      </c>
      <c r="AA89" s="172">
        <f t="shared" si="73"/>
        <v>0</v>
      </c>
      <c r="AB89" s="172">
        <f t="shared" si="73"/>
        <v>0</v>
      </c>
      <c r="AC89" s="172">
        <f t="shared" si="73"/>
        <v>0</v>
      </c>
      <c r="AD89" s="172">
        <f t="shared" si="73"/>
        <v>0</v>
      </c>
      <c r="AE89" s="172">
        <f t="shared" si="73"/>
        <v>0</v>
      </c>
      <c r="AF89" s="172">
        <f t="shared" si="73"/>
        <v>0</v>
      </c>
      <c r="AG89" s="172">
        <f t="shared" si="73"/>
        <v>0</v>
      </c>
      <c r="AH89" s="172">
        <f t="shared" si="73"/>
        <v>0</v>
      </c>
      <c r="AI89" s="172">
        <f t="shared" si="73"/>
        <v>0</v>
      </c>
      <c r="AJ89" s="172">
        <f t="shared" si="73"/>
        <v>0</v>
      </c>
      <c r="AK89" s="172">
        <f t="shared" si="73"/>
        <v>0</v>
      </c>
      <c r="AL89" s="172">
        <f t="shared" si="73"/>
        <v>0</v>
      </c>
      <c r="AM89" s="172">
        <f t="shared" si="73"/>
        <v>0</v>
      </c>
      <c r="AN89" s="172">
        <f t="shared" si="73"/>
        <v>0</v>
      </c>
      <c r="AO89" s="172">
        <f t="shared" si="73"/>
        <v>0</v>
      </c>
      <c r="AP89" s="172">
        <f t="shared" si="73"/>
        <v>0</v>
      </c>
      <c r="AQ89" s="172">
        <f t="shared" si="73"/>
        <v>0</v>
      </c>
      <c r="AR89" s="172">
        <f t="shared" si="73"/>
        <v>0</v>
      </c>
      <c r="AS89" s="172">
        <f t="shared" si="73"/>
        <v>0</v>
      </c>
      <c r="AT89" s="172">
        <f t="shared" si="73"/>
        <v>0</v>
      </c>
      <c r="AU89" s="172">
        <f t="shared" si="73"/>
        <v>0</v>
      </c>
      <c r="AV89" s="172">
        <f t="shared" si="73"/>
        <v>0</v>
      </c>
      <c r="AW89" s="172">
        <f t="shared" si="73"/>
        <v>0</v>
      </c>
      <c r="AX89" s="172">
        <f t="shared" si="73"/>
        <v>0</v>
      </c>
      <c r="AY89" s="172">
        <f t="shared" si="73"/>
        <v>0</v>
      </c>
      <c r="AZ89" s="172">
        <f t="shared" si="73"/>
        <v>0</v>
      </c>
      <c r="BA89" s="172">
        <f t="shared" si="73"/>
        <v>0</v>
      </c>
      <c r="BB89" s="172">
        <f t="shared" si="73"/>
        <v>0</v>
      </c>
      <c r="BC89" s="172">
        <f t="shared" si="73"/>
        <v>0</v>
      </c>
      <c r="BD89" s="172">
        <f t="shared" si="73"/>
        <v>0</v>
      </c>
      <c r="BE89" s="172">
        <f t="shared" si="73"/>
        <v>0</v>
      </c>
      <c r="BF89" s="172">
        <f t="shared" si="73"/>
        <v>0</v>
      </c>
      <c r="BG89" s="172">
        <f t="shared" si="73"/>
        <v>0</v>
      </c>
      <c r="BH89" s="172">
        <f t="shared" si="73"/>
        <v>0</v>
      </c>
      <c r="BI89" s="172">
        <f t="shared" si="73"/>
        <v>0</v>
      </c>
      <c r="BJ89" s="172">
        <f t="shared" si="73"/>
        <v>0</v>
      </c>
      <c r="BK89" s="172">
        <f t="shared" si="73"/>
        <v>0</v>
      </c>
      <c r="BL89" s="172">
        <f t="shared" si="73"/>
        <v>0</v>
      </c>
      <c r="BM89" s="172">
        <f t="shared" si="73"/>
        <v>0</v>
      </c>
      <c r="BN89" s="172">
        <f t="shared" si="73"/>
        <v>0</v>
      </c>
      <c r="BO89" s="172">
        <f t="shared" si="73"/>
        <v>0</v>
      </c>
      <c r="BP89" s="172">
        <f t="shared" si="73"/>
        <v>0</v>
      </c>
      <c r="BQ89" s="172">
        <f t="shared" si="73"/>
        <v>0</v>
      </c>
      <c r="BR89" s="172">
        <f t="shared" si="73"/>
        <v>0</v>
      </c>
      <c r="BS89" s="172">
        <f t="shared" si="73"/>
        <v>0</v>
      </c>
      <c r="BT89" s="172">
        <f t="shared" si="73"/>
        <v>0</v>
      </c>
      <c r="BU89" s="172">
        <f t="shared" si="73"/>
        <v>0</v>
      </c>
      <c r="BV89" s="172">
        <f t="shared" si="73"/>
        <v>0</v>
      </c>
      <c r="BW89" s="172">
        <f t="shared" si="73"/>
        <v>0</v>
      </c>
      <c r="BX89" s="172">
        <f t="shared" si="73"/>
        <v>0</v>
      </c>
      <c r="BY89" s="172">
        <f t="shared" si="73"/>
        <v>0</v>
      </c>
      <c r="BZ89" s="172">
        <f t="shared" si="73"/>
        <v>0</v>
      </c>
      <c r="CA89" s="172">
        <f t="shared" si="73"/>
        <v>0</v>
      </c>
      <c r="CB89" s="172">
        <f t="shared" si="73"/>
        <v>0</v>
      </c>
      <c r="CC89" s="172">
        <f t="shared" si="73"/>
        <v>0</v>
      </c>
      <c r="CD89" s="172">
        <f t="shared" si="73"/>
        <v>0</v>
      </c>
      <c r="CE89" s="172">
        <f t="shared" si="73"/>
        <v>0</v>
      </c>
      <c r="CF89" s="172">
        <f t="shared" si="73"/>
        <v>0</v>
      </c>
      <c r="CG89" s="172">
        <f t="shared" si="73"/>
        <v>0</v>
      </c>
      <c r="CH89" s="172">
        <f t="shared" si="73"/>
        <v>0</v>
      </c>
      <c r="CI89" s="172">
        <f t="shared" si="73"/>
        <v>0</v>
      </c>
      <c r="CJ89" s="172">
        <f t="shared" si="73"/>
        <v>0</v>
      </c>
      <c r="CK89" s="172">
        <f t="shared" si="73"/>
        <v>0</v>
      </c>
      <c r="CL89" s="172">
        <f t="shared" si="73"/>
        <v>0</v>
      </c>
      <c r="CM89" s="172">
        <f t="shared" si="73"/>
        <v>0</v>
      </c>
      <c r="CN89" s="172">
        <f t="shared" si="73"/>
        <v>0</v>
      </c>
      <c r="CO89" s="172">
        <f t="shared" si="73"/>
        <v>0</v>
      </c>
      <c r="CP89" s="172">
        <f t="shared" si="73"/>
        <v>0</v>
      </c>
      <c r="CQ89" s="172">
        <f t="shared" si="73"/>
        <v>0</v>
      </c>
    </row>
    <row r="90" spans="1:95" ht="14.25" customHeight="1">
      <c r="A90" s="237" t="s">
        <v>361</v>
      </c>
      <c r="B90" s="237"/>
      <c r="C90" s="354">
        <f>IF(ABS(C81)&lt;0.001,0,C81)</f>
        <v>0</v>
      </c>
      <c r="D90" s="354">
        <f t="shared" ref="D90:BO90" si="74">IF(ABS(D81)&lt;0.001,0,D81)</f>
        <v>0</v>
      </c>
      <c r="E90" s="354">
        <f t="shared" si="74"/>
        <v>0</v>
      </c>
      <c r="F90" s="354">
        <f t="shared" si="74"/>
        <v>0</v>
      </c>
      <c r="G90" s="354">
        <f t="shared" si="74"/>
        <v>0</v>
      </c>
      <c r="H90" s="354">
        <f t="shared" si="74"/>
        <v>0</v>
      </c>
      <c r="I90" s="354">
        <f t="shared" si="74"/>
        <v>0</v>
      </c>
      <c r="J90" s="354">
        <f t="shared" si="74"/>
        <v>0</v>
      </c>
      <c r="K90" s="354">
        <f t="shared" si="74"/>
        <v>0</v>
      </c>
      <c r="L90" s="354">
        <f t="shared" si="74"/>
        <v>0</v>
      </c>
      <c r="M90" s="354">
        <f t="shared" si="74"/>
        <v>0</v>
      </c>
      <c r="N90" s="354">
        <f t="shared" si="74"/>
        <v>0</v>
      </c>
      <c r="O90" s="354">
        <f t="shared" si="74"/>
        <v>0</v>
      </c>
      <c r="P90" s="354">
        <f t="shared" si="74"/>
        <v>0</v>
      </c>
      <c r="Q90" s="354">
        <f t="shared" si="74"/>
        <v>0</v>
      </c>
      <c r="R90" s="354">
        <f t="shared" si="74"/>
        <v>0</v>
      </c>
      <c r="S90" s="354">
        <f t="shared" si="74"/>
        <v>0</v>
      </c>
      <c r="T90" s="354">
        <f t="shared" si="74"/>
        <v>0</v>
      </c>
      <c r="U90" s="354">
        <f t="shared" si="74"/>
        <v>0</v>
      </c>
      <c r="V90" s="354">
        <f t="shared" si="74"/>
        <v>0</v>
      </c>
      <c r="W90" s="354">
        <f t="shared" si="74"/>
        <v>0</v>
      </c>
      <c r="X90" s="354">
        <f t="shared" si="74"/>
        <v>0</v>
      </c>
      <c r="Y90" s="354">
        <f t="shared" si="74"/>
        <v>0</v>
      </c>
      <c r="Z90" s="354">
        <f t="shared" si="74"/>
        <v>0</v>
      </c>
      <c r="AA90" s="354">
        <f t="shared" si="74"/>
        <v>0</v>
      </c>
      <c r="AB90" s="354">
        <f t="shared" si="74"/>
        <v>0</v>
      </c>
      <c r="AC90" s="354">
        <f t="shared" si="74"/>
        <v>0</v>
      </c>
      <c r="AD90" s="354">
        <f t="shared" si="74"/>
        <v>0</v>
      </c>
      <c r="AE90" s="354">
        <f t="shared" si="74"/>
        <v>0</v>
      </c>
      <c r="AF90" s="354">
        <f t="shared" si="74"/>
        <v>0</v>
      </c>
      <c r="AG90" s="354">
        <f t="shared" si="74"/>
        <v>0</v>
      </c>
      <c r="AH90" s="354">
        <f t="shared" si="74"/>
        <v>0</v>
      </c>
      <c r="AI90" s="354">
        <f t="shared" si="74"/>
        <v>0</v>
      </c>
      <c r="AJ90" s="354">
        <f t="shared" si="74"/>
        <v>0</v>
      </c>
      <c r="AK90" s="354">
        <f t="shared" si="74"/>
        <v>0</v>
      </c>
      <c r="AL90" s="354">
        <f t="shared" si="74"/>
        <v>0</v>
      </c>
      <c r="AM90" s="354">
        <f t="shared" si="74"/>
        <v>0</v>
      </c>
      <c r="AN90" s="354">
        <f t="shared" si="74"/>
        <v>0</v>
      </c>
      <c r="AO90" s="354">
        <f t="shared" si="74"/>
        <v>0</v>
      </c>
      <c r="AP90" s="354">
        <f t="shared" si="74"/>
        <v>0</v>
      </c>
      <c r="AQ90" s="354">
        <f t="shared" si="74"/>
        <v>0</v>
      </c>
      <c r="AR90" s="354">
        <f t="shared" si="74"/>
        <v>0</v>
      </c>
      <c r="AS90" s="354">
        <f t="shared" si="74"/>
        <v>0</v>
      </c>
      <c r="AT90" s="354">
        <f t="shared" si="74"/>
        <v>0</v>
      </c>
      <c r="AU90" s="354">
        <f t="shared" si="74"/>
        <v>0</v>
      </c>
      <c r="AV90" s="354">
        <f t="shared" si="74"/>
        <v>0</v>
      </c>
      <c r="AW90" s="354">
        <f t="shared" si="74"/>
        <v>0</v>
      </c>
      <c r="AX90" s="354">
        <f t="shared" si="74"/>
        <v>0</v>
      </c>
      <c r="AY90" s="354">
        <f t="shared" si="74"/>
        <v>0</v>
      </c>
      <c r="AZ90" s="354">
        <f t="shared" si="74"/>
        <v>0</v>
      </c>
      <c r="BA90" s="354">
        <f t="shared" si="74"/>
        <v>0</v>
      </c>
      <c r="BB90" s="354">
        <f t="shared" si="74"/>
        <v>0</v>
      </c>
      <c r="BC90" s="354">
        <f t="shared" si="74"/>
        <v>0</v>
      </c>
      <c r="BD90" s="354">
        <f t="shared" si="74"/>
        <v>0</v>
      </c>
      <c r="BE90" s="354">
        <f t="shared" si="74"/>
        <v>0</v>
      </c>
      <c r="BF90" s="354">
        <f t="shared" si="74"/>
        <v>0</v>
      </c>
      <c r="BG90" s="354">
        <f t="shared" si="74"/>
        <v>0</v>
      </c>
      <c r="BH90" s="354">
        <f t="shared" si="74"/>
        <v>0</v>
      </c>
      <c r="BI90" s="354">
        <f t="shared" si="74"/>
        <v>0</v>
      </c>
      <c r="BJ90" s="354">
        <f t="shared" si="74"/>
        <v>0</v>
      </c>
      <c r="BK90" s="354">
        <f t="shared" si="74"/>
        <v>0</v>
      </c>
      <c r="BL90" s="354">
        <f t="shared" si="74"/>
        <v>0</v>
      </c>
      <c r="BM90" s="354">
        <f t="shared" si="74"/>
        <v>0</v>
      </c>
      <c r="BN90" s="354">
        <f t="shared" si="74"/>
        <v>0</v>
      </c>
      <c r="BO90" s="354">
        <f t="shared" si="74"/>
        <v>0</v>
      </c>
      <c r="BP90" s="354">
        <f t="shared" ref="BP90:CQ90" si="75">IF(ABS(BP81)&lt;0.001,0,BP81)</f>
        <v>0</v>
      </c>
      <c r="BQ90" s="354">
        <f t="shared" si="75"/>
        <v>0</v>
      </c>
      <c r="BR90" s="354">
        <f t="shared" si="75"/>
        <v>0</v>
      </c>
      <c r="BS90" s="354">
        <f t="shared" si="75"/>
        <v>0</v>
      </c>
      <c r="BT90" s="354">
        <f t="shared" si="75"/>
        <v>0</v>
      </c>
      <c r="BU90" s="354">
        <f t="shared" si="75"/>
        <v>0</v>
      </c>
      <c r="BV90" s="354">
        <f t="shared" si="75"/>
        <v>0</v>
      </c>
      <c r="BW90" s="354">
        <f t="shared" si="75"/>
        <v>0</v>
      </c>
      <c r="BX90" s="354">
        <f t="shared" si="75"/>
        <v>0</v>
      </c>
      <c r="BY90" s="354">
        <f t="shared" si="75"/>
        <v>0</v>
      </c>
      <c r="BZ90" s="354">
        <f t="shared" si="75"/>
        <v>0</v>
      </c>
      <c r="CA90" s="354">
        <f t="shared" si="75"/>
        <v>0</v>
      </c>
      <c r="CB90" s="354">
        <f t="shared" si="75"/>
        <v>0</v>
      </c>
      <c r="CC90" s="354">
        <f t="shared" si="75"/>
        <v>0</v>
      </c>
      <c r="CD90" s="354">
        <f t="shared" si="75"/>
        <v>0</v>
      </c>
      <c r="CE90" s="354">
        <f t="shared" si="75"/>
        <v>0</v>
      </c>
      <c r="CF90" s="354">
        <f t="shared" si="75"/>
        <v>0</v>
      </c>
      <c r="CG90" s="354">
        <f t="shared" si="75"/>
        <v>0</v>
      </c>
      <c r="CH90" s="354">
        <f t="shared" si="75"/>
        <v>0</v>
      </c>
      <c r="CI90" s="354">
        <f t="shared" si="75"/>
        <v>0</v>
      </c>
      <c r="CJ90" s="354">
        <f t="shared" si="75"/>
        <v>0</v>
      </c>
      <c r="CK90" s="354">
        <f t="shared" si="75"/>
        <v>0</v>
      </c>
      <c r="CL90" s="354">
        <f t="shared" si="75"/>
        <v>0</v>
      </c>
      <c r="CM90" s="354">
        <f t="shared" si="75"/>
        <v>0</v>
      </c>
      <c r="CN90" s="354">
        <f t="shared" si="75"/>
        <v>0</v>
      </c>
      <c r="CO90" s="354">
        <f t="shared" si="75"/>
        <v>0</v>
      </c>
      <c r="CP90" s="354">
        <f t="shared" si="75"/>
        <v>0</v>
      </c>
      <c r="CQ90" s="354">
        <f t="shared" si="75"/>
        <v>0</v>
      </c>
    </row>
    <row r="91" spans="1:95" ht="14.25" customHeight="1">
      <c r="A91" s="75" t="s">
        <v>362</v>
      </c>
      <c r="B91" s="75"/>
      <c r="C91" s="172"/>
      <c r="D91" s="172"/>
      <c r="E91" s="172"/>
      <c r="F91" s="172"/>
      <c r="G91" s="172"/>
      <c r="H91" s="172"/>
      <c r="I91" s="172"/>
      <c r="J91" s="172"/>
      <c r="K91" s="172"/>
      <c r="L91" s="172"/>
      <c r="M91" s="172"/>
      <c r="N91" s="172"/>
      <c r="O91" s="172"/>
      <c r="P91" s="172"/>
      <c r="Q91" s="172"/>
      <c r="R91" s="172"/>
      <c r="S91" s="172"/>
      <c r="T91" s="172"/>
      <c r="U91" s="172"/>
      <c r="V91" s="172"/>
      <c r="W91" s="172"/>
      <c r="X91" s="172"/>
      <c r="Y91" s="172"/>
      <c r="Z91" s="172"/>
      <c r="AA91" s="172"/>
      <c r="AB91" s="172"/>
      <c r="AC91" s="172"/>
      <c r="AD91" s="172"/>
      <c r="AE91" s="172"/>
      <c r="AF91" s="172"/>
      <c r="AG91" s="172"/>
      <c r="AH91" s="172"/>
      <c r="AI91" s="172"/>
      <c r="AJ91" s="172"/>
      <c r="AK91" s="172"/>
      <c r="AL91" s="172"/>
      <c r="AM91" s="172"/>
      <c r="AN91" s="172"/>
      <c r="AO91" s="172"/>
      <c r="AP91" s="172"/>
      <c r="AQ91" s="172"/>
      <c r="AR91" s="172"/>
      <c r="AS91" s="172"/>
      <c r="AT91" s="172"/>
      <c r="AU91" s="172"/>
      <c r="AV91" s="172"/>
      <c r="AW91" s="172"/>
      <c r="AX91" s="172"/>
      <c r="AY91" s="172"/>
      <c r="AZ91" s="172"/>
      <c r="BA91" s="172"/>
      <c r="BB91" s="172"/>
      <c r="BC91" s="172"/>
      <c r="BD91" s="172"/>
      <c r="BE91" s="172"/>
      <c r="BF91" s="172"/>
      <c r="BG91" s="172"/>
      <c r="BH91" s="172"/>
      <c r="BI91" s="172"/>
      <c r="BJ91" s="172"/>
      <c r="BK91" s="172"/>
      <c r="BL91" s="172"/>
      <c r="BM91" s="172"/>
      <c r="BN91" s="172"/>
      <c r="BO91" s="172"/>
      <c r="BP91" s="172"/>
      <c r="BQ91" s="172"/>
      <c r="BR91" s="172"/>
      <c r="BS91" s="172"/>
      <c r="BT91" s="172"/>
      <c r="BU91" s="172"/>
      <c r="BV91" s="172"/>
      <c r="BW91" s="172"/>
      <c r="BX91" s="172"/>
      <c r="BY91" s="172"/>
      <c r="BZ91" s="172"/>
      <c r="CA91" s="172"/>
      <c r="CB91" s="172"/>
      <c r="CC91" s="172"/>
      <c r="CD91" s="172"/>
      <c r="CE91" s="172"/>
      <c r="CF91" s="172"/>
      <c r="CG91" s="172"/>
      <c r="CH91" s="172"/>
      <c r="CI91" s="172"/>
      <c r="CJ91" s="172"/>
      <c r="CK91" s="172"/>
      <c r="CL91" s="172"/>
      <c r="CM91" s="172"/>
      <c r="CN91" s="172"/>
      <c r="CO91" s="172"/>
      <c r="CP91" s="172"/>
      <c r="CQ91" s="172"/>
    </row>
    <row r="92" spans="1:95" ht="14.25" customHeight="1">
      <c r="A92" s="237" t="s">
        <v>352</v>
      </c>
      <c r="B92" s="237"/>
      <c r="C92" s="172">
        <f t="shared" ref="C92:AH92" si="76">C29</f>
        <v>0</v>
      </c>
      <c r="D92" s="172">
        <f t="shared" si="76"/>
        <v>0</v>
      </c>
      <c r="E92" s="172">
        <f t="shared" si="76"/>
        <v>0</v>
      </c>
      <c r="F92" s="172">
        <f t="shared" si="76"/>
        <v>0</v>
      </c>
      <c r="G92" s="172">
        <f t="shared" si="76"/>
        <v>0</v>
      </c>
      <c r="H92" s="172">
        <f t="shared" si="76"/>
        <v>0</v>
      </c>
      <c r="I92" s="172">
        <f t="shared" si="76"/>
        <v>0</v>
      </c>
      <c r="J92" s="172">
        <f t="shared" si="76"/>
        <v>0</v>
      </c>
      <c r="K92" s="172">
        <f t="shared" si="76"/>
        <v>0</v>
      </c>
      <c r="L92" s="172">
        <f t="shared" si="76"/>
        <v>0</v>
      </c>
      <c r="M92" s="172">
        <f t="shared" si="76"/>
        <v>0</v>
      </c>
      <c r="N92" s="172">
        <f t="shared" si="76"/>
        <v>0</v>
      </c>
      <c r="O92" s="172">
        <f t="shared" si="76"/>
        <v>0</v>
      </c>
      <c r="P92" s="172">
        <f t="shared" si="76"/>
        <v>0</v>
      </c>
      <c r="Q92" s="172">
        <f t="shared" si="76"/>
        <v>0</v>
      </c>
      <c r="R92" s="172">
        <f t="shared" si="76"/>
        <v>0</v>
      </c>
      <c r="S92" s="172">
        <f t="shared" si="76"/>
        <v>0</v>
      </c>
      <c r="T92" s="172">
        <f t="shared" si="76"/>
        <v>0</v>
      </c>
      <c r="U92" s="172">
        <f t="shared" si="76"/>
        <v>0</v>
      </c>
      <c r="V92" s="172">
        <f t="shared" si="76"/>
        <v>0</v>
      </c>
      <c r="W92" s="172">
        <f t="shared" si="76"/>
        <v>0</v>
      </c>
      <c r="X92" s="172">
        <f t="shared" si="76"/>
        <v>0</v>
      </c>
      <c r="Y92" s="172">
        <f t="shared" si="76"/>
        <v>0</v>
      </c>
      <c r="Z92" s="172">
        <f t="shared" si="76"/>
        <v>0</v>
      </c>
      <c r="AA92" s="172">
        <f t="shared" si="76"/>
        <v>0</v>
      </c>
      <c r="AB92" s="172">
        <f t="shared" si="76"/>
        <v>0</v>
      </c>
      <c r="AC92" s="172">
        <f t="shared" si="76"/>
        <v>0</v>
      </c>
      <c r="AD92" s="172">
        <f t="shared" si="76"/>
        <v>0</v>
      </c>
      <c r="AE92" s="172">
        <f t="shared" si="76"/>
        <v>0</v>
      </c>
      <c r="AF92" s="172">
        <f t="shared" si="76"/>
        <v>0</v>
      </c>
      <c r="AG92" s="172">
        <f t="shared" si="76"/>
        <v>0</v>
      </c>
      <c r="AH92" s="172">
        <f t="shared" si="76"/>
        <v>0</v>
      </c>
      <c r="AI92" s="172">
        <f t="shared" ref="AI92:BN92" si="77">AI29</f>
        <v>0</v>
      </c>
      <c r="AJ92" s="172">
        <f t="shared" si="77"/>
        <v>0</v>
      </c>
      <c r="AK92" s="172">
        <f t="shared" si="77"/>
        <v>0</v>
      </c>
      <c r="AL92" s="172">
        <f t="shared" si="77"/>
        <v>0</v>
      </c>
      <c r="AM92" s="172">
        <f t="shared" si="77"/>
        <v>0</v>
      </c>
      <c r="AN92" s="172">
        <f t="shared" si="77"/>
        <v>0</v>
      </c>
      <c r="AO92" s="172">
        <f t="shared" si="77"/>
        <v>0</v>
      </c>
      <c r="AP92" s="172">
        <f t="shared" si="77"/>
        <v>0</v>
      </c>
      <c r="AQ92" s="172">
        <f t="shared" si="77"/>
        <v>0</v>
      </c>
      <c r="AR92" s="172">
        <f t="shared" si="77"/>
        <v>0</v>
      </c>
      <c r="AS92" s="172">
        <f t="shared" si="77"/>
        <v>0</v>
      </c>
      <c r="AT92" s="172">
        <f t="shared" si="77"/>
        <v>0</v>
      </c>
      <c r="AU92" s="172">
        <f t="shared" si="77"/>
        <v>0</v>
      </c>
      <c r="AV92" s="172">
        <f t="shared" si="77"/>
        <v>0</v>
      </c>
      <c r="AW92" s="172">
        <f t="shared" si="77"/>
        <v>0</v>
      </c>
      <c r="AX92" s="172">
        <f t="shared" si="77"/>
        <v>0</v>
      </c>
      <c r="AY92" s="172">
        <f t="shared" si="77"/>
        <v>0</v>
      </c>
      <c r="AZ92" s="172">
        <f t="shared" si="77"/>
        <v>0</v>
      </c>
      <c r="BA92" s="172">
        <f t="shared" si="77"/>
        <v>0</v>
      </c>
      <c r="BB92" s="172">
        <f t="shared" si="77"/>
        <v>0</v>
      </c>
      <c r="BC92" s="172">
        <f t="shared" si="77"/>
        <v>0</v>
      </c>
      <c r="BD92" s="172">
        <f t="shared" si="77"/>
        <v>0</v>
      </c>
      <c r="BE92" s="172">
        <f t="shared" si="77"/>
        <v>0</v>
      </c>
      <c r="BF92" s="172">
        <f t="shared" si="77"/>
        <v>0</v>
      </c>
      <c r="BG92" s="172">
        <f t="shared" si="77"/>
        <v>0</v>
      </c>
      <c r="BH92" s="172">
        <f t="shared" si="77"/>
        <v>0</v>
      </c>
      <c r="BI92" s="172">
        <f t="shared" si="77"/>
        <v>0</v>
      </c>
      <c r="BJ92" s="172">
        <f t="shared" si="77"/>
        <v>0</v>
      </c>
      <c r="BK92" s="172">
        <f t="shared" si="77"/>
        <v>0</v>
      </c>
      <c r="BL92" s="172">
        <f t="shared" si="77"/>
        <v>0</v>
      </c>
      <c r="BM92" s="172">
        <f t="shared" si="77"/>
        <v>0</v>
      </c>
      <c r="BN92" s="172">
        <f t="shared" si="77"/>
        <v>0</v>
      </c>
      <c r="BO92" s="172">
        <f t="shared" ref="BO92:CQ92" si="78">BO29</f>
        <v>0</v>
      </c>
      <c r="BP92" s="172">
        <f t="shared" si="78"/>
        <v>0</v>
      </c>
      <c r="BQ92" s="172">
        <f t="shared" si="78"/>
        <v>0</v>
      </c>
      <c r="BR92" s="172">
        <f t="shared" si="78"/>
        <v>0</v>
      </c>
      <c r="BS92" s="172">
        <f t="shared" si="78"/>
        <v>0</v>
      </c>
      <c r="BT92" s="172">
        <f t="shared" si="78"/>
        <v>0</v>
      </c>
      <c r="BU92" s="172">
        <f t="shared" si="78"/>
        <v>0</v>
      </c>
      <c r="BV92" s="172">
        <f t="shared" si="78"/>
        <v>0</v>
      </c>
      <c r="BW92" s="172">
        <f t="shared" si="78"/>
        <v>0</v>
      </c>
      <c r="BX92" s="172">
        <f t="shared" si="78"/>
        <v>0</v>
      </c>
      <c r="BY92" s="172">
        <f t="shared" si="78"/>
        <v>0</v>
      </c>
      <c r="BZ92" s="172">
        <f t="shared" si="78"/>
        <v>0</v>
      </c>
      <c r="CA92" s="172">
        <f t="shared" si="78"/>
        <v>0</v>
      </c>
      <c r="CB92" s="172">
        <f t="shared" si="78"/>
        <v>0</v>
      </c>
      <c r="CC92" s="172">
        <f t="shared" si="78"/>
        <v>0</v>
      </c>
      <c r="CD92" s="172">
        <f t="shared" si="78"/>
        <v>0</v>
      </c>
      <c r="CE92" s="172">
        <f t="shared" si="78"/>
        <v>0</v>
      </c>
      <c r="CF92" s="172">
        <f t="shared" si="78"/>
        <v>0</v>
      </c>
      <c r="CG92" s="172">
        <f t="shared" si="78"/>
        <v>0</v>
      </c>
      <c r="CH92" s="172">
        <f t="shared" si="78"/>
        <v>0</v>
      </c>
      <c r="CI92" s="172">
        <f t="shared" si="78"/>
        <v>0</v>
      </c>
      <c r="CJ92" s="172">
        <f t="shared" si="78"/>
        <v>0</v>
      </c>
      <c r="CK92" s="172">
        <f t="shared" si="78"/>
        <v>0</v>
      </c>
      <c r="CL92" s="172">
        <f t="shared" si="78"/>
        <v>0</v>
      </c>
      <c r="CM92" s="172">
        <f t="shared" si="78"/>
        <v>0</v>
      </c>
      <c r="CN92" s="172">
        <f t="shared" si="78"/>
        <v>0</v>
      </c>
      <c r="CO92" s="172">
        <f t="shared" si="78"/>
        <v>0</v>
      </c>
      <c r="CP92" s="172">
        <f t="shared" si="78"/>
        <v>0</v>
      </c>
      <c r="CQ92" s="172">
        <f t="shared" si="78"/>
        <v>0</v>
      </c>
    </row>
    <row r="93" spans="1:95" ht="14.25" customHeight="1">
      <c r="A93" s="237" t="s">
        <v>363</v>
      </c>
      <c r="B93" s="237"/>
      <c r="C93" s="172"/>
      <c r="D93" s="172">
        <f t="shared" ref="D93:AI93" si="79">D55</f>
        <v>0</v>
      </c>
      <c r="E93" s="172">
        <f t="shared" si="79"/>
        <v>0</v>
      </c>
      <c r="F93" s="172">
        <f t="shared" si="79"/>
        <v>0</v>
      </c>
      <c r="G93" s="172">
        <f t="shared" si="79"/>
        <v>0</v>
      </c>
      <c r="H93" s="172">
        <f t="shared" si="79"/>
        <v>0</v>
      </c>
      <c r="I93" s="172">
        <f t="shared" si="79"/>
        <v>0</v>
      </c>
      <c r="J93" s="172">
        <f t="shared" si="79"/>
        <v>0</v>
      </c>
      <c r="K93" s="172">
        <f t="shared" si="79"/>
        <v>0</v>
      </c>
      <c r="L93" s="172">
        <f t="shared" si="79"/>
        <v>0</v>
      </c>
      <c r="M93" s="172">
        <f t="shared" si="79"/>
        <v>0</v>
      </c>
      <c r="N93" s="172">
        <f t="shared" si="79"/>
        <v>0</v>
      </c>
      <c r="O93" s="172">
        <f t="shared" si="79"/>
        <v>0</v>
      </c>
      <c r="P93" s="172">
        <f t="shared" si="79"/>
        <v>0</v>
      </c>
      <c r="Q93" s="172">
        <f t="shared" si="79"/>
        <v>0</v>
      </c>
      <c r="R93" s="172">
        <f t="shared" si="79"/>
        <v>0</v>
      </c>
      <c r="S93" s="172">
        <f t="shared" si="79"/>
        <v>0</v>
      </c>
      <c r="T93" s="172">
        <f t="shared" si="79"/>
        <v>0</v>
      </c>
      <c r="U93" s="172">
        <f t="shared" si="79"/>
        <v>0</v>
      </c>
      <c r="V93" s="172">
        <f t="shared" si="79"/>
        <v>0</v>
      </c>
      <c r="W93" s="172">
        <f t="shared" si="79"/>
        <v>0</v>
      </c>
      <c r="X93" s="172">
        <f t="shared" si="79"/>
        <v>0</v>
      </c>
      <c r="Y93" s="172">
        <f t="shared" si="79"/>
        <v>0</v>
      </c>
      <c r="Z93" s="172">
        <f t="shared" si="79"/>
        <v>0</v>
      </c>
      <c r="AA93" s="172">
        <f t="shared" si="79"/>
        <v>0</v>
      </c>
      <c r="AB93" s="172">
        <f t="shared" si="79"/>
        <v>0</v>
      </c>
      <c r="AC93" s="172">
        <f t="shared" si="79"/>
        <v>0</v>
      </c>
      <c r="AD93" s="172">
        <f t="shared" si="79"/>
        <v>0</v>
      </c>
      <c r="AE93" s="172">
        <f t="shared" si="79"/>
        <v>0</v>
      </c>
      <c r="AF93" s="172">
        <f t="shared" si="79"/>
        <v>0</v>
      </c>
      <c r="AG93" s="172">
        <f t="shared" si="79"/>
        <v>0</v>
      </c>
      <c r="AH93" s="172">
        <f t="shared" si="79"/>
        <v>0</v>
      </c>
      <c r="AI93" s="172">
        <f t="shared" si="79"/>
        <v>0</v>
      </c>
      <c r="AJ93" s="172">
        <f t="shared" ref="AJ93:BO93" si="80">AJ55</f>
        <v>0</v>
      </c>
      <c r="AK93" s="172">
        <f t="shared" si="80"/>
        <v>0</v>
      </c>
      <c r="AL93" s="172">
        <f t="shared" si="80"/>
        <v>0</v>
      </c>
      <c r="AM93" s="172">
        <f t="shared" si="80"/>
        <v>0</v>
      </c>
      <c r="AN93" s="172">
        <f t="shared" si="80"/>
        <v>0</v>
      </c>
      <c r="AO93" s="172">
        <f t="shared" si="80"/>
        <v>0</v>
      </c>
      <c r="AP93" s="172">
        <f t="shared" si="80"/>
        <v>0</v>
      </c>
      <c r="AQ93" s="172">
        <f t="shared" si="80"/>
        <v>0</v>
      </c>
      <c r="AR93" s="172">
        <f t="shared" si="80"/>
        <v>0</v>
      </c>
      <c r="AS93" s="172">
        <f t="shared" si="80"/>
        <v>0</v>
      </c>
      <c r="AT93" s="172">
        <f t="shared" si="80"/>
        <v>0</v>
      </c>
      <c r="AU93" s="172">
        <f t="shared" si="80"/>
        <v>0</v>
      </c>
      <c r="AV93" s="172">
        <f t="shared" si="80"/>
        <v>0</v>
      </c>
      <c r="AW93" s="172">
        <f t="shared" si="80"/>
        <v>0</v>
      </c>
      <c r="AX93" s="172">
        <f t="shared" si="80"/>
        <v>0</v>
      </c>
      <c r="AY93" s="172">
        <f t="shared" si="80"/>
        <v>0</v>
      </c>
      <c r="AZ93" s="172">
        <f t="shared" si="80"/>
        <v>0</v>
      </c>
      <c r="BA93" s="172">
        <f t="shared" si="80"/>
        <v>0</v>
      </c>
      <c r="BB93" s="172">
        <f t="shared" si="80"/>
        <v>0</v>
      </c>
      <c r="BC93" s="172">
        <f t="shared" si="80"/>
        <v>0</v>
      </c>
      <c r="BD93" s="172">
        <f t="shared" si="80"/>
        <v>0</v>
      </c>
      <c r="BE93" s="172">
        <f t="shared" si="80"/>
        <v>0</v>
      </c>
      <c r="BF93" s="172">
        <f t="shared" si="80"/>
        <v>0</v>
      </c>
      <c r="BG93" s="172">
        <f t="shared" si="80"/>
        <v>0</v>
      </c>
      <c r="BH93" s="172">
        <f t="shared" si="80"/>
        <v>0</v>
      </c>
      <c r="BI93" s="172">
        <f t="shared" si="80"/>
        <v>0</v>
      </c>
      <c r="BJ93" s="172">
        <f t="shared" si="80"/>
        <v>0</v>
      </c>
      <c r="BK93" s="172">
        <f t="shared" si="80"/>
        <v>0</v>
      </c>
      <c r="BL93" s="172">
        <f t="shared" si="80"/>
        <v>0</v>
      </c>
      <c r="BM93" s="172">
        <f t="shared" si="80"/>
        <v>0</v>
      </c>
      <c r="BN93" s="172">
        <f t="shared" si="80"/>
        <v>0</v>
      </c>
      <c r="BO93" s="172">
        <f t="shared" si="80"/>
        <v>0</v>
      </c>
      <c r="BP93" s="172">
        <f t="shared" ref="BP93:CQ93" si="81">BP55</f>
        <v>0</v>
      </c>
      <c r="BQ93" s="172">
        <f t="shared" si="81"/>
        <v>0</v>
      </c>
      <c r="BR93" s="172">
        <f t="shared" si="81"/>
        <v>0</v>
      </c>
      <c r="BS93" s="172">
        <f t="shared" si="81"/>
        <v>0</v>
      </c>
      <c r="BT93" s="172">
        <f t="shared" si="81"/>
        <v>0</v>
      </c>
      <c r="BU93" s="172">
        <f t="shared" si="81"/>
        <v>0</v>
      </c>
      <c r="BV93" s="172">
        <f t="shared" si="81"/>
        <v>0</v>
      </c>
      <c r="BW93" s="172">
        <f t="shared" si="81"/>
        <v>0</v>
      </c>
      <c r="BX93" s="172">
        <f t="shared" si="81"/>
        <v>0</v>
      </c>
      <c r="BY93" s="172">
        <f t="shared" si="81"/>
        <v>0</v>
      </c>
      <c r="BZ93" s="172">
        <f t="shared" si="81"/>
        <v>0</v>
      </c>
      <c r="CA93" s="172">
        <f t="shared" si="81"/>
        <v>0</v>
      </c>
      <c r="CB93" s="172">
        <f t="shared" si="81"/>
        <v>0</v>
      </c>
      <c r="CC93" s="172">
        <f t="shared" si="81"/>
        <v>0</v>
      </c>
      <c r="CD93" s="172">
        <f t="shared" si="81"/>
        <v>0</v>
      </c>
      <c r="CE93" s="172">
        <f t="shared" si="81"/>
        <v>0</v>
      </c>
      <c r="CF93" s="172">
        <f t="shared" si="81"/>
        <v>0</v>
      </c>
      <c r="CG93" s="172">
        <f t="shared" si="81"/>
        <v>0</v>
      </c>
      <c r="CH93" s="172">
        <f t="shared" si="81"/>
        <v>0</v>
      </c>
      <c r="CI93" s="172">
        <f t="shared" si="81"/>
        <v>0</v>
      </c>
      <c r="CJ93" s="172">
        <f t="shared" si="81"/>
        <v>0</v>
      </c>
      <c r="CK93" s="172">
        <f t="shared" si="81"/>
        <v>0</v>
      </c>
      <c r="CL93" s="172">
        <f t="shared" si="81"/>
        <v>0</v>
      </c>
      <c r="CM93" s="172">
        <f t="shared" si="81"/>
        <v>0</v>
      </c>
      <c r="CN93" s="172">
        <f t="shared" si="81"/>
        <v>0</v>
      </c>
      <c r="CO93" s="172">
        <f t="shared" si="81"/>
        <v>0</v>
      </c>
      <c r="CP93" s="172">
        <f t="shared" si="81"/>
        <v>0</v>
      </c>
      <c r="CQ93" s="172">
        <f t="shared" si="81"/>
        <v>0</v>
      </c>
    </row>
    <row r="94" spans="1:95" ht="14.25" customHeight="1">
      <c r="A94" s="237" t="s">
        <v>364</v>
      </c>
      <c r="B94" s="237"/>
      <c r="C94" s="172"/>
      <c r="D94" s="172">
        <f t="shared" ref="D94:AI94" si="82">D68</f>
        <v>0</v>
      </c>
      <c r="E94" s="172">
        <f t="shared" si="82"/>
        <v>0</v>
      </c>
      <c r="F94" s="172">
        <f t="shared" si="82"/>
        <v>0</v>
      </c>
      <c r="G94" s="172">
        <f t="shared" si="82"/>
        <v>0</v>
      </c>
      <c r="H94" s="172">
        <f t="shared" si="82"/>
        <v>0</v>
      </c>
      <c r="I94" s="172">
        <f t="shared" si="82"/>
        <v>0</v>
      </c>
      <c r="J94" s="172">
        <f t="shared" si="82"/>
        <v>0</v>
      </c>
      <c r="K94" s="172">
        <f t="shared" si="82"/>
        <v>0</v>
      </c>
      <c r="L94" s="172">
        <f t="shared" si="82"/>
        <v>0</v>
      </c>
      <c r="M94" s="172">
        <f t="shared" si="82"/>
        <v>0</v>
      </c>
      <c r="N94" s="172">
        <f t="shared" si="82"/>
        <v>0</v>
      </c>
      <c r="O94" s="172">
        <f t="shared" si="82"/>
        <v>0</v>
      </c>
      <c r="P94" s="172">
        <f t="shared" si="82"/>
        <v>0</v>
      </c>
      <c r="Q94" s="172">
        <f t="shared" si="82"/>
        <v>0</v>
      </c>
      <c r="R94" s="172">
        <f t="shared" si="82"/>
        <v>0</v>
      </c>
      <c r="S94" s="172">
        <f t="shared" si="82"/>
        <v>0</v>
      </c>
      <c r="T94" s="172">
        <f t="shared" si="82"/>
        <v>0</v>
      </c>
      <c r="U94" s="172">
        <f t="shared" si="82"/>
        <v>0</v>
      </c>
      <c r="V94" s="172">
        <f t="shared" si="82"/>
        <v>0</v>
      </c>
      <c r="W94" s="172">
        <f t="shared" si="82"/>
        <v>0</v>
      </c>
      <c r="X94" s="172">
        <f t="shared" si="82"/>
        <v>0</v>
      </c>
      <c r="Y94" s="172">
        <f t="shared" si="82"/>
        <v>0</v>
      </c>
      <c r="Z94" s="172">
        <f t="shared" si="82"/>
        <v>0</v>
      </c>
      <c r="AA94" s="172">
        <f t="shared" si="82"/>
        <v>0</v>
      </c>
      <c r="AB94" s="172">
        <f t="shared" si="82"/>
        <v>0</v>
      </c>
      <c r="AC94" s="172">
        <f t="shared" si="82"/>
        <v>0</v>
      </c>
      <c r="AD94" s="172">
        <f t="shared" si="82"/>
        <v>0</v>
      </c>
      <c r="AE94" s="172">
        <f t="shared" si="82"/>
        <v>0</v>
      </c>
      <c r="AF94" s="172">
        <f t="shared" si="82"/>
        <v>0</v>
      </c>
      <c r="AG94" s="172">
        <f t="shared" si="82"/>
        <v>0</v>
      </c>
      <c r="AH94" s="172">
        <f t="shared" si="82"/>
        <v>0</v>
      </c>
      <c r="AI94" s="172">
        <f t="shared" si="82"/>
        <v>0</v>
      </c>
      <c r="AJ94" s="172">
        <f t="shared" ref="AJ94:BO94" si="83">AJ68</f>
        <v>0</v>
      </c>
      <c r="AK94" s="172">
        <f t="shared" si="83"/>
        <v>0</v>
      </c>
      <c r="AL94" s="172">
        <f t="shared" si="83"/>
        <v>0</v>
      </c>
      <c r="AM94" s="172">
        <f t="shared" si="83"/>
        <v>0</v>
      </c>
      <c r="AN94" s="172">
        <f t="shared" si="83"/>
        <v>0</v>
      </c>
      <c r="AO94" s="172">
        <f t="shared" si="83"/>
        <v>0</v>
      </c>
      <c r="AP94" s="172">
        <f t="shared" si="83"/>
        <v>0</v>
      </c>
      <c r="AQ94" s="172">
        <f t="shared" si="83"/>
        <v>0</v>
      </c>
      <c r="AR94" s="172">
        <f t="shared" si="83"/>
        <v>0</v>
      </c>
      <c r="AS94" s="172">
        <f t="shared" si="83"/>
        <v>0</v>
      </c>
      <c r="AT94" s="172">
        <f t="shared" si="83"/>
        <v>0</v>
      </c>
      <c r="AU94" s="172">
        <f t="shared" si="83"/>
        <v>0</v>
      </c>
      <c r="AV94" s="172">
        <f t="shared" si="83"/>
        <v>0</v>
      </c>
      <c r="AW94" s="172">
        <f t="shared" si="83"/>
        <v>0</v>
      </c>
      <c r="AX94" s="172">
        <f t="shared" si="83"/>
        <v>0</v>
      </c>
      <c r="AY94" s="172">
        <f t="shared" si="83"/>
        <v>0</v>
      </c>
      <c r="AZ94" s="172">
        <f t="shared" si="83"/>
        <v>0</v>
      </c>
      <c r="BA94" s="172">
        <f t="shared" si="83"/>
        <v>0</v>
      </c>
      <c r="BB94" s="172">
        <f t="shared" si="83"/>
        <v>0</v>
      </c>
      <c r="BC94" s="172">
        <f t="shared" si="83"/>
        <v>0</v>
      </c>
      <c r="BD94" s="172">
        <f t="shared" si="83"/>
        <v>0</v>
      </c>
      <c r="BE94" s="172">
        <f t="shared" si="83"/>
        <v>0</v>
      </c>
      <c r="BF94" s="172">
        <f t="shared" si="83"/>
        <v>0</v>
      </c>
      <c r="BG94" s="172">
        <f t="shared" si="83"/>
        <v>0</v>
      </c>
      <c r="BH94" s="172">
        <f t="shared" si="83"/>
        <v>0</v>
      </c>
      <c r="BI94" s="172">
        <f t="shared" si="83"/>
        <v>0</v>
      </c>
      <c r="BJ94" s="172">
        <f t="shared" si="83"/>
        <v>0</v>
      </c>
      <c r="BK94" s="172">
        <f t="shared" si="83"/>
        <v>0</v>
      </c>
      <c r="BL94" s="172">
        <f t="shared" si="83"/>
        <v>0</v>
      </c>
      <c r="BM94" s="172">
        <f t="shared" si="83"/>
        <v>0</v>
      </c>
      <c r="BN94" s="172">
        <f t="shared" si="83"/>
        <v>0</v>
      </c>
      <c r="BO94" s="172">
        <f t="shared" si="83"/>
        <v>0</v>
      </c>
      <c r="BP94" s="172">
        <f t="shared" ref="BP94:CQ94" si="84">BP68</f>
        <v>0</v>
      </c>
      <c r="BQ94" s="172">
        <f t="shared" si="84"/>
        <v>0</v>
      </c>
      <c r="BR94" s="172">
        <f t="shared" si="84"/>
        <v>0</v>
      </c>
      <c r="BS94" s="172">
        <f t="shared" si="84"/>
        <v>0</v>
      </c>
      <c r="BT94" s="172">
        <f t="shared" si="84"/>
        <v>0</v>
      </c>
      <c r="BU94" s="172">
        <f t="shared" si="84"/>
        <v>0</v>
      </c>
      <c r="BV94" s="172">
        <f t="shared" si="84"/>
        <v>0</v>
      </c>
      <c r="BW94" s="172">
        <f t="shared" si="84"/>
        <v>0</v>
      </c>
      <c r="BX94" s="172">
        <f t="shared" si="84"/>
        <v>0</v>
      </c>
      <c r="BY94" s="172">
        <f t="shared" si="84"/>
        <v>0</v>
      </c>
      <c r="BZ94" s="172">
        <f t="shared" si="84"/>
        <v>0</v>
      </c>
      <c r="CA94" s="172">
        <f t="shared" si="84"/>
        <v>0</v>
      </c>
      <c r="CB94" s="172">
        <f t="shared" si="84"/>
        <v>0</v>
      </c>
      <c r="CC94" s="172">
        <f t="shared" si="84"/>
        <v>0</v>
      </c>
      <c r="CD94" s="172">
        <f t="shared" si="84"/>
        <v>0</v>
      </c>
      <c r="CE94" s="172">
        <f t="shared" si="84"/>
        <v>0</v>
      </c>
      <c r="CF94" s="172">
        <f t="shared" si="84"/>
        <v>0</v>
      </c>
      <c r="CG94" s="172">
        <f t="shared" si="84"/>
        <v>0</v>
      </c>
      <c r="CH94" s="172">
        <f t="shared" si="84"/>
        <v>0</v>
      </c>
      <c r="CI94" s="172">
        <f t="shared" si="84"/>
        <v>0</v>
      </c>
      <c r="CJ94" s="172">
        <f t="shared" si="84"/>
        <v>0</v>
      </c>
      <c r="CK94" s="172">
        <f t="shared" si="84"/>
        <v>0</v>
      </c>
      <c r="CL94" s="172">
        <f t="shared" si="84"/>
        <v>0</v>
      </c>
      <c r="CM94" s="172">
        <f t="shared" si="84"/>
        <v>0</v>
      </c>
      <c r="CN94" s="172">
        <f t="shared" si="84"/>
        <v>0</v>
      </c>
      <c r="CO94" s="172">
        <f t="shared" si="84"/>
        <v>0</v>
      </c>
      <c r="CP94" s="172">
        <f t="shared" si="84"/>
        <v>0</v>
      </c>
      <c r="CQ94" s="172">
        <f t="shared" si="84"/>
        <v>0</v>
      </c>
    </row>
    <row r="95" spans="1:95" ht="14.25" customHeight="1">
      <c r="A95" s="75" t="s">
        <v>365</v>
      </c>
      <c r="B95" s="75"/>
      <c r="C95" s="172"/>
      <c r="D95" s="172"/>
      <c r="E95" s="172"/>
      <c r="F95" s="172"/>
      <c r="G95" s="172"/>
      <c r="H95" s="172"/>
      <c r="I95" s="172"/>
      <c r="J95" s="172"/>
      <c r="K95" s="172"/>
      <c r="L95" s="172"/>
      <c r="M95" s="172"/>
      <c r="N95" s="172"/>
      <c r="O95" s="172"/>
      <c r="P95" s="172"/>
      <c r="Q95" s="172"/>
      <c r="R95" s="172"/>
      <c r="S95" s="172"/>
      <c r="T95" s="172"/>
      <c r="U95" s="172"/>
      <c r="V95" s="172"/>
      <c r="W95" s="172"/>
      <c r="X95" s="172"/>
      <c r="Y95" s="172"/>
      <c r="Z95" s="172"/>
      <c r="AA95" s="172"/>
      <c r="AB95" s="172"/>
      <c r="AC95" s="172"/>
      <c r="AD95" s="172"/>
      <c r="AE95" s="172"/>
      <c r="AF95" s="172"/>
      <c r="AG95" s="172"/>
      <c r="AH95" s="172"/>
      <c r="AI95" s="172"/>
      <c r="AJ95" s="172"/>
      <c r="AK95" s="172"/>
      <c r="AL95" s="172"/>
      <c r="AM95" s="172"/>
      <c r="AN95" s="172"/>
      <c r="AO95" s="172"/>
      <c r="AP95" s="172"/>
      <c r="AQ95" s="172"/>
      <c r="AR95" s="172"/>
      <c r="AS95" s="172"/>
      <c r="AT95" s="172"/>
      <c r="AU95" s="172"/>
      <c r="AV95" s="172"/>
      <c r="AW95" s="172"/>
      <c r="AX95" s="172"/>
      <c r="AY95" s="172"/>
      <c r="AZ95" s="172"/>
      <c r="BA95" s="172"/>
      <c r="BB95" s="172"/>
      <c r="BC95" s="172"/>
      <c r="BD95" s="172"/>
      <c r="BE95" s="172"/>
      <c r="BF95" s="172"/>
      <c r="BG95" s="172"/>
      <c r="BH95" s="172"/>
      <c r="BI95" s="172"/>
      <c r="BJ95" s="172"/>
      <c r="BK95" s="172"/>
      <c r="BL95" s="172"/>
      <c r="BM95" s="172"/>
      <c r="BN95" s="172"/>
      <c r="BO95" s="172"/>
      <c r="BP95" s="172"/>
      <c r="BQ95" s="172"/>
      <c r="BR95" s="172"/>
      <c r="BS95" s="172"/>
      <c r="BT95" s="172"/>
      <c r="BU95" s="172"/>
      <c r="BV95" s="172"/>
      <c r="BW95" s="172"/>
      <c r="BX95" s="172"/>
      <c r="BY95" s="172"/>
      <c r="BZ95" s="172"/>
      <c r="CA95" s="172"/>
      <c r="CB95" s="172"/>
      <c r="CC95" s="172"/>
      <c r="CD95" s="172"/>
      <c r="CE95" s="172"/>
      <c r="CF95" s="172"/>
      <c r="CG95" s="172"/>
      <c r="CH95" s="172"/>
      <c r="CI95" s="172"/>
      <c r="CJ95" s="172"/>
      <c r="CK95" s="172"/>
      <c r="CL95" s="172"/>
      <c r="CM95" s="172"/>
      <c r="CN95" s="172"/>
      <c r="CO95" s="172"/>
      <c r="CP95" s="172"/>
      <c r="CQ95" s="172"/>
    </row>
    <row r="96" spans="1:95" ht="14.25" customHeight="1">
      <c r="A96" s="237" t="s">
        <v>354</v>
      </c>
      <c r="B96" s="237"/>
      <c r="C96" s="354"/>
      <c r="D96" s="354">
        <f t="shared" ref="D96:CQ96" si="85">D93</f>
        <v>0</v>
      </c>
      <c r="E96" s="354">
        <f t="shared" si="85"/>
        <v>0</v>
      </c>
      <c r="F96" s="354">
        <f t="shared" si="85"/>
        <v>0</v>
      </c>
      <c r="G96" s="354">
        <f t="shared" si="85"/>
        <v>0</v>
      </c>
      <c r="H96" s="354">
        <f t="shared" si="85"/>
        <v>0</v>
      </c>
      <c r="I96" s="354">
        <f t="shared" si="85"/>
        <v>0</v>
      </c>
      <c r="J96" s="354">
        <f t="shared" si="85"/>
        <v>0</v>
      </c>
      <c r="K96" s="354">
        <f t="shared" si="85"/>
        <v>0</v>
      </c>
      <c r="L96" s="354">
        <f t="shared" si="85"/>
        <v>0</v>
      </c>
      <c r="M96" s="354">
        <f t="shared" si="85"/>
        <v>0</v>
      </c>
      <c r="N96" s="354">
        <f t="shared" si="85"/>
        <v>0</v>
      </c>
      <c r="O96" s="354">
        <f t="shared" si="85"/>
        <v>0</v>
      </c>
      <c r="P96" s="354">
        <f t="shared" si="85"/>
        <v>0</v>
      </c>
      <c r="Q96" s="354">
        <f t="shared" si="85"/>
        <v>0</v>
      </c>
      <c r="R96" s="354">
        <f t="shared" si="85"/>
        <v>0</v>
      </c>
      <c r="S96" s="354">
        <f t="shared" si="85"/>
        <v>0</v>
      </c>
      <c r="T96" s="354">
        <f t="shared" si="85"/>
        <v>0</v>
      </c>
      <c r="U96" s="354">
        <f t="shared" si="85"/>
        <v>0</v>
      </c>
      <c r="V96" s="354">
        <f t="shared" si="85"/>
        <v>0</v>
      </c>
      <c r="W96" s="354">
        <f t="shared" si="85"/>
        <v>0</v>
      </c>
      <c r="X96" s="354">
        <f t="shared" si="85"/>
        <v>0</v>
      </c>
      <c r="Y96" s="354">
        <f t="shared" si="85"/>
        <v>0</v>
      </c>
      <c r="Z96" s="354">
        <f t="shared" si="85"/>
        <v>0</v>
      </c>
      <c r="AA96" s="354">
        <f t="shared" si="85"/>
        <v>0</v>
      </c>
      <c r="AB96" s="354">
        <f t="shared" si="85"/>
        <v>0</v>
      </c>
      <c r="AC96" s="354">
        <f t="shared" si="85"/>
        <v>0</v>
      </c>
      <c r="AD96" s="354">
        <f t="shared" si="85"/>
        <v>0</v>
      </c>
      <c r="AE96" s="354">
        <f t="shared" si="85"/>
        <v>0</v>
      </c>
      <c r="AF96" s="354">
        <f t="shared" si="85"/>
        <v>0</v>
      </c>
      <c r="AG96" s="354">
        <f t="shared" si="85"/>
        <v>0</v>
      </c>
      <c r="AH96" s="354">
        <f t="shared" si="85"/>
        <v>0</v>
      </c>
      <c r="AI96" s="354">
        <f t="shared" si="85"/>
        <v>0</v>
      </c>
      <c r="AJ96" s="354">
        <f t="shared" si="85"/>
        <v>0</v>
      </c>
      <c r="AK96" s="354">
        <f t="shared" si="85"/>
        <v>0</v>
      </c>
      <c r="AL96" s="354">
        <f t="shared" si="85"/>
        <v>0</v>
      </c>
      <c r="AM96" s="354">
        <f t="shared" si="85"/>
        <v>0</v>
      </c>
      <c r="AN96" s="354">
        <f t="shared" si="85"/>
        <v>0</v>
      </c>
      <c r="AO96" s="354">
        <f t="shared" si="85"/>
        <v>0</v>
      </c>
      <c r="AP96" s="354">
        <f t="shared" si="85"/>
        <v>0</v>
      </c>
      <c r="AQ96" s="354">
        <f t="shared" si="85"/>
        <v>0</v>
      </c>
      <c r="AR96" s="354">
        <f t="shared" si="85"/>
        <v>0</v>
      </c>
      <c r="AS96" s="354">
        <f t="shared" si="85"/>
        <v>0</v>
      </c>
      <c r="AT96" s="354">
        <f t="shared" si="85"/>
        <v>0</v>
      </c>
      <c r="AU96" s="354">
        <f t="shared" si="85"/>
        <v>0</v>
      </c>
      <c r="AV96" s="354">
        <f t="shared" si="85"/>
        <v>0</v>
      </c>
      <c r="AW96" s="354">
        <f t="shared" si="85"/>
        <v>0</v>
      </c>
      <c r="AX96" s="354">
        <f t="shared" si="85"/>
        <v>0</v>
      </c>
      <c r="AY96" s="354">
        <f t="shared" si="85"/>
        <v>0</v>
      </c>
      <c r="AZ96" s="354">
        <f t="shared" si="85"/>
        <v>0</v>
      </c>
      <c r="BA96" s="354">
        <f t="shared" si="85"/>
        <v>0</v>
      </c>
      <c r="BB96" s="354">
        <f t="shared" si="85"/>
        <v>0</v>
      </c>
      <c r="BC96" s="354">
        <f t="shared" si="85"/>
        <v>0</v>
      </c>
      <c r="BD96" s="354">
        <f t="shared" si="85"/>
        <v>0</v>
      </c>
      <c r="BE96" s="354">
        <f t="shared" si="85"/>
        <v>0</v>
      </c>
      <c r="BF96" s="354">
        <f t="shared" si="85"/>
        <v>0</v>
      </c>
      <c r="BG96" s="354">
        <f t="shared" si="85"/>
        <v>0</v>
      </c>
      <c r="BH96" s="354">
        <f t="shared" si="85"/>
        <v>0</v>
      </c>
      <c r="BI96" s="354">
        <f t="shared" si="85"/>
        <v>0</v>
      </c>
      <c r="BJ96" s="354">
        <f t="shared" si="85"/>
        <v>0</v>
      </c>
      <c r="BK96" s="354">
        <f t="shared" si="85"/>
        <v>0</v>
      </c>
      <c r="BL96" s="354">
        <f t="shared" si="85"/>
        <v>0</v>
      </c>
      <c r="BM96" s="354">
        <f t="shared" si="85"/>
        <v>0</v>
      </c>
      <c r="BN96" s="354">
        <f t="shared" si="85"/>
        <v>0</v>
      </c>
      <c r="BO96" s="354">
        <f t="shared" si="85"/>
        <v>0</v>
      </c>
      <c r="BP96" s="354">
        <f t="shared" si="85"/>
        <v>0</v>
      </c>
      <c r="BQ96" s="354">
        <f t="shared" si="85"/>
        <v>0</v>
      </c>
      <c r="BR96" s="354">
        <f t="shared" si="85"/>
        <v>0</v>
      </c>
      <c r="BS96" s="354">
        <f t="shared" si="85"/>
        <v>0</v>
      </c>
      <c r="BT96" s="354">
        <f t="shared" si="85"/>
        <v>0</v>
      </c>
      <c r="BU96" s="354">
        <f t="shared" si="85"/>
        <v>0</v>
      </c>
      <c r="BV96" s="354">
        <f t="shared" si="85"/>
        <v>0</v>
      </c>
      <c r="BW96" s="354">
        <f t="shared" si="85"/>
        <v>0</v>
      </c>
      <c r="BX96" s="354">
        <f t="shared" si="85"/>
        <v>0</v>
      </c>
      <c r="BY96" s="354">
        <f t="shared" si="85"/>
        <v>0</v>
      </c>
      <c r="BZ96" s="354">
        <f t="shared" si="85"/>
        <v>0</v>
      </c>
      <c r="CA96" s="354">
        <f t="shared" si="85"/>
        <v>0</v>
      </c>
      <c r="CB96" s="354">
        <f t="shared" si="85"/>
        <v>0</v>
      </c>
      <c r="CC96" s="354">
        <f t="shared" si="85"/>
        <v>0</v>
      </c>
      <c r="CD96" s="354">
        <f t="shared" si="85"/>
        <v>0</v>
      </c>
      <c r="CE96" s="354">
        <f t="shared" si="85"/>
        <v>0</v>
      </c>
      <c r="CF96" s="354">
        <f t="shared" si="85"/>
        <v>0</v>
      </c>
      <c r="CG96" s="354">
        <f t="shared" si="85"/>
        <v>0</v>
      </c>
      <c r="CH96" s="354">
        <f t="shared" si="85"/>
        <v>0</v>
      </c>
      <c r="CI96" s="354">
        <f t="shared" si="85"/>
        <v>0</v>
      </c>
      <c r="CJ96" s="354">
        <f t="shared" si="85"/>
        <v>0</v>
      </c>
      <c r="CK96" s="354">
        <f t="shared" si="85"/>
        <v>0</v>
      </c>
      <c r="CL96" s="354">
        <f t="shared" si="85"/>
        <v>0</v>
      </c>
      <c r="CM96" s="354">
        <f t="shared" si="85"/>
        <v>0</v>
      </c>
      <c r="CN96" s="354">
        <f t="shared" si="85"/>
        <v>0</v>
      </c>
      <c r="CO96" s="354">
        <f t="shared" si="85"/>
        <v>0</v>
      </c>
      <c r="CP96" s="354">
        <f t="shared" si="85"/>
        <v>0</v>
      </c>
      <c r="CQ96" s="354">
        <f t="shared" si="85"/>
        <v>0</v>
      </c>
    </row>
    <row r="97" spans="1:95" ht="14.25" customHeight="1">
      <c r="C97" s="94"/>
      <c r="D97" s="94"/>
      <c r="E97" s="94"/>
      <c r="F97" s="94"/>
      <c r="G97" s="94"/>
      <c r="H97" s="94"/>
      <c r="I97" s="94"/>
      <c r="J97" s="94"/>
      <c r="K97" s="94"/>
      <c r="L97" s="94"/>
      <c r="M97" s="94"/>
      <c r="N97" s="94"/>
      <c r="O97" s="94"/>
      <c r="P97" s="94"/>
      <c r="Q97" s="94"/>
      <c r="R97" s="94"/>
      <c r="S97" s="94"/>
      <c r="T97" s="94"/>
      <c r="U97" s="94"/>
      <c r="V97" s="94"/>
      <c r="W97" s="94"/>
      <c r="X97" s="94"/>
      <c r="Y97" s="94"/>
      <c r="Z97" s="94"/>
      <c r="AA97" s="94"/>
      <c r="AB97" s="94"/>
      <c r="AC97" s="94"/>
      <c r="AD97" s="94"/>
      <c r="AE97" s="94"/>
      <c r="AF97" s="94"/>
      <c r="AG97" s="94"/>
      <c r="AH97" s="94"/>
      <c r="AI97" s="94"/>
      <c r="AJ97" s="94"/>
      <c r="AK97" s="94"/>
      <c r="AL97" s="94"/>
      <c r="AM97" s="94"/>
      <c r="AN97" s="94"/>
      <c r="AO97" s="94"/>
      <c r="AP97" s="94"/>
      <c r="AQ97" s="94"/>
      <c r="AR97" s="94"/>
      <c r="AS97" s="94"/>
      <c r="AT97" s="94"/>
      <c r="AU97" s="94"/>
      <c r="AV97" s="94"/>
      <c r="AW97" s="94"/>
      <c r="AX97" s="94"/>
      <c r="AY97" s="94"/>
      <c r="AZ97" s="94"/>
      <c r="BA97" s="94"/>
      <c r="BB97" s="94"/>
      <c r="BC97" s="94"/>
      <c r="BD97" s="94"/>
      <c r="BE97" s="94"/>
      <c r="BF97" s="94"/>
      <c r="BG97" s="94"/>
      <c r="BH97" s="94"/>
      <c r="BI97" s="94"/>
      <c r="BJ97" s="94"/>
      <c r="BK97" s="94"/>
      <c r="BL97" s="94"/>
      <c r="BM97" s="94"/>
      <c r="BN97" s="94"/>
      <c r="BO97" s="94"/>
      <c r="BP97" s="94"/>
      <c r="BQ97" s="94"/>
      <c r="BR97" s="94"/>
      <c r="BS97" s="94"/>
      <c r="BT97" s="94"/>
      <c r="BU97" s="94"/>
      <c r="BV97" s="94"/>
      <c r="BW97" s="94"/>
      <c r="BX97" s="94"/>
      <c r="BY97" s="94"/>
      <c r="BZ97" s="94"/>
      <c r="CA97" s="94"/>
      <c r="CB97" s="94"/>
      <c r="CC97" s="94"/>
      <c r="CD97" s="94"/>
      <c r="CE97" s="94"/>
      <c r="CF97" s="94"/>
      <c r="CG97" s="94"/>
      <c r="CH97" s="94"/>
      <c r="CI97" s="94"/>
      <c r="CJ97" s="94"/>
      <c r="CK97" s="94"/>
      <c r="CL97" s="94"/>
      <c r="CM97" s="94"/>
      <c r="CN97" s="94"/>
      <c r="CO97" s="94"/>
      <c r="CP97" s="94"/>
      <c r="CQ97" s="94"/>
    </row>
    <row r="98" spans="1:95" ht="14.25" customHeight="1">
      <c r="A98" s="355" t="s">
        <v>367</v>
      </c>
      <c r="B98" s="355"/>
      <c r="C98" s="356">
        <f>C90-0</f>
        <v>0</v>
      </c>
      <c r="D98" s="356">
        <f t="shared" ref="D98:BU98" si="86">D90-C90</f>
        <v>0</v>
      </c>
      <c r="E98" s="356">
        <f t="shared" si="86"/>
        <v>0</v>
      </c>
      <c r="F98" s="356">
        <f t="shared" si="86"/>
        <v>0</v>
      </c>
      <c r="G98" s="356">
        <f t="shared" si="86"/>
        <v>0</v>
      </c>
      <c r="H98" s="356">
        <f t="shared" si="86"/>
        <v>0</v>
      </c>
      <c r="I98" s="356">
        <f t="shared" si="86"/>
        <v>0</v>
      </c>
      <c r="J98" s="356">
        <f t="shared" si="86"/>
        <v>0</v>
      </c>
      <c r="K98" s="356">
        <f t="shared" si="86"/>
        <v>0</v>
      </c>
      <c r="L98" s="356">
        <f t="shared" si="86"/>
        <v>0</v>
      </c>
      <c r="M98" s="356">
        <f t="shared" si="86"/>
        <v>0</v>
      </c>
      <c r="N98" s="356">
        <f t="shared" si="86"/>
        <v>0</v>
      </c>
      <c r="O98" s="356">
        <f t="shared" si="86"/>
        <v>0</v>
      </c>
      <c r="P98" s="356">
        <f t="shared" si="86"/>
        <v>0</v>
      </c>
      <c r="Q98" s="356">
        <f t="shared" si="86"/>
        <v>0</v>
      </c>
      <c r="R98" s="356">
        <f t="shared" si="86"/>
        <v>0</v>
      </c>
      <c r="S98" s="356">
        <f t="shared" si="86"/>
        <v>0</v>
      </c>
      <c r="T98" s="356">
        <f t="shared" si="86"/>
        <v>0</v>
      </c>
      <c r="U98" s="356">
        <f t="shared" si="86"/>
        <v>0</v>
      </c>
      <c r="V98" s="356">
        <f t="shared" si="86"/>
        <v>0</v>
      </c>
      <c r="W98" s="356">
        <f t="shared" si="86"/>
        <v>0</v>
      </c>
      <c r="X98" s="356">
        <f t="shared" si="86"/>
        <v>0</v>
      </c>
      <c r="Y98" s="356">
        <f t="shared" si="86"/>
        <v>0</v>
      </c>
      <c r="Z98" s="356">
        <f t="shared" si="86"/>
        <v>0</v>
      </c>
      <c r="AA98" s="356">
        <f t="shared" si="86"/>
        <v>0</v>
      </c>
      <c r="AB98" s="356">
        <f t="shared" si="86"/>
        <v>0</v>
      </c>
      <c r="AC98" s="356">
        <f t="shared" si="86"/>
        <v>0</v>
      </c>
      <c r="AD98" s="356">
        <f t="shared" si="86"/>
        <v>0</v>
      </c>
      <c r="AE98" s="356">
        <f t="shared" si="86"/>
        <v>0</v>
      </c>
      <c r="AF98" s="356">
        <f t="shared" si="86"/>
        <v>0</v>
      </c>
      <c r="AG98" s="356">
        <f t="shared" si="86"/>
        <v>0</v>
      </c>
      <c r="AH98" s="356">
        <f t="shared" si="86"/>
        <v>0</v>
      </c>
      <c r="AI98" s="356">
        <f t="shared" si="86"/>
        <v>0</v>
      </c>
      <c r="AJ98" s="356">
        <f t="shared" si="86"/>
        <v>0</v>
      </c>
      <c r="AK98" s="356">
        <f t="shared" si="86"/>
        <v>0</v>
      </c>
      <c r="AL98" s="356">
        <f t="shared" si="86"/>
        <v>0</v>
      </c>
      <c r="AM98" s="356">
        <f t="shared" si="86"/>
        <v>0</v>
      </c>
      <c r="AN98" s="356">
        <f t="shared" si="86"/>
        <v>0</v>
      </c>
      <c r="AO98" s="356">
        <f t="shared" si="86"/>
        <v>0</v>
      </c>
      <c r="AP98" s="356">
        <f t="shared" si="86"/>
        <v>0</v>
      </c>
      <c r="AQ98" s="356">
        <f t="shared" si="86"/>
        <v>0</v>
      </c>
      <c r="AR98" s="356">
        <f t="shared" si="86"/>
        <v>0</v>
      </c>
      <c r="AS98" s="356">
        <f t="shared" si="86"/>
        <v>0</v>
      </c>
      <c r="AT98" s="356">
        <f t="shared" si="86"/>
        <v>0</v>
      </c>
      <c r="AU98" s="356">
        <f t="shared" si="86"/>
        <v>0</v>
      </c>
      <c r="AV98" s="356">
        <f t="shared" si="86"/>
        <v>0</v>
      </c>
      <c r="AW98" s="356">
        <f t="shared" si="86"/>
        <v>0</v>
      </c>
      <c r="AX98" s="356">
        <f t="shared" si="86"/>
        <v>0</v>
      </c>
      <c r="AY98" s="356">
        <f t="shared" si="86"/>
        <v>0</v>
      </c>
      <c r="AZ98" s="356">
        <f t="shared" si="86"/>
        <v>0</v>
      </c>
      <c r="BA98" s="356">
        <f t="shared" si="86"/>
        <v>0</v>
      </c>
      <c r="BB98" s="356">
        <f t="shared" si="86"/>
        <v>0</v>
      </c>
      <c r="BC98" s="356">
        <f t="shared" si="86"/>
        <v>0</v>
      </c>
      <c r="BD98" s="356">
        <f t="shared" si="86"/>
        <v>0</v>
      </c>
      <c r="BE98" s="356">
        <f t="shared" si="86"/>
        <v>0</v>
      </c>
      <c r="BF98" s="356">
        <f t="shared" si="86"/>
        <v>0</v>
      </c>
      <c r="BG98" s="356">
        <f t="shared" si="86"/>
        <v>0</v>
      </c>
      <c r="BH98" s="356">
        <f t="shared" si="86"/>
        <v>0</v>
      </c>
      <c r="BI98" s="356">
        <f t="shared" si="86"/>
        <v>0</v>
      </c>
      <c r="BJ98" s="356">
        <f t="shared" si="86"/>
        <v>0</v>
      </c>
      <c r="BK98" s="356">
        <f t="shared" si="86"/>
        <v>0</v>
      </c>
      <c r="BL98" s="356">
        <f t="shared" si="86"/>
        <v>0</v>
      </c>
      <c r="BM98" s="356">
        <f t="shared" si="86"/>
        <v>0</v>
      </c>
      <c r="BN98" s="356">
        <f t="shared" si="86"/>
        <v>0</v>
      </c>
      <c r="BO98" s="356">
        <f t="shared" si="86"/>
        <v>0</v>
      </c>
      <c r="BP98" s="356">
        <f t="shared" si="86"/>
        <v>0</v>
      </c>
      <c r="BQ98" s="356">
        <f t="shared" si="86"/>
        <v>0</v>
      </c>
      <c r="BR98" s="356">
        <f t="shared" si="86"/>
        <v>0</v>
      </c>
      <c r="BS98" s="356">
        <f t="shared" si="86"/>
        <v>0</v>
      </c>
      <c r="BT98" s="356">
        <f t="shared" si="86"/>
        <v>0</v>
      </c>
      <c r="BU98" s="356">
        <f t="shared" si="86"/>
        <v>0</v>
      </c>
      <c r="BV98" s="356"/>
      <c r="BW98" s="356"/>
      <c r="BX98" s="356"/>
      <c r="BY98" s="356"/>
      <c r="BZ98" s="356"/>
      <c r="CA98" s="356"/>
      <c r="CB98" s="356"/>
      <c r="CC98" s="356"/>
      <c r="CD98" s="356"/>
      <c r="CE98" s="356"/>
      <c r="CF98" s="356"/>
      <c r="CG98" s="356"/>
      <c r="CH98" s="356"/>
      <c r="CI98" s="356"/>
      <c r="CJ98" s="356"/>
      <c r="CK98" s="356"/>
      <c r="CL98" s="356"/>
      <c r="CM98" s="356"/>
      <c r="CN98" s="356"/>
      <c r="CO98" s="356"/>
      <c r="CP98" s="356"/>
      <c r="CQ98" s="356"/>
    </row>
    <row r="99" spans="1:95" ht="14.25" customHeight="1">
      <c r="A99" s="355" t="s">
        <v>367</v>
      </c>
      <c r="B99" s="355"/>
      <c r="C99" s="356">
        <f t="shared" ref="C99:BU99" si="87">C94</f>
        <v>0</v>
      </c>
      <c r="D99" s="356">
        <f t="shared" si="87"/>
        <v>0</v>
      </c>
      <c r="E99" s="356">
        <f t="shared" si="87"/>
        <v>0</v>
      </c>
      <c r="F99" s="356">
        <f t="shared" si="87"/>
        <v>0</v>
      </c>
      <c r="G99" s="356">
        <f t="shared" si="87"/>
        <v>0</v>
      </c>
      <c r="H99" s="356">
        <f t="shared" si="87"/>
        <v>0</v>
      </c>
      <c r="I99" s="356">
        <f t="shared" si="87"/>
        <v>0</v>
      </c>
      <c r="J99" s="356">
        <f t="shared" si="87"/>
        <v>0</v>
      </c>
      <c r="K99" s="356">
        <f t="shared" si="87"/>
        <v>0</v>
      </c>
      <c r="L99" s="356">
        <f t="shared" si="87"/>
        <v>0</v>
      </c>
      <c r="M99" s="356">
        <f t="shared" si="87"/>
        <v>0</v>
      </c>
      <c r="N99" s="356">
        <f t="shared" si="87"/>
        <v>0</v>
      </c>
      <c r="O99" s="356">
        <f t="shared" si="87"/>
        <v>0</v>
      </c>
      <c r="P99" s="356">
        <f t="shared" si="87"/>
        <v>0</v>
      </c>
      <c r="Q99" s="356">
        <f t="shared" si="87"/>
        <v>0</v>
      </c>
      <c r="R99" s="356">
        <f t="shared" si="87"/>
        <v>0</v>
      </c>
      <c r="S99" s="356">
        <f t="shared" si="87"/>
        <v>0</v>
      </c>
      <c r="T99" s="356">
        <f t="shared" si="87"/>
        <v>0</v>
      </c>
      <c r="U99" s="356">
        <f t="shared" si="87"/>
        <v>0</v>
      </c>
      <c r="V99" s="356">
        <f t="shared" si="87"/>
        <v>0</v>
      </c>
      <c r="W99" s="356">
        <f t="shared" si="87"/>
        <v>0</v>
      </c>
      <c r="X99" s="356">
        <f t="shared" si="87"/>
        <v>0</v>
      </c>
      <c r="Y99" s="356">
        <f t="shared" si="87"/>
        <v>0</v>
      </c>
      <c r="Z99" s="356">
        <f t="shared" si="87"/>
        <v>0</v>
      </c>
      <c r="AA99" s="356">
        <f t="shared" si="87"/>
        <v>0</v>
      </c>
      <c r="AB99" s="356">
        <f t="shared" si="87"/>
        <v>0</v>
      </c>
      <c r="AC99" s="356">
        <f t="shared" si="87"/>
        <v>0</v>
      </c>
      <c r="AD99" s="356">
        <f t="shared" si="87"/>
        <v>0</v>
      </c>
      <c r="AE99" s="356">
        <f t="shared" si="87"/>
        <v>0</v>
      </c>
      <c r="AF99" s="356">
        <f t="shared" si="87"/>
        <v>0</v>
      </c>
      <c r="AG99" s="356">
        <f t="shared" si="87"/>
        <v>0</v>
      </c>
      <c r="AH99" s="356">
        <f t="shared" si="87"/>
        <v>0</v>
      </c>
      <c r="AI99" s="356">
        <f t="shared" si="87"/>
        <v>0</v>
      </c>
      <c r="AJ99" s="356">
        <f t="shared" si="87"/>
        <v>0</v>
      </c>
      <c r="AK99" s="356">
        <f t="shared" si="87"/>
        <v>0</v>
      </c>
      <c r="AL99" s="356">
        <f t="shared" si="87"/>
        <v>0</v>
      </c>
      <c r="AM99" s="356">
        <f t="shared" si="87"/>
        <v>0</v>
      </c>
      <c r="AN99" s="356">
        <f t="shared" si="87"/>
        <v>0</v>
      </c>
      <c r="AO99" s="356">
        <f t="shared" si="87"/>
        <v>0</v>
      </c>
      <c r="AP99" s="356">
        <f t="shared" si="87"/>
        <v>0</v>
      </c>
      <c r="AQ99" s="356">
        <f t="shared" si="87"/>
        <v>0</v>
      </c>
      <c r="AR99" s="356">
        <f t="shared" si="87"/>
        <v>0</v>
      </c>
      <c r="AS99" s="356">
        <f t="shared" si="87"/>
        <v>0</v>
      </c>
      <c r="AT99" s="356">
        <f t="shared" si="87"/>
        <v>0</v>
      </c>
      <c r="AU99" s="356">
        <f t="shared" si="87"/>
        <v>0</v>
      </c>
      <c r="AV99" s="356">
        <f t="shared" si="87"/>
        <v>0</v>
      </c>
      <c r="AW99" s="356">
        <f t="shared" si="87"/>
        <v>0</v>
      </c>
      <c r="AX99" s="356">
        <f t="shared" si="87"/>
        <v>0</v>
      </c>
      <c r="AY99" s="356">
        <f t="shared" si="87"/>
        <v>0</v>
      </c>
      <c r="AZ99" s="356">
        <f t="shared" si="87"/>
        <v>0</v>
      </c>
      <c r="BA99" s="356">
        <f t="shared" si="87"/>
        <v>0</v>
      </c>
      <c r="BB99" s="356">
        <f t="shared" si="87"/>
        <v>0</v>
      </c>
      <c r="BC99" s="356">
        <f t="shared" si="87"/>
        <v>0</v>
      </c>
      <c r="BD99" s="356">
        <f t="shared" si="87"/>
        <v>0</v>
      </c>
      <c r="BE99" s="356">
        <f t="shared" si="87"/>
        <v>0</v>
      </c>
      <c r="BF99" s="356">
        <f t="shared" si="87"/>
        <v>0</v>
      </c>
      <c r="BG99" s="356">
        <f t="shared" si="87"/>
        <v>0</v>
      </c>
      <c r="BH99" s="356">
        <f t="shared" si="87"/>
        <v>0</v>
      </c>
      <c r="BI99" s="356">
        <f t="shared" si="87"/>
        <v>0</v>
      </c>
      <c r="BJ99" s="356">
        <f t="shared" si="87"/>
        <v>0</v>
      </c>
      <c r="BK99" s="356">
        <f t="shared" si="87"/>
        <v>0</v>
      </c>
      <c r="BL99" s="356">
        <f t="shared" si="87"/>
        <v>0</v>
      </c>
      <c r="BM99" s="356">
        <f t="shared" si="87"/>
        <v>0</v>
      </c>
      <c r="BN99" s="356">
        <f t="shared" si="87"/>
        <v>0</v>
      </c>
      <c r="BO99" s="356">
        <f t="shared" si="87"/>
        <v>0</v>
      </c>
      <c r="BP99" s="356">
        <f t="shared" si="87"/>
        <v>0</v>
      </c>
      <c r="BQ99" s="356">
        <f t="shared" si="87"/>
        <v>0</v>
      </c>
      <c r="BR99" s="356">
        <f t="shared" si="87"/>
        <v>0</v>
      </c>
      <c r="BS99" s="356">
        <f t="shared" si="87"/>
        <v>0</v>
      </c>
      <c r="BT99" s="356">
        <f t="shared" si="87"/>
        <v>0</v>
      </c>
      <c r="BU99" s="356">
        <f t="shared" si="87"/>
        <v>0</v>
      </c>
      <c r="BV99" s="356"/>
      <c r="BW99" s="356"/>
      <c r="BX99" s="356"/>
      <c r="BY99" s="356"/>
      <c r="BZ99" s="356"/>
      <c r="CA99" s="356"/>
      <c r="CB99" s="356"/>
      <c r="CC99" s="356"/>
      <c r="CD99" s="356"/>
      <c r="CE99" s="356"/>
      <c r="CF99" s="356"/>
      <c r="CG99" s="356"/>
      <c r="CH99" s="356"/>
      <c r="CI99" s="356"/>
      <c r="CJ99" s="356"/>
      <c r="CK99" s="356"/>
      <c r="CL99" s="356"/>
      <c r="CM99" s="356"/>
      <c r="CN99" s="356"/>
      <c r="CO99" s="356"/>
      <c r="CP99" s="356"/>
      <c r="CQ99" s="356"/>
    </row>
    <row r="100" spans="1:95" ht="14.25" customHeight="1">
      <c r="A100" s="355" t="s">
        <v>367</v>
      </c>
      <c r="B100" s="355"/>
      <c r="C100" s="356">
        <f t="shared" ref="C100:BU100" si="88">C92</f>
        <v>0</v>
      </c>
      <c r="D100" s="356">
        <f t="shared" si="88"/>
        <v>0</v>
      </c>
      <c r="E100" s="356">
        <f t="shared" si="88"/>
        <v>0</v>
      </c>
      <c r="F100" s="356">
        <f t="shared" si="88"/>
        <v>0</v>
      </c>
      <c r="G100" s="356">
        <f t="shared" si="88"/>
        <v>0</v>
      </c>
      <c r="H100" s="356">
        <f t="shared" si="88"/>
        <v>0</v>
      </c>
      <c r="I100" s="356">
        <f t="shared" si="88"/>
        <v>0</v>
      </c>
      <c r="J100" s="356">
        <f t="shared" si="88"/>
        <v>0</v>
      </c>
      <c r="K100" s="356">
        <f t="shared" si="88"/>
        <v>0</v>
      </c>
      <c r="L100" s="356">
        <f t="shared" si="88"/>
        <v>0</v>
      </c>
      <c r="M100" s="356">
        <f t="shared" si="88"/>
        <v>0</v>
      </c>
      <c r="N100" s="356">
        <f t="shared" si="88"/>
        <v>0</v>
      </c>
      <c r="O100" s="356">
        <f t="shared" si="88"/>
        <v>0</v>
      </c>
      <c r="P100" s="356">
        <f t="shared" si="88"/>
        <v>0</v>
      </c>
      <c r="Q100" s="356">
        <f t="shared" si="88"/>
        <v>0</v>
      </c>
      <c r="R100" s="356">
        <f t="shared" si="88"/>
        <v>0</v>
      </c>
      <c r="S100" s="356">
        <f t="shared" si="88"/>
        <v>0</v>
      </c>
      <c r="T100" s="356">
        <f t="shared" si="88"/>
        <v>0</v>
      </c>
      <c r="U100" s="356">
        <f t="shared" si="88"/>
        <v>0</v>
      </c>
      <c r="V100" s="356">
        <f t="shared" si="88"/>
        <v>0</v>
      </c>
      <c r="W100" s="356">
        <f t="shared" si="88"/>
        <v>0</v>
      </c>
      <c r="X100" s="356">
        <f t="shared" si="88"/>
        <v>0</v>
      </c>
      <c r="Y100" s="356">
        <f t="shared" si="88"/>
        <v>0</v>
      </c>
      <c r="Z100" s="356">
        <f t="shared" si="88"/>
        <v>0</v>
      </c>
      <c r="AA100" s="356">
        <f t="shared" si="88"/>
        <v>0</v>
      </c>
      <c r="AB100" s="356">
        <f t="shared" si="88"/>
        <v>0</v>
      </c>
      <c r="AC100" s="356">
        <f t="shared" si="88"/>
        <v>0</v>
      </c>
      <c r="AD100" s="356">
        <f t="shared" si="88"/>
        <v>0</v>
      </c>
      <c r="AE100" s="356">
        <f t="shared" si="88"/>
        <v>0</v>
      </c>
      <c r="AF100" s="356">
        <f t="shared" si="88"/>
        <v>0</v>
      </c>
      <c r="AG100" s="356">
        <f t="shared" si="88"/>
        <v>0</v>
      </c>
      <c r="AH100" s="356">
        <f t="shared" si="88"/>
        <v>0</v>
      </c>
      <c r="AI100" s="356">
        <f t="shared" si="88"/>
        <v>0</v>
      </c>
      <c r="AJ100" s="356">
        <f t="shared" si="88"/>
        <v>0</v>
      </c>
      <c r="AK100" s="356">
        <f t="shared" si="88"/>
        <v>0</v>
      </c>
      <c r="AL100" s="356">
        <f t="shared" si="88"/>
        <v>0</v>
      </c>
      <c r="AM100" s="356">
        <f t="shared" si="88"/>
        <v>0</v>
      </c>
      <c r="AN100" s="356">
        <f t="shared" si="88"/>
        <v>0</v>
      </c>
      <c r="AO100" s="356">
        <f t="shared" si="88"/>
        <v>0</v>
      </c>
      <c r="AP100" s="356">
        <f t="shared" si="88"/>
        <v>0</v>
      </c>
      <c r="AQ100" s="356">
        <f t="shared" si="88"/>
        <v>0</v>
      </c>
      <c r="AR100" s="356">
        <f t="shared" si="88"/>
        <v>0</v>
      </c>
      <c r="AS100" s="356">
        <f t="shared" si="88"/>
        <v>0</v>
      </c>
      <c r="AT100" s="356">
        <f t="shared" si="88"/>
        <v>0</v>
      </c>
      <c r="AU100" s="356">
        <f t="shared" si="88"/>
        <v>0</v>
      </c>
      <c r="AV100" s="356">
        <f t="shared" si="88"/>
        <v>0</v>
      </c>
      <c r="AW100" s="356">
        <f t="shared" si="88"/>
        <v>0</v>
      </c>
      <c r="AX100" s="356">
        <f t="shared" si="88"/>
        <v>0</v>
      </c>
      <c r="AY100" s="356">
        <f t="shared" si="88"/>
        <v>0</v>
      </c>
      <c r="AZ100" s="356">
        <f t="shared" si="88"/>
        <v>0</v>
      </c>
      <c r="BA100" s="356">
        <f t="shared" si="88"/>
        <v>0</v>
      </c>
      <c r="BB100" s="356">
        <f t="shared" si="88"/>
        <v>0</v>
      </c>
      <c r="BC100" s="356">
        <f t="shared" si="88"/>
        <v>0</v>
      </c>
      <c r="BD100" s="356">
        <f t="shared" si="88"/>
        <v>0</v>
      </c>
      <c r="BE100" s="356">
        <f t="shared" si="88"/>
        <v>0</v>
      </c>
      <c r="BF100" s="356">
        <f t="shared" si="88"/>
        <v>0</v>
      </c>
      <c r="BG100" s="356">
        <f t="shared" si="88"/>
        <v>0</v>
      </c>
      <c r="BH100" s="356">
        <f t="shared" si="88"/>
        <v>0</v>
      </c>
      <c r="BI100" s="356">
        <f t="shared" si="88"/>
        <v>0</v>
      </c>
      <c r="BJ100" s="356">
        <f t="shared" si="88"/>
        <v>0</v>
      </c>
      <c r="BK100" s="356">
        <f t="shared" si="88"/>
        <v>0</v>
      </c>
      <c r="BL100" s="356">
        <f t="shared" si="88"/>
        <v>0</v>
      </c>
      <c r="BM100" s="356">
        <f t="shared" si="88"/>
        <v>0</v>
      </c>
      <c r="BN100" s="356">
        <f t="shared" si="88"/>
        <v>0</v>
      </c>
      <c r="BO100" s="356">
        <f t="shared" si="88"/>
        <v>0</v>
      </c>
      <c r="BP100" s="356">
        <f t="shared" si="88"/>
        <v>0</v>
      </c>
      <c r="BQ100" s="356">
        <f t="shared" si="88"/>
        <v>0</v>
      </c>
      <c r="BR100" s="356">
        <f t="shared" si="88"/>
        <v>0</v>
      </c>
      <c r="BS100" s="356">
        <f t="shared" si="88"/>
        <v>0</v>
      </c>
      <c r="BT100" s="356">
        <f t="shared" si="88"/>
        <v>0</v>
      </c>
      <c r="BU100" s="356">
        <f t="shared" si="88"/>
        <v>0</v>
      </c>
      <c r="BV100" s="356"/>
      <c r="BW100" s="356"/>
      <c r="BX100" s="356"/>
      <c r="BY100" s="356"/>
      <c r="BZ100" s="356"/>
      <c r="CA100" s="356"/>
      <c r="CB100" s="356"/>
      <c r="CC100" s="356"/>
      <c r="CD100" s="356"/>
      <c r="CE100" s="356"/>
      <c r="CF100" s="356"/>
      <c r="CG100" s="356"/>
      <c r="CH100" s="356"/>
      <c r="CI100" s="356"/>
      <c r="CJ100" s="356"/>
      <c r="CK100" s="356"/>
      <c r="CL100" s="356"/>
      <c r="CM100" s="356"/>
      <c r="CN100" s="356"/>
      <c r="CO100" s="356"/>
      <c r="CP100" s="356"/>
      <c r="CQ100" s="356"/>
    </row>
    <row r="101" spans="1:95" ht="14.25" customHeight="1">
      <c r="A101" s="357" t="s">
        <v>367</v>
      </c>
      <c r="B101" s="357"/>
      <c r="C101" s="358">
        <f t="shared" ref="C101:BU101" si="89">C98+C99-C100</f>
        <v>0</v>
      </c>
      <c r="D101" s="358">
        <f t="shared" si="89"/>
        <v>0</v>
      </c>
      <c r="E101" s="358">
        <f t="shared" si="89"/>
        <v>0</v>
      </c>
      <c r="F101" s="358">
        <f t="shared" si="89"/>
        <v>0</v>
      </c>
      <c r="G101" s="358">
        <f t="shared" si="89"/>
        <v>0</v>
      </c>
      <c r="H101" s="358">
        <f t="shared" si="89"/>
        <v>0</v>
      </c>
      <c r="I101" s="358">
        <f t="shared" si="89"/>
        <v>0</v>
      </c>
      <c r="J101" s="358">
        <f t="shared" si="89"/>
        <v>0</v>
      </c>
      <c r="K101" s="358">
        <f t="shared" si="89"/>
        <v>0</v>
      </c>
      <c r="L101" s="358">
        <f t="shared" si="89"/>
        <v>0</v>
      </c>
      <c r="M101" s="358">
        <f t="shared" si="89"/>
        <v>0</v>
      </c>
      <c r="N101" s="358">
        <f t="shared" si="89"/>
        <v>0</v>
      </c>
      <c r="O101" s="358">
        <f t="shared" si="89"/>
        <v>0</v>
      </c>
      <c r="P101" s="358">
        <f t="shared" si="89"/>
        <v>0</v>
      </c>
      <c r="Q101" s="358">
        <f t="shared" si="89"/>
        <v>0</v>
      </c>
      <c r="R101" s="358">
        <f t="shared" si="89"/>
        <v>0</v>
      </c>
      <c r="S101" s="358">
        <f t="shared" si="89"/>
        <v>0</v>
      </c>
      <c r="T101" s="358">
        <f t="shared" si="89"/>
        <v>0</v>
      </c>
      <c r="U101" s="358">
        <f t="shared" si="89"/>
        <v>0</v>
      </c>
      <c r="V101" s="358">
        <f t="shared" si="89"/>
        <v>0</v>
      </c>
      <c r="W101" s="358">
        <f t="shared" si="89"/>
        <v>0</v>
      </c>
      <c r="X101" s="358">
        <f t="shared" si="89"/>
        <v>0</v>
      </c>
      <c r="Y101" s="358">
        <f t="shared" si="89"/>
        <v>0</v>
      </c>
      <c r="Z101" s="358">
        <f t="shared" si="89"/>
        <v>0</v>
      </c>
      <c r="AA101" s="358">
        <f t="shared" si="89"/>
        <v>0</v>
      </c>
      <c r="AB101" s="358">
        <f t="shared" si="89"/>
        <v>0</v>
      </c>
      <c r="AC101" s="358">
        <f t="shared" si="89"/>
        <v>0</v>
      </c>
      <c r="AD101" s="358">
        <f t="shared" si="89"/>
        <v>0</v>
      </c>
      <c r="AE101" s="358">
        <f t="shared" si="89"/>
        <v>0</v>
      </c>
      <c r="AF101" s="358">
        <f t="shared" si="89"/>
        <v>0</v>
      </c>
      <c r="AG101" s="358">
        <f t="shared" si="89"/>
        <v>0</v>
      </c>
      <c r="AH101" s="358">
        <f t="shared" si="89"/>
        <v>0</v>
      </c>
      <c r="AI101" s="358">
        <f t="shared" si="89"/>
        <v>0</v>
      </c>
      <c r="AJ101" s="358">
        <f t="shared" si="89"/>
        <v>0</v>
      </c>
      <c r="AK101" s="358">
        <f t="shared" si="89"/>
        <v>0</v>
      </c>
      <c r="AL101" s="358">
        <f t="shared" si="89"/>
        <v>0</v>
      </c>
      <c r="AM101" s="358">
        <f t="shared" si="89"/>
        <v>0</v>
      </c>
      <c r="AN101" s="358">
        <f t="shared" si="89"/>
        <v>0</v>
      </c>
      <c r="AO101" s="358">
        <f t="shared" si="89"/>
        <v>0</v>
      </c>
      <c r="AP101" s="358">
        <f t="shared" si="89"/>
        <v>0</v>
      </c>
      <c r="AQ101" s="358">
        <f t="shared" si="89"/>
        <v>0</v>
      </c>
      <c r="AR101" s="358">
        <f t="shared" si="89"/>
        <v>0</v>
      </c>
      <c r="AS101" s="358">
        <f t="shared" si="89"/>
        <v>0</v>
      </c>
      <c r="AT101" s="358">
        <f t="shared" si="89"/>
        <v>0</v>
      </c>
      <c r="AU101" s="358">
        <f t="shared" si="89"/>
        <v>0</v>
      </c>
      <c r="AV101" s="358">
        <f t="shared" si="89"/>
        <v>0</v>
      </c>
      <c r="AW101" s="358">
        <f t="shared" si="89"/>
        <v>0</v>
      </c>
      <c r="AX101" s="358">
        <f t="shared" si="89"/>
        <v>0</v>
      </c>
      <c r="AY101" s="358">
        <f t="shared" si="89"/>
        <v>0</v>
      </c>
      <c r="AZ101" s="358">
        <f t="shared" si="89"/>
        <v>0</v>
      </c>
      <c r="BA101" s="358">
        <f t="shared" si="89"/>
        <v>0</v>
      </c>
      <c r="BB101" s="358">
        <f t="shared" si="89"/>
        <v>0</v>
      </c>
      <c r="BC101" s="358">
        <f t="shared" si="89"/>
        <v>0</v>
      </c>
      <c r="BD101" s="358">
        <f t="shared" si="89"/>
        <v>0</v>
      </c>
      <c r="BE101" s="358">
        <f t="shared" si="89"/>
        <v>0</v>
      </c>
      <c r="BF101" s="358">
        <f t="shared" si="89"/>
        <v>0</v>
      </c>
      <c r="BG101" s="358">
        <f t="shared" si="89"/>
        <v>0</v>
      </c>
      <c r="BH101" s="358">
        <f t="shared" si="89"/>
        <v>0</v>
      </c>
      <c r="BI101" s="358">
        <f t="shared" si="89"/>
        <v>0</v>
      </c>
      <c r="BJ101" s="358">
        <f t="shared" si="89"/>
        <v>0</v>
      </c>
      <c r="BK101" s="358">
        <f t="shared" si="89"/>
        <v>0</v>
      </c>
      <c r="BL101" s="358">
        <f t="shared" si="89"/>
        <v>0</v>
      </c>
      <c r="BM101" s="358">
        <f t="shared" si="89"/>
        <v>0</v>
      </c>
      <c r="BN101" s="358">
        <f t="shared" si="89"/>
        <v>0</v>
      </c>
      <c r="BO101" s="358">
        <f t="shared" si="89"/>
        <v>0</v>
      </c>
      <c r="BP101" s="358">
        <f t="shared" si="89"/>
        <v>0</v>
      </c>
      <c r="BQ101" s="358">
        <f t="shared" si="89"/>
        <v>0</v>
      </c>
      <c r="BR101" s="358">
        <f t="shared" si="89"/>
        <v>0</v>
      </c>
      <c r="BS101" s="358">
        <f t="shared" si="89"/>
        <v>0</v>
      </c>
      <c r="BT101" s="358">
        <f t="shared" si="89"/>
        <v>0</v>
      </c>
      <c r="BU101" s="358">
        <f t="shared" si="89"/>
        <v>0</v>
      </c>
      <c r="BV101" s="358"/>
      <c r="BW101" s="358"/>
      <c r="BX101" s="358"/>
      <c r="BY101" s="358"/>
      <c r="BZ101" s="358"/>
      <c r="CA101" s="358"/>
      <c r="CB101" s="358"/>
      <c r="CC101" s="358"/>
      <c r="CD101" s="358"/>
      <c r="CE101" s="358"/>
      <c r="CF101" s="358"/>
      <c r="CG101" s="358"/>
      <c r="CH101" s="358"/>
      <c r="CI101" s="358"/>
      <c r="CJ101" s="358"/>
      <c r="CK101" s="358"/>
      <c r="CL101" s="358"/>
      <c r="CM101" s="358"/>
      <c r="CN101" s="358"/>
      <c r="CO101" s="358"/>
      <c r="CP101" s="358"/>
      <c r="CQ101" s="358"/>
    </row>
    <row r="102" spans="1:95" ht="14.25" customHeight="1">
      <c r="A102" s="355"/>
      <c r="B102" s="355"/>
      <c r="C102" s="355"/>
      <c r="D102" s="355"/>
      <c r="E102" s="355"/>
      <c r="F102" s="355"/>
      <c r="G102" s="355"/>
      <c r="H102" s="355"/>
      <c r="I102" s="355"/>
      <c r="J102" s="355"/>
      <c r="K102" s="355"/>
      <c r="L102" s="355"/>
      <c r="M102" s="355"/>
      <c r="N102" s="355"/>
      <c r="O102" s="355"/>
      <c r="P102" s="355"/>
      <c r="Q102" s="355"/>
      <c r="R102" s="355"/>
      <c r="S102" s="355"/>
      <c r="T102" s="355"/>
      <c r="U102" s="355"/>
      <c r="V102" s="355"/>
      <c r="W102" s="355"/>
      <c r="X102" s="355"/>
      <c r="Y102" s="355"/>
      <c r="Z102" s="355"/>
      <c r="AA102" s="355"/>
      <c r="AB102" s="355"/>
      <c r="AC102" s="355"/>
      <c r="AD102" s="355"/>
      <c r="AE102" s="355"/>
      <c r="AF102" s="355"/>
      <c r="AG102" s="355"/>
      <c r="AH102" s="355"/>
      <c r="AI102" s="355"/>
      <c r="AJ102" s="355"/>
      <c r="AK102" s="355"/>
      <c r="AL102" s="355"/>
      <c r="AM102" s="355"/>
      <c r="AN102" s="355"/>
      <c r="AO102" s="355"/>
      <c r="AP102" s="355"/>
      <c r="AQ102" s="355"/>
      <c r="AR102" s="355"/>
      <c r="AS102" s="355"/>
      <c r="AT102" s="355"/>
      <c r="AU102" s="355"/>
      <c r="AV102" s="355"/>
      <c r="AW102" s="355"/>
      <c r="AX102" s="355"/>
      <c r="AY102" s="355"/>
      <c r="AZ102" s="355"/>
      <c r="BA102" s="355"/>
      <c r="BB102" s="355"/>
      <c r="BC102" s="355"/>
      <c r="BD102" s="355"/>
      <c r="BE102" s="355"/>
      <c r="BF102" s="355"/>
      <c r="BG102" s="355"/>
      <c r="BH102" s="355"/>
      <c r="BI102" s="355"/>
      <c r="BJ102" s="355"/>
      <c r="BK102" s="355"/>
      <c r="BL102" s="355"/>
      <c r="BM102" s="355"/>
      <c r="BN102" s="355"/>
      <c r="BO102" s="355"/>
      <c r="BP102" s="355"/>
      <c r="BQ102" s="355"/>
      <c r="BR102" s="355"/>
      <c r="BS102" s="355"/>
      <c r="BT102" s="355"/>
      <c r="BU102" s="355"/>
      <c r="BV102" s="355"/>
      <c r="BW102" s="355"/>
      <c r="BX102" s="355"/>
      <c r="BY102" s="355"/>
      <c r="BZ102" s="355"/>
      <c r="CA102" s="355"/>
      <c r="CB102" s="355"/>
      <c r="CC102" s="355"/>
      <c r="CD102" s="355"/>
      <c r="CE102" s="355"/>
      <c r="CF102" s="355"/>
      <c r="CG102" s="355"/>
      <c r="CH102" s="355"/>
      <c r="CI102" s="355"/>
      <c r="CJ102" s="355"/>
      <c r="CK102" s="355"/>
      <c r="CL102" s="355"/>
      <c r="CM102" s="355"/>
      <c r="CN102" s="355"/>
      <c r="CO102" s="355"/>
      <c r="CP102" s="355"/>
      <c r="CQ102" s="355"/>
    </row>
    <row r="103" spans="1:95" ht="14.25" customHeight="1"/>
    <row r="104" spans="1:95" ht="14.25" customHeight="1"/>
    <row r="105" spans="1:95" ht="14.25" customHeight="1"/>
    <row r="106" spans="1:95" ht="14.25" customHeight="1"/>
    <row r="107" spans="1:95" ht="14.25" customHeight="1"/>
    <row r="108" spans="1:95" ht="14.25" customHeight="1"/>
    <row r="109" spans="1:95" ht="14.25" customHeight="1"/>
    <row r="110" spans="1:95" ht="14.25" customHeight="1"/>
    <row r="111" spans="1:95" ht="14.25" customHeight="1"/>
    <row r="112" spans="1:95"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sheetData>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81D319"/>
  </sheetPr>
  <dimension ref="A1:BK1025"/>
  <sheetViews>
    <sheetView showGridLines="0" tabSelected="1" zoomScale="55" zoomScaleNormal="55" workbookViewId="0">
      <selection activeCell="U31" sqref="U31"/>
    </sheetView>
  </sheetViews>
  <sheetFormatPr defaultColWidth="14.453125" defaultRowHeight="15" customHeight="1" outlineLevelRow="1"/>
  <cols>
    <col min="1" max="1" width="8.81640625" customWidth="1"/>
    <col min="2" max="2" width="37.453125" customWidth="1"/>
    <col min="3" max="3" width="15.81640625" customWidth="1"/>
    <col min="4" max="4" width="8.453125" customWidth="1"/>
    <col min="5" max="5" width="15" customWidth="1"/>
    <col min="6" max="6" width="7.81640625" customWidth="1"/>
    <col min="7" max="7" width="15.1796875" customWidth="1"/>
    <col min="8" max="8" width="8.453125" customWidth="1"/>
    <col min="9" max="9" width="17" customWidth="1"/>
    <col min="10" max="10" width="8.453125" customWidth="1"/>
    <col min="11" max="11" width="15.1796875" customWidth="1"/>
    <col min="12" max="12" width="8.453125" customWidth="1"/>
    <col min="13" max="13" width="9" customWidth="1"/>
    <col min="14" max="14" width="25.81640625" customWidth="1"/>
    <col min="15" max="15" width="12" customWidth="1"/>
    <col min="16" max="18" width="10.1796875" customWidth="1"/>
    <col min="19" max="19" width="11.1796875" customWidth="1"/>
    <col min="20" max="20" width="10.1796875" customWidth="1"/>
    <col min="21" max="21" width="11.453125" customWidth="1"/>
    <col min="22" max="22" width="13.453125" customWidth="1"/>
    <col min="23" max="36" width="11.453125" customWidth="1"/>
    <col min="37" max="39" width="10.1796875" customWidth="1"/>
    <col min="40" max="63" width="8.81640625" customWidth="1"/>
  </cols>
  <sheetData>
    <row r="1" spans="2:22" ht="14.25" customHeight="1"/>
    <row r="2" spans="2:22" ht="14.25" customHeight="1">
      <c r="B2" s="17"/>
      <c r="C2" s="17"/>
      <c r="D2" s="17"/>
      <c r="E2" s="17"/>
      <c r="F2" s="17"/>
      <c r="G2" s="17"/>
      <c r="H2" s="17"/>
      <c r="I2" s="17"/>
      <c r="J2" s="17"/>
      <c r="K2" s="17"/>
      <c r="L2" s="17"/>
      <c r="M2" s="17"/>
      <c r="N2" s="17"/>
      <c r="O2" s="17"/>
      <c r="P2" s="17"/>
      <c r="Q2" s="17"/>
      <c r="R2" s="17"/>
    </row>
    <row r="3" spans="2:22" ht="14.25" customHeight="1">
      <c r="B3" s="2"/>
      <c r="F3" s="2"/>
      <c r="N3" s="2"/>
    </row>
    <row r="4" spans="2:22" ht="14.25" customHeight="1">
      <c r="B4" s="478" t="s">
        <v>281</v>
      </c>
      <c r="C4" s="440"/>
      <c r="D4" s="440"/>
      <c r="E4" s="440"/>
      <c r="F4" s="440"/>
      <c r="G4" s="440"/>
      <c r="H4" s="440"/>
      <c r="I4" s="440"/>
      <c r="J4" s="440"/>
      <c r="K4" s="440"/>
      <c r="L4" s="441"/>
      <c r="N4" s="478" t="s">
        <v>282</v>
      </c>
      <c r="O4" s="440"/>
      <c r="P4" s="440"/>
      <c r="Q4" s="440"/>
      <c r="R4" s="440"/>
      <c r="S4" s="441"/>
    </row>
    <row r="5" spans="2:22" ht="14.25" customHeight="1">
      <c r="B5" s="442"/>
      <c r="C5" s="443"/>
      <c r="D5" s="443"/>
      <c r="E5" s="443"/>
      <c r="F5" s="443"/>
      <c r="G5" s="443"/>
      <c r="H5" s="443"/>
      <c r="I5" s="443"/>
      <c r="J5" s="443"/>
      <c r="K5" s="443"/>
      <c r="L5" s="444"/>
      <c r="N5" s="442"/>
      <c r="O5" s="443"/>
      <c r="P5" s="443"/>
      <c r="Q5" s="443"/>
      <c r="R5" s="443"/>
      <c r="S5" s="444"/>
    </row>
    <row r="6" spans="2:22" ht="14.25" customHeight="1">
      <c r="B6" s="7"/>
      <c r="C6" s="282">
        <f>'IS Summary'!B3</f>
        <v>46538</v>
      </c>
      <c r="D6" s="282"/>
      <c r="E6" s="282">
        <f>'IS Summary'!C3</f>
        <v>46904</v>
      </c>
      <c r="F6" s="282"/>
      <c r="G6" s="282">
        <f>'IS Summary'!D3</f>
        <v>47269</v>
      </c>
      <c r="H6" s="377"/>
      <c r="I6" s="282">
        <f>'IS Summary'!E3</f>
        <v>47634</v>
      </c>
      <c r="J6" s="282"/>
      <c r="K6" s="282">
        <f>'IS Summary'!F3</f>
        <v>47999</v>
      </c>
      <c r="L6" s="378"/>
      <c r="N6" s="4"/>
      <c r="O6" s="379">
        <f>'IS Summary'!B3</f>
        <v>46538</v>
      </c>
      <c r="P6" s="379">
        <f>'IS Summary'!C3</f>
        <v>46904</v>
      </c>
      <c r="Q6" s="379">
        <f>'IS Summary'!D3</f>
        <v>47269</v>
      </c>
      <c r="R6" s="379">
        <f>'IS Summary'!E3</f>
        <v>47634</v>
      </c>
      <c r="S6" s="382">
        <f>'IS Summary'!F3</f>
        <v>47999</v>
      </c>
    </row>
    <row r="7" spans="2:22" ht="14.25" customHeight="1">
      <c r="B7" s="7" t="s">
        <v>173</v>
      </c>
      <c r="C7" s="25">
        <f ca="1">'IS Summary'!B9</f>
        <v>231493.97163976997</v>
      </c>
      <c r="D7" s="21">
        <f ca="1">C7/C7</f>
        <v>1</v>
      </c>
      <c r="E7" s="25">
        <f ca="1">'IS Summary'!C9</f>
        <v>1005322.2202989239</v>
      </c>
      <c r="F7" s="21">
        <f ca="1">E7/E7</f>
        <v>1</v>
      </c>
      <c r="G7" s="25">
        <f ca="1">'IS Summary'!D9</f>
        <v>1963098.8232599755</v>
      </c>
      <c r="H7" s="21">
        <f ca="1">G7/G7</f>
        <v>1</v>
      </c>
      <c r="I7" s="25">
        <f ca="1">'IS Summary'!E9</f>
        <v>6470612.3985950379</v>
      </c>
      <c r="J7" s="21">
        <f ca="1">I7/I7</f>
        <v>1</v>
      </c>
      <c r="K7" s="25">
        <f ca="1">'IS Summary'!F9</f>
        <v>28189785.495144963</v>
      </c>
      <c r="L7" s="100">
        <f ca="1">K7/K7</f>
        <v>1</v>
      </c>
      <c r="N7" s="7" t="s">
        <v>283</v>
      </c>
      <c r="O7" s="2" t="s">
        <v>284</v>
      </c>
      <c r="P7" s="21">
        <f ca="1">(E7-C7)/C7</f>
        <v>3.3427576674148374</v>
      </c>
      <c r="Q7" s="21">
        <f ca="1">(G7-E7)/E7</f>
        <v>0.95270609126322203</v>
      </c>
      <c r="R7" s="21">
        <f ca="1">(I7-G7)/G7</f>
        <v>2.2961215818212155</v>
      </c>
      <c r="S7" s="100">
        <f ca="1">(K7-I7)/I7</f>
        <v>3.3565869439600187</v>
      </c>
    </row>
    <row r="8" spans="2:22" ht="14.25" customHeight="1">
      <c r="B8" s="7" t="s">
        <v>97</v>
      </c>
      <c r="C8" s="225">
        <f ca="1">'IS Summary'!B16</f>
        <v>20749.760145355776</v>
      </c>
      <c r="D8" s="226">
        <f ca="1">C8/C7</f>
        <v>8.9634127395959495E-2</v>
      </c>
      <c r="E8" s="225">
        <f ca="1">'IS Summary'!C16</f>
        <v>88829.109594343783</v>
      </c>
      <c r="F8" s="226">
        <f ca="1">E8/E7</f>
        <v>8.835884435930523E-2</v>
      </c>
      <c r="G8" s="225">
        <f ca="1">'IS Summary'!D16</f>
        <v>180574.04631048103</v>
      </c>
      <c r="H8" s="226">
        <f ca="1">G8/G7</f>
        <v>9.1984185498422757E-2</v>
      </c>
      <c r="I8" s="225">
        <f ca="1">'IS Summary'!E16</f>
        <v>625639.99328298378</v>
      </c>
      <c r="J8" s="226">
        <f ca="1">I8/I7</f>
        <v>9.6689456073559402E-2</v>
      </c>
      <c r="K8" s="225">
        <f ca="1">'IS Summary'!F16</f>
        <v>2852657.4058031472</v>
      </c>
      <c r="L8" s="227">
        <f ca="1">K8/K7</f>
        <v>0.10119471843070432</v>
      </c>
      <c r="N8" s="7" t="s">
        <v>285</v>
      </c>
      <c r="O8" s="21">
        <f ca="1">'At a Glance'!C9/'At a Glance'!C7</f>
        <v>0.91036587260404056</v>
      </c>
      <c r="P8" s="21">
        <f ca="1">'At a Glance'!E9/'At a Glance'!E7</f>
        <v>0.9116411556406947</v>
      </c>
      <c r="Q8" s="21">
        <f ca="1">'At a Glance'!G9/'At a Glance'!G7</f>
        <v>0.90801581450157731</v>
      </c>
      <c r="R8" s="21">
        <f ca="1">'At a Glance'!I9/'At a Glance'!I7</f>
        <v>0.90331054392644061</v>
      </c>
      <c r="S8" s="100">
        <f ca="1">'At a Glance'!K9/'At a Glance'!K7</f>
        <v>0.89880528156929562</v>
      </c>
      <c r="T8" s="228" t="s">
        <v>286</v>
      </c>
    </row>
    <row r="9" spans="2:22" ht="14.25" customHeight="1">
      <c r="B9" s="7" t="s">
        <v>287</v>
      </c>
      <c r="C9" s="25">
        <f ca="1">C7-C8</f>
        <v>210744.21149441419</v>
      </c>
      <c r="D9" s="21">
        <f ca="1">C9/C7</f>
        <v>0.91036587260404056</v>
      </c>
      <c r="E9" s="25">
        <f ca="1">E7-E8</f>
        <v>916493.11070458009</v>
      </c>
      <c r="F9" s="21">
        <f ca="1">E9/E7</f>
        <v>0.9116411556406947</v>
      </c>
      <c r="G9" s="25">
        <f ca="1">G7-G8</f>
        <v>1782524.7769494946</v>
      </c>
      <c r="H9" s="21">
        <f ca="1">G9/G7</f>
        <v>0.90801581450157731</v>
      </c>
      <c r="I9" s="25">
        <f ca="1">I7-I8</f>
        <v>5844972.4053120539</v>
      </c>
      <c r="J9" s="21">
        <f ca="1">I9/I7</f>
        <v>0.90331054392644061</v>
      </c>
      <c r="K9" s="25">
        <f ca="1">K7-K8</f>
        <v>25337128.089341816</v>
      </c>
      <c r="L9" s="100">
        <f ca="1">K9/K7</f>
        <v>0.89880528156929562</v>
      </c>
      <c r="N9" s="7" t="s">
        <v>288</v>
      </c>
      <c r="O9" s="21">
        <f ca="1">'IS Summary'!B49/'BS Summary'!B42</f>
        <v>2.5328384650871492</v>
      </c>
      <c r="P9" s="21">
        <f ca="1">'IS Summary'!C49/'BS Summary'!C42</f>
        <v>0.7120059225044626</v>
      </c>
      <c r="Q9" s="21">
        <f ca="1">'IS Summary'!D49/'BS Summary'!D42</f>
        <v>0.40829328776745799</v>
      </c>
      <c r="R9" s="21">
        <f ca="1">'IS Summary'!E49/'BS Summary'!E42</f>
        <v>0.17483848361881243</v>
      </c>
      <c r="S9" s="100">
        <f ca="1">'IS Summary'!F49/'BS Summary'!F42</f>
        <v>1.6904386217406022</v>
      </c>
      <c r="T9" s="228" t="s">
        <v>289</v>
      </c>
    </row>
    <row r="10" spans="2:22" ht="14.25" customHeight="1">
      <c r="B10" s="7" t="s">
        <v>116</v>
      </c>
      <c r="C10" s="225">
        <f ca="1">'IS Summary'!B45</f>
        <v>5137096.7659596726</v>
      </c>
      <c r="D10" s="226">
        <f ca="1">C10/C7</f>
        <v>22.19106065514984</v>
      </c>
      <c r="E10" s="225">
        <f ca="1">'IS Summary'!C45</f>
        <v>5482903.2072627191</v>
      </c>
      <c r="F10" s="226">
        <f ca="1">E10/E7</f>
        <v>5.4538764751786992</v>
      </c>
      <c r="G10" s="225">
        <f ca="1">'IS Summary'!D45</f>
        <v>6002850.4133150922</v>
      </c>
      <c r="H10" s="226">
        <f ca="1">G10/G7</f>
        <v>3.0578442318795722</v>
      </c>
      <c r="I10" s="225">
        <f ca="1">'IS Summary'!E45</f>
        <v>7717534.7389896866</v>
      </c>
      <c r="J10" s="226">
        <f ca="1">I10/I7</f>
        <v>1.1927054602537146</v>
      </c>
      <c r="K10" s="225">
        <f ca="1">'IS Summary'!F45</f>
        <v>15128976.592123179</v>
      </c>
      <c r="L10" s="227">
        <f ca="1">K10/K7</f>
        <v>0.53668292703854714</v>
      </c>
      <c r="N10" s="8" t="s">
        <v>290</v>
      </c>
      <c r="O10" s="229">
        <f ca="1">'At a Glance'!C11/'At a Glance'!C7</f>
        <v>-21.280694782545801</v>
      </c>
      <c r="P10" s="229">
        <f ca="1">'At a Glance'!E11/'At a Glance'!E7</f>
        <v>-4.5422353195380047</v>
      </c>
      <c r="Q10" s="229">
        <f ca="1">'At a Glance'!G11/'At a Glance'!G7</f>
        <v>-2.1498284173779951</v>
      </c>
      <c r="R10" s="229">
        <f ca="1">'At a Glance'!I11/'At a Glance'!I7</f>
        <v>-0.28939491632727399</v>
      </c>
      <c r="S10" s="13">
        <f ca="1">'At a Glance'!K11/'At a Glance'!K7</f>
        <v>0.28969788362459881</v>
      </c>
      <c r="T10" s="228" t="s">
        <v>291</v>
      </c>
    </row>
    <row r="11" spans="2:22" ht="14.25" customHeight="1">
      <c r="B11" s="7" t="s">
        <v>209</v>
      </c>
      <c r="C11" s="230">
        <f ca="1">'IS Summary'!B49</f>
        <v>-4926352.5544652585</v>
      </c>
      <c r="D11" s="231">
        <f ca="1">C11/C7</f>
        <v>-21.280694782545801</v>
      </c>
      <c r="E11" s="230">
        <f ca="1">'IS Summary'!C49</f>
        <v>-4566410.0965581387</v>
      </c>
      <c r="F11" s="231">
        <f ca="1">E11/E7</f>
        <v>-4.5422353195380047</v>
      </c>
      <c r="G11" s="230">
        <f ca="1">'IS Summary'!D49</f>
        <v>-4220325.6363655981</v>
      </c>
      <c r="H11" s="231">
        <f ca="1">G11/G7</f>
        <v>-2.1498284173779951</v>
      </c>
      <c r="I11" s="230">
        <f ca="1">'IS Summary'!E49</f>
        <v>-1872562.3336776327</v>
      </c>
      <c r="J11" s="231">
        <f ca="1">I11/I7</f>
        <v>-0.28939491632727399</v>
      </c>
      <c r="K11" s="230">
        <f ca="1">'IS Summary'!F49</f>
        <v>8166521.1977749094</v>
      </c>
      <c r="L11" s="232">
        <f ca="1">K11/K7</f>
        <v>0.28969788362459881</v>
      </c>
      <c r="N11" s="2"/>
      <c r="T11" s="233"/>
      <c r="U11" s="233"/>
      <c r="V11" s="233"/>
    </row>
    <row r="12" spans="2:22" ht="14.25" customHeight="1">
      <c r="B12" s="8" t="str">
        <f>'IS Summary'!A51</f>
        <v>EBITDA</v>
      </c>
      <c r="C12" s="234">
        <f ca="1">'IS Summary'!B51</f>
        <v>-4922202.5544652585</v>
      </c>
      <c r="D12" s="229">
        <f ca="1">C12/C7</f>
        <v>-21.262767749843377</v>
      </c>
      <c r="E12" s="234">
        <f ca="1">'IS Summary'!C51</f>
        <v>-4561010.0965581387</v>
      </c>
      <c r="F12" s="229">
        <f ca="1">E12/E7</f>
        <v>-4.5368639073768424</v>
      </c>
      <c r="G12" s="234">
        <f ca="1">'IS Summary'!D51</f>
        <v>-4214925.6363655981</v>
      </c>
      <c r="H12" s="229">
        <f ca="1">G12/G7</f>
        <v>-2.147077664366472</v>
      </c>
      <c r="I12" s="234">
        <f ca="1">'IS Summary'!E51</f>
        <v>-1867162.3336776327</v>
      </c>
      <c r="J12" s="229">
        <f ca="1">I12/I7</f>
        <v>-0.28856037398918366</v>
      </c>
      <c r="K12" s="234">
        <f ca="1">'IS Summary'!F51</f>
        <v>10213551.497218637</v>
      </c>
      <c r="L12" s="13">
        <f ca="1">K12/K7</f>
        <v>0.36231391327818668</v>
      </c>
      <c r="N12" s="233"/>
      <c r="O12" s="233"/>
      <c r="P12" s="233"/>
      <c r="Q12" s="233"/>
      <c r="R12" s="233"/>
      <c r="S12" s="233"/>
      <c r="T12" s="233"/>
      <c r="U12" s="233"/>
      <c r="V12" s="233"/>
    </row>
    <row r="13" spans="2:22" ht="14.25" customHeight="1">
      <c r="B13" s="228" t="s">
        <v>292</v>
      </c>
      <c r="N13" s="479"/>
      <c r="O13" s="446"/>
      <c r="P13" s="446"/>
      <c r="Q13" s="446"/>
      <c r="R13" s="446"/>
      <c r="S13" s="446"/>
      <c r="T13" s="446"/>
      <c r="U13" s="446"/>
      <c r="V13" s="446"/>
    </row>
    <row r="14" spans="2:22" ht="6" customHeight="1">
      <c r="B14" s="228"/>
      <c r="C14" s="236">
        <v>1</v>
      </c>
      <c r="D14" s="236"/>
      <c r="E14" s="236">
        <v>2</v>
      </c>
      <c r="F14" s="236"/>
      <c r="G14" s="236">
        <v>3</v>
      </c>
      <c r="H14" s="236"/>
      <c r="I14" s="236">
        <v>4</v>
      </c>
      <c r="J14" s="236"/>
      <c r="K14" s="236">
        <v>5</v>
      </c>
      <c r="N14" s="235"/>
      <c r="O14" s="235"/>
      <c r="P14" s="235"/>
      <c r="Q14" s="235"/>
      <c r="R14" s="235"/>
      <c r="S14" s="235"/>
      <c r="T14" s="235"/>
      <c r="U14" s="235"/>
      <c r="V14" s="235"/>
    </row>
    <row r="15" spans="2:22" ht="6" customHeight="1">
      <c r="B15" s="237"/>
      <c r="C15" s="236">
        <v>12</v>
      </c>
      <c r="D15" s="236"/>
      <c r="E15" s="236">
        <v>24</v>
      </c>
      <c r="F15" s="236"/>
      <c r="G15" s="236">
        <v>36</v>
      </c>
      <c r="H15" s="236"/>
      <c r="I15" s="236">
        <v>48</v>
      </c>
      <c r="J15" s="236"/>
      <c r="K15" s="236">
        <v>60</v>
      </c>
      <c r="L15" s="237"/>
      <c r="N15" s="235"/>
      <c r="O15" s="235"/>
      <c r="P15" s="235"/>
      <c r="Q15" s="235"/>
      <c r="R15" s="235"/>
      <c r="S15" s="235"/>
      <c r="T15" s="235"/>
      <c r="U15" s="235"/>
      <c r="V15" s="235"/>
    </row>
    <row r="16" spans="2:22" ht="14.25" customHeight="1">
      <c r="B16" s="478" t="s">
        <v>293</v>
      </c>
      <c r="C16" s="440"/>
      <c r="D16" s="440"/>
      <c r="E16" s="440"/>
      <c r="F16" s="440"/>
      <c r="G16" s="440"/>
      <c r="H16" s="440"/>
      <c r="I16" s="440"/>
      <c r="J16" s="440"/>
      <c r="K16" s="440"/>
      <c r="L16" s="441"/>
      <c r="N16" s="235"/>
      <c r="O16" s="235"/>
      <c r="P16" s="235"/>
      <c r="Q16" s="235"/>
      <c r="R16" s="235"/>
      <c r="S16" s="235"/>
      <c r="T16" s="235"/>
      <c r="U16" s="235"/>
      <c r="V16" s="235"/>
    </row>
    <row r="17" spans="2:22" ht="14.25" customHeight="1">
      <c r="B17" s="442"/>
      <c r="C17" s="443"/>
      <c r="D17" s="443"/>
      <c r="E17" s="443"/>
      <c r="F17" s="443"/>
      <c r="G17" s="443"/>
      <c r="H17" s="443"/>
      <c r="I17" s="443"/>
      <c r="J17" s="443"/>
      <c r="K17" s="443"/>
      <c r="L17" s="444"/>
      <c r="N17" s="235"/>
      <c r="O17" s="235"/>
      <c r="P17" s="235"/>
      <c r="Q17" s="235"/>
      <c r="R17" s="235"/>
      <c r="S17" s="235"/>
      <c r="T17" s="235"/>
      <c r="U17" s="235"/>
      <c r="V17" s="235"/>
    </row>
    <row r="18" spans="2:22" ht="15" customHeight="1">
      <c r="B18" s="238"/>
      <c r="C18" s="379">
        <f>C6</f>
        <v>46538</v>
      </c>
      <c r="D18" s="379"/>
      <c r="E18" s="379">
        <f>E6</f>
        <v>46904</v>
      </c>
      <c r="F18" s="379"/>
      <c r="G18" s="379">
        <f>G6</f>
        <v>47269</v>
      </c>
      <c r="H18" s="380"/>
      <c r="I18" s="379">
        <f>I6</f>
        <v>47634</v>
      </c>
      <c r="J18" s="380"/>
      <c r="K18" s="379">
        <f>K6</f>
        <v>47999</v>
      </c>
      <c r="L18" s="381"/>
      <c r="N18" s="235"/>
      <c r="O18" s="235"/>
      <c r="P18" s="235"/>
      <c r="Q18" s="235"/>
      <c r="R18" s="235"/>
      <c r="S18" s="235"/>
      <c r="T18" s="235"/>
      <c r="U18" s="235"/>
      <c r="V18" s="235"/>
    </row>
    <row r="19" spans="2:22" ht="15" customHeight="1">
      <c r="B19" s="239"/>
      <c r="C19" s="223"/>
      <c r="D19" s="223"/>
      <c r="E19" s="223"/>
      <c r="F19" s="223"/>
      <c r="G19" s="223"/>
      <c r="H19" s="224"/>
      <c r="I19" s="223"/>
      <c r="J19" s="224"/>
      <c r="K19" s="223"/>
      <c r="L19" s="240"/>
      <c r="N19" s="235"/>
      <c r="O19" s="235"/>
      <c r="P19" s="235"/>
      <c r="Q19" s="235"/>
      <c r="R19" s="235"/>
      <c r="S19" s="235"/>
      <c r="T19" s="235"/>
      <c r="U19" s="235"/>
      <c r="V19" s="235"/>
    </row>
    <row r="20" spans="2:22" ht="15" customHeight="1">
      <c r="B20" s="239" t="s">
        <v>294</v>
      </c>
      <c r="C20" s="172">
        <f>SUMIF('Input - Revenue'!$B$149:$BI$149,'At a Glance'!C$14,'Input - Revenue'!$B$29:$BI$29)</f>
        <v>20339.526422543069</v>
      </c>
      <c r="D20" s="223"/>
      <c r="E20" s="172">
        <f>SUMIF('Input - Revenue'!$B$149:$BI$149,'At a Glance'!E$14,'Input - Revenue'!$B$29:$BI$29)</f>
        <v>7671.5985291224197</v>
      </c>
      <c r="F20" s="223"/>
      <c r="G20" s="172">
        <f>SUMIF('Input - Revenue'!$B$149:$BI$149,'At a Glance'!G$14,'Input - Revenue'!$B$29:$BI$29)</f>
        <v>33142.536782163501</v>
      </c>
      <c r="H20" s="224"/>
      <c r="I20" s="172">
        <f>SUMIF('Input - Revenue'!$B$149:$BI$149,'At a Glance'!I$14,'Input - Revenue'!$B$29:$BI$29)</f>
        <v>143181.07760557084</v>
      </c>
      <c r="J20" s="224"/>
      <c r="K20" s="172">
        <f>SUMIF('Input - Revenue'!$B$149:$BI$149,'At a Glance'!K$14,'Input - Revenue'!$B$29:$BI$29)</f>
        <v>618565.23292222887</v>
      </c>
      <c r="L20" s="240"/>
      <c r="N20" s="235"/>
      <c r="O20" s="235"/>
      <c r="P20" s="235"/>
      <c r="Q20" s="235"/>
      <c r="R20" s="235"/>
      <c r="S20" s="235"/>
      <c r="T20" s="235"/>
      <c r="U20" s="235"/>
      <c r="V20" s="235"/>
    </row>
    <row r="21" spans="2:22" ht="15" customHeight="1">
      <c r="B21" s="239" t="s">
        <v>295</v>
      </c>
      <c r="C21" s="241">
        <f ca="1">'IS Summary'!B22</f>
        <v>689668.91489515861</v>
      </c>
      <c r="E21" s="241">
        <f ca="1">'IS Summary'!C22</f>
        <v>217286.7396434205</v>
      </c>
      <c r="G21" s="241">
        <f ca="1">'IS Summary'!D22</f>
        <v>406704.27748737152</v>
      </c>
      <c r="I21" s="241">
        <f ca="1">'IS Summary'!E22</f>
        <v>1305492.127406321</v>
      </c>
      <c r="K21" s="241">
        <f ca="1">'IS Summary'!F22</f>
        <v>5744778.6111232573</v>
      </c>
      <c r="L21" s="240"/>
      <c r="N21" s="235"/>
      <c r="O21" s="235"/>
      <c r="P21" s="235"/>
      <c r="Q21" s="235"/>
      <c r="R21" s="235"/>
      <c r="S21" s="235"/>
      <c r="T21" s="235"/>
      <c r="U21" s="235"/>
      <c r="V21" s="235"/>
    </row>
    <row r="22" spans="2:22" ht="15" customHeight="1">
      <c r="B22" s="242" t="s">
        <v>296</v>
      </c>
      <c r="C22" s="243">
        <f ca="1">C21/C20</f>
        <v>33.907815775433804</v>
      </c>
      <c r="D22" s="244"/>
      <c r="E22" s="243">
        <f ca="1">E21/E20</f>
        <v>28.323528508246465</v>
      </c>
      <c r="F22" s="244"/>
      <c r="G22" s="243">
        <f ca="1">G21/G20</f>
        <v>12.271368367500758</v>
      </c>
      <c r="H22" s="244"/>
      <c r="I22" s="243">
        <f ca="1">I21/I20</f>
        <v>9.1177699542298125</v>
      </c>
      <c r="J22" s="244"/>
      <c r="K22" s="243">
        <f ca="1">K21/K20</f>
        <v>9.2872639866675772</v>
      </c>
      <c r="L22" s="240"/>
      <c r="N22" s="235"/>
      <c r="O22" s="235"/>
      <c r="P22" s="235"/>
      <c r="Q22" s="235"/>
      <c r="R22" s="235"/>
      <c r="S22" s="235"/>
      <c r="T22" s="235"/>
      <c r="U22" s="235"/>
      <c r="V22" s="235"/>
    </row>
    <row r="23" spans="2:22" ht="15" customHeight="1">
      <c r="B23" s="239"/>
      <c r="C23" s="223"/>
      <c r="D23" s="223"/>
      <c r="E23" s="223"/>
      <c r="F23" s="223"/>
      <c r="G23" s="223"/>
      <c r="H23" s="224"/>
      <c r="I23" s="223"/>
      <c r="J23" s="224"/>
      <c r="K23" s="223"/>
      <c r="L23" s="240"/>
      <c r="N23" s="235"/>
      <c r="O23" s="235"/>
      <c r="P23" s="235"/>
      <c r="Q23" s="235"/>
      <c r="R23" s="235"/>
      <c r="S23" s="235"/>
      <c r="T23" s="235"/>
      <c r="U23" s="235"/>
      <c r="V23" s="235"/>
    </row>
    <row r="24" spans="2:22" ht="15" customHeight="1">
      <c r="B24" s="239" t="s">
        <v>52</v>
      </c>
      <c r="C24" s="172">
        <f>SUMIF('Input - Revenue'!$B$149:$BI$149,'At a Glance'!C$14,'Input - Revenue'!$B$33:$BI$33)/(13-'Input - Revenue'!$B$8)</f>
        <v>11365.395190323599</v>
      </c>
      <c r="D24" s="223"/>
      <c r="E24" s="172">
        <f>SUMIF('Input - Revenue'!$B$149:$BI$149,'At a Glance'!E$14,'Input - Revenue'!$B$33:$BI$33)/(12)</f>
        <v>18549.292589107146</v>
      </c>
      <c r="F24" s="223"/>
      <c r="G24" s="172">
        <f>SUMIF('Input - Revenue'!$B$149:$BI$149,'At a Glance'!G$14,'Input - Revenue'!$B$33:$BI$33)/(12)</f>
        <v>30413.840306702041</v>
      </c>
      <c r="H24" s="224"/>
      <c r="I24" s="172">
        <f>SUMIF('Input - Revenue'!$B$149:$BI$149,'At a Glance'!I$14,'Input - Revenue'!$B$33:$BI$33)/(12)</f>
        <v>94697.857797198929</v>
      </c>
      <c r="J24" s="224"/>
      <c r="K24" s="172">
        <f>SUMIF('Input - Revenue'!$B$149:$BI$149,'At a Glance'!K$14,'Input - Revenue'!$B$33:$BI$33)/(12)</f>
        <v>382029.23138101702</v>
      </c>
      <c r="L24" s="240"/>
      <c r="N24" s="235"/>
      <c r="O24" s="235"/>
      <c r="P24" s="235"/>
      <c r="Q24" s="235"/>
      <c r="R24" s="235"/>
      <c r="S24" s="235"/>
      <c r="T24" s="235"/>
      <c r="U24" s="235"/>
      <c r="V24" s="235"/>
    </row>
    <row r="25" spans="2:22" ht="15" customHeight="1">
      <c r="B25" s="239" t="s">
        <v>297</v>
      </c>
      <c r="C25" s="172">
        <f ca="1">(SUMIF('Input - Revenue'!$B$149:$BI$149,'At a Glance'!C$14,'Input - Revenue'!$B$79:$BI$79)+SUMIF('Input - Revenue'!$B$149:$BI$149,'At a Glance'!C$14,'Input - Revenue'!$B$80:$BI$80))/(13-'Input - Revenue'!$B$8)</f>
        <v>2252.6399758025968</v>
      </c>
      <c r="D25" s="172"/>
      <c r="E25" s="172">
        <f ca="1">(SUMIF('Input - Revenue'!$B$149:$BI$149,'At a Glance'!E$14,'Input - Revenue'!$B$79:$BI$79)+SUMIF('Input - Revenue'!$B$149:$BI$149,'At a Glance'!E$14,'Input - Revenue'!$B$80:$BI$80))/(12)</f>
        <v>6031.1353786309255</v>
      </c>
      <c r="F25" s="25"/>
      <c r="G25" s="172">
        <f ca="1">(SUMIF('Input - Revenue'!$B$149:$BI$149,'At a Glance'!G$14,'Input - Revenue'!$B$79:$BI$79)+SUMIF('Input - Revenue'!$B$149:$BI$149,'At a Glance'!G$14,'Input - Revenue'!$B$80:$BI$80))/(12)</f>
        <v>11159.425345182792</v>
      </c>
      <c r="H25" s="25"/>
      <c r="I25" s="172">
        <f ca="1">(SUMIF('Input - Revenue'!$B$149:$BI$149,'At a Glance'!I$14,'Input - Revenue'!$B$79:$BI$79)+SUMIF('Input - Revenue'!$B$149:$BI$149,'At a Glance'!I$14,'Input - Revenue'!$B$80:$BI$80))/(12)</f>
        <v>36590.526024406194</v>
      </c>
      <c r="J25" s="25"/>
      <c r="K25" s="172">
        <f ca="1">(SUMIF('Input - Revenue'!$B$149:$BI$149,'At a Glance'!K$14,'Input - Revenue'!$B$79:$BI$79)+SUMIF('Input - Revenue'!$B$149:$BI$149,'At a Glance'!K$14,'Input - Revenue'!$B$80:$BI$80))/(12)</f>
        <v>155236.75951836392</v>
      </c>
      <c r="L25" s="240"/>
      <c r="N25" s="235"/>
      <c r="O25" s="235"/>
      <c r="P25" s="235"/>
      <c r="Q25" s="235"/>
      <c r="R25" s="235"/>
      <c r="S25" s="235"/>
      <c r="T25" s="235"/>
      <c r="U25" s="235"/>
      <c r="V25" s="235"/>
    </row>
    <row r="26" spans="2:22" ht="15" customHeight="1">
      <c r="B26" s="242" t="s">
        <v>298</v>
      </c>
      <c r="C26" s="245">
        <f ca="1">C25/C24</f>
        <v>0.19820164086511266</v>
      </c>
      <c r="D26" s="246"/>
      <c r="E26" s="245">
        <f ca="1">E25/E24</f>
        <v>0.32514099120807649</v>
      </c>
      <c r="F26" s="246"/>
      <c r="G26" s="245">
        <f ca="1">G25/G24</f>
        <v>0.36691931149265894</v>
      </c>
      <c r="H26" s="247"/>
      <c r="I26" s="245">
        <f ca="1">I25/I24</f>
        <v>0.38639233109968518</v>
      </c>
      <c r="J26" s="247"/>
      <c r="K26" s="245">
        <f ca="1">K25/K24</f>
        <v>0.40634785709248117</v>
      </c>
      <c r="L26" s="240"/>
      <c r="N26" s="235"/>
      <c r="O26" s="235"/>
      <c r="P26" s="235"/>
      <c r="Q26" s="235"/>
      <c r="R26" s="235"/>
      <c r="S26" s="235"/>
      <c r="T26" s="235"/>
      <c r="U26" s="235"/>
      <c r="V26" s="235"/>
    </row>
    <row r="27" spans="2:22" ht="15" customHeight="1">
      <c r="B27" s="242"/>
      <c r="C27" s="248"/>
      <c r="D27" s="223"/>
      <c r="E27" s="248"/>
      <c r="F27" s="223"/>
      <c r="G27" s="248"/>
      <c r="H27" s="249"/>
      <c r="I27" s="248"/>
      <c r="J27" s="249"/>
      <c r="K27" s="248"/>
      <c r="L27" s="240"/>
      <c r="N27" s="235"/>
      <c r="O27" s="235"/>
      <c r="P27" s="235"/>
      <c r="Q27" s="235"/>
      <c r="R27" s="235"/>
      <c r="S27" s="235"/>
      <c r="T27" s="235"/>
      <c r="U27" s="235"/>
      <c r="V27" s="235"/>
    </row>
    <row r="28" spans="2:22" ht="15" customHeight="1">
      <c r="B28" s="239" t="s">
        <v>299</v>
      </c>
      <c r="C28" s="250">
        <f ca="1">SUMIF('Input - Revenue'!$B$149:$BI$149,'At a Glance'!C$14,'Input - Revenue'!$B$67:$BI$67)+SUMIF('Input - Revenue'!$B$149:$BI$149,'At a Glance'!C$14,'Input - Revenue'!$B$90:$BI$90)+SUMIF('Input - Revenue'!$B$149:$BI$149,'At a Glance'!C$14,'Input - Revenue'!$B$91:$BI$91)+SUMIF('Input - Revenue'!$B$149:$BI$149,'At a Glance'!C$14,'Input - Revenue'!$B$112:$BI$112)+SUMIF('Input - Revenue'!$B$149:$BI$149,'At a Glance'!C$14,'Input - Revenue'!$B$113:$BI$113)+SUMIF('Input - Revenue'!$B$149:$BI$149,'At a Glance'!C$14,'Input - Revenue'!$B$103:$BI$103)*C26</f>
        <v>130947.03096634848</v>
      </c>
      <c r="D28" s="251"/>
      <c r="E28" s="250">
        <f ca="1">SUMIF('Input - Revenue'!$B$149:$BI$149,'At a Glance'!E$14,'Input - Revenue'!$B$67:$BI$67)+SUMIF('Input - Revenue'!$B$149:$BI$149,'At a Glance'!E$14,'Input - Revenue'!$B$90:$BI$90)+SUMIF('Input - Revenue'!$B$149:$BI$149,'At a Glance'!E$14,'Input - Revenue'!$B$91:$BI$91)+SUMIF('Input - Revenue'!$B$149:$BI$149,'At a Glance'!E$14,'Input - Revenue'!$B$112:$BI$112)+SUMIF('Input - Revenue'!$B$149:$BI$149,'At a Glance'!E$14,'Input - Revenue'!$B$113:$BI$113)+SUMIF('Input - Revenue'!$B$149:$BI$149,'At a Glance'!E$14,'Input - Revenue'!$B$103:$BI$103)*E26</f>
        <v>765220.50268875959</v>
      </c>
      <c r="F28" s="251"/>
      <c r="G28" s="250">
        <f ca="1">SUMIF('Input - Revenue'!$B$149:$BI$149,'At a Glance'!G$14,'Input - Revenue'!$B$67:$BI$67)+SUMIF('Input - Revenue'!$B$149:$BI$149,'At a Glance'!G$14,'Input - Revenue'!$B$90:$BI$90)+SUMIF('Input - Revenue'!$B$149:$BI$149,'At a Glance'!G$14,'Input - Revenue'!$B$91:$BI$91)+SUMIF('Input - Revenue'!$B$149:$BI$149,'At a Glance'!G$14,'Input - Revenue'!$B$112:$BI$112)+SUMIF('Input - Revenue'!$B$149:$BI$149,'At a Glance'!G$14,'Input - Revenue'!$B$113:$BI$113)+SUMIF('Input - Revenue'!$B$149:$BI$149,'At a Glance'!G$14,'Input - Revenue'!$B$103:$BI$103)*G26</f>
        <v>1572009.9681220264</v>
      </c>
      <c r="H28" s="105"/>
      <c r="I28" s="250">
        <f ca="1">SUMIF('Input - Revenue'!$B$149:$BI$149,'At a Glance'!I$14,'Input - Revenue'!$B$67:$BI$67)+SUMIF('Input - Revenue'!$B$149:$BI$149,'At a Glance'!I$14,'Input - Revenue'!$B$90:$BI$90)+SUMIF('Input - Revenue'!$B$149:$BI$149,'At a Glance'!I$14,'Input - Revenue'!$B$91:$BI$91)+SUMIF('Input - Revenue'!$B$149:$BI$149,'At a Glance'!I$14,'Input - Revenue'!$B$112:$BI$112)+SUMIF('Input - Revenue'!$B$149:$BI$149,'At a Glance'!I$14,'Input - Revenue'!$B$113:$BI$113)+SUMIF('Input - Revenue'!$B$149:$BI$149,'At a Glance'!I$14,'Input - Revenue'!$B$103:$BI$103)*I26</f>
        <v>5224586.8731670864</v>
      </c>
      <c r="J28" s="105"/>
      <c r="K28" s="250">
        <f ca="1">SUMIF('Input - Revenue'!$B$149:$BI$149,'At a Glance'!K$14,'Input - Revenue'!$B$67:$BI$67)+SUMIF('Input - Revenue'!$B$149:$BI$149,'At a Glance'!K$14,'Input - Revenue'!$B$90:$BI$90)+SUMIF('Input - Revenue'!$B$149:$BI$149,'At a Glance'!K$14,'Input - Revenue'!$B$91:$BI$91)+SUMIF('Input - Revenue'!$B$149:$BI$149,'At a Glance'!K$14,'Input - Revenue'!$B$112:$BI$112)+SUMIF('Input - Revenue'!$B$149:$BI$149,'At a Glance'!K$14,'Input - Revenue'!$B$113:$BI$113)+SUMIF('Input - Revenue'!$B$149:$BI$149,'At a Glance'!K$14,'Input - Revenue'!$B$103:$BI$103)*K26</f>
        <v>23064055.498154797</v>
      </c>
      <c r="L28" s="240"/>
      <c r="N28" s="235"/>
      <c r="O28" s="235"/>
      <c r="P28" s="235"/>
      <c r="Q28" s="235"/>
      <c r="R28" s="235"/>
      <c r="S28" s="235"/>
      <c r="T28" s="235"/>
      <c r="U28" s="235"/>
      <c r="V28" s="235"/>
    </row>
    <row r="29" spans="2:22" ht="15" customHeight="1">
      <c r="B29" s="239" t="s">
        <v>300</v>
      </c>
      <c r="C29" s="83">
        <f ca="1">C28/C7</f>
        <v>0.56566065214914729</v>
      </c>
      <c r="D29" s="223"/>
      <c r="E29" s="83">
        <f ca="1">E28/E7</f>
        <v>0.76116939150238605</v>
      </c>
      <c r="F29" s="223"/>
      <c r="G29" s="83">
        <f ca="1">G28/G7</f>
        <v>0.80077984332520957</v>
      </c>
      <c r="H29" s="249"/>
      <c r="I29" s="83">
        <f ca="1">I28/I7</f>
        <v>0.80743313790538584</v>
      </c>
      <c r="J29" s="249"/>
      <c r="K29" s="83">
        <f ca="1">K28/K7</f>
        <v>0.81817066334637578</v>
      </c>
      <c r="L29" s="240"/>
      <c r="N29" s="235"/>
      <c r="O29" s="235"/>
      <c r="P29" s="235"/>
      <c r="Q29" s="235"/>
      <c r="R29" s="235"/>
      <c r="S29" s="235"/>
      <c r="T29" s="235"/>
      <c r="U29" s="235"/>
      <c r="V29" s="235"/>
    </row>
    <row r="30" spans="2:22" ht="15" customHeight="1">
      <c r="B30" s="239"/>
      <c r="C30" s="83"/>
      <c r="D30" s="223"/>
      <c r="E30" s="248"/>
      <c r="F30" s="223"/>
      <c r="G30" s="248"/>
      <c r="H30" s="249"/>
      <c r="I30" s="248"/>
      <c r="J30" s="249"/>
      <c r="K30" s="248"/>
      <c r="L30" s="240"/>
      <c r="N30" s="235"/>
      <c r="O30" s="235"/>
      <c r="P30" s="235"/>
      <c r="Q30" s="235"/>
      <c r="R30" s="235"/>
      <c r="S30" s="235"/>
      <c r="T30" s="235"/>
      <c r="U30" s="235"/>
      <c r="V30" s="235"/>
    </row>
    <row r="31" spans="2:22" ht="15" customHeight="1">
      <c r="B31" s="239" t="s">
        <v>301</v>
      </c>
      <c r="C31" s="252">
        <f>1/(SUMIF('Input - Revenue'!$B$149:$BI$149,'At a Glance'!C$14,'Input - Revenue'!$B$31:$BI$31)/(14-'Input - Revenue'!$B$8))</f>
        <v>3.3333333333333339</v>
      </c>
      <c r="D31" s="253" t="s">
        <v>302</v>
      </c>
      <c r="E31" s="252">
        <f>1/(SUMIF('Input - Revenue'!$B$149:$BI$149,'At a Glance'!E$14,'Input - Revenue'!$B$31:$BI$31)/(12))</f>
        <v>3.3333333333333339</v>
      </c>
      <c r="F31" s="253" t="s">
        <v>302</v>
      </c>
      <c r="G31" s="252">
        <f>1/(SUMIF('Input - Revenue'!$B$149:$BI$149,'At a Glance'!G$14,'Input - Revenue'!$B$31:$BI$31)/(12))</f>
        <v>3.3333333333333339</v>
      </c>
      <c r="H31" s="253" t="s">
        <v>302</v>
      </c>
      <c r="I31" s="252">
        <f>1/(SUMIF('Input - Revenue'!$B$149:$BI$149,'At a Glance'!I$14,'Input - Revenue'!$B$31:$BI$31)/(12))</f>
        <v>3.3333333333333339</v>
      </c>
      <c r="J31" s="253" t="s">
        <v>302</v>
      </c>
      <c r="K31" s="252">
        <f>1/(SUMIF('Input - Revenue'!$B$149:$BI$149,'At a Glance'!K$14,'Input - Revenue'!$B$31:$BI$31)/(12))</f>
        <v>3.3333333333333339</v>
      </c>
      <c r="L31" s="254" t="s">
        <v>302</v>
      </c>
      <c r="N31" s="235"/>
      <c r="O31" s="235"/>
      <c r="P31" s="235"/>
      <c r="Q31" s="235"/>
      <c r="R31" s="235"/>
      <c r="S31" s="235"/>
      <c r="T31" s="235"/>
      <c r="U31" s="235"/>
      <c r="V31" s="235"/>
    </row>
    <row r="32" spans="2:22" ht="15" customHeight="1">
      <c r="B32" s="239"/>
      <c r="C32" s="252"/>
      <c r="D32" s="223"/>
      <c r="E32" s="252"/>
      <c r="F32" s="223"/>
      <c r="G32" s="252"/>
      <c r="H32" s="249"/>
      <c r="I32" s="252"/>
      <c r="J32" s="249"/>
      <c r="K32" s="252"/>
      <c r="L32" s="240"/>
      <c r="N32" s="235"/>
      <c r="O32" s="235"/>
      <c r="P32" s="235"/>
      <c r="Q32" s="235"/>
      <c r="R32" s="235"/>
      <c r="S32" s="235"/>
      <c r="T32" s="235"/>
      <c r="U32" s="235"/>
      <c r="V32" s="235"/>
    </row>
    <row r="33" spans="1:63" ht="15" customHeight="1">
      <c r="B33" s="239" t="s">
        <v>303</v>
      </c>
      <c r="C33" s="250">
        <f ca="1">C28/C25</f>
        <v>58.130474631079537</v>
      </c>
      <c r="D33" s="223"/>
      <c r="E33" s="250">
        <f ca="1">E28/E25</f>
        <v>126.87834953929777</v>
      </c>
      <c r="F33" s="223"/>
      <c r="G33" s="250">
        <f ca="1">G28/G25</f>
        <v>140.86836190007031</v>
      </c>
      <c r="H33" s="249"/>
      <c r="I33" s="250">
        <f ca="1">I28/I25</f>
        <v>142.78523543723429</v>
      </c>
      <c r="J33" s="249"/>
      <c r="K33" s="250">
        <f ca="1">K28/K25</f>
        <v>148.57341501918177</v>
      </c>
      <c r="L33" s="240"/>
      <c r="N33" s="235"/>
      <c r="O33" s="235"/>
      <c r="P33" s="235"/>
      <c r="Q33" s="235"/>
      <c r="R33" s="235"/>
      <c r="S33" s="235"/>
      <c r="T33" s="235"/>
      <c r="U33" s="235"/>
      <c r="V33" s="235"/>
    </row>
    <row r="34" spans="1:63" ht="15" customHeight="1">
      <c r="A34" s="17"/>
      <c r="B34" s="242" t="s">
        <v>304</v>
      </c>
      <c r="C34" s="255">
        <f ca="1">C33*C31</f>
        <v>193.76824877026516</v>
      </c>
      <c r="D34" s="256"/>
      <c r="E34" s="255">
        <f ca="1">E33*E31</f>
        <v>422.92783179765934</v>
      </c>
      <c r="F34" s="256"/>
      <c r="G34" s="255">
        <f ca="1">G33*G31</f>
        <v>469.56120633356778</v>
      </c>
      <c r="H34" s="257"/>
      <c r="I34" s="255">
        <f ca="1">I33*I31</f>
        <v>475.95078479078103</v>
      </c>
      <c r="J34" s="257"/>
      <c r="K34" s="255">
        <f ca="1">K33*K31</f>
        <v>495.244716730606</v>
      </c>
      <c r="L34" s="258"/>
      <c r="M34" s="17"/>
      <c r="N34" s="259"/>
      <c r="O34" s="259"/>
      <c r="P34" s="259"/>
      <c r="Q34" s="259"/>
      <c r="R34" s="259"/>
      <c r="S34" s="259"/>
      <c r="T34" s="259"/>
      <c r="U34" s="259"/>
      <c r="V34" s="259"/>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row>
    <row r="35" spans="1:63" ht="15" customHeight="1">
      <c r="B35" s="239"/>
      <c r="C35" s="250"/>
      <c r="D35" s="223"/>
      <c r="E35" s="250"/>
      <c r="F35" s="223"/>
      <c r="G35" s="250"/>
      <c r="H35" s="249"/>
      <c r="I35" s="250"/>
      <c r="J35" s="249"/>
      <c r="K35" s="250"/>
      <c r="L35" s="240"/>
      <c r="N35" s="235"/>
      <c r="O35" s="235"/>
      <c r="P35" s="235"/>
      <c r="Q35" s="235"/>
      <c r="R35" s="235"/>
      <c r="S35" s="235"/>
      <c r="T35" s="235"/>
      <c r="U35" s="235"/>
      <c r="V35" s="235"/>
    </row>
    <row r="36" spans="1:63" ht="15" customHeight="1">
      <c r="B36" s="239" t="s">
        <v>305</v>
      </c>
      <c r="C36" s="250">
        <f ca="1">C7/C24</f>
        <v>20.36831696242837</v>
      </c>
      <c r="D36" s="251"/>
      <c r="E36" s="250">
        <f ca="1">E7/E24</f>
        <v>54.197334775412813</v>
      </c>
      <c r="F36" s="251"/>
      <c r="G36" s="250">
        <f ca="1">G7/G24</f>
        <v>64.546233013112257</v>
      </c>
      <c r="H36" s="25"/>
      <c r="I36" s="250">
        <f ca="1">I7/I24</f>
        <v>68.329026116432729</v>
      </c>
      <c r="J36" s="25"/>
      <c r="K36" s="250">
        <f ca="1">K7/K24</f>
        <v>73.78960346369378</v>
      </c>
      <c r="L36" s="240"/>
      <c r="N36" s="235"/>
      <c r="O36" s="235"/>
      <c r="P36" s="235"/>
      <c r="Q36" s="235"/>
      <c r="R36" s="235"/>
      <c r="S36" s="235"/>
      <c r="T36" s="235"/>
      <c r="U36" s="235"/>
      <c r="V36" s="235"/>
    </row>
    <row r="37" spans="1:63" ht="14.25" customHeight="1">
      <c r="A37" s="17"/>
      <c r="B37" s="242" t="s">
        <v>306</v>
      </c>
      <c r="C37" s="255">
        <f ca="1">C36*C31</f>
        <v>67.894389874761245</v>
      </c>
      <c r="D37" s="255"/>
      <c r="E37" s="255">
        <f ca="1">E36*E31</f>
        <v>180.65778258470939</v>
      </c>
      <c r="F37" s="255"/>
      <c r="G37" s="255">
        <f ca="1">G36*G31</f>
        <v>215.15411004370756</v>
      </c>
      <c r="H37" s="255"/>
      <c r="I37" s="255">
        <f ca="1">I36*I31</f>
        <v>227.76342038810913</v>
      </c>
      <c r="J37" s="255"/>
      <c r="K37" s="255">
        <f ca="1">K36*K31</f>
        <v>245.96534487897932</v>
      </c>
      <c r="L37" s="258"/>
      <c r="M37" s="17"/>
      <c r="N37" s="259"/>
      <c r="O37" s="259"/>
      <c r="P37" s="259"/>
      <c r="Q37" s="259"/>
      <c r="R37" s="259"/>
      <c r="S37" s="259"/>
      <c r="T37" s="259"/>
      <c r="U37" s="259"/>
      <c r="V37" s="259"/>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row>
    <row r="38" spans="1:63" ht="14.25" customHeight="1">
      <c r="B38" s="239"/>
      <c r="C38" s="172"/>
      <c r="D38" s="172"/>
      <c r="E38" s="172"/>
      <c r="F38" s="172"/>
      <c r="G38" s="172"/>
      <c r="H38" s="172"/>
      <c r="I38" s="172"/>
      <c r="J38" s="172"/>
      <c r="K38" s="172"/>
      <c r="L38" s="240"/>
      <c r="N38" s="235"/>
      <c r="O38" s="235"/>
      <c r="P38" s="235"/>
      <c r="Q38" s="235"/>
      <c r="R38" s="235"/>
      <c r="S38" s="235"/>
      <c r="T38" s="235"/>
      <c r="U38" s="235"/>
      <c r="V38" s="235"/>
    </row>
    <row r="39" spans="1:63" ht="14.25" customHeight="1">
      <c r="B39" s="7" t="s">
        <v>307</v>
      </c>
      <c r="C39" s="152">
        <f ca="1">SUMIF('Input - Salaries &amp; Dividends'!$D$37:$BK$37,'At a Glance'!C$15,'Input - Salaries &amp; Dividends'!$D$56:$BK$56)</f>
        <v>78</v>
      </c>
      <c r="E39" s="152">
        <f ca="1">SUMIF('Input - Salaries &amp; Dividends'!$D$37:$BK$37,'At a Glance'!E$15,'Input - Salaries &amp; Dividends'!$D$56:$BK$56)</f>
        <v>78</v>
      </c>
      <c r="G39" s="152">
        <f ca="1">SUMIF('Input - Salaries &amp; Dividends'!$D$37:$BK$37,'At a Glance'!G$15,'Input - Salaries &amp; Dividends'!$D$56:$BK$56)</f>
        <v>78</v>
      </c>
      <c r="I39" s="152">
        <f ca="1">SUMIF('Input - Salaries &amp; Dividends'!$D$37:$BK$37,'At a Glance'!I$15,'Input - Salaries &amp; Dividends'!$D$56:$BK$56)</f>
        <v>84</v>
      </c>
      <c r="K39" s="152">
        <f ca="1">SUMIF('Input - Salaries &amp; Dividends'!$D$37:$BK$37,'At a Glance'!K$15,'Input - Salaries &amp; Dividends'!$D$56:$BK$56)</f>
        <v>110</v>
      </c>
      <c r="L39" s="240"/>
      <c r="N39" s="235"/>
      <c r="O39" s="235"/>
      <c r="P39" s="235"/>
      <c r="Q39" s="235"/>
      <c r="R39" s="235"/>
      <c r="S39" s="235"/>
      <c r="T39" s="235"/>
      <c r="U39" s="235"/>
      <c r="V39" s="235"/>
    </row>
    <row r="40" spans="1:63" ht="14.25" customHeight="1">
      <c r="A40" s="2"/>
      <c r="B40" s="239" t="s">
        <v>308</v>
      </c>
      <c r="C40" s="255">
        <f ca="1">C7/C39</f>
        <v>2967.8714312791021</v>
      </c>
      <c r="D40" s="260"/>
      <c r="E40" s="255">
        <f ca="1">E7/E39</f>
        <v>12888.746414088768</v>
      </c>
      <c r="F40" s="260"/>
      <c r="G40" s="255">
        <f ca="1">G7/G39</f>
        <v>25167.933631538148</v>
      </c>
      <c r="H40" s="260"/>
      <c r="I40" s="255">
        <f ca="1">I7/I39</f>
        <v>77031.099983274267</v>
      </c>
      <c r="J40" s="260"/>
      <c r="K40" s="255">
        <f ca="1">K7/K39</f>
        <v>256270.77722859057</v>
      </c>
      <c r="L40" s="261"/>
      <c r="M40" s="2"/>
      <c r="N40" s="235"/>
      <c r="O40" s="235"/>
      <c r="P40" s="235"/>
      <c r="Q40" s="235"/>
      <c r="R40" s="235"/>
      <c r="S40" s="235"/>
      <c r="T40" s="235"/>
      <c r="U40" s="235"/>
      <c r="V40" s="235"/>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row>
    <row r="41" spans="1:63" ht="18" customHeight="1">
      <c r="B41" s="262"/>
      <c r="C41" s="263"/>
      <c r="D41" s="263"/>
      <c r="E41" s="263"/>
      <c r="F41" s="263"/>
      <c r="G41" s="263"/>
      <c r="H41" s="263"/>
      <c r="I41" s="263"/>
      <c r="J41" s="263"/>
      <c r="K41" s="263"/>
      <c r="L41" s="264"/>
      <c r="N41" s="235"/>
      <c r="O41" s="235"/>
      <c r="P41" s="235"/>
      <c r="Q41" s="235"/>
      <c r="R41" s="235"/>
      <c r="S41" s="235"/>
      <c r="T41" s="235"/>
      <c r="U41" s="235"/>
      <c r="V41" s="235"/>
    </row>
    <row r="42" spans="1:63" ht="18" customHeight="1">
      <c r="B42" s="237"/>
      <c r="C42" s="237"/>
      <c r="D42" s="237"/>
      <c r="E42" s="237"/>
      <c r="F42" s="237"/>
      <c r="G42" s="237"/>
      <c r="H42" s="237"/>
      <c r="I42" s="237"/>
      <c r="J42" s="237"/>
      <c r="K42" s="237"/>
      <c r="L42" s="237"/>
      <c r="N42" s="235"/>
      <c r="O42" s="235"/>
      <c r="P42" s="235"/>
      <c r="Q42" s="235"/>
      <c r="R42" s="235"/>
      <c r="S42" s="235"/>
      <c r="T42" s="235"/>
      <c r="U42" s="235"/>
      <c r="V42" s="235"/>
    </row>
    <row r="43" spans="1:63" ht="18" customHeight="1">
      <c r="I43" s="265"/>
      <c r="J43" s="6"/>
      <c r="K43" s="6"/>
      <c r="L43" s="5"/>
      <c r="N43" s="480"/>
      <c r="O43" s="446"/>
      <c r="P43" s="446"/>
      <c r="Q43" s="446"/>
      <c r="R43" s="446"/>
      <c r="S43" s="446"/>
      <c r="T43" s="446"/>
      <c r="U43" s="446"/>
      <c r="V43" s="446"/>
    </row>
    <row r="44" spans="1:63" ht="18" customHeight="1">
      <c r="I44" s="123" t="s">
        <v>309</v>
      </c>
      <c r="K44" s="25">
        <f>'Input - Assumptions'!D62</f>
        <v>2683000</v>
      </c>
      <c r="L44" s="125"/>
      <c r="N44" s="446"/>
      <c r="O44" s="446"/>
      <c r="P44" s="446"/>
      <c r="Q44" s="446"/>
      <c r="R44" s="446"/>
      <c r="S44" s="446"/>
      <c r="T44" s="446"/>
      <c r="U44" s="446"/>
      <c r="V44" s="446"/>
      <c r="W44" s="266"/>
      <c r="X44" s="266"/>
      <c r="Y44" s="266"/>
    </row>
    <row r="45" spans="1:63" ht="36.75" customHeight="1">
      <c r="I45" s="267" t="s">
        <v>232</v>
      </c>
      <c r="K45" s="94">
        <f ca="1">Calc!B349</f>
        <v>7</v>
      </c>
      <c r="L45" s="125"/>
      <c r="N45" s="446"/>
      <c r="O45" s="446"/>
      <c r="P45" s="446"/>
      <c r="Q45" s="446"/>
      <c r="R45" s="446"/>
      <c r="S45" s="446"/>
      <c r="T45" s="446"/>
      <c r="U45" s="446"/>
      <c r="V45" s="446"/>
      <c r="W45" s="266"/>
      <c r="X45" s="266"/>
      <c r="Y45" s="266"/>
    </row>
    <row r="46" spans="1:63" ht="18" customHeight="1">
      <c r="I46" s="123" t="s">
        <v>310</v>
      </c>
      <c r="L46" s="125"/>
      <c r="N46" s="17"/>
      <c r="P46" s="72"/>
      <c r="Q46" s="72"/>
      <c r="R46" s="72"/>
      <c r="S46" s="72"/>
      <c r="T46" s="72"/>
      <c r="U46" s="72"/>
      <c r="V46" s="72"/>
      <c r="W46" s="72"/>
      <c r="X46" s="72"/>
      <c r="Y46" s="72"/>
      <c r="Z46" s="72"/>
      <c r="AA46" s="72"/>
      <c r="AB46" s="72"/>
      <c r="AC46" s="72"/>
      <c r="AD46" s="72"/>
      <c r="AE46" s="72"/>
      <c r="AF46" s="72"/>
      <c r="AG46" s="72"/>
      <c r="AH46" s="72"/>
      <c r="AI46" s="72"/>
      <c r="AJ46" s="72"/>
    </row>
    <row r="47" spans="1:63" ht="18" customHeight="1">
      <c r="I47" s="268" t="str">
        <f>Calc!A355</f>
        <v>Direct Expenses</v>
      </c>
      <c r="K47" s="269">
        <f ca="1">Calc!B355</f>
        <v>2500</v>
      </c>
      <c r="L47" s="125"/>
      <c r="Q47" s="21"/>
      <c r="R47" s="21"/>
      <c r="S47" s="270"/>
      <c r="T47" s="21"/>
      <c r="U47" s="94"/>
      <c r="V47" s="94"/>
      <c r="W47" s="94"/>
      <c r="X47" s="94"/>
      <c r="Y47" s="94"/>
      <c r="Z47" s="94"/>
      <c r="AA47" s="94"/>
      <c r="AB47" s="94"/>
      <c r="AC47" s="94"/>
      <c r="AD47" s="94"/>
      <c r="AE47" s="94"/>
      <c r="AF47" s="94"/>
      <c r="AG47" s="94"/>
      <c r="AH47" s="94"/>
      <c r="AI47" s="94"/>
      <c r="AJ47" s="94"/>
    </row>
    <row r="48" spans="1:63" ht="14.25" hidden="1" customHeight="1">
      <c r="I48" s="268">
        <f>Calc!A356</f>
        <v>0</v>
      </c>
      <c r="K48" s="269">
        <f ca="1">Calc!B356</f>
        <v>0</v>
      </c>
      <c r="L48" s="125"/>
      <c r="Q48" s="21"/>
      <c r="R48" s="21"/>
      <c r="S48" s="270"/>
      <c r="T48" s="21"/>
      <c r="U48" s="94"/>
      <c r="V48" s="94"/>
      <c r="W48" s="94"/>
      <c r="X48" s="94"/>
      <c r="Y48" s="94"/>
      <c r="Z48" s="94"/>
      <c r="AA48" s="94"/>
      <c r="AB48" s="94"/>
      <c r="AC48" s="94"/>
      <c r="AD48" s="94"/>
      <c r="AE48" s="94"/>
      <c r="AF48" s="94"/>
      <c r="AG48" s="94"/>
      <c r="AH48" s="94"/>
      <c r="AI48" s="94"/>
      <c r="AJ48" s="94"/>
    </row>
    <row r="49" spans="9:36" ht="14.25" customHeight="1">
      <c r="I49" s="268" t="str">
        <f>Calc!A357</f>
        <v>Sales and Marketing</v>
      </c>
      <c r="K49" s="269">
        <f ca="1">Calc!B357</f>
        <v>400900</v>
      </c>
      <c r="L49" s="125"/>
      <c r="Q49" s="21"/>
      <c r="R49" s="21"/>
      <c r="S49" s="270"/>
      <c r="T49" s="21"/>
      <c r="U49" s="94"/>
      <c r="V49" s="94"/>
      <c r="W49" s="94"/>
      <c r="X49" s="94"/>
      <c r="Y49" s="94"/>
      <c r="Z49" s="94"/>
      <c r="AA49" s="94"/>
      <c r="AB49" s="94"/>
      <c r="AC49" s="94"/>
      <c r="AD49" s="94"/>
      <c r="AE49" s="94"/>
      <c r="AF49" s="94"/>
      <c r="AG49" s="94"/>
      <c r="AH49" s="94"/>
      <c r="AI49" s="94"/>
      <c r="AJ49" s="94"/>
    </row>
    <row r="50" spans="9:36" ht="14.25" customHeight="1">
      <c r="I50" s="268" t="str">
        <f>Calc!A358</f>
        <v>General and Administrative</v>
      </c>
      <c r="K50" s="269">
        <f ca="1">Calc!B358</f>
        <v>250100</v>
      </c>
      <c r="L50" s="125"/>
      <c r="Q50" s="21"/>
      <c r="R50" s="21"/>
      <c r="S50" s="270"/>
      <c r="T50" s="21"/>
      <c r="U50" s="94"/>
      <c r="V50" s="94"/>
      <c r="W50" s="94"/>
      <c r="X50" s="94"/>
      <c r="Y50" s="94"/>
      <c r="Z50" s="94"/>
      <c r="AA50" s="94"/>
      <c r="AB50" s="94"/>
      <c r="AC50" s="94"/>
      <c r="AD50" s="94"/>
      <c r="AE50" s="94"/>
      <c r="AF50" s="94"/>
      <c r="AG50" s="94"/>
      <c r="AH50" s="94"/>
      <c r="AI50" s="94"/>
      <c r="AJ50" s="94"/>
    </row>
    <row r="51" spans="9:36" ht="14.25" customHeight="1">
      <c r="I51" s="268" t="str">
        <f>Calc!A359</f>
        <v>Development &amp; Maintenance</v>
      </c>
      <c r="K51" s="269">
        <f ca="1">Calc!B359</f>
        <v>157600</v>
      </c>
      <c r="L51" s="125"/>
      <c r="Q51" s="21"/>
      <c r="R51" s="21"/>
      <c r="S51" s="270"/>
      <c r="T51" s="21"/>
      <c r="U51" s="94"/>
      <c r="V51" s="94"/>
      <c r="W51" s="94"/>
      <c r="X51" s="94"/>
      <c r="Y51" s="94"/>
      <c r="Z51" s="94"/>
      <c r="AA51" s="94"/>
      <c r="AB51" s="94"/>
      <c r="AC51" s="94"/>
      <c r="AD51" s="94"/>
      <c r="AE51" s="94"/>
      <c r="AF51" s="94"/>
      <c r="AG51" s="94"/>
      <c r="AH51" s="94"/>
      <c r="AI51" s="94"/>
      <c r="AJ51" s="94"/>
    </row>
    <row r="52" spans="9:36" ht="14.25" hidden="1" customHeight="1">
      <c r="I52" s="268">
        <f>Calc!A360</f>
        <v>0</v>
      </c>
      <c r="K52" s="269">
        <f ca="1">Calc!B360</f>
        <v>0</v>
      </c>
      <c r="L52" s="125"/>
      <c r="Q52" s="21"/>
      <c r="R52" s="21"/>
      <c r="S52" s="270"/>
      <c r="T52" s="21"/>
      <c r="U52" s="94"/>
      <c r="V52" s="94"/>
      <c r="W52" s="94"/>
      <c r="X52" s="94"/>
      <c r="Y52" s="94"/>
      <c r="Z52" s="94"/>
      <c r="AA52" s="94"/>
      <c r="AB52" s="94"/>
      <c r="AC52" s="94"/>
      <c r="AD52" s="94"/>
      <c r="AE52" s="94"/>
      <c r="AF52" s="94"/>
      <c r="AG52" s="94"/>
      <c r="AH52" s="94"/>
      <c r="AI52" s="94"/>
      <c r="AJ52" s="94"/>
    </row>
    <row r="53" spans="9:36" ht="14.25" hidden="1" customHeight="1">
      <c r="I53" s="268">
        <f>Calc!A361</f>
        <v>0</v>
      </c>
      <c r="K53" s="269">
        <f ca="1">Calc!B361</f>
        <v>0</v>
      </c>
      <c r="L53" s="125"/>
      <c r="Q53" s="21"/>
      <c r="R53" s="21"/>
      <c r="S53" s="270"/>
      <c r="T53" s="21"/>
      <c r="U53" s="94"/>
      <c r="V53" s="94"/>
      <c r="W53" s="94"/>
      <c r="X53" s="94"/>
      <c r="Y53" s="94"/>
      <c r="Z53" s="94"/>
      <c r="AA53" s="94"/>
      <c r="AB53" s="94"/>
      <c r="AC53" s="94"/>
      <c r="AD53" s="94"/>
      <c r="AE53" s="94"/>
      <c r="AF53" s="94"/>
      <c r="AG53" s="94"/>
      <c r="AH53" s="94"/>
      <c r="AI53" s="94"/>
      <c r="AJ53" s="94"/>
    </row>
    <row r="54" spans="9:36" ht="14.25" hidden="1" customHeight="1">
      <c r="I54" s="268">
        <f>Calc!A362</f>
        <v>0</v>
      </c>
      <c r="K54" s="269">
        <f ca="1">Calc!B362</f>
        <v>0</v>
      </c>
      <c r="L54" s="125"/>
      <c r="Q54" s="21"/>
      <c r="R54" s="21"/>
      <c r="S54" s="270"/>
      <c r="T54" s="21"/>
      <c r="U54" s="94"/>
      <c r="V54" s="94"/>
      <c r="W54" s="94"/>
      <c r="X54" s="94"/>
      <c r="Y54" s="94"/>
      <c r="Z54" s="94"/>
      <c r="AA54" s="94"/>
      <c r="AB54" s="94"/>
      <c r="AC54" s="94"/>
      <c r="AD54" s="94"/>
      <c r="AE54" s="94"/>
      <c r="AF54" s="94"/>
      <c r="AG54" s="94"/>
      <c r="AH54" s="94"/>
      <c r="AI54" s="94"/>
      <c r="AJ54" s="94"/>
    </row>
    <row r="55" spans="9:36" ht="14.25" hidden="1" customHeight="1">
      <c r="I55" s="268">
        <f>Calc!A363</f>
        <v>0</v>
      </c>
      <c r="K55" s="269">
        <f ca="1">Calc!B363</f>
        <v>0</v>
      </c>
      <c r="L55" s="125"/>
      <c r="Q55" s="21"/>
      <c r="R55" s="21"/>
      <c r="S55" s="270"/>
      <c r="T55" s="21"/>
      <c r="U55" s="94"/>
      <c r="V55" s="94"/>
      <c r="W55" s="94"/>
      <c r="X55" s="94"/>
      <c r="Y55" s="94"/>
      <c r="Z55" s="94"/>
      <c r="AA55" s="94"/>
      <c r="AB55" s="94"/>
      <c r="AC55" s="94"/>
      <c r="AD55" s="94"/>
      <c r="AE55" s="94"/>
      <c r="AF55" s="94"/>
      <c r="AG55" s="94"/>
      <c r="AH55" s="94"/>
      <c r="AI55" s="94"/>
      <c r="AJ55" s="94"/>
    </row>
    <row r="56" spans="9:36" ht="14.25" hidden="1" customHeight="1">
      <c r="I56" s="268">
        <f>Calc!A364</f>
        <v>0</v>
      </c>
      <c r="K56" s="269">
        <f ca="1">Calc!B364</f>
        <v>0</v>
      </c>
      <c r="L56" s="125"/>
      <c r="Q56" s="21"/>
      <c r="R56" s="21"/>
      <c r="S56" s="270"/>
      <c r="T56" s="21"/>
      <c r="U56" s="94"/>
      <c r="V56" s="94"/>
      <c r="W56" s="94"/>
      <c r="X56" s="94"/>
      <c r="Y56" s="94"/>
      <c r="Z56" s="94"/>
      <c r="AA56" s="94"/>
      <c r="AB56" s="94"/>
      <c r="AC56" s="94"/>
      <c r="AD56" s="94"/>
      <c r="AE56" s="94"/>
      <c r="AF56" s="94"/>
      <c r="AG56" s="94"/>
      <c r="AH56" s="94"/>
      <c r="AI56" s="94"/>
      <c r="AJ56" s="94"/>
    </row>
    <row r="57" spans="9:36" ht="14.25" hidden="1" customHeight="1">
      <c r="I57" s="268">
        <f>Calc!A365</f>
        <v>0</v>
      </c>
      <c r="K57" s="269">
        <f ca="1">Calc!B365</f>
        <v>0</v>
      </c>
      <c r="L57" s="125"/>
      <c r="Q57" s="21"/>
      <c r="R57" s="21"/>
      <c r="S57" s="270"/>
      <c r="T57" s="21"/>
      <c r="U57" s="94"/>
      <c r="V57" s="94"/>
      <c r="W57" s="94"/>
      <c r="X57" s="94"/>
      <c r="Y57" s="94"/>
      <c r="Z57" s="94"/>
      <c r="AA57" s="94"/>
      <c r="AB57" s="94"/>
      <c r="AC57" s="94"/>
      <c r="AD57" s="94"/>
      <c r="AE57" s="94"/>
      <c r="AF57" s="94"/>
      <c r="AG57" s="94"/>
      <c r="AH57" s="94"/>
      <c r="AI57" s="94"/>
      <c r="AJ57" s="94"/>
    </row>
    <row r="58" spans="9:36" ht="14.25" hidden="1" customHeight="1">
      <c r="I58" s="268">
        <f>Calc!A366</f>
        <v>0</v>
      </c>
      <c r="K58" s="269">
        <f ca="1">Calc!B366</f>
        <v>0</v>
      </c>
      <c r="L58" s="125"/>
      <c r="N58" s="2"/>
      <c r="P58" s="84"/>
      <c r="Q58" s="84"/>
      <c r="R58" s="84"/>
      <c r="S58" s="84"/>
      <c r="T58" s="84"/>
      <c r="U58" s="94"/>
      <c r="V58" s="94"/>
      <c r="W58" s="94"/>
      <c r="X58" s="94"/>
      <c r="Y58" s="94"/>
      <c r="Z58" s="94"/>
      <c r="AA58" s="94"/>
      <c r="AB58" s="94"/>
      <c r="AC58" s="94"/>
      <c r="AD58" s="94"/>
      <c r="AE58" s="94"/>
      <c r="AF58" s="94"/>
      <c r="AG58" s="94"/>
      <c r="AH58" s="94"/>
      <c r="AI58" s="94"/>
      <c r="AJ58" s="94"/>
    </row>
    <row r="59" spans="9:36" ht="14.25" customHeight="1">
      <c r="I59" s="268" t="str">
        <f>Calc!A367</f>
        <v>General and Administrative Salaries</v>
      </c>
      <c r="K59" s="269">
        <f ca="1">Calc!B367</f>
        <v>912600</v>
      </c>
      <c r="L59" s="125"/>
      <c r="N59" s="2"/>
      <c r="P59" s="271"/>
      <c r="Q59" s="271"/>
      <c r="R59" s="271"/>
      <c r="S59" s="271"/>
      <c r="T59" s="271"/>
      <c r="U59" s="271"/>
      <c r="V59" s="271"/>
      <c r="W59" s="271"/>
      <c r="X59" s="271"/>
      <c r="Y59" s="271"/>
      <c r="Z59" s="271"/>
      <c r="AA59" s="271"/>
      <c r="AB59" s="271"/>
      <c r="AC59" s="271"/>
      <c r="AD59" s="271"/>
      <c r="AE59" s="271"/>
      <c r="AF59" s="271"/>
      <c r="AG59" s="271"/>
      <c r="AH59" s="271"/>
      <c r="AI59" s="271"/>
      <c r="AJ59" s="271"/>
    </row>
    <row r="60" spans="9:36" ht="14.25" customHeight="1">
      <c r="I60" s="268" t="str">
        <f>Calc!A368</f>
        <v>Sales and Marketing Salaries</v>
      </c>
      <c r="K60" s="269">
        <f ca="1">Calc!B368</f>
        <v>904200</v>
      </c>
      <c r="L60" s="125"/>
      <c r="N60" s="2"/>
      <c r="P60" s="94"/>
      <c r="Q60" s="94"/>
      <c r="R60" s="94"/>
      <c r="S60" s="94"/>
      <c r="T60" s="94"/>
      <c r="U60" s="94"/>
      <c r="V60" s="94"/>
      <c r="W60" s="94"/>
      <c r="X60" s="94"/>
      <c r="Y60" s="94"/>
      <c r="Z60" s="94"/>
      <c r="AA60" s="94"/>
      <c r="AB60" s="94"/>
      <c r="AC60" s="94"/>
      <c r="AD60" s="94"/>
      <c r="AE60" s="94"/>
      <c r="AF60" s="94"/>
      <c r="AG60" s="94"/>
      <c r="AH60" s="94"/>
      <c r="AI60" s="94"/>
      <c r="AJ60" s="94"/>
    </row>
    <row r="61" spans="9:36" ht="14.25" hidden="1" customHeight="1">
      <c r="I61" s="268">
        <f>Calc!A369</f>
        <v>0</v>
      </c>
      <c r="K61" s="269">
        <f ca="1">Calc!B369</f>
        <v>0</v>
      </c>
      <c r="L61" s="125"/>
      <c r="N61" s="17"/>
      <c r="O61" s="17"/>
      <c r="P61" s="161"/>
      <c r="Q61" s="161"/>
      <c r="R61" s="161"/>
      <c r="S61" s="161"/>
      <c r="T61" s="161"/>
      <c r="U61" s="161"/>
      <c r="V61" s="161"/>
      <c r="W61" s="161"/>
      <c r="X61" s="161"/>
      <c r="Y61" s="161"/>
      <c r="Z61" s="161"/>
      <c r="AA61" s="161"/>
      <c r="AB61" s="161"/>
      <c r="AC61" s="161"/>
      <c r="AD61" s="161"/>
      <c r="AE61" s="161"/>
      <c r="AF61" s="161"/>
      <c r="AG61" s="161"/>
      <c r="AH61" s="161"/>
      <c r="AI61" s="161"/>
      <c r="AJ61" s="161"/>
    </row>
    <row r="62" spans="9:36" ht="14.25" hidden="1" customHeight="1">
      <c r="I62" s="268">
        <f>Calc!A370</f>
        <v>0</v>
      </c>
      <c r="K62" s="269">
        <f ca="1">Calc!B370</f>
        <v>0</v>
      </c>
      <c r="L62" s="125"/>
      <c r="N62" s="17"/>
      <c r="O62" s="17"/>
      <c r="P62" s="161"/>
      <c r="Q62" s="161"/>
      <c r="R62" s="161"/>
      <c r="S62" s="161"/>
      <c r="T62" s="161"/>
      <c r="U62" s="161"/>
      <c r="V62" s="161"/>
      <c r="W62" s="161"/>
      <c r="X62" s="161"/>
      <c r="Y62" s="161"/>
      <c r="Z62" s="161"/>
      <c r="AA62" s="161"/>
      <c r="AB62" s="161"/>
      <c r="AC62" s="161"/>
      <c r="AD62" s="161"/>
      <c r="AE62" s="161"/>
      <c r="AF62" s="161"/>
      <c r="AG62" s="161"/>
      <c r="AH62" s="161"/>
      <c r="AI62" s="161"/>
      <c r="AJ62" s="161"/>
    </row>
    <row r="63" spans="9:36" ht="14.25" hidden="1" customHeight="1">
      <c r="I63" s="268">
        <f>Calc!A371</f>
        <v>0</v>
      </c>
      <c r="K63" s="269">
        <f ca="1">Calc!B371</f>
        <v>0</v>
      </c>
      <c r="L63" s="125"/>
      <c r="N63" s="17"/>
      <c r="O63" s="17"/>
      <c r="P63" s="161"/>
      <c r="Q63" s="161"/>
      <c r="R63" s="161"/>
      <c r="S63" s="161"/>
      <c r="T63" s="161"/>
      <c r="U63" s="161"/>
      <c r="V63" s="161"/>
      <c r="W63" s="161"/>
      <c r="X63" s="161"/>
      <c r="Y63" s="161"/>
      <c r="Z63" s="161"/>
      <c r="AA63" s="161"/>
      <c r="AB63" s="161"/>
      <c r="AC63" s="161"/>
      <c r="AD63" s="161"/>
      <c r="AE63" s="161"/>
      <c r="AF63" s="161"/>
      <c r="AG63" s="161"/>
      <c r="AH63" s="161"/>
      <c r="AI63" s="161"/>
      <c r="AJ63" s="161"/>
    </row>
    <row r="64" spans="9:36" ht="14.25" customHeight="1">
      <c r="I64" s="268" t="str">
        <f>Calc!A372</f>
        <v>Interest &amp; Taxes</v>
      </c>
      <c r="K64" s="269">
        <f ca="1">Calc!B372</f>
        <v>0</v>
      </c>
      <c r="L64" s="125"/>
    </row>
    <row r="65" spans="9:12" ht="14.25" customHeight="1">
      <c r="I65" s="268" t="str">
        <f>Calc!A373</f>
        <v>Loan Principal</v>
      </c>
      <c r="J65" s="237"/>
      <c r="K65" s="269">
        <f ca="1">Calc!B373</f>
        <v>0</v>
      </c>
      <c r="L65" s="240"/>
    </row>
    <row r="66" spans="9:12" ht="14.25" customHeight="1">
      <c r="I66" s="268" t="str">
        <f>Calc!A374</f>
        <v>Intangibles</v>
      </c>
      <c r="J66" s="237"/>
      <c r="K66" s="269">
        <f ca="1">Calc!B374</f>
        <v>25000</v>
      </c>
      <c r="L66" s="240"/>
    </row>
    <row r="67" spans="9:12" ht="14.25" customHeight="1">
      <c r="I67" s="268" t="str">
        <f>Calc!A375</f>
        <v>Equipment</v>
      </c>
      <c r="J67" s="237"/>
      <c r="K67" s="269">
        <f ca="1">Calc!B375</f>
        <v>30000</v>
      </c>
      <c r="L67" s="240"/>
    </row>
    <row r="68" spans="9:12" ht="14.25" hidden="1" customHeight="1">
      <c r="I68" s="268">
        <f>Calc!A376</f>
        <v>0</v>
      </c>
      <c r="J68" s="237"/>
      <c r="K68" s="269">
        <f ca="1">Calc!B376</f>
        <v>0</v>
      </c>
      <c r="L68" s="240"/>
    </row>
    <row r="69" spans="9:12" ht="14.25" hidden="1" customHeight="1">
      <c r="I69" s="268">
        <f>Calc!A377</f>
        <v>0</v>
      </c>
      <c r="J69" s="237"/>
      <c r="K69" s="269">
        <f ca="1">Calc!B377</f>
        <v>0</v>
      </c>
      <c r="L69" s="240"/>
    </row>
    <row r="70" spans="9:12" ht="14.25" hidden="1" customHeight="1">
      <c r="I70" s="268">
        <f>Calc!A378</f>
        <v>0</v>
      </c>
      <c r="J70" s="237"/>
      <c r="K70" s="269">
        <f ca="1">Calc!B378</f>
        <v>0</v>
      </c>
      <c r="L70" s="240"/>
    </row>
    <row r="71" spans="9:12" ht="14.25" hidden="1" customHeight="1">
      <c r="I71" s="268">
        <f>Calc!A379</f>
        <v>0</v>
      </c>
      <c r="J71" s="237"/>
      <c r="K71" s="269">
        <f ca="1">Calc!B379</f>
        <v>0</v>
      </c>
      <c r="L71" s="240"/>
    </row>
    <row r="72" spans="9:12" ht="14.25" customHeight="1">
      <c r="I72" s="242" t="s">
        <v>311</v>
      </c>
      <c r="J72" s="237"/>
      <c r="K72" s="272">
        <f ca="1">SUM(K47:K71)</f>
        <v>2682900</v>
      </c>
      <c r="L72" s="240"/>
    </row>
    <row r="73" spans="9:12" ht="14.25" customHeight="1">
      <c r="I73" s="262"/>
      <c r="J73" s="263"/>
      <c r="K73" s="263"/>
      <c r="L73" s="264"/>
    </row>
    <row r="74" spans="9:12" ht="14.25" customHeight="1"/>
    <row r="75" spans="9:12" ht="14.25" customHeight="1"/>
    <row r="76" spans="9:12" ht="14.25" customHeight="1"/>
    <row r="77" spans="9:12" ht="14.25" customHeight="1"/>
    <row r="78" spans="9:12" ht="14.25" customHeight="1"/>
    <row r="79" spans="9:12" ht="14.25" customHeight="1"/>
    <row r="80" spans="9:12" ht="14.25" customHeight="1"/>
    <row r="81" spans="1:5" ht="14.25" customHeight="1"/>
    <row r="82" spans="1:5" ht="14.25" customHeight="1"/>
    <row r="83" spans="1:5" ht="14.25" customHeight="1"/>
    <row r="84" spans="1:5" ht="14.25" customHeight="1"/>
    <row r="85" spans="1:5" ht="14.25" customHeight="1"/>
    <row r="86" spans="1:5" ht="14.25" customHeight="1"/>
    <row r="87" spans="1:5" ht="14.25" customHeight="1"/>
    <row r="88" spans="1:5" ht="14.25" customHeight="1"/>
    <row r="89" spans="1:5" ht="14.25" customHeight="1"/>
    <row r="90" spans="1:5" ht="14.25" customHeight="1"/>
    <row r="91" spans="1:5" ht="14.25" customHeight="1"/>
    <row r="92" spans="1:5" ht="14.25" customHeight="1"/>
    <row r="93" spans="1:5" ht="14.25" customHeight="1">
      <c r="A93" s="237"/>
    </row>
    <row r="94" spans="1:5" ht="14.25" customHeight="1">
      <c r="A94" s="237"/>
    </row>
    <row r="95" spans="1:5" ht="26">
      <c r="A95" s="237"/>
      <c r="B95" s="273" t="s">
        <v>312</v>
      </c>
      <c r="C95" s="274"/>
      <c r="D95" s="274"/>
      <c r="E95" s="275"/>
    </row>
    <row r="96" spans="1:5" ht="19" customHeight="1">
      <c r="A96" s="237"/>
      <c r="B96" s="276" t="s">
        <v>313</v>
      </c>
      <c r="C96" s="277"/>
      <c r="D96" s="1"/>
      <c r="E96" s="278"/>
    </row>
    <row r="97" spans="1:63" ht="14.5">
      <c r="A97" s="237"/>
      <c r="B97" s="276" t="s">
        <v>314</v>
      </c>
      <c r="C97" s="277"/>
      <c r="D97" s="277"/>
      <c r="E97" s="278"/>
      <c r="G97" s="237"/>
      <c r="H97" s="237"/>
      <c r="I97" s="237"/>
      <c r="J97" s="237"/>
      <c r="K97" s="237"/>
      <c r="L97" s="237"/>
      <c r="M97" s="237"/>
      <c r="N97" s="237"/>
      <c r="O97" s="237"/>
      <c r="P97" s="237"/>
      <c r="Q97" s="237"/>
      <c r="R97" s="237"/>
      <c r="S97" s="237"/>
      <c r="T97" s="237"/>
      <c r="U97" s="237"/>
      <c r="V97" s="237"/>
      <c r="W97" s="237"/>
      <c r="X97" s="237"/>
      <c r="Y97" s="237"/>
      <c r="Z97" s="237"/>
      <c r="AA97" s="237"/>
      <c r="AB97" s="237"/>
      <c r="AC97" s="237"/>
      <c r="AD97" s="237"/>
      <c r="AE97" s="237"/>
      <c r="AF97" s="237"/>
      <c r="AG97" s="237"/>
      <c r="AH97" s="237"/>
      <c r="AI97" s="237"/>
      <c r="AJ97" s="237"/>
      <c r="AK97" s="237"/>
      <c r="AL97" s="237"/>
      <c r="AM97" s="237"/>
      <c r="AN97" s="237"/>
      <c r="AO97" s="237"/>
      <c r="AP97" s="237"/>
      <c r="AQ97" s="237"/>
      <c r="AR97" s="237"/>
      <c r="AS97" s="237"/>
      <c r="AT97" s="237"/>
      <c r="AU97" s="237"/>
      <c r="AV97" s="237"/>
      <c r="AW97" s="237"/>
      <c r="AX97" s="237"/>
      <c r="AY97" s="237"/>
      <c r="AZ97" s="237"/>
      <c r="BA97" s="237"/>
      <c r="BB97" s="237"/>
      <c r="BC97" s="237"/>
      <c r="BD97" s="237"/>
      <c r="BE97" s="237"/>
      <c r="BF97" s="237"/>
      <c r="BG97" s="237"/>
      <c r="BH97" s="237"/>
      <c r="BI97" s="237"/>
      <c r="BJ97" s="237"/>
      <c r="BK97" s="237"/>
    </row>
    <row r="98" spans="1:63" ht="18" customHeight="1">
      <c r="A98" s="237"/>
      <c r="B98" s="279" t="s">
        <v>315</v>
      </c>
      <c r="C98" s="280"/>
      <c r="D98" s="280"/>
      <c r="E98" s="281"/>
      <c r="G98" s="237"/>
      <c r="H98" s="237"/>
      <c r="I98" s="237"/>
      <c r="J98" s="237"/>
      <c r="K98" s="237"/>
      <c r="L98" s="237"/>
      <c r="M98" s="237"/>
      <c r="N98" s="237"/>
      <c r="O98" s="237"/>
      <c r="P98" s="237"/>
      <c r="Q98" s="237"/>
      <c r="R98" s="237"/>
      <c r="S98" s="237"/>
      <c r="T98" s="237"/>
      <c r="U98" s="237"/>
      <c r="V98" s="237"/>
      <c r="W98" s="237"/>
      <c r="X98" s="237"/>
      <c r="Y98" s="237"/>
      <c r="Z98" s="237"/>
      <c r="AA98" s="237"/>
      <c r="AB98" s="237"/>
      <c r="AC98" s="237"/>
      <c r="AD98" s="237"/>
      <c r="AE98" s="237"/>
      <c r="AF98" s="237"/>
      <c r="AG98" s="237"/>
      <c r="AH98" s="237"/>
      <c r="AI98" s="237"/>
      <c r="AJ98" s="237"/>
      <c r="AK98" s="237"/>
      <c r="AL98" s="237"/>
      <c r="AM98" s="237"/>
      <c r="AN98" s="237"/>
      <c r="AO98" s="237"/>
      <c r="AP98" s="237"/>
      <c r="AQ98" s="237"/>
      <c r="AR98" s="237"/>
      <c r="AS98" s="237"/>
      <c r="AT98" s="237"/>
      <c r="AU98" s="237"/>
      <c r="AV98" s="237"/>
      <c r="AW98" s="237"/>
      <c r="AX98" s="237"/>
      <c r="AY98" s="237"/>
      <c r="AZ98" s="237"/>
      <c r="BA98" s="237"/>
      <c r="BB98" s="237"/>
      <c r="BC98" s="237"/>
      <c r="BD98" s="237"/>
      <c r="BE98" s="237"/>
      <c r="BF98" s="237"/>
      <c r="BG98" s="237"/>
      <c r="BH98" s="237"/>
      <c r="BI98" s="237"/>
      <c r="BJ98" s="237"/>
      <c r="BK98" s="237"/>
    </row>
    <row r="99" spans="1:63" ht="14.25" customHeight="1">
      <c r="A99" s="237"/>
      <c r="G99" s="237"/>
      <c r="H99" s="237"/>
      <c r="I99" s="237"/>
      <c r="J99" s="237"/>
      <c r="K99" s="237"/>
      <c r="L99" s="237"/>
      <c r="M99" s="237"/>
      <c r="N99" s="237"/>
      <c r="O99" s="237"/>
      <c r="P99" s="237"/>
      <c r="Q99" s="237"/>
      <c r="R99" s="237"/>
      <c r="S99" s="237"/>
      <c r="T99" s="237"/>
      <c r="U99" s="237"/>
      <c r="V99" s="237"/>
      <c r="W99" s="237"/>
      <c r="X99" s="237"/>
      <c r="Y99" s="237"/>
      <c r="Z99" s="237"/>
      <c r="AA99" s="237"/>
      <c r="AB99" s="237"/>
      <c r="AC99" s="237"/>
      <c r="AD99" s="237"/>
      <c r="AE99" s="237"/>
      <c r="AF99" s="237"/>
      <c r="AG99" s="237"/>
      <c r="AH99" s="237"/>
      <c r="AI99" s="237"/>
      <c r="AJ99" s="237"/>
      <c r="AK99" s="237"/>
      <c r="AL99" s="237"/>
      <c r="AM99" s="237"/>
      <c r="AN99" s="237"/>
      <c r="AO99" s="237"/>
      <c r="AP99" s="237"/>
      <c r="AQ99" s="237"/>
      <c r="AR99" s="237"/>
      <c r="AS99" s="237"/>
      <c r="AT99" s="237"/>
      <c r="AU99" s="237"/>
      <c r="AV99" s="237"/>
      <c r="AW99" s="237"/>
      <c r="AX99" s="237"/>
      <c r="AY99" s="237"/>
      <c r="AZ99" s="237"/>
      <c r="BA99" s="237"/>
      <c r="BB99" s="237"/>
      <c r="BC99" s="237"/>
      <c r="BD99" s="237"/>
      <c r="BE99" s="237"/>
      <c r="BF99" s="237"/>
      <c r="BG99" s="237"/>
      <c r="BH99" s="237"/>
      <c r="BI99" s="237"/>
      <c r="BJ99" s="237"/>
      <c r="BK99" s="237"/>
    </row>
    <row r="100" spans="1:63" ht="14.25" customHeight="1">
      <c r="G100" s="237"/>
      <c r="H100" s="237"/>
      <c r="I100" s="237"/>
      <c r="J100" s="237"/>
      <c r="K100" s="237"/>
      <c r="L100" s="237"/>
      <c r="M100" s="237"/>
      <c r="N100" s="237"/>
      <c r="O100" s="237"/>
      <c r="P100" s="237"/>
      <c r="Q100" s="237"/>
      <c r="R100" s="237"/>
      <c r="S100" s="237"/>
      <c r="T100" s="237"/>
      <c r="U100" s="237"/>
      <c r="V100" s="237"/>
      <c r="W100" s="237"/>
      <c r="X100" s="237"/>
      <c r="Y100" s="237"/>
      <c r="Z100" s="237"/>
      <c r="AA100" s="237"/>
      <c r="AB100" s="237"/>
      <c r="AC100" s="237"/>
      <c r="AD100" s="237"/>
      <c r="AE100" s="237"/>
      <c r="AF100" s="237"/>
      <c r="AG100" s="237"/>
      <c r="AH100" s="237"/>
      <c r="AI100" s="237"/>
      <c r="AJ100" s="237"/>
      <c r="AK100" s="237"/>
      <c r="AL100" s="237"/>
      <c r="AM100" s="237"/>
      <c r="AN100" s="237"/>
      <c r="AO100" s="237"/>
      <c r="AP100" s="237"/>
      <c r="AQ100" s="237"/>
      <c r="AR100" s="237"/>
      <c r="AS100" s="237"/>
      <c r="AT100" s="237"/>
      <c r="AU100" s="237"/>
      <c r="AV100" s="237"/>
      <c r="AW100" s="237"/>
      <c r="AX100" s="237"/>
      <c r="AY100" s="237"/>
      <c r="AZ100" s="237"/>
      <c r="BA100" s="237"/>
      <c r="BB100" s="237"/>
      <c r="BC100" s="237"/>
      <c r="BD100" s="237"/>
      <c r="BE100" s="237"/>
      <c r="BF100" s="237"/>
      <c r="BG100" s="237"/>
      <c r="BH100" s="237"/>
      <c r="BI100" s="237"/>
      <c r="BJ100" s="237"/>
      <c r="BK100" s="237"/>
    </row>
    <row r="101" spans="1:63" s="383" customFormat="1" ht="14.25" customHeight="1">
      <c r="G101" s="236"/>
      <c r="H101" s="236"/>
      <c r="I101" s="236"/>
      <c r="J101" s="236"/>
      <c r="K101" s="236"/>
      <c r="L101" s="236"/>
      <c r="M101" s="236"/>
      <c r="N101" s="236"/>
      <c r="O101" s="236"/>
      <c r="P101" s="236"/>
      <c r="Q101" s="236"/>
      <c r="R101" s="236"/>
      <c r="S101" s="236"/>
      <c r="T101" s="236"/>
      <c r="U101" s="236"/>
      <c r="V101" s="236"/>
      <c r="W101" s="236"/>
      <c r="X101" s="236"/>
      <c r="Y101" s="236"/>
      <c r="Z101" s="236"/>
      <c r="AA101" s="236"/>
      <c r="AB101" s="236"/>
      <c r="AC101" s="236"/>
      <c r="AD101" s="236"/>
      <c r="AE101" s="236"/>
      <c r="AF101" s="236"/>
      <c r="AG101" s="236"/>
      <c r="AH101" s="236"/>
      <c r="AI101" s="236"/>
      <c r="AJ101" s="236"/>
      <c r="AK101" s="236"/>
      <c r="AL101" s="236"/>
      <c r="AM101" s="236"/>
      <c r="AN101" s="236"/>
      <c r="AO101" s="236"/>
      <c r="AP101" s="236"/>
      <c r="AQ101" s="236"/>
      <c r="AR101" s="236"/>
      <c r="AS101" s="236"/>
      <c r="AT101" s="236"/>
      <c r="AU101" s="236"/>
      <c r="AV101" s="236"/>
      <c r="AW101" s="236"/>
      <c r="AX101" s="236"/>
      <c r="AY101" s="236"/>
      <c r="AZ101" s="236"/>
      <c r="BA101" s="236"/>
      <c r="BB101" s="236"/>
      <c r="BC101" s="236"/>
      <c r="BD101" s="236"/>
      <c r="BE101" s="236"/>
      <c r="BF101" s="236"/>
      <c r="BG101" s="236"/>
      <c r="BH101" s="236"/>
      <c r="BI101" s="236"/>
      <c r="BJ101" s="236"/>
      <c r="BK101" s="236"/>
    </row>
    <row r="102" spans="1:63" s="383" customFormat="1" ht="14.25" customHeight="1">
      <c r="A102" s="236"/>
      <c r="B102" s="236"/>
      <c r="C102" s="236"/>
      <c r="D102" s="236"/>
      <c r="E102" s="236"/>
      <c r="F102" s="236"/>
      <c r="G102" s="236"/>
      <c r="H102" s="236"/>
      <c r="I102" s="236"/>
      <c r="J102" s="236"/>
      <c r="K102" s="236"/>
      <c r="L102" s="236"/>
      <c r="M102" s="236"/>
      <c r="N102" s="236"/>
      <c r="O102" s="236"/>
      <c r="P102" s="236"/>
      <c r="Q102" s="236"/>
      <c r="R102" s="236"/>
      <c r="S102" s="236"/>
      <c r="T102" s="236"/>
      <c r="U102" s="236"/>
      <c r="V102" s="236"/>
      <c r="W102" s="236"/>
      <c r="X102" s="236"/>
      <c r="Y102" s="236"/>
      <c r="Z102" s="236"/>
      <c r="AA102" s="236"/>
      <c r="AB102" s="236"/>
      <c r="AC102" s="236"/>
      <c r="AD102" s="236"/>
      <c r="AE102" s="236"/>
      <c r="AF102" s="236"/>
      <c r="AG102" s="236"/>
      <c r="AH102" s="236"/>
      <c r="AI102" s="236"/>
      <c r="AJ102" s="236"/>
      <c r="AK102" s="236"/>
      <c r="AL102" s="236"/>
      <c r="AM102" s="236"/>
      <c r="AN102" s="236"/>
      <c r="AO102" s="236"/>
      <c r="AP102" s="236"/>
      <c r="AQ102" s="236"/>
      <c r="AR102" s="236"/>
      <c r="AS102" s="236"/>
      <c r="AT102" s="236"/>
      <c r="AU102" s="236"/>
      <c r="AV102" s="236"/>
      <c r="AW102" s="236"/>
      <c r="AX102" s="236"/>
      <c r="AY102" s="236"/>
      <c r="AZ102" s="236"/>
      <c r="BA102" s="236"/>
      <c r="BB102" s="236"/>
      <c r="BC102" s="236"/>
      <c r="BD102" s="236"/>
      <c r="BE102" s="236"/>
      <c r="BF102" s="236"/>
      <c r="BG102" s="236"/>
      <c r="BH102" s="236"/>
      <c r="BI102" s="236"/>
      <c r="BJ102" s="236"/>
      <c r="BK102" s="236"/>
    </row>
    <row r="103" spans="1:63" s="383" customFormat="1" ht="14.25" customHeight="1">
      <c r="A103" s="236"/>
      <c r="B103" s="236"/>
      <c r="C103" s="236"/>
      <c r="D103" s="236"/>
      <c r="E103" s="236"/>
      <c r="F103" s="236"/>
      <c r="G103" s="236"/>
      <c r="H103" s="236"/>
      <c r="I103" s="236"/>
      <c r="J103" s="236"/>
      <c r="K103" s="236"/>
      <c r="L103" s="236"/>
      <c r="M103" s="236"/>
      <c r="N103" s="236"/>
      <c r="O103" s="236"/>
      <c r="P103" s="236"/>
      <c r="Q103" s="236"/>
      <c r="R103" s="236"/>
      <c r="S103" s="236"/>
      <c r="T103" s="236"/>
      <c r="U103" s="236"/>
      <c r="V103" s="236"/>
      <c r="W103" s="236"/>
      <c r="X103" s="236"/>
      <c r="Y103" s="236"/>
      <c r="Z103" s="236"/>
      <c r="AA103" s="236"/>
      <c r="AB103" s="236"/>
      <c r="AC103" s="236"/>
      <c r="AD103" s="236"/>
      <c r="AE103" s="236"/>
      <c r="AF103" s="236"/>
      <c r="AG103" s="236"/>
      <c r="AH103" s="236"/>
      <c r="AI103" s="236"/>
      <c r="AJ103" s="236"/>
      <c r="AK103" s="236"/>
      <c r="AL103" s="236"/>
      <c r="AM103" s="236"/>
      <c r="AN103" s="236"/>
      <c r="AO103" s="236"/>
      <c r="AP103" s="236"/>
      <c r="AQ103" s="236"/>
      <c r="AR103" s="236"/>
      <c r="AS103" s="236"/>
      <c r="AT103" s="236"/>
      <c r="AU103" s="236"/>
      <c r="AV103" s="236"/>
      <c r="AW103" s="236"/>
      <c r="AX103" s="236"/>
      <c r="AY103" s="236"/>
      <c r="AZ103" s="236"/>
      <c r="BA103" s="236"/>
      <c r="BB103" s="236"/>
      <c r="BC103" s="236"/>
      <c r="BD103" s="236"/>
      <c r="BE103" s="236"/>
      <c r="BF103" s="236"/>
      <c r="BG103" s="236"/>
      <c r="BH103" s="236"/>
      <c r="BI103" s="236"/>
      <c r="BJ103" s="236"/>
      <c r="BK103" s="236"/>
    </row>
    <row r="104" spans="1:63" s="383" customFormat="1" ht="14.25" customHeight="1">
      <c r="A104" s="236"/>
      <c r="B104" s="236"/>
      <c r="C104" s="236"/>
      <c r="D104" s="236"/>
      <c r="E104" s="236"/>
      <c r="F104" s="236"/>
      <c r="G104" s="236"/>
      <c r="H104" s="236"/>
      <c r="I104" s="236"/>
      <c r="J104" s="236"/>
      <c r="K104" s="236"/>
      <c r="L104" s="236"/>
      <c r="M104" s="236"/>
      <c r="N104" s="236"/>
      <c r="O104" s="236"/>
      <c r="P104" s="236"/>
      <c r="Q104" s="236"/>
      <c r="R104" s="236"/>
      <c r="S104" s="236"/>
      <c r="T104" s="236"/>
      <c r="U104" s="236"/>
      <c r="V104" s="236"/>
      <c r="W104" s="236"/>
      <c r="X104" s="236"/>
      <c r="Y104" s="236"/>
      <c r="Z104" s="236"/>
      <c r="AA104" s="236"/>
      <c r="AB104" s="236"/>
      <c r="AC104" s="236"/>
      <c r="AD104" s="236"/>
      <c r="AE104" s="236"/>
      <c r="AF104" s="236"/>
      <c r="AG104" s="236"/>
      <c r="AH104" s="236"/>
      <c r="AI104" s="236"/>
      <c r="AJ104" s="236"/>
      <c r="AK104" s="236"/>
      <c r="AL104" s="236"/>
      <c r="AM104" s="236"/>
      <c r="AN104" s="236"/>
      <c r="AO104" s="236"/>
      <c r="AP104" s="236"/>
      <c r="AQ104" s="236"/>
      <c r="AR104" s="236"/>
      <c r="AS104" s="236"/>
      <c r="AT104" s="236"/>
      <c r="AU104" s="236"/>
      <c r="AV104" s="236"/>
      <c r="AW104" s="236"/>
      <c r="AX104" s="236"/>
      <c r="AY104" s="236"/>
      <c r="AZ104" s="236"/>
      <c r="BA104" s="236"/>
      <c r="BB104" s="236"/>
      <c r="BC104" s="236"/>
      <c r="BD104" s="236"/>
      <c r="BE104" s="236"/>
      <c r="BF104" s="236"/>
      <c r="BG104" s="236"/>
      <c r="BH104" s="236"/>
      <c r="BI104" s="236"/>
      <c r="BJ104" s="236"/>
      <c r="BK104" s="236"/>
    </row>
    <row r="105" spans="1:63" s="383" customFormat="1" ht="14.25" customHeight="1">
      <c r="A105" s="236"/>
      <c r="B105" s="236"/>
      <c r="C105" s="236"/>
      <c r="D105" s="236"/>
      <c r="E105" s="236"/>
      <c r="F105" s="236"/>
      <c r="G105" s="236"/>
      <c r="H105" s="236"/>
      <c r="I105" s="236"/>
      <c r="J105" s="236"/>
      <c r="K105" s="236"/>
      <c r="L105" s="236"/>
      <c r="M105" s="236"/>
      <c r="N105" s="236"/>
      <c r="O105" s="236"/>
      <c r="P105" s="236"/>
      <c r="Q105" s="236"/>
      <c r="R105" s="236"/>
      <c r="S105" s="236"/>
      <c r="T105" s="236"/>
      <c r="U105" s="236"/>
      <c r="V105" s="236"/>
      <c r="W105" s="236"/>
      <c r="X105" s="236"/>
      <c r="Y105" s="236"/>
      <c r="Z105" s="236"/>
      <c r="AA105" s="236"/>
      <c r="AB105" s="236"/>
      <c r="AC105" s="236"/>
      <c r="AD105" s="236"/>
      <c r="AE105" s="236"/>
      <c r="AF105" s="236"/>
      <c r="AG105" s="236"/>
      <c r="AH105" s="236"/>
      <c r="AI105" s="236"/>
      <c r="AJ105" s="236"/>
      <c r="AK105" s="236"/>
      <c r="AL105" s="236"/>
      <c r="AM105" s="236"/>
      <c r="AN105" s="236"/>
      <c r="AO105" s="236"/>
      <c r="AP105" s="236"/>
      <c r="AQ105" s="236"/>
      <c r="AR105" s="236"/>
      <c r="AS105" s="236"/>
      <c r="AT105" s="236"/>
      <c r="AU105" s="236"/>
      <c r="AV105" s="236"/>
      <c r="AW105" s="236"/>
      <c r="AX105" s="236"/>
      <c r="AY105" s="236"/>
      <c r="AZ105" s="236"/>
      <c r="BA105" s="236"/>
      <c r="BB105" s="236"/>
      <c r="BC105" s="236"/>
      <c r="BD105" s="236"/>
      <c r="BE105" s="236"/>
      <c r="BF105" s="236"/>
      <c r="BG105" s="236"/>
      <c r="BH105" s="236"/>
      <c r="BI105" s="236"/>
      <c r="BJ105" s="236"/>
      <c r="BK105" s="236"/>
    </row>
    <row r="106" spans="1:63" s="383" customFormat="1" ht="14.25" customHeight="1">
      <c r="A106" s="236"/>
      <c r="B106" s="236"/>
      <c r="C106" s="236"/>
      <c r="D106" s="236"/>
      <c r="E106" s="236"/>
      <c r="F106" s="236"/>
      <c r="G106" s="236"/>
      <c r="H106" s="236"/>
      <c r="I106" s="236"/>
      <c r="J106" s="236"/>
      <c r="K106" s="236"/>
      <c r="L106" s="236"/>
      <c r="M106" s="236"/>
      <c r="N106" s="236"/>
      <c r="O106" s="236"/>
      <c r="P106" s="236"/>
      <c r="Q106" s="236"/>
      <c r="R106" s="236"/>
      <c r="S106" s="236"/>
      <c r="T106" s="236"/>
      <c r="U106" s="236"/>
      <c r="V106" s="236"/>
      <c r="W106" s="236"/>
      <c r="X106" s="236"/>
      <c r="Y106" s="236"/>
      <c r="Z106" s="236"/>
      <c r="AA106" s="236"/>
      <c r="AB106" s="236"/>
      <c r="AC106" s="236"/>
      <c r="AD106" s="236"/>
      <c r="AE106" s="236"/>
      <c r="AF106" s="236"/>
      <c r="AG106" s="236"/>
      <c r="AH106" s="236"/>
      <c r="AI106" s="236"/>
      <c r="AJ106" s="236"/>
      <c r="AK106" s="236"/>
      <c r="AL106" s="236"/>
      <c r="AM106" s="236"/>
      <c r="AN106" s="236"/>
      <c r="AO106" s="236"/>
      <c r="AP106" s="236"/>
      <c r="AQ106" s="236"/>
      <c r="AR106" s="236"/>
      <c r="AS106" s="236"/>
      <c r="AT106" s="236"/>
      <c r="AU106" s="236"/>
      <c r="AV106" s="236"/>
      <c r="AW106" s="236"/>
      <c r="AX106" s="236"/>
      <c r="AY106" s="236"/>
      <c r="AZ106" s="236"/>
      <c r="BA106" s="236"/>
      <c r="BB106" s="236"/>
      <c r="BC106" s="236"/>
      <c r="BD106" s="236"/>
      <c r="BE106" s="236"/>
      <c r="BF106" s="236"/>
      <c r="BG106" s="236"/>
      <c r="BH106" s="236"/>
      <c r="BI106" s="236"/>
      <c r="BJ106" s="236"/>
      <c r="BK106" s="236"/>
    </row>
    <row r="107" spans="1:63" s="383" customFormat="1" ht="14.25" customHeight="1">
      <c r="A107" s="236"/>
      <c r="B107" s="236"/>
      <c r="C107" s="236"/>
      <c r="D107" s="236"/>
      <c r="E107" s="236"/>
      <c r="F107" s="236"/>
      <c r="G107" s="236"/>
      <c r="H107" s="236"/>
      <c r="I107" s="236"/>
      <c r="J107" s="236"/>
      <c r="K107" s="236"/>
      <c r="L107" s="236"/>
      <c r="M107" s="236"/>
      <c r="N107" s="236"/>
      <c r="O107" s="236"/>
      <c r="P107" s="236"/>
      <c r="Q107" s="236"/>
      <c r="R107" s="236"/>
      <c r="S107" s="236"/>
      <c r="T107" s="236"/>
      <c r="U107" s="236"/>
      <c r="V107" s="236"/>
      <c r="W107" s="236"/>
      <c r="X107" s="236"/>
      <c r="Y107" s="236"/>
      <c r="Z107" s="236"/>
      <c r="AA107" s="236"/>
      <c r="AB107" s="236"/>
      <c r="AC107" s="236"/>
      <c r="AD107" s="236"/>
      <c r="AE107" s="236"/>
      <c r="AF107" s="236"/>
      <c r="AG107" s="236"/>
      <c r="AH107" s="236"/>
      <c r="AI107" s="236"/>
      <c r="AJ107" s="236"/>
      <c r="AK107" s="236"/>
      <c r="AL107" s="236"/>
      <c r="AM107" s="236"/>
      <c r="AN107" s="236"/>
      <c r="AO107" s="236"/>
      <c r="AP107" s="236"/>
      <c r="AQ107" s="236"/>
      <c r="AR107" s="236"/>
      <c r="AS107" s="236"/>
      <c r="AT107" s="236"/>
      <c r="AU107" s="236"/>
      <c r="AV107" s="236"/>
      <c r="AW107" s="236"/>
      <c r="AX107" s="236"/>
      <c r="AY107" s="236"/>
      <c r="AZ107" s="236"/>
      <c r="BA107" s="236"/>
      <c r="BB107" s="236"/>
      <c r="BC107" s="236"/>
      <c r="BD107" s="236"/>
      <c r="BE107" s="236"/>
      <c r="BF107" s="236"/>
      <c r="BG107" s="236"/>
      <c r="BH107" s="236"/>
      <c r="BI107" s="236"/>
      <c r="BJ107" s="236"/>
      <c r="BK107" s="236"/>
    </row>
    <row r="108" spans="1:63" s="383" customFormat="1" ht="14.25" customHeight="1">
      <c r="A108" s="236"/>
      <c r="B108" s="236"/>
      <c r="C108" s="236"/>
      <c r="D108" s="236"/>
      <c r="E108" s="236"/>
      <c r="F108" s="236"/>
      <c r="G108" s="236"/>
      <c r="H108" s="236"/>
      <c r="I108" s="236"/>
      <c r="J108" s="236"/>
      <c r="K108" s="236"/>
      <c r="L108" s="236"/>
      <c r="M108" s="236"/>
      <c r="N108" s="236"/>
      <c r="O108" s="236"/>
      <c r="P108" s="236"/>
      <c r="Q108" s="236"/>
      <c r="R108" s="236"/>
      <c r="S108" s="236"/>
      <c r="T108" s="236"/>
      <c r="U108" s="236"/>
      <c r="V108" s="236"/>
      <c r="W108" s="236"/>
      <c r="X108" s="236"/>
      <c r="Y108" s="236"/>
      <c r="Z108" s="236"/>
      <c r="AA108" s="236"/>
      <c r="AB108" s="236"/>
      <c r="AC108" s="236"/>
      <c r="AD108" s="236"/>
      <c r="AE108" s="236"/>
      <c r="AF108" s="236"/>
      <c r="AG108" s="236"/>
      <c r="AH108" s="236"/>
      <c r="AI108" s="236"/>
      <c r="AJ108" s="236"/>
      <c r="AK108" s="236"/>
      <c r="AL108" s="236"/>
      <c r="AM108" s="236"/>
      <c r="AN108" s="236"/>
      <c r="AO108" s="236"/>
      <c r="AP108" s="236"/>
      <c r="AQ108" s="236"/>
      <c r="AR108" s="236"/>
      <c r="AS108" s="236"/>
      <c r="AT108" s="236"/>
      <c r="AU108" s="236"/>
      <c r="AV108" s="236"/>
      <c r="AW108" s="236"/>
      <c r="AX108" s="236"/>
      <c r="AY108" s="236"/>
      <c r="AZ108" s="236"/>
      <c r="BA108" s="236"/>
      <c r="BB108" s="236"/>
      <c r="BC108" s="236"/>
      <c r="BD108" s="236"/>
      <c r="BE108" s="236"/>
      <c r="BF108" s="236"/>
      <c r="BG108" s="236"/>
      <c r="BH108" s="236"/>
      <c r="BI108" s="236"/>
      <c r="BJ108" s="236"/>
      <c r="BK108" s="236"/>
    </row>
    <row r="109" spans="1:63" s="383" customFormat="1" ht="14.25" customHeight="1">
      <c r="A109" s="236"/>
      <c r="B109" s="236"/>
      <c r="C109" s="236"/>
      <c r="D109" s="236"/>
      <c r="E109" s="236"/>
      <c r="F109" s="236"/>
      <c r="G109" s="236"/>
      <c r="H109" s="236"/>
      <c r="I109" s="236"/>
      <c r="J109" s="236"/>
      <c r="K109" s="236"/>
      <c r="L109" s="236"/>
      <c r="M109" s="236"/>
      <c r="N109" s="236"/>
      <c r="O109" s="236"/>
      <c r="P109" s="236"/>
      <c r="Q109" s="236"/>
      <c r="R109" s="236"/>
      <c r="S109" s="236"/>
      <c r="T109" s="236"/>
      <c r="U109" s="236"/>
      <c r="V109" s="236"/>
      <c r="W109" s="236"/>
      <c r="X109" s="236"/>
      <c r="Y109" s="236"/>
      <c r="Z109" s="236"/>
      <c r="AA109" s="236"/>
      <c r="AB109" s="236"/>
      <c r="AC109" s="236"/>
      <c r="AD109" s="236"/>
      <c r="AE109" s="236"/>
      <c r="AF109" s="236"/>
      <c r="AG109" s="236"/>
      <c r="AH109" s="236"/>
      <c r="AI109" s="236"/>
      <c r="AJ109" s="236"/>
      <c r="AK109" s="236"/>
      <c r="AL109" s="236"/>
      <c r="AM109" s="236"/>
      <c r="AN109" s="236"/>
      <c r="AO109" s="236"/>
      <c r="AP109" s="236"/>
      <c r="AQ109" s="236"/>
      <c r="AR109" s="236"/>
      <c r="AS109" s="236"/>
      <c r="AT109" s="236"/>
      <c r="AU109" s="236"/>
      <c r="AV109" s="236"/>
      <c r="AW109" s="236"/>
      <c r="AX109" s="236"/>
      <c r="AY109" s="236"/>
      <c r="AZ109" s="236"/>
      <c r="BA109" s="236"/>
      <c r="BB109" s="236"/>
      <c r="BC109" s="236"/>
      <c r="BD109" s="236"/>
      <c r="BE109" s="236"/>
      <c r="BF109" s="236"/>
      <c r="BG109" s="236"/>
      <c r="BH109" s="236"/>
      <c r="BI109" s="236"/>
      <c r="BJ109" s="236"/>
      <c r="BK109" s="236"/>
    </row>
    <row r="110" spans="1:63" s="383" customFormat="1" ht="14.25" customHeight="1">
      <c r="A110" s="236"/>
      <c r="B110" s="236"/>
      <c r="C110" s="236"/>
      <c r="D110" s="236"/>
      <c r="E110" s="236"/>
      <c r="F110" s="236"/>
      <c r="G110" s="236"/>
      <c r="H110" s="236"/>
      <c r="I110" s="236"/>
      <c r="J110" s="236"/>
      <c r="K110" s="236"/>
      <c r="L110" s="236"/>
      <c r="M110" s="236"/>
      <c r="N110" s="236"/>
      <c r="O110" s="236"/>
      <c r="P110" s="236"/>
      <c r="Q110" s="236"/>
      <c r="R110" s="236"/>
      <c r="S110" s="236"/>
      <c r="T110" s="236"/>
      <c r="U110" s="236"/>
      <c r="V110" s="236"/>
      <c r="W110" s="236"/>
      <c r="X110" s="236"/>
      <c r="Y110" s="236"/>
      <c r="Z110" s="236"/>
      <c r="AA110" s="236"/>
      <c r="AB110" s="236"/>
      <c r="AC110" s="236"/>
      <c r="AD110" s="236"/>
      <c r="AE110" s="236"/>
      <c r="AF110" s="236"/>
      <c r="AG110" s="236"/>
      <c r="AH110" s="236"/>
      <c r="AI110" s="236"/>
      <c r="AJ110" s="236"/>
      <c r="AK110" s="236"/>
      <c r="AL110" s="236"/>
      <c r="AM110" s="236"/>
      <c r="AN110" s="236"/>
      <c r="AO110" s="236"/>
      <c r="AP110" s="236"/>
      <c r="AQ110" s="236"/>
      <c r="AR110" s="236"/>
      <c r="AS110" s="236"/>
      <c r="AT110" s="236"/>
      <c r="AU110" s="236"/>
      <c r="AV110" s="236"/>
      <c r="AW110" s="236"/>
      <c r="AX110" s="236"/>
      <c r="AY110" s="236"/>
      <c r="AZ110" s="236"/>
      <c r="BA110" s="236"/>
      <c r="BB110" s="236"/>
      <c r="BC110" s="236"/>
      <c r="BD110" s="236"/>
      <c r="BE110" s="236"/>
      <c r="BF110" s="236"/>
      <c r="BG110" s="236"/>
      <c r="BH110" s="236"/>
      <c r="BI110" s="236"/>
      <c r="BJ110" s="236"/>
      <c r="BK110" s="236"/>
    </row>
    <row r="111" spans="1:63" s="387" customFormat="1" ht="14.25" customHeight="1">
      <c r="A111" s="386"/>
      <c r="B111" s="386"/>
      <c r="C111" s="386"/>
      <c r="D111" s="386"/>
      <c r="E111" s="386"/>
      <c r="F111" s="386"/>
      <c r="G111" s="386"/>
      <c r="H111" s="386"/>
      <c r="I111" s="386"/>
      <c r="J111" s="386"/>
      <c r="K111" s="386"/>
      <c r="L111" s="386"/>
      <c r="M111" s="386"/>
      <c r="N111" s="386"/>
      <c r="O111" s="386"/>
      <c r="P111" s="386"/>
      <c r="Q111" s="386"/>
      <c r="R111" s="386"/>
      <c r="S111" s="386"/>
      <c r="T111" s="386"/>
      <c r="U111" s="386"/>
      <c r="V111" s="386"/>
      <c r="W111" s="386"/>
      <c r="X111" s="386"/>
      <c r="Y111" s="386"/>
      <c r="Z111" s="386"/>
      <c r="AA111" s="386"/>
      <c r="AB111" s="386"/>
      <c r="AC111" s="386"/>
      <c r="AD111" s="386"/>
      <c r="AE111" s="386"/>
      <c r="AF111" s="386"/>
      <c r="AG111" s="386"/>
      <c r="AH111" s="386"/>
      <c r="AI111" s="386"/>
      <c r="AJ111" s="386"/>
      <c r="AK111" s="386"/>
      <c r="AL111" s="386"/>
      <c r="AM111" s="386"/>
      <c r="AN111" s="386"/>
      <c r="AO111" s="386"/>
      <c r="AP111" s="386"/>
      <c r="AQ111" s="386"/>
      <c r="AR111" s="386"/>
      <c r="AS111" s="386"/>
      <c r="AT111" s="386"/>
      <c r="AU111" s="386"/>
      <c r="AV111" s="386"/>
      <c r="AW111" s="386"/>
      <c r="AX111" s="386"/>
      <c r="AY111" s="386"/>
      <c r="AZ111" s="386"/>
      <c r="BA111" s="386"/>
      <c r="BB111" s="386"/>
      <c r="BC111" s="386"/>
      <c r="BD111" s="386"/>
      <c r="BE111" s="386"/>
      <c r="BF111" s="386"/>
      <c r="BG111" s="386"/>
      <c r="BH111" s="386"/>
      <c r="BI111" s="386"/>
      <c r="BJ111" s="386"/>
      <c r="BK111" s="386"/>
    </row>
    <row r="112" spans="1:63" s="387" customFormat="1" ht="14.25" customHeight="1">
      <c r="A112" s="386"/>
      <c r="B112" s="386"/>
      <c r="C112" s="386"/>
      <c r="D112" s="386"/>
      <c r="E112" s="386"/>
      <c r="F112" s="386"/>
      <c r="G112" s="386"/>
      <c r="H112" s="386"/>
      <c r="I112" s="386"/>
      <c r="J112" s="386"/>
      <c r="K112" s="386"/>
      <c r="L112" s="386"/>
      <c r="M112" s="386"/>
      <c r="N112" s="386"/>
      <c r="O112" s="386"/>
      <c r="P112" s="386"/>
      <c r="Q112" s="386"/>
      <c r="R112" s="386"/>
      <c r="S112" s="386"/>
      <c r="T112" s="386"/>
      <c r="U112" s="386"/>
      <c r="V112" s="386"/>
      <c r="W112" s="386"/>
      <c r="X112" s="386"/>
      <c r="Y112" s="386"/>
      <c r="Z112" s="386"/>
      <c r="AA112" s="386"/>
      <c r="AB112" s="386"/>
      <c r="AC112" s="386"/>
      <c r="AD112" s="386"/>
      <c r="AE112" s="386"/>
      <c r="AF112" s="386"/>
      <c r="AG112" s="386"/>
      <c r="AH112" s="386"/>
      <c r="AI112" s="386"/>
      <c r="AJ112" s="386"/>
      <c r="AK112" s="386"/>
      <c r="AL112" s="386"/>
      <c r="AM112" s="386"/>
      <c r="AN112" s="386"/>
      <c r="AO112" s="386"/>
      <c r="AP112" s="386"/>
      <c r="AQ112" s="386"/>
      <c r="AR112" s="386"/>
      <c r="AS112" s="386"/>
      <c r="AT112" s="386"/>
      <c r="AU112" s="386"/>
      <c r="AV112" s="386"/>
      <c r="AW112" s="386"/>
      <c r="AX112" s="386"/>
      <c r="AY112" s="386"/>
      <c r="AZ112" s="386"/>
      <c r="BA112" s="386"/>
      <c r="BB112" s="386"/>
      <c r="BC112" s="386"/>
      <c r="BD112" s="386"/>
      <c r="BE112" s="386"/>
      <c r="BF112" s="386"/>
      <c r="BG112" s="386"/>
      <c r="BH112" s="386"/>
      <c r="BI112" s="386"/>
      <c r="BJ112" s="386"/>
      <c r="BK112" s="386"/>
    </row>
    <row r="113" spans="1:63" s="387" customFormat="1" ht="14.25" customHeight="1">
      <c r="A113" s="386"/>
      <c r="B113" s="386"/>
      <c r="C113" s="386"/>
      <c r="D113" s="386"/>
      <c r="E113" s="386"/>
      <c r="F113" s="386"/>
      <c r="G113" s="386"/>
      <c r="H113" s="386"/>
      <c r="I113" s="386"/>
      <c r="J113" s="386"/>
      <c r="K113" s="386"/>
      <c r="L113" s="386"/>
      <c r="M113" s="386"/>
      <c r="N113" s="386"/>
      <c r="O113" s="386"/>
      <c r="P113" s="386"/>
      <c r="Q113" s="386"/>
      <c r="R113" s="386"/>
      <c r="S113" s="386"/>
      <c r="T113" s="386"/>
      <c r="U113" s="386"/>
      <c r="V113" s="386"/>
      <c r="W113" s="386"/>
      <c r="X113" s="386"/>
      <c r="Y113" s="386"/>
      <c r="Z113" s="386"/>
      <c r="AA113" s="386"/>
      <c r="AB113" s="386"/>
      <c r="AC113" s="386"/>
      <c r="AD113" s="386"/>
      <c r="AE113" s="386"/>
      <c r="AF113" s="386"/>
      <c r="AG113" s="386"/>
      <c r="AH113" s="386"/>
      <c r="AI113" s="386"/>
      <c r="AJ113" s="386"/>
      <c r="AK113" s="386"/>
      <c r="AL113" s="386"/>
      <c r="AM113" s="386"/>
      <c r="AN113" s="386"/>
      <c r="AO113" s="386"/>
      <c r="AP113" s="386"/>
      <c r="AQ113" s="386"/>
      <c r="AR113" s="386"/>
      <c r="AS113" s="386"/>
      <c r="AT113" s="386"/>
      <c r="AU113" s="386"/>
      <c r="AV113" s="386"/>
      <c r="AW113" s="386"/>
      <c r="AX113" s="386"/>
      <c r="AY113" s="386"/>
      <c r="AZ113" s="386"/>
      <c r="BA113" s="386"/>
      <c r="BB113" s="386"/>
      <c r="BC113" s="386"/>
      <c r="BD113" s="386"/>
      <c r="BE113" s="386"/>
      <c r="BF113" s="386"/>
      <c r="BG113" s="386"/>
      <c r="BH113" s="386"/>
      <c r="BI113" s="386"/>
      <c r="BJ113" s="386"/>
      <c r="BK113" s="386"/>
    </row>
    <row r="114" spans="1:63" s="387" customFormat="1" ht="14.25" customHeight="1">
      <c r="A114" s="386"/>
      <c r="B114" s="386"/>
      <c r="C114" s="386"/>
      <c r="D114" s="386"/>
      <c r="E114" s="386"/>
      <c r="F114" s="386"/>
      <c r="G114" s="386"/>
      <c r="H114" s="386"/>
      <c r="I114" s="386"/>
      <c r="J114" s="386"/>
      <c r="K114" s="386"/>
      <c r="L114" s="386"/>
      <c r="M114" s="386"/>
      <c r="N114" s="386"/>
      <c r="O114" s="386"/>
      <c r="P114" s="386"/>
      <c r="Q114" s="386"/>
      <c r="R114" s="386"/>
      <c r="S114" s="386"/>
      <c r="T114" s="386"/>
      <c r="U114" s="386"/>
      <c r="V114" s="386"/>
      <c r="W114" s="386"/>
      <c r="X114" s="386"/>
      <c r="Y114" s="386"/>
      <c r="Z114" s="386"/>
      <c r="AA114" s="386"/>
      <c r="AB114" s="386"/>
      <c r="AC114" s="386"/>
      <c r="AD114" s="386"/>
      <c r="AE114" s="386"/>
      <c r="AF114" s="386"/>
      <c r="AG114" s="386"/>
      <c r="AH114" s="386"/>
      <c r="AI114" s="386"/>
      <c r="AJ114" s="386"/>
      <c r="AK114" s="386"/>
      <c r="AL114" s="386"/>
      <c r="AM114" s="386"/>
      <c r="AN114" s="386"/>
      <c r="AO114" s="386"/>
      <c r="AP114" s="386"/>
      <c r="AQ114" s="386"/>
      <c r="AR114" s="386"/>
      <c r="AS114" s="386"/>
      <c r="AT114" s="386"/>
      <c r="AU114" s="386"/>
      <c r="AV114" s="386"/>
      <c r="AW114" s="386"/>
      <c r="AX114" s="386"/>
      <c r="AY114" s="386"/>
      <c r="AZ114" s="386"/>
      <c r="BA114" s="386"/>
      <c r="BB114" s="386"/>
      <c r="BC114" s="386"/>
      <c r="BD114" s="386"/>
      <c r="BE114" s="386"/>
      <c r="BF114" s="386"/>
      <c r="BG114" s="386"/>
      <c r="BH114" s="386"/>
      <c r="BI114" s="386"/>
      <c r="BJ114" s="386"/>
      <c r="BK114" s="386"/>
    </row>
    <row r="115" spans="1:63" s="387" customFormat="1" ht="14.25" customHeight="1">
      <c r="A115" s="386"/>
      <c r="B115" s="386"/>
      <c r="C115" s="386"/>
      <c r="D115" s="386"/>
      <c r="E115" s="386"/>
      <c r="F115" s="386"/>
      <c r="G115" s="386"/>
      <c r="H115" s="386"/>
      <c r="I115" s="386"/>
      <c r="J115" s="386"/>
      <c r="K115" s="386"/>
      <c r="L115" s="386"/>
      <c r="M115" s="386"/>
      <c r="N115" s="386"/>
      <c r="O115" s="386"/>
      <c r="P115" s="386"/>
      <c r="Q115" s="386"/>
      <c r="R115" s="386"/>
      <c r="S115" s="386"/>
      <c r="T115" s="386"/>
      <c r="U115" s="386"/>
      <c r="V115" s="386"/>
      <c r="W115" s="386"/>
      <c r="X115" s="386"/>
      <c r="Y115" s="386"/>
      <c r="Z115" s="386"/>
      <c r="AA115" s="386"/>
      <c r="AB115" s="386"/>
      <c r="AC115" s="386"/>
      <c r="AD115" s="386"/>
      <c r="AE115" s="386"/>
      <c r="AF115" s="386"/>
      <c r="AG115" s="386"/>
      <c r="AH115" s="386"/>
      <c r="AI115" s="386"/>
      <c r="AJ115" s="386"/>
      <c r="AK115" s="386"/>
      <c r="AL115" s="386"/>
      <c r="AM115" s="386"/>
      <c r="AN115" s="386"/>
      <c r="AO115" s="386"/>
      <c r="AP115" s="386"/>
      <c r="AQ115" s="386"/>
      <c r="AR115" s="386"/>
      <c r="AS115" s="386"/>
      <c r="AT115" s="386"/>
      <c r="AU115" s="386"/>
      <c r="AV115" s="386"/>
      <c r="AW115" s="386"/>
      <c r="AX115" s="386"/>
      <c r="AY115" s="386"/>
      <c r="AZ115" s="386"/>
      <c r="BA115" s="386"/>
      <c r="BB115" s="386"/>
      <c r="BC115" s="386"/>
      <c r="BD115" s="386"/>
      <c r="BE115" s="386"/>
      <c r="BF115" s="386"/>
      <c r="BG115" s="386"/>
      <c r="BH115" s="386"/>
      <c r="BI115" s="386"/>
      <c r="BJ115" s="386"/>
      <c r="BK115" s="386"/>
    </row>
    <row r="116" spans="1:63" s="387" customFormat="1" ht="14.25" customHeight="1">
      <c r="A116" s="386"/>
      <c r="B116" s="386"/>
      <c r="C116" s="386"/>
      <c r="D116" s="386"/>
      <c r="E116" s="386"/>
      <c r="F116" s="386"/>
      <c r="G116" s="386"/>
      <c r="H116" s="386"/>
      <c r="I116" s="386"/>
      <c r="J116" s="386"/>
      <c r="K116" s="386"/>
      <c r="L116" s="386"/>
      <c r="M116" s="386"/>
      <c r="N116" s="386"/>
      <c r="O116" s="386"/>
      <c r="P116" s="386"/>
      <c r="Q116" s="386"/>
      <c r="R116" s="386"/>
      <c r="S116" s="386"/>
      <c r="T116" s="386"/>
      <c r="U116" s="386"/>
      <c r="V116" s="386"/>
      <c r="W116" s="386"/>
      <c r="X116" s="386"/>
      <c r="Y116" s="386"/>
      <c r="Z116" s="386"/>
      <c r="AA116" s="386"/>
      <c r="AB116" s="386"/>
      <c r="AC116" s="386"/>
      <c r="AD116" s="386"/>
      <c r="AE116" s="386"/>
      <c r="AF116" s="386"/>
      <c r="AG116" s="386"/>
      <c r="AH116" s="386"/>
      <c r="AI116" s="386"/>
      <c r="AJ116" s="386"/>
      <c r="AK116" s="386"/>
      <c r="AL116" s="386"/>
      <c r="AM116" s="386"/>
      <c r="AN116" s="386"/>
      <c r="AO116" s="386"/>
      <c r="AP116" s="386"/>
      <c r="AQ116" s="386"/>
      <c r="AR116" s="386"/>
      <c r="AS116" s="386"/>
      <c r="AT116" s="386"/>
      <c r="AU116" s="386"/>
      <c r="AV116" s="386"/>
      <c r="AW116" s="386"/>
      <c r="AX116" s="386"/>
      <c r="AY116" s="386"/>
      <c r="AZ116" s="386"/>
      <c r="BA116" s="386"/>
      <c r="BB116" s="386"/>
      <c r="BC116" s="386"/>
      <c r="BD116" s="386"/>
      <c r="BE116" s="386"/>
      <c r="BF116" s="386"/>
      <c r="BG116" s="386"/>
      <c r="BH116" s="386"/>
      <c r="BI116" s="386"/>
      <c r="BJ116" s="386"/>
      <c r="BK116" s="386"/>
    </row>
    <row r="117" spans="1:63" s="387" customFormat="1" ht="14.25" customHeight="1">
      <c r="A117" s="386"/>
      <c r="B117" s="386"/>
      <c r="C117" s="386"/>
      <c r="D117" s="386"/>
      <c r="E117" s="386"/>
      <c r="F117" s="386"/>
      <c r="G117" s="386"/>
      <c r="H117" s="386"/>
      <c r="I117" s="386"/>
      <c r="J117" s="386"/>
      <c r="K117" s="386"/>
      <c r="L117" s="386"/>
      <c r="M117" s="386"/>
      <c r="N117" s="386"/>
      <c r="O117" s="386"/>
      <c r="P117" s="386"/>
      <c r="Q117" s="386"/>
      <c r="R117" s="386"/>
      <c r="S117" s="386"/>
      <c r="T117" s="386"/>
      <c r="U117" s="386"/>
      <c r="V117" s="386"/>
      <c r="W117" s="386"/>
      <c r="X117" s="386"/>
      <c r="Y117" s="386"/>
      <c r="Z117" s="386"/>
      <c r="AA117" s="386"/>
      <c r="AB117" s="386"/>
      <c r="AC117" s="386"/>
      <c r="AD117" s="386"/>
      <c r="AE117" s="386"/>
      <c r="AF117" s="386"/>
      <c r="AG117" s="386"/>
      <c r="AH117" s="386"/>
      <c r="AI117" s="386"/>
      <c r="AJ117" s="386"/>
      <c r="AK117" s="386"/>
      <c r="AL117" s="386"/>
      <c r="AM117" s="386"/>
      <c r="AN117" s="386"/>
      <c r="AO117" s="386"/>
      <c r="AP117" s="386"/>
      <c r="AQ117" s="386"/>
      <c r="AR117" s="386"/>
      <c r="AS117" s="386"/>
      <c r="AT117" s="386"/>
      <c r="AU117" s="386"/>
      <c r="AV117" s="386"/>
      <c r="AW117" s="386"/>
      <c r="AX117" s="386"/>
      <c r="AY117" s="386"/>
      <c r="AZ117" s="386"/>
      <c r="BA117" s="386"/>
      <c r="BB117" s="386"/>
      <c r="BC117" s="386"/>
      <c r="BD117" s="386"/>
      <c r="BE117" s="386"/>
      <c r="BF117" s="386"/>
      <c r="BG117" s="386"/>
      <c r="BH117" s="386"/>
      <c r="BI117" s="386"/>
      <c r="BJ117" s="386"/>
      <c r="BK117" s="386"/>
    </row>
    <row r="118" spans="1:63" s="387" customFormat="1" ht="14.25" customHeight="1">
      <c r="A118" s="386"/>
      <c r="B118" s="386"/>
      <c r="C118" s="386"/>
      <c r="D118" s="386"/>
      <c r="E118" s="386"/>
      <c r="F118" s="386"/>
      <c r="G118" s="386"/>
      <c r="H118" s="386"/>
      <c r="I118" s="386"/>
      <c r="J118" s="386"/>
      <c r="K118" s="386"/>
      <c r="L118" s="386"/>
      <c r="M118" s="386"/>
      <c r="N118" s="386"/>
      <c r="O118" s="386"/>
      <c r="P118" s="386"/>
      <c r="Q118" s="386"/>
      <c r="R118" s="386"/>
      <c r="S118" s="386"/>
      <c r="T118" s="386"/>
      <c r="U118" s="386"/>
      <c r="V118" s="386"/>
      <c r="W118" s="386"/>
      <c r="X118" s="386"/>
      <c r="Y118" s="386"/>
      <c r="Z118" s="386"/>
      <c r="AA118" s="386"/>
      <c r="AB118" s="386"/>
      <c r="AC118" s="386"/>
      <c r="AD118" s="386"/>
      <c r="AE118" s="386"/>
      <c r="AF118" s="386"/>
      <c r="AG118" s="386"/>
      <c r="AH118" s="386"/>
      <c r="AI118" s="386"/>
      <c r="AJ118" s="386"/>
      <c r="AK118" s="386"/>
      <c r="AL118" s="386"/>
      <c r="AM118" s="386"/>
      <c r="AN118" s="386"/>
      <c r="AO118" s="386"/>
      <c r="AP118" s="386"/>
      <c r="AQ118" s="386"/>
      <c r="AR118" s="386"/>
      <c r="AS118" s="386"/>
      <c r="AT118" s="386"/>
      <c r="AU118" s="386"/>
      <c r="AV118" s="386"/>
      <c r="AW118" s="386"/>
      <c r="AX118" s="386"/>
      <c r="AY118" s="386"/>
      <c r="AZ118" s="386"/>
      <c r="BA118" s="386"/>
      <c r="BB118" s="386"/>
      <c r="BC118" s="386"/>
      <c r="BD118" s="386"/>
      <c r="BE118" s="386"/>
      <c r="BF118" s="386"/>
      <c r="BG118" s="386"/>
      <c r="BH118" s="386"/>
      <c r="BI118" s="386"/>
      <c r="BJ118" s="386"/>
      <c r="BK118" s="386"/>
    </row>
    <row r="119" spans="1:63" s="387" customFormat="1" ht="14.25" hidden="1" customHeight="1" outlineLevel="1">
      <c r="A119" s="386"/>
      <c r="B119" s="386"/>
      <c r="C119" s="386"/>
      <c r="D119" s="386"/>
      <c r="E119" s="386"/>
      <c r="F119" s="386"/>
      <c r="G119" s="386"/>
      <c r="H119" s="386"/>
      <c r="I119" s="386"/>
      <c r="J119" s="386"/>
      <c r="K119" s="386"/>
      <c r="L119" s="386"/>
      <c r="M119" s="386"/>
      <c r="N119" s="386"/>
      <c r="O119" s="386"/>
      <c r="P119" s="386"/>
      <c r="Q119" s="386"/>
      <c r="R119" s="386"/>
      <c r="S119" s="386"/>
      <c r="T119" s="386"/>
      <c r="U119" s="386"/>
      <c r="V119" s="386"/>
      <c r="W119" s="386"/>
      <c r="X119" s="386"/>
      <c r="Y119" s="386"/>
      <c r="Z119" s="386"/>
      <c r="AA119" s="386"/>
      <c r="AB119" s="386"/>
      <c r="AC119" s="386"/>
      <c r="AD119" s="386"/>
      <c r="AE119" s="386"/>
      <c r="AF119" s="386"/>
      <c r="AG119" s="386"/>
      <c r="AH119" s="386"/>
      <c r="AI119" s="386"/>
      <c r="AJ119" s="386"/>
      <c r="AK119" s="386"/>
      <c r="AL119" s="386"/>
      <c r="AM119" s="386"/>
      <c r="AN119" s="386"/>
      <c r="AO119" s="386"/>
      <c r="AP119" s="386"/>
      <c r="AQ119" s="386"/>
      <c r="AR119" s="386"/>
      <c r="AS119" s="386"/>
      <c r="AT119" s="386"/>
      <c r="AU119" s="386"/>
      <c r="AV119" s="386"/>
      <c r="AW119" s="386"/>
      <c r="AX119" s="386"/>
      <c r="AY119" s="386"/>
      <c r="AZ119" s="386"/>
      <c r="BA119" s="386"/>
      <c r="BB119" s="386"/>
      <c r="BC119" s="386"/>
      <c r="BD119" s="386"/>
      <c r="BE119" s="386"/>
      <c r="BF119" s="386"/>
      <c r="BG119" s="386"/>
      <c r="BH119" s="386"/>
      <c r="BI119" s="386"/>
      <c r="BJ119" s="386"/>
      <c r="BK119" s="386"/>
    </row>
    <row r="120" spans="1:63" s="387" customFormat="1" ht="14.25" hidden="1" customHeight="1" outlineLevel="1">
      <c r="A120" s="386"/>
      <c r="B120" s="388" t="s">
        <v>40</v>
      </c>
      <c r="C120" s="388">
        <v>0</v>
      </c>
      <c r="D120" s="388">
        <v>1</v>
      </c>
      <c r="E120" s="388">
        <v>2</v>
      </c>
      <c r="F120" s="388">
        <v>3</v>
      </c>
      <c r="G120" s="388">
        <v>4</v>
      </c>
      <c r="H120" s="388">
        <v>5</v>
      </c>
      <c r="I120" s="388">
        <v>6</v>
      </c>
      <c r="J120" s="388">
        <v>7</v>
      </c>
      <c r="K120" s="388">
        <v>8</v>
      </c>
      <c r="L120" s="388">
        <v>9</v>
      </c>
      <c r="M120" s="388">
        <v>10</v>
      </c>
      <c r="N120" s="388">
        <v>11</v>
      </c>
      <c r="O120" s="388">
        <v>12</v>
      </c>
      <c r="P120" s="388">
        <v>13</v>
      </c>
      <c r="Q120" s="388">
        <v>14</v>
      </c>
      <c r="R120" s="388">
        <v>15</v>
      </c>
      <c r="S120" s="388">
        <v>16</v>
      </c>
      <c r="T120" s="388">
        <v>17</v>
      </c>
      <c r="U120" s="388">
        <v>18</v>
      </c>
      <c r="V120" s="388">
        <v>19</v>
      </c>
      <c r="W120" s="388">
        <v>20</v>
      </c>
      <c r="X120" s="388">
        <v>21</v>
      </c>
      <c r="Y120" s="388">
        <v>22</v>
      </c>
      <c r="Z120" s="388">
        <v>23</v>
      </c>
      <c r="AA120" s="388">
        <v>24</v>
      </c>
      <c r="AB120" s="388">
        <v>25</v>
      </c>
      <c r="AC120" s="388">
        <v>26</v>
      </c>
      <c r="AD120" s="388">
        <v>27</v>
      </c>
      <c r="AE120" s="388">
        <v>28</v>
      </c>
      <c r="AF120" s="388">
        <v>29</v>
      </c>
      <c r="AG120" s="388">
        <v>30</v>
      </c>
      <c r="AH120" s="388">
        <v>31</v>
      </c>
      <c r="AI120" s="388">
        <v>32</v>
      </c>
      <c r="AJ120" s="388">
        <v>33</v>
      </c>
      <c r="AK120" s="388">
        <v>34</v>
      </c>
      <c r="AL120" s="388">
        <v>35</v>
      </c>
      <c r="AM120" s="388">
        <v>36</v>
      </c>
      <c r="AN120" s="388">
        <v>37</v>
      </c>
      <c r="AO120" s="388">
        <v>38</v>
      </c>
      <c r="AP120" s="388">
        <v>39</v>
      </c>
      <c r="AQ120" s="388">
        <v>40</v>
      </c>
      <c r="AR120" s="388">
        <v>41</v>
      </c>
      <c r="AS120" s="388">
        <v>42</v>
      </c>
      <c r="AT120" s="388">
        <v>43</v>
      </c>
      <c r="AU120" s="388">
        <v>44</v>
      </c>
      <c r="AV120" s="388">
        <v>45</v>
      </c>
      <c r="AW120" s="388">
        <v>46</v>
      </c>
      <c r="AX120" s="388">
        <v>47</v>
      </c>
      <c r="AY120" s="388">
        <v>48</v>
      </c>
      <c r="AZ120" s="388">
        <v>49</v>
      </c>
      <c r="BA120" s="388">
        <v>50</v>
      </c>
      <c r="BB120" s="388">
        <v>51</v>
      </c>
      <c r="BC120" s="388">
        <v>52</v>
      </c>
      <c r="BD120" s="388">
        <v>53</v>
      </c>
      <c r="BE120" s="388">
        <v>54</v>
      </c>
      <c r="BF120" s="388">
        <v>55</v>
      </c>
      <c r="BG120" s="388">
        <v>56</v>
      </c>
      <c r="BH120" s="388">
        <v>57</v>
      </c>
      <c r="BI120" s="388">
        <v>58</v>
      </c>
      <c r="BJ120" s="388">
        <v>59</v>
      </c>
      <c r="BK120" s="388">
        <v>60</v>
      </c>
    </row>
    <row r="121" spans="1:63" s="387" customFormat="1" ht="14.25" hidden="1" customHeight="1" outlineLevel="1">
      <c r="A121" s="386"/>
      <c r="B121" s="388" t="s">
        <v>271</v>
      </c>
      <c r="C121" s="389">
        <f>Calc!B428</f>
        <v>0</v>
      </c>
      <c r="D121" s="389">
        <f>Calc!C428</f>
        <v>0</v>
      </c>
      <c r="E121" s="389">
        <f>Calc!D428</f>
        <v>0</v>
      </c>
      <c r="F121" s="389">
        <f>Calc!E428</f>
        <v>0</v>
      </c>
      <c r="G121" s="389">
        <f>Calc!F428</f>
        <v>0</v>
      </c>
      <c r="H121" s="389">
        <f>Calc!G428</f>
        <v>0</v>
      </c>
      <c r="I121" s="389">
        <f>Calc!H428</f>
        <v>0</v>
      </c>
      <c r="J121" s="389">
        <f>Calc!I428</f>
        <v>0</v>
      </c>
      <c r="K121" s="389">
        <f>Calc!J428</f>
        <v>0</v>
      </c>
      <c r="L121" s="389">
        <f>Calc!K428</f>
        <v>0</v>
      </c>
      <c r="M121" s="389">
        <f>Calc!L428</f>
        <v>0</v>
      </c>
      <c r="N121" s="389">
        <f>Calc!M428</f>
        <v>0</v>
      </c>
      <c r="O121" s="389">
        <f>Calc!N428</f>
        <v>0</v>
      </c>
      <c r="P121" s="389">
        <f>Calc!O428</f>
        <v>0</v>
      </c>
      <c r="Q121" s="389">
        <f>Calc!P428</f>
        <v>0</v>
      </c>
      <c r="R121" s="389">
        <f>Calc!Q428</f>
        <v>0</v>
      </c>
      <c r="S121" s="389">
        <f>Calc!R428</f>
        <v>0</v>
      </c>
      <c r="T121" s="389">
        <f>Calc!S428</f>
        <v>0</v>
      </c>
      <c r="U121" s="389">
        <f>Calc!T428</f>
        <v>0</v>
      </c>
      <c r="V121" s="389">
        <f>Calc!U428</f>
        <v>0</v>
      </c>
      <c r="W121" s="389">
        <f>Calc!V428</f>
        <v>0</v>
      </c>
      <c r="X121" s="389">
        <f>Calc!W428</f>
        <v>0</v>
      </c>
      <c r="Y121" s="389">
        <f>Calc!X428</f>
        <v>0</v>
      </c>
      <c r="Z121" s="389">
        <f>Calc!Y428</f>
        <v>0</v>
      </c>
      <c r="AA121" s="389">
        <f>Calc!Z428</f>
        <v>0</v>
      </c>
      <c r="AB121" s="389">
        <f>Calc!AA428</f>
        <v>0</v>
      </c>
      <c r="AC121" s="389">
        <f>Calc!AB428</f>
        <v>0</v>
      </c>
      <c r="AD121" s="389">
        <f>Calc!AC428</f>
        <v>0</v>
      </c>
      <c r="AE121" s="389">
        <f>Calc!AD428</f>
        <v>0</v>
      </c>
      <c r="AF121" s="389">
        <f>Calc!AE428</f>
        <v>0</v>
      </c>
      <c r="AG121" s="389">
        <f>Calc!AF428</f>
        <v>0</v>
      </c>
      <c r="AH121" s="389">
        <f>Calc!AG428</f>
        <v>0</v>
      </c>
      <c r="AI121" s="389">
        <f>Calc!AH428</f>
        <v>0</v>
      </c>
      <c r="AJ121" s="389">
        <f>Calc!AI428</f>
        <v>0</v>
      </c>
      <c r="AK121" s="389">
        <f>Calc!AJ428</f>
        <v>0</v>
      </c>
      <c r="AL121" s="389">
        <f>Calc!AK428</f>
        <v>0</v>
      </c>
      <c r="AM121" s="389">
        <f>Calc!AL428</f>
        <v>0</v>
      </c>
      <c r="AN121" s="389">
        <f>Calc!AM428</f>
        <v>0</v>
      </c>
      <c r="AO121" s="389">
        <f>Calc!AN428</f>
        <v>0</v>
      </c>
      <c r="AP121" s="389">
        <f>Calc!AO428</f>
        <v>0</v>
      </c>
      <c r="AQ121" s="389">
        <f>Calc!AP428</f>
        <v>0</v>
      </c>
      <c r="AR121" s="389">
        <f>Calc!AQ428</f>
        <v>0</v>
      </c>
      <c r="AS121" s="389">
        <f>Calc!AR428</f>
        <v>0</v>
      </c>
      <c r="AT121" s="389">
        <f>Calc!AS428</f>
        <v>0</v>
      </c>
      <c r="AU121" s="389">
        <f>Calc!AT428</f>
        <v>0</v>
      </c>
      <c r="AV121" s="389">
        <f>Calc!AU428</f>
        <v>0</v>
      </c>
      <c r="AW121" s="389">
        <f>Calc!AV428</f>
        <v>0</v>
      </c>
      <c r="AX121" s="389">
        <f>Calc!AW428</f>
        <v>0</v>
      </c>
      <c r="AY121" s="389">
        <f>Calc!AX428</f>
        <v>0</v>
      </c>
      <c r="AZ121" s="389">
        <f>Calc!AY428</f>
        <v>0</v>
      </c>
      <c r="BA121" s="389">
        <f>Calc!AZ428</f>
        <v>0</v>
      </c>
      <c r="BB121" s="389">
        <f>Calc!BA428</f>
        <v>0</v>
      </c>
      <c r="BC121" s="389">
        <f>Calc!BB428</f>
        <v>0</v>
      </c>
      <c r="BD121" s="389">
        <f>Calc!BC428</f>
        <v>0</v>
      </c>
      <c r="BE121" s="389">
        <f>Calc!BD428</f>
        <v>0</v>
      </c>
      <c r="BF121" s="389">
        <f>Calc!BE428</f>
        <v>0</v>
      </c>
      <c r="BG121" s="389">
        <f>Calc!BF428</f>
        <v>0</v>
      </c>
      <c r="BH121" s="389">
        <f>Calc!BG428</f>
        <v>0</v>
      </c>
      <c r="BI121" s="389">
        <f>Calc!BH428</f>
        <v>0</v>
      </c>
      <c r="BJ121" s="389">
        <f>Calc!BI428</f>
        <v>0</v>
      </c>
      <c r="BK121" s="389">
        <f>Calc!BJ428</f>
        <v>0</v>
      </c>
    </row>
    <row r="122" spans="1:63" s="387" customFormat="1" ht="14.25" hidden="1" customHeight="1" outlineLevel="1">
      <c r="A122" s="386"/>
      <c r="B122" s="388" t="s">
        <v>383</v>
      </c>
      <c r="C122" s="389">
        <f>Calc!B434</f>
        <v>0</v>
      </c>
      <c r="D122" s="389">
        <f>Calc!C434</f>
        <v>78000</v>
      </c>
      <c r="E122" s="389">
        <f>Calc!D434</f>
        <v>78000</v>
      </c>
      <c r="F122" s="389">
        <f>Calc!E434</f>
        <v>78000</v>
      </c>
      <c r="G122" s="389">
        <f>Calc!F434</f>
        <v>78000</v>
      </c>
      <c r="H122" s="389">
        <f>Calc!G434</f>
        <v>78000</v>
      </c>
      <c r="I122" s="389">
        <f>Calc!H434</f>
        <v>78000</v>
      </c>
      <c r="J122" s="389">
        <f>Calc!I434</f>
        <v>78000</v>
      </c>
      <c r="K122" s="389">
        <f>Calc!J434</f>
        <v>78000</v>
      </c>
      <c r="L122" s="389">
        <f>Calc!K434</f>
        <v>78000</v>
      </c>
      <c r="M122" s="389">
        <f>Calc!L434</f>
        <v>78000</v>
      </c>
      <c r="N122" s="389">
        <f>Calc!M434</f>
        <v>78000</v>
      </c>
      <c r="O122" s="389">
        <f>Calc!N434</f>
        <v>2678000</v>
      </c>
      <c r="P122" s="389">
        <f>Calc!O434</f>
        <v>2678000</v>
      </c>
      <c r="Q122" s="389">
        <f>Calc!P434</f>
        <v>2678000</v>
      </c>
      <c r="R122" s="389">
        <f>Calc!Q434</f>
        <v>2678000</v>
      </c>
      <c r="S122" s="389">
        <f>Calc!R434</f>
        <v>2678000</v>
      </c>
      <c r="T122" s="389">
        <f>Calc!S434</f>
        <v>2678000</v>
      </c>
      <c r="U122" s="389">
        <f>Calc!T434</f>
        <v>2678000</v>
      </c>
      <c r="V122" s="389">
        <f>Calc!U434</f>
        <v>2678000</v>
      </c>
      <c r="W122" s="389">
        <f>Calc!V434</f>
        <v>2678000</v>
      </c>
      <c r="X122" s="389">
        <f>Calc!W434</f>
        <v>2678000</v>
      </c>
      <c r="Y122" s="389">
        <f>Calc!X434</f>
        <v>2678000</v>
      </c>
      <c r="Z122" s="389">
        <f>Calc!Y434</f>
        <v>2678000</v>
      </c>
      <c r="AA122" s="389">
        <f>Calc!Z434</f>
        <v>2678000</v>
      </c>
      <c r="AB122" s="389">
        <f>Calc!AA434</f>
        <v>2678000</v>
      </c>
      <c r="AC122" s="389">
        <f>Calc!AB434</f>
        <v>2678000</v>
      </c>
      <c r="AD122" s="389">
        <f>Calc!AC434</f>
        <v>2678000</v>
      </c>
      <c r="AE122" s="389">
        <f>Calc!AD434</f>
        <v>2678000</v>
      </c>
      <c r="AF122" s="389">
        <f>Calc!AE434</f>
        <v>2678000</v>
      </c>
      <c r="AG122" s="389">
        <f>Calc!AF434</f>
        <v>2678000</v>
      </c>
      <c r="AH122" s="389">
        <f>Calc!AG434</f>
        <v>2678000</v>
      </c>
      <c r="AI122" s="389">
        <f>Calc!AH434</f>
        <v>2678000</v>
      </c>
      <c r="AJ122" s="389">
        <f>Calc!AI434</f>
        <v>2678000</v>
      </c>
      <c r="AK122" s="389">
        <f>Calc!AJ434</f>
        <v>2678000</v>
      </c>
      <c r="AL122" s="389">
        <f>Calc!AK434</f>
        <v>2678000</v>
      </c>
      <c r="AM122" s="389">
        <f>Calc!AL434</f>
        <v>2678000</v>
      </c>
      <c r="AN122" s="389">
        <f>Calc!AM434</f>
        <v>2678000</v>
      </c>
      <c r="AO122" s="389">
        <f>Calc!AN434</f>
        <v>2678000</v>
      </c>
      <c r="AP122" s="389">
        <f>Calc!AO434</f>
        <v>2678000</v>
      </c>
      <c r="AQ122" s="389">
        <f>Calc!AP434</f>
        <v>2678000</v>
      </c>
      <c r="AR122" s="389">
        <f>Calc!AQ434</f>
        <v>2678000</v>
      </c>
      <c r="AS122" s="389">
        <f>Calc!AR434</f>
        <v>2678000</v>
      </c>
      <c r="AT122" s="389">
        <f>Calc!AS434</f>
        <v>2678000</v>
      </c>
      <c r="AU122" s="389">
        <f>Calc!AT434</f>
        <v>2678000</v>
      </c>
      <c r="AV122" s="389">
        <f>Calc!AU434</f>
        <v>2678000</v>
      </c>
      <c r="AW122" s="389">
        <f>Calc!AV434</f>
        <v>2678000</v>
      </c>
      <c r="AX122" s="389">
        <f>Calc!AW434</f>
        <v>2678000</v>
      </c>
      <c r="AY122" s="389">
        <f>Calc!AX434</f>
        <v>2678000</v>
      </c>
      <c r="AZ122" s="389">
        <f>Calc!AY434</f>
        <v>2678000</v>
      </c>
      <c r="BA122" s="389">
        <f>Calc!AZ434</f>
        <v>2678000</v>
      </c>
      <c r="BB122" s="389">
        <f>Calc!BA434</f>
        <v>2678000</v>
      </c>
      <c r="BC122" s="389">
        <f>Calc!BB434</f>
        <v>2678000</v>
      </c>
      <c r="BD122" s="389">
        <f>Calc!BC434</f>
        <v>2678000</v>
      </c>
      <c r="BE122" s="389">
        <f>Calc!BD434</f>
        <v>2678000</v>
      </c>
      <c r="BF122" s="389">
        <f>Calc!BE434</f>
        <v>2678000</v>
      </c>
      <c r="BG122" s="389">
        <f>Calc!BF434</f>
        <v>2678000</v>
      </c>
      <c r="BH122" s="389">
        <f>Calc!BG434</f>
        <v>2678000</v>
      </c>
      <c r="BI122" s="389">
        <f>Calc!BH434</f>
        <v>2678000</v>
      </c>
      <c r="BJ122" s="389">
        <f>Calc!BI434</f>
        <v>2678000</v>
      </c>
      <c r="BK122" s="389">
        <f>Calc!BJ434</f>
        <v>2678000</v>
      </c>
    </row>
    <row r="123" spans="1:63" s="387" customFormat="1" ht="14.25" hidden="1" customHeight="1" outlineLevel="1">
      <c r="A123" s="386"/>
      <c r="B123" s="388" t="s">
        <v>316</v>
      </c>
      <c r="C123" s="389">
        <f>Calc!B382</f>
        <v>0</v>
      </c>
      <c r="D123" s="389">
        <f ca="1">C123+Calc!C382</f>
        <v>-53740</v>
      </c>
      <c r="E123" s="389">
        <f ca="1">D123+Calc!D382</f>
        <v>-218931.66666666666</v>
      </c>
      <c r="F123" s="389">
        <f ca="1">E123+Calc!E382</f>
        <v>-624860</v>
      </c>
      <c r="G123" s="389">
        <f ca="1">F123+Calc!F382</f>
        <v>-1127984.5333333332</v>
      </c>
      <c r="H123" s="389">
        <f ca="1">G123+Calc!G382</f>
        <v>-1578459.9104835414</v>
      </c>
      <c r="I123" s="389">
        <f ca="1">H123+Calc!H382</f>
        <v>-2028046.1196625412</v>
      </c>
      <c r="J123" s="389">
        <f ca="1">I123+Calc!I382</f>
        <v>-2478883.3726842487</v>
      </c>
      <c r="K123" s="389">
        <f ca="1">J123+Calc!J382</f>
        <v>-2907463.7988659856</v>
      </c>
      <c r="L123" s="389">
        <f ca="1">K123+Calc!K382</f>
        <v>-3339663.4790290543</v>
      </c>
      <c r="M123" s="389">
        <f ca="1">L123+Calc!L382</f>
        <v>-3771224.058396711</v>
      </c>
      <c r="N123" s="389">
        <f ca="1">M123+Calc!M382</f>
        <v>-4202107.0419082772</v>
      </c>
      <c r="O123" s="389">
        <f ca="1">N123+Calc!N382</f>
        <v>-4623842.7906459495</v>
      </c>
      <c r="P123" s="389">
        <f ca="1">O123+Calc!O382</f>
        <v>-4891405.6022122195</v>
      </c>
      <c r="Q123" s="389">
        <f ca="1">P123+Calc!P382</f>
        <v>-5314521.1963001555</v>
      </c>
      <c r="R123" s="389">
        <f ca="1">Q123+Calc!Q382</f>
        <v>-5713844.6797999134</v>
      </c>
      <c r="S123" s="389">
        <f ca="1">R123+Calc!R382</f>
        <v>-6104132.1632895973</v>
      </c>
      <c r="T123" s="389">
        <f ca="1">S123+Calc!S382</f>
        <v>-6493752.0847817743</v>
      </c>
      <c r="U123" s="389">
        <f ca="1">T123+Calc!T382</f>
        <v>-6882495.2485427633</v>
      </c>
      <c r="V123" s="389">
        <f ca="1">U123+Calc!U382</f>
        <v>-7270127.0470337151</v>
      </c>
      <c r="W123" s="389">
        <f ca="1">V123+Calc!V382</f>
        <v>-7593576.6021750402</v>
      </c>
      <c r="X123" s="389">
        <f ca="1">W123+Calc!W382</f>
        <v>-7991933.7991295839</v>
      </c>
      <c r="Y123" s="389">
        <f ca="1">X123+Calc!X382</f>
        <v>-8359960.8998494241</v>
      </c>
      <c r="Z123" s="389">
        <f ca="1">Y123+Calc!Y382</f>
        <v>-8725121.0411227494</v>
      </c>
      <c r="AA123" s="389">
        <f ca="1">Z123+Calc!Z382</f>
        <v>-9086893.9788027424</v>
      </c>
      <c r="AB123" s="389">
        <f ca="1">AA123+Calc!AA382</f>
        <v>-9433143.9361047205</v>
      </c>
      <c r="AC123" s="389">
        <f ca="1">AB123+Calc!AB382</f>
        <v>-9788768.9483917076</v>
      </c>
      <c r="AD123" s="389">
        <f ca="1">AC123+Calc!AC382</f>
        <v>-10148945.732596407</v>
      </c>
      <c r="AE123" s="389">
        <f ca="1">AD123+Calc!AD382</f>
        <v>-10508641.793464035</v>
      </c>
      <c r="AF123" s="389">
        <f ca="1">AE123+Calc!AE382</f>
        <v>-10860924.575143378</v>
      </c>
      <c r="AG123" s="389">
        <f ca="1">AF123+Calc!AF382</f>
        <v>-11204679.60134781</v>
      </c>
      <c r="AH123" s="389">
        <f ca="1">AG123+Calc!AG382</f>
        <v>-11538645.947739724</v>
      </c>
      <c r="AI123" s="389">
        <f ca="1">AH123+Calc!AH382</f>
        <v>-11861396.598384971</v>
      </c>
      <c r="AJ123" s="389">
        <f ca="1">AI123+Calc!AI382</f>
        <v>-12171316.176610041</v>
      </c>
      <c r="AK123" s="389">
        <f ca="1">AJ123+Calc!AJ382</f>
        <v>-12466575.699200913</v>
      </c>
      <c r="AL123" s="389">
        <f ca="1">AK123+Calc!AK382</f>
        <v>-12745103.955956502</v>
      </c>
      <c r="AM123" s="389">
        <f ca="1">AL123+Calc!AL382</f>
        <v>-13004555.063412335</v>
      </c>
      <c r="AN123" s="389">
        <f ca="1">AM123+Calc!AM382</f>
        <v>-13216438.377439108</v>
      </c>
      <c r="AO123" s="389">
        <f ca="1">AN123+Calc!AN382</f>
        <v>-13434818.887566246</v>
      </c>
      <c r="AP123" s="389">
        <f ca="1">AO123+Calc!AO382</f>
        <v>-13634882.417366911</v>
      </c>
      <c r="AQ123" s="389">
        <f ca="1">AP123+Calc!AP382</f>
        <v>-13808243.417541407</v>
      </c>
      <c r="AR123" s="389">
        <f ca="1">AQ123+Calc!AQ382</f>
        <v>-13944077.59566259</v>
      </c>
      <c r="AS123" s="389">
        <f ca="1">AR123+Calc!AR382</f>
        <v>-14037268.572164604</v>
      </c>
      <c r="AT123" s="389">
        <f ca="1">AS123+Calc!AS382</f>
        <v>-14086771.396918502</v>
      </c>
      <c r="AU123" s="389">
        <f ca="1">AT123+Calc!AT382</f>
        <v>-14084429.482217675</v>
      </c>
      <c r="AV123" s="389">
        <f ca="1">AU123+Calc!AU382</f>
        <v>-14019624.764106389</v>
      </c>
      <c r="AW123" s="389">
        <f ca="1">AV123+Calc!AV382</f>
        <v>-13883914.032235367</v>
      </c>
      <c r="AX123" s="389">
        <f ca="1">AW123+Calc!AW382</f>
        <v>-13672480.493692627</v>
      </c>
      <c r="AY123" s="389">
        <f ca="1">AX123+Calc!AX382</f>
        <v>-13372891.217604266</v>
      </c>
      <c r="AZ123" s="389">
        <f ca="1">AY123+Calc!AY382</f>
        <v>-12848312.799620762</v>
      </c>
      <c r="BA123" s="389">
        <f ca="1">AZ123+Calc!AZ382</f>
        <v>-12480121.342997264</v>
      </c>
      <c r="BB123" s="389">
        <f ca="1">BA123+Calc!BA382</f>
        <v>-11990968.571271582</v>
      </c>
      <c r="BC123" s="389">
        <f ca="1">BB123+Calc!BB382</f>
        <v>-11360981.049880428</v>
      </c>
      <c r="BD123" s="389">
        <f ca="1">BC123+Calc!BC382</f>
        <v>-10562392.818382233</v>
      </c>
      <c r="BE123" s="389">
        <f ca="1">BD123+Calc!BD382</f>
        <v>-9571470.1252191458</v>
      </c>
      <c r="BF123" s="389">
        <f ca="1">BE123+Calc!BE382</f>
        <v>-8361307.3726072162</v>
      </c>
      <c r="BG123" s="389">
        <f ca="1">BF123+Calc!BF382</f>
        <v>-6901403.0512468861</v>
      </c>
      <c r="BH123" s="389">
        <f ca="1">BG123+Calc!BG382</f>
        <v>-5157178.9959939616</v>
      </c>
      <c r="BI123" s="389">
        <f ca="1">BH123+Calc!BH382</f>
        <v>-3094413.5858901525</v>
      </c>
      <c r="BJ123" s="389">
        <f ca="1">BI123+Calc!BI382</f>
        <v>-667008.11387448711</v>
      </c>
      <c r="BK123" s="389">
        <f ca="1">BJ123+Calc!BJ382</f>
        <v>2173757.2266131993</v>
      </c>
    </row>
    <row r="124" spans="1:63" s="387" customFormat="1" ht="14.25" hidden="1" customHeight="1" outlineLevel="1">
      <c r="A124" s="386"/>
      <c r="B124" s="386"/>
      <c r="C124" s="386"/>
      <c r="D124" s="386"/>
      <c r="E124" s="386"/>
      <c r="F124" s="386"/>
      <c r="G124" s="386"/>
      <c r="H124" s="386"/>
      <c r="I124" s="386"/>
      <c r="J124" s="386"/>
      <c r="K124" s="386"/>
      <c r="L124" s="386"/>
      <c r="M124" s="386"/>
      <c r="N124" s="386"/>
      <c r="O124" s="386"/>
      <c r="P124" s="386"/>
      <c r="Q124" s="386"/>
      <c r="R124" s="386"/>
      <c r="S124" s="386"/>
      <c r="T124" s="386"/>
      <c r="U124" s="386"/>
      <c r="V124" s="386"/>
      <c r="W124" s="386"/>
      <c r="X124" s="386"/>
      <c r="Y124" s="386"/>
      <c r="Z124" s="386"/>
      <c r="AA124" s="386"/>
      <c r="AB124" s="386"/>
      <c r="AC124" s="386"/>
      <c r="AD124" s="386"/>
      <c r="AE124" s="386"/>
      <c r="AF124" s="386"/>
      <c r="AG124" s="386"/>
      <c r="AH124" s="386"/>
      <c r="AI124" s="386"/>
      <c r="AJ124" s="386"/>
      <c r="AK124" s="386"/>
      <c r="AL124" s="386"/>
      <c r="AM124" s="386"/>
      <c r="AN124" s="386"/>
      <c r="AO124" s="386"/>
      <c r="AP124" s="386"/>
      <c r="AQ124" s="386"/>
      <c r="AR124" s="386"/>
      <c r="AS124" s="386"/>
      <c r="AT124" s="386"/>
      <c r="AU124" s="386"/>
      <c r="AV124" s="386"/>
      <c r="AW124" s="386"/>
      <c r="AX124" s="386"/>
      <c r="AY124" s="386"/>
      <c r="AZ124" s="386"/>
      <c r="BA124" s="386"/>
      <c r="BB124" s="386"/>
      <c r="BC124" s="386"/>
      <c r="BD124" s="386"/>
      <c r="BE124" s="386"/>
      <c r="BF124" s="386"/>
      <c r="BG124" s="386"/>
      <c r="BH124" s="386"/>
      <c r="BI124" s="386"/>
      <c r="BJ124" s="386"/>
      <c r="BK124" s="386"/>
    </row>
    <row r="125" spans="1:63" s="387" customFormat="1" ht="14.25" customHeight="1" collapsed="1">
      <c r="A125" s="386"/>
      <c r="B125" s="386"/>
      <c r="C125" s="386"/>
      <c r="D125" s="386"/>
      <c r="E125" s="386"/>
      <c r="F125" s="386"/>
      <c r="G125" s="386"/>
      <c r="H125" s="386"/>
      <c r="I125" s="386"/>
      <c r="J125" s="386"/>
      <c r="K125" s="386"/>
      <c r="L125" s="386"/>
      <c r="M125" s="386"/>
      <c r="N125" s="386"/>
      <c r="O125" s="386"/>
      <c r="P125" s="386"/>
      <c r="Q125" s="386"/>
      <c r="R125" s="386"/>
      <c r="S125" s="386"/>
      <c r="T125" s="386"/>
      <c r="U125" s="386"/>
      <c r="V125" s="386"/>
      <c r="W125" s="386"/>
      <c r="X125" s="386"/>
      <c r="Y125" s="386"/>
      <c r="Z125" s="386"/>
      <c r="AA125" s="386"/>
      <c r="AB125" s="386"/>
      <c r="AC125" s="386"/>
      <c r="AD125" s="386"/>
      <c r="AE125" s="386"/>
      <c r="AF125" s="386"/>
      <c r="AG125" s="386"/>
      <c r="AH125" s="386"/>
      <c r="AI125" s="386"/>
      <c r="AJ125" s="386"/>
      <c r="AK125" s="386"/>
      <c r="AL125" s="386"/>
      <c r="AM125" s="386"/>
      <c r="AN125" s="386"/>
      <c r="AO125" s="386"/>
      <c r="AP125" s="386"/>
      <c r="AQ125" s="386"/>
      <c r="AR125" s="386"/>
      <c r="AS125" s="386"/>
      <c r="AT125" s="386"/>
      <c r="AU125" s="386"/>
      <c r="AV125" s="386"/>
      <c r="AW125" s="386"/>
      <c r="AX125" s="386"/>
      <c r="AY125" s="386"/>
      <c r="AZ125" s="386"/>
      <c r="BA125" s="386"/>
      <c r="BB125" s="386"/>
      <c r="BC125" s="386"/>
      <c r="BD125" s="386"/>
      <c r="BE125" s="386"/>
      <c r="BF125" s="386"/>
      <c r="BG125" s="386"/>
      <c r="BH125" s="386"/>
      <c r="BI125" s="386"/>
      <c r="BJ125" s="386"/>
      <c r="BK125" s="386"/>
    </row>
    <row r="126" spans="1:63" s="387" customFormat="1" ht="14.25" customHeight="1">
      <c r="A126" s="386"/>
      <c r="B126" s="386"/>
      <c r="C126" s="386"/>
      <c r="D126" s="386"/>
      <c r="E126" s="386"/>
      <c r="F126" s="386"/>
      <c r="G126" s="386"/>
      <c r="H126" s="386"/>
      <c r="I126" s="386"/>
      <c r="J126" s="386"/>
      <c r="K126" s="386"/>
      <c r="L126" s="386"/>
      <c r="M126" s="386"/>
      <c r="N126" s="386"/>
      <c r="O126" s="386"/>
      <c r="P126" s="386"/>
      <c r="Q126" s="386"/>
      <c r="R126" s="386"/>
      <c r="S126" s="386"/>
      <c r="T126" s="386"/>
      <c r="U126" s="386"/>
      <c r="V126" s="386"/>
      <c r="W126" s="386"/>
      <c r="X126" s="386"/>
      <c r="Y126" s="386"/>
      <c r="Z126" s="386"/>
      <c r="AA126" s="386"/>
      <c r="AB126" s="386"/>
      <c r="AC126" s="386"/>
      <c r="AD126" s="386"/>
      <c r="AE126" s="386"/>
      <c r="AF126" s="386"/>
      <c r="AG126" s="386"/>
      <c r="AH126" s="386"/>
      <c r="AI126" s="386"/>
      <c r="AJ126" s="386"/>
      <c r="AK126" s="386"/>
      <c r="AL126" s="386"/>
      <c r="AM126" s="386"/>
      <c r="AN126" s="386"/>
      <c r="AO126" s="386"/>
      <c r="AP126" s="386"/>
      <c r="AQ126" s="386"/>
      <c r="AR126" s="386"/>
      <c r="AS126" s="386"/>
      <c r="AT126" s="386"/>
      <c r="AU126" s="386"/>
      <c r="AV126" s="386"/>
      <c r="AW126" s="386"/>
      <c r="AX126" s="386"/>
      <c r="AY126" s="386"/>
      <c r="AZ126" s="386"/>
      <c r="BA126" s="386"/>
      <c r="BB126" s="386"/>
      <c r="BC126" s="386"/>
      <c r="BD126" s="386"/>
      <c r="BE126" s="386"/>
      <c r="BF126" s="386"/>
      <c r="BG126" s="386"/>
      <c r="BH126" s="386"/>
      <c r="BI126" s="386"/>
      <c r="BJ126" s="386"/>
      <c r="BK126" s="386"/>
    </row>
    <row r="127" spans="1:63" s="387" customFormat="1" ht="14.25" customHeight="1">
      <c r="A127" s="386"/>
      <c r="B127" s="386"/>
      <c r="C127" s="386"/>
      <c r="D127" s="386"/>
      <c r="E127" s="386"/>
      <c r="F127" s="386"/>
      <c r="G127" s="386"/>
      <c r="H127" s="386"/>
      <c r="I127" s="386"/>
      <c r="J127" s="386"/>
      <c r="K127" s="386"/>
      <c r="L127" s="386"/>
      <c r="M127" s="386"/>
      <c r="N127" s="386"/>
      <c r="O127" s="386"/>
      <c r="P127" s="386"/>
      <c r="Q127" s="386"/>
      <c r="R127" s="386"/>
      <c r="S127" s="386"/>
      <c r="T127" s="386"/>
      <c r="U127" s="386"/>
      <c r="V127" s="386"/>
      <c r="W127" s="386"/>
      <c r="X127" s="386"/>
      <c r="Y127" s="386"/>
      <c r="Z127" s="386"/>
      <c r="AA127" s="386"/>
      <c r="AB127" s="386"/>
      <c r="AC127" s="386"/>
      <c r="AD127" s="386"/>
      <c r="AE127" s="386"/>
      <c r="AF127" s="386"/>
      <c r="AG127" s="386"/>
      <c r="AH127" s="386"/>
      <c r="AI127" s="386"/>
      <c r="AJ127" s="386"/>
      <c r="AK127" s="386"/>
      <c r="AL127" s="386"/>
      <c r="AM127" s="386"/>
      <c r="AN127" s="386"/>
      <c r="AO127" s="386"/>
      <c r="AP127" s="386"/>
      <c r="AQ127" s="386"/>
      <c r="AR127" s="386"/>
      <c r="AS127" s="386"/>
      <c r="AT127" s="386"/>
      <c r="AU127" s="386"/>
      <c r="AV127" s="386"/>
      <c r="AW127" s="386"/>
      <c r="AX127" s="386"/>
      <c r="AY127" s="386"/>
      <c r="AZ127" s="386"/>
      <c r="BA127" s="386"/>
      <c r="BB127" s="386"/>
      <c r="BC127" s="386"/>
      <c r="BD127" s="386"/>
      <c r="BE127" s="386"/>
      <c r="BF127" s="386"/>
      <c r="BG127" s="386"/>
      <c r="BH127" s="386"/>
      <c r="BI127" s="386"/>
      <c r="BJ127" s="386"/>
      <c r="BK127" s="386"/>
    </row>
    <row r="128" spans="1:63" s="387" customFormat="1" ht="14.25" customHeight="1">
      <c r="A128" s="386"/>
      <c r="B128" s="386"/>
      <c r="C128" s="386"/>
      <c r="D128" s="386"/>
      <c r="E128" s="386"/>
      <c r="F128" s="386"/>
      <c r="G128" s="386"/>
      <c r="H128" s="386"/>
      <c r="I128" s="386"/>
      <c r="J128" s="386"/>
      <c r="K128" s="386"/>
      <c r="L128" s="386"/>
      <c r="M128" s="386"/>
      <c r="N128" s="386"/>
      <c r="O128" s="386"/>
      <c r="P128" s="386"/>
      <c r="Q128" s="386"/>
      <c r="R128" s="386"/>
      <c r="S128" s="386"/>
      <c r="T128" s="386"/>
      <c r="U128" s="386"/>
      <c r="V128" s="386"/>
      <c r="W128" s="386"/>
      <c r="X128" s="386"/>
      <c r="Y128" s="386"/>
      <c r="Z128" s="386"/>
      <c r="AA128" s="386"/>
      <c r="AB128" s="386"/>
      <c r="AC128" s="386"/>
      <c r="AD128" s="386"/>
      <c r="AE128" s="386"/>
      <c r="AF128" s="386"/>
      <c r="AG128" s="386"/>
      <c r="AH128" s="386"/>
      <c r="AI128" s="386"/>
      <c r="AJ128" s="386"/>
      <c r="AK128" s="386"/>
      <c r="AL128" s="386"/>
      <c r="AM128" s="386"/>
      <c r="AN128" s="386"/>
      <c r="AO128" s="386"/>
      <c r="AP128" s="386"/>
      <c r="AQ128" s="386"/>
      <c r="AR128" s="386"/>
      <c r="AS128" s="386"/>
      <c r="AT128" s="386"/>
      <c r="AU128" s="386"/>
      <c r="AV128" s="386"/>
      <c r="AW128" s="386"/>
      <c r="AX128" s="386"/>
      <c r="AY128" s="386"/>
      <c r="AZ128" s="386"/>
      <c r="BA128" s="386"/>
      <c r="BB128" s="386"/>
      <c r="BC128" s="386"/>
      <c r="BD128" s="386"/>
      <c r="BE128" s="386"/>
      <c r="BF128" s="386"/>
      <c r="BG128" s="386"/>
      <c r="BH128" s="386"/>
      <c r="BI128" s="386"/>
      <c r="BJ128" s="386"/>
      <c r="BK128" s="386"/>
    </row>
    <row r="129" s="387" customFormat="1" ht="14.25" customHeight="1"/>
    <row r="130" s="387" customFormat="1" ht="14.25" customHeight="1"/>
    <row r="131" s="387" customFormat="1" ht="14.25" customHeight="1"/>
    <row r="132" s="387" customFormat="1" ht="14.25" customHeight="1"/>
    <row r="133" s="387" customFormat="1" ht="14.25" customHeight="1"/>
    <row r="134" s="387" customFormat="1" ht="14.25" customHeight="1"/>
    <row r="135" s="387" customFormat="1" ht="14.25" customHeight="1"/>
    <row r="136" s="387" customFormat="1" ht="14.25" customHeight="1"/>
    <row r="137" s="387" customFormat="1" ht="14.25" customHeight="1"/>
    <row r="138" s="387" customFormat="1" ht="14.25" customHeight="1"/>
    <row r="139" s="387" customFormat="1" ht="14.25" customHeight="1"/>
    <row r="140" s="387" customFormat="1" ht="14.25" customHeight="1"/>
    <row r="141" s="387" customFormat="1" ht="14.25" customHeight="1"/>
    <row r="142" s="387" customFormat="1" ht="14.25" customHeight="1"/>
    <row r="143" s="387" customFormat="1" ht="14.25" customHeight="1"/>
    <row r="144" s="387" customFormat="1" ht="14.25" customHeight="1"/>
    <row r="145" s="387" customFormat="1" ht="14.25" customHeight="1"/>
    <row r="146" s="387" customFormat="1" ht="14.25" customHeight="1"/>
    <row r="147" s="387" customFormat="1" ht="14.25" customHeight="1"/>
    <row r="148" s="387" customFormat="1" ht="14.25" customHeight="1"/>
    <row r="149" s="387" customFormat="1" ht="14.25" customHeight="1"/>
    <row r="150" s="387" customFormat="1" ht="14.25" customHeight="1"/>
    <row r="151" s="387" customFormat="1" ht="14.25" customHeight="1"/>
    <row r="152" s="387" customFormat="1" ht="14.25" customHeight="1"/>
    <row r="153" s="387" customFormat="1" ht="14.25" customHeight="1"/>
    <row r="154" s="383" customFormat="1" ht="14.25" customHeight="1"/>
    <row r="155" s="383" customFormat="1" ht="14.25" customHeight="1"/>
    <row r="156" s="383" customFormat="1" ht="14.25" customHeight="1"/>
    <row r="157" s="383" customFormat="1" ht="14.25" customHeight="1"/>
    <row r="158" s="383" customFormat="1" ht="14.25" customHeight="1"/>
    <row r="159" s="383" customFormat="1" ht="14.25" customHeight="1"/>
    <row r="160" s="383" customFormat="1" ht="14.25" customHeight="1"/>
    <row r="161" s="383" customFormat="1" ht="14.25" customHeight="1"/>
    <row r="162" s="383" customFormat="1"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row r="1005" ht="14.25" customHeight="1"/>
    <row r="1006" ht="14.25" customHeight="1"/>
    <row r="1007" ht="14.25" customHeight="1"/>
    <row r="1008" ht="14.25" customHeight="1"/>
    <row r="1009" ht="14.25" customHeight="1"/>
    <row r="1010" ht="14.25" customHeight="1"/>
    <row r="1011" ht="14.25" customHeight="1"/>
    <row r="1012" ht="14.25" customHeight="1"/>
    <row r="1013" ht="14.25" customHeight="1"/>
    <row r="1014" ht="14.25" customHeight="1"/>
    <row r="1015" ht="14.25" customHeight="1"/>
    <row r="1016" ht="14.25" customHeight="1"/>
    <row r="1017" ht="14.25" customHeight="1"/>
    <row r="1018" ht="14.25" customHeight="1"/>
    <row r="1019" ht="14.25" customHeight="1"/>
    <row r="1020" ht="14.25" customHeight="1"/>
    <row r="1021" ht="14.25" customHeight="1"/>
    <row r="1022" ht="14.25" customHeight="1"/>
    <row r="1023" ht="14.25" customHeight="1"/>
    <row r="1024" ht="14.25" customHeight="1"/>
    <row r="1025" ht="14.25" customHeight="1"/>
  </sheetData>
  <mergeCells count="6">
    <mergeCell ref="N44:V45"/>
    <mergeCell ref="B4:L5"/>
    <mergeCell ref="N4:S5"/>
    <mergeCell ref="N13:V13"/>
    <mergeCell ref="B16:L17"/>
    <mergeCell ref="N43:V43"/>
  </mergeCells>
  <hyperlinks>
    <hyperlink ref="B95" r:id="rId1" xr:uid="{00000000-0004-0000-0700-000000000000}"/>
    <hyperlink ref="B96" r:id="rId2" xr:uid="{00000000-0004-0000-0700-000001000000}"/>
    <hyperlink ref="B97" r:id="rId3" xr:uid="{00000000-0004-0000-0700-000002000000}"/>
    <hyperlink ref="B98" r:id="rId4" xr:uid="{00000000-0004-0000-0700-000003000000}"/>
  </hyperlinks>
  <printOptions horizontalCentered="1" verticalCentered="1"/>
  <pageMargins left="0.7" right="0.7" top="0.75" bottom="0.75" header="0" footer="0"/>
  <pageSetup scale="43" orientation="landscape"/>
  <colBreaks count="1" manualBreakCount="1">
    <brk id="13" max="97" man="1"/>
  </colBreaks>
  <ignoredErrors>
    <ignoredError sqref="E7:E8 G7:G8 I7:I8 K7:K8 D9 F9 H9 J9:K9 E9:E12 G9:G12 I9:I12 K10:K12" formula="1"/>
  </ignoredErrors>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vt:i4>
      </vt:variant>
    </vt:vector>
  </HeadingPairs>
  <TitlesOfParts>
    <vt:vector size="17" baseType="lpstr">
      <vt:lpstr>Instructions</vt:lpstr>
      <vt:lpstr>Input - Assumptions</vt:lpstr>
      <vt:lpstr>Input - Revenue</vt:lpstr>
      <vt:lpstr>Input - Other Expenses</vt:lpstr>
      <vt:lpstr>Input - Salaries &amp; Dividends</vt:lpstr>
      <vt:lpstr>Calc</vt:lpstr>
      <vt:lpstr>Equidam Financials Input</vt:lpstr>
      <vt:lpstr>Calc - Loans</vt:lpstr>
      <vt:lpstr>At a Glance</vt:lpstr>
      <vt:lpstr>IS Summary</vt:lpstr>
      <vt:lpstr>CF Summary</vt:lpstr>
      <vt:lpstr>BS Summary</vt:lpstr>
      <vt:lpstr>Income Stmt</vt:lpstr>
      <vt:lpstr>Cash Flows Stmt</vt:lpstr>
      <vt:lpstr>Balance Sheet</vt:lpstr>
      <vt:lpstr>Investor Dashboard</vt:lpstr>
      <vt:lpstr>'At a Glance'!Print_Area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ProjectionHub</dc:creator>
  <cp:lastModifiedBy>Chad Macauley</cp:lastModifiedBy>
  <dcterms:created xsi:type="dcterms:W3CDTF">2014-06-27T20:10:25Z</dcterms:created>
  <dcterms:modified xsi:type="dcterms:W3CDTF">2025-11-27T21:46:52Z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f50da8a-1b89-4af1-9ef5-ef66758c102d_Enabled">
    <vt:lpwstr>true</vt:lpwstr>
  </property>
  <property fmtid="{D5CDD505-2E9C-101B-9397-08002B2CF9AE}" pid="3" name="MSIP_Label_2f50da8a-1b89-4af1-9ef5-ef66758c102d_SetDate">
    <vt:lpwstr>2024-07-24T19:33:36Z</vt:lpwstr>
  </property>
  <property fmtid="{D5CDD505-2E9C-101B-9397-08002B2CF9AE}" pid="4" name="MSIP_Label_2f50da8a-1b89-4af1-9ef5-ef66758c102d_Method">
    <vt:lpwstr>Standard</vt:lpwstr>
  </property>
  <property fmtid="{D5CDD505-2E9C-101B-9397-08002B2CF9AE}" pid="5" name="MSIP_Label_2f50da8a-1b89-4af1-9ef5-ef66758c102d_Name">
    <vt:lpwstr>Normal</vt:lpwstr>
  </property>
  <property fmtid="{D5CDD505-2E9C-101B-9397-08002B2CF9AE}" pid="6" name="MSIP_Label_2f50da8a-1b89-4af1-9ef5-ef66758c102d_SiteId">
    <vt:lpwstr>ff0bd170-c6d7-47fb-afff-5d295f5e75ae</vt:lpwstr>
  </property>
  <property fmtid="{D5CDD505-2E9C-101B-9397-08002B2CF9AE}" pid="7" name="MSIP_Label_2f50da8a-1b89-4af1-9ef5-ef66758c102d_ActionId">
    <vt:lpwstr>dcaba365-5bd8-41d9-b5fd-127786583cca</vt:lpwstr>
  </property>
  <property fmtid="{D5CDD505-2E9C-101B-9397-08002B2CF9AE}" pid="8" name="MSIP_Label_2f50da8a-1b89-4af1-9ef5-ef66758c102d_ContentBits">
    <vt:lpwstr>0</vt:lpwstr>
  </property>
  <property fmtid="{D5CDD505-2E9C-101B-9397-08002B2CF9AE}" pid="9" name="MSIP_Label_defa4170-0d19-0005-0004-bc88714345d2_Enabled">
    <vt:lpwstr>true</vt:lpwstr>
  </property>
  <property fmtid="{D5CDD505-2E9C-101B-9397-08002B2CF9AE}" pid="10" name="MSIP_Label_defa4170-0d19-0005-0004-bc88714345d2_SetDate">
    <vt:lpwstr>2024-07-29T15:04:35Z</vt:lpwstr>
  </property>
  <property fmtid="{D5CDD505-2E9C-101B-9397-08002B2CF9AE}" pid="11" name="MSIP_Label_defa4170-0d19-0005-0004-bc88714345d2_Method">
    <vt:lpwstr>Standard</vt:lpwstr>
  </property>
  <property fmtid="{D5CDD505-2E9C-101B-9397-08002B2CF9AE}" pid="12" name="MSIP_Label_defa4170-0d19-0005-0004-bc88714345d2_Name">
    <vt:lpwstr>defa4170-0d19-0005-0004-bc88714345d2</vt:lpwstr>
  </property>
  <property fmtid="{D5CDD505-2E9C-101B-9397-08002B2CF9AE}" pid="13" name="MSIP_Label_defa4170-0d19-0005-0004-bc88714345d2_SiteId">
    <vt:lpwstr>63214af6-899a-482e-b993-4386fc2070f3</vt:lpwstr>
  </property>
  <property fmtid="{D5CDD505-2E9C-101B-9397-08002B2CF9AE}" pid="14" name="MSIP_Label_defa4170-0d19-0005-0004-bc88714345d2_ActionId">
    <vt:lpwstr>0d2bbc5c-b052-4f99-b96e-656afde1e318</vt:lpwstr>
  </property>
  <property fmtid="{D5CDD505-2E9C-101B-9397-08002B2CF9AE}" pid="15" name="MSIP_Label_defa4170-0d19-0005-0004-bc88714345d2_ContentBits">
    <vt:lpwstr>0</vt:lpwstr>
  </property>
</Properties>
</file>