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ole Obenshine\Downloads\"/>
    </mc:Choice>
  </mc:AlternateContent>
  <xr:revisionPtr revIDLastSave="0" documentId="13_ncr:1_{A94EB402-F6C9-427B-9802-C634447E12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mortization Schedule" sheetId="2" r:id="rId1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'Amortization Schedule'!$E$15</definedName>
    <definedName name="InterestRate">'Amortization Schedule'!$E$11</definedName>
    <definedName name="LastCol">MATCH(REPT("z",255),'Amortization Schedule'!$18:$18)</definedName>
    <definedName name="LastRow">MATCH(9.99E+307,'Amortization Schedule'!$B:$B)</definedName>
    <definedName name="LenderName">'Amortization Schedule'!$I$16:$J$16</definedName>
    <definedName name="LoanAmount">'Amortization Schedule'!$E$10</definedName>
    <definedName name="LoanIsGood">('Amortization Schedule'!$E$10*'Amortization Schedule'!$E$11*'Amortization Schedule'!$E$12*'Amortization Schedule'!$E$14)&gt;0</definedName>
    <definedName name="LoanPeriod">'Amortization Schedule'!$E$12</definedName>
    <definedName name="LoanStartDate">'Amortization Schedule'!$E$14</definedName>
    <definedName name="PaymentsPerYear">'Amortization Schedule'!$E$13</definedName>
    <definedName name="_xlnm.Print_Titles" localSheetId="0">'Amortization Schedule'!$18:$18</definedName>
    <definedName name="PrintArea_SET">OFFSET('Amortization Schedule'!$C$6,,,LastRow,LastCol)</definedName>
    <definedName name="RowTitleRegion1..E9">'Amortization Schedule'!$C$10:$D$10</definedName>
    <definedName name="RowTitleRegion2..I7">'Amortization Schedule'!$H$10:$I$10</definedName>
    <definedName name="RowTitleRegion3..E9">'Amortization Schedule'!$C$15</definedName>
    <definedName name="RowTitleRegion4..H9">'Amortization Schedule'!$H$16</definedName>
    <definedName name="ScheduledNumberOfPayments">'Amortization Schedule'!$J$11</definedName>
    <definedName name="ScheduledPayment">'Amortization Schedule'!$J$10</definedName>
    <definedName name="TotalEarlyPayments">SUM(PaymentSchedule[EXTRA PAYMENT])</definedName>
    <definedName name="TotalInterest">SUM(PaymentSchedule[INTEREST])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B29" i="2" l="1"/>
  <c r="B31" i="2"/>
  <c r="B33" i="2"/>
  <c r="B35" i="2"/>
  <c r="B37" i="2"/>
  <c r="B39" i="2"/>
  <c r="B41" i="2"/>
  <c r="B43" i="2"/>
  <c r="B45" i="2"/>
  <c r="B47" i="2"/>
  <c r="B30" i="2"/>
  <c r="B32" i="2"/>
  <c r="B34" i="2"/>
  <c r="B36" i="2"/>
  <c r="B38" i="2"/>
  <c r="B40" i="2"/>
  <c r="B42" i="2"/>
  <c r="B44" i="2"/>
  <c r="B46" i="2"/>
  <c r="B48" i="2"/>
  <c r="B50" i="2"/>
  <c r="B49" i="2"/>
  <c r="B56" i="2"/>
  <c r="B57" i="2"/>
  <c r="B54" i="2"/>
  <c r="B55" i="2"/>
  <c r="B52" i="2"/>
  <c r="B53" i="2"/>
  <c r="B60" i="2"/>
  <c r="B61" i="2"/>
  <c r="B64" i="2"/>
  <c r="B65" i="2"/>
  <c r="B72" i="2"/>
  <c r="B73" i="2"/>
  <c r="B80" i="2"/>
  <c r="B81" i="2"/>
  <c r="B82" i="2"/>
  <c r="B84" i="2"/>
  <c r="B86" i="2"/>
  <c r="B88" i="2"/>
  <c r="B90" i="2"/>
  <c r="B92" i="2"/>
  <c r="B94" i="2"/>
  <c r="B96" i="2"/>
  <c r="B63" i="2"/>
  <c r="B70" i="2"/>
  <c r="B71" i="2"/>
  <c r="B78" i="2"/>
  <c r="B79" i="2"/>
  <c r="B68" i="2"/>
  <c r="B69" i="2"/>
  <c r="B76" i="2"/>
  <c r="B77" i="2"/>
  <c r="B83" i="2"/>
  <c r="B85" i="2"/>
  <c r="B87" i="2"/>
  <c r="B89" i="2"/>
  <c r="B91" i="2"/>
  <c r="B93" i="2"/>
  <c r="B95" i="2"/>
  <c r="B97" i="2"/>
  <c r="B99" i="2"/>
  <c r="B101" i="2"/>
  <c r="B103" i="2"/>
  <c r="B105" i="2"/>
  <c r="B107" i="2"/>
  <c r="B109" i="2"/>
  <c r="B111" i="2"/>
  <c r="B113" i="2"/>
  <c r="B115" i="2"/>
  <c r="B117" i="2"/>
  <c r="B119" i="2"/>
  <c r="B59" i="2"/>
  <c r="B67" i="2"/>
  <c r="B100" i="2"/>
  <c r="B108" i="2"/>
  <c r="B116" i="2"/>
  <c r="B120" i="2"/>
  <c r="B122" i="2"/>
  <c r="B124" i="2"/>
  <c r="B126" i="2"/>
  <c r="B128" i="2"/>
  <c r="B130" i="2"/>
  <c r="B132" i="2"/>
  <c r="B134" i="2"/>
  <c r="B136" i="2"/>
  <c r="B138" i="2"/>
  <c r="B74" i="2"/>
  <c r="B98" i="2"/>
  <c r="B106" i="2"/>
  <c r="B114" i="2"/>
  <c r="B66" i="2"/>
  <c r="B104" i="2"/>
  <c r="B112" i="2"/>
  <c r="B121" i="2"/>
  <c r="B123" i="2"/>
  <c r="B125" i="2"/>
  <c r="B127" i="2"/>
  <c r="B129" i="2"/>
  <c r="B131" i="2"/>
  <c r="B133" i="2"/>
  <c r="B135" i="2"/>
  <c r="B137" i="2"/>
  <c r="B139" i="2"/>
  <c r="B141" i="2"/>
  <c r="B143" i="2"/>
  <c r="B145" i="2"/>
  <c r="B147" i="2"/>
  <c r="B149" i="2"/>
  <c r="B151" i="2"/>
  <c r="B153" i="2"/>
  <c r="B155" i="2"/>
  <c r="B157" i="2"/>
  <c r="B159" i="2"/>
  <c r="B161" i="2"/>
  <c r="B51" i="2"/>
  <c r="B75" i="2"/>
  <c r="B118" i="2"/>
  <c r="B148" i="2"/>
  <c r="B156" i="2"/>
  <c r="B58" i="2"/>
  <c r="B110" i="2"/>
  <c r="B142" i="2"/>
  <c r="B146" i="2"/>
  <c r="B154" i="2"/>
  <c r="B162" i="2"/>
  <c r="B164" i="2"/>
  <c r="B166" i="2"/>
  <c r="B168" i="2"/>
  <c r="B170" i="2"/>
  <c r="B172" i="2"/>
  <c r="B174" i="2"/>
  <c r="B176" i="2"/>
  <c r="B178" i="2"/>
  <c r="B180" i="2"/>
  <c r="B182" i="2"/>
  <c r="B184" i="2"/>
  <c r="B186" i="2"/>
  <c r="B62" i="2"/>
  <c r="B102" i="2"/>
  <c r="B152" i="2"/>
  <c r="B160" i="2"/>
  <c r="B140" i="2"/>
  <c r="B163" i="2"/>
  <c r="B171" i="2"/>
  <c r="B179" i="2"/>
  <c r="B189" i="2"/>
  <c r="B193" i="2"/>
  <c r="B197" i="2"/>
  <c r="B201" i="2"/>
  <c r="B205" i="2"/>
  <c r="B206" i="2"/>
  <c r="B213" i="2"/>
  <c r="B214" i="2"/>
  <c r="B221" i="2"/>
  <c r="B222" i="2"/>
  <c r="B229" i="2"/>
  <c r="B230" i="2"/>
  <c r="B231" i="2"/>
  <c r="B233" i="2"/>
  <c r="B235" i="2"/>
  <c r="B237" i="2"/>
  <c r="B239" i="2"/>
  <c r="B241" i="2"/>
  <c r="B243" i="2"/>
  <c r="B245" i="2"/>
  <c r="B247" i="2"/>
  <c r="B249" i="2"/>
  <c r="B144" i="2"/>
  <c r="B165" i="2"/>
  <c r="B173" i="2"/>
  <c r="B181" i="2"/>
  <c r="B190" i="2"/>
  <c r="B194" i="2"/>
  <c r="B198" i="2"/>
  <c r="B202" i="2"/>
  <c r="B204" i="2"/>
  <c r="B211" i="2"/>
  <c r="B212" i="2"/>
  <c r="B219" i="2"/>
  <c r="B220" i="2"/>
  <c r="B227" i="2"/>
  <c r="B228" i="2"/>
  <c r="B158" i="2"/>
  <c r="B167" i="2"/>
  <c r="B175" i="2"/>
  <c r="B183" i="2"/>
  <c r="B187" i="2"/>
  <c r="B191" i="2"/>
  <c r="B195" i="2"/>
  <c r="B199" i="2"/>
  <c r="B203" i="2"/>
  <c r="B209" i="2"/>
  <c r="B210" i="2"/>
  <c r="B217" i="2"/>
  <c r="B218" i="2"/>
  <c r="B225" i="2"/>
  <c r="B226" i="2"/>
  <c r="B232" i="2"/>
  <c r="B234" i="2"/>
  <c r="B236" i="2"/>
  <c r="B238" i="2"/>
  <c r="B240" i="2"/>
  <c r="B242" i="2"/>
  <c r="B244" i="2"/>
  <c r="B246" i="2"/>
  <c r="B248" i="2"/>
  <c r="B250" i="2"/>
  <c r="B252" i="2"/>
  <c r="B254" i="2"/>
  <c r="B256" i="2"/>
  <c r="B258" i="2"/>
  <c r="B260" i="2"/>
  <c r="B262" i="2"/>
  <c r="B264" i="2"/>
  <c r="B266" i="2"/>
  <c r="B268" i="2"/>
  <c r="B270" i="2"/>
  <c r="B272" i="2"/>
  <c r="B274" i="2"/>
  <c r="B169" i="2"/>
  <c r="B200" i="2"/>
  <c r="B216" i="2"/>
  <c r="B259" i="2"/>
  <c r="B267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177" i="2"/>
  <c r="B188" i="2"/>
  <c r="B208" i="2"/>
  <c r="B223" i="2"/>
  <c r="B253" i="2"/>
  <c r="B257" i="2"/>
  <c r="B265" i="2"/>
  <c r="B273" i="2"/>
  <c r="B150" i="2"/>
  <c r="B185" i="2"/>
  <c r="B192" i="2"/>
  <c r="B215" i="2"/>
  <c r="B263" i="2"/>
  <c r="B271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351" i="2"/>
  <c r="B353" i="2"/>
  <c r="B355" i="2"/>
  <c r="B357" i="2"/>
  <c r="B359" i="2"/>
  <c r="B361" i="2"/>
  <c r="B363" i="2"/>
  <c r="B365" i="2"/>
  <c r="B367" i="2"/>
  <c r="B369" i="2"/>
  <c r="B371" i="2"/>
  <c r="B373" i="2"/>
  <c r="B375" i="2"/>
  <c r="B269" i="2"/>
  <c r="B358" i="2"/>
  <c r="B362" i="2"/>
  <c r="B366" i="2"/>
  <c r="B370" i="2"/>
  <c r="B374" i="2"/>
  <c r="B377" i="2"/>
  <c r="B378" i="2"/>
  <c r="B261" i="2"/>
  <c r="B196" i="2"/>
  <c r="B207" i="2"/>
  <c r="B224" i="2"/>
  <c r="B251" i="2"/>
  <c r="B360" i="2"/>
  <c r="B364" i="2"/>
  <c r="B368" i="2"/>
  <c r="B372" i="2"/>
  <c r="B376" i="2"/>
  <c r="B255" i="2"/>
  <c r="B27" i="2"/>
  <c r="B26" i="2"/>
  <c r="B19" i="2"/>
  <c r="J10" i="2"/>
  <c r="B25" i="2"/>
  <c r="B24" i="2"/>
  <c r="B23" i="2"/>
  <c r="B22" i="2"/>
  <c r="B21" i="2"/>
  <c r="B28" i="2"/>
  <c r="B20" i="2"/>
  <c r="C251" i="2" l="1"/>
  <c r="E251" i="2"/>
  <c r="C269" i="2"/>
  <c r="E269" i="2"/>
  <c r="E353" i="2"/>
  <c r="C353" i="2"/>
  <c r="E329" i="2"/>
  <c r="C329" i="2"/>
  <c r="E305" i="2"/>
  <c r="C305" i="2"/>
  <c r="E281" i="2"/>
  <c r="C281" i="2"/>
  <c r="C257" i="2"/>
  <c r="E257" i="2"/>
  <c r="C344" i="2"/>
  <c r="E344" i="2"/>
  <c r="C320" i="2"/>
  <c r="E320" i="2"/>
  <c r="C296" i="2"/>
  <c r="E296" i="2"/>
  <c r="C259" i="2"/>
  <c r="E259" i="2"/>
  <c r="C258" i="2"/>
  <c r="E258" i="2"/>
  <c r="E234" i="2"/>
  <c r="C234" i="2"/>
  <c r="C187" i="2"/>
  <c r="E187" i="2"/>
  <c r="E202" i="2"/>
  <c r="C202" i="2"/>
  <c r="C241" i="2"/>
  <c r="E241" i="2"/>
  <c r="C206" i="2"/>
  <c r="E206" i="2"/>
  <c r="C163" i="2"/>
  <c r="E163" i="2"/>
  <c r="E174" i="2"/>
  <c r="C174" i="2"/>
  <c r="C156" i="2"/>
  <c r="E156" i="2"/>
  <c r="C147" i="2"/>
  <c r="E147" i="2"/>
  <c r="E131" i="2"/>
  <c r="C131" i="2"/>
  <c r="E123" i="2"/>
  <c r="C123" i="2"/>
  <c r="E74" i="2"/>
  <c r="C74" i="2"/>
  <c r="C132" i="2"/>
  <c r="E132" i="2"/>
  <c r="C108" i="2"/>
  <c r="E108" i="2"/>
  <c r="E119" i="2"/>
  <c r="C119" i="2"/>
  <c r="E111" i="2"/>
  <c r="C111" i="2"/>
  <c r="E103" i="2"/>
  <c r="C103" i="2"/>
  <c r="E95" i="2"/>
  <c r="C95" i="2"/>
  <c r="E87" i="2"/>
  <c r="C87" i="2"/>
  <c r="E76" i="2"/>
  <c r="C76" i="2"/>
  <c r="E78" i="2"/>
  <c r="C78" i="2"/>
  <c r="C96" i="2"/>
  <c r="E96" i="2"/>
  <c r="C88" i="2"/>
  <c r="E88" i="2"/>
  <c r="C81" i="2"/>
  <c r="E81" i="2"/>
  <c r="C65" i="2"/>
  <c r="E65" i="2"/>
  <c r="C53" i="2"/>
  <c r="E53" i="2"/>
  <c r="C57" i="2"/>
  <c r="E57" i="2"/>
  <c r="E48" i="2"/>
  <c r="C48" i="2"/>
  <c r="E40" i="2"/>
  <c r="C40" i="2"/>
  <c r="E32" i="2"/>
  <c r="C32" i="2"/>
  <c r="C43" i="2"/>
  <c r="E43" i="2"/>
  <c r="C35" i="2"/>
  <c r="E35" i="2"/>
  <c r="C368" i="2"/>
  <c r="E368" i="2"/>
  <c r="C224" i="2"/>
  <c r="E224" i="2"/>
  <c r="C378" i="2"/>
  <c r="E378" i="2"/>
  <c r="C366" i="2"/>
  <c r="E366" i="2"/>
  <c r="E375" i="2"/>
  <c r="C375" i="2"/>
  <c r="E367" i="2"/>
  <c r="C367" i="2"/>
  <c r="E359" i="2"/>
  <c r="C359" i="2"/>
  <c r="E351" i="2"/>
  <c r="C351" i="2"/>
  <c r="E343" i="2"/>
  <c r="C343" i="2"/>
  <c r="E335" i="2"/>
  <c r="C335" i="2"/>
  <c r="E327" i="2"/>
  <c r="C327" i="2"/>
  <c r="E319" i="2"/>
  <c r="C319" i="2"/>
  <c r="E311" i="2"/>
  <c r="C311" i="2"/>
  <c r="E303" i="2"/>
  <c r="C303" i="2"/>
  <c r="E295" i="2"/>
  <c r="C295" i="2"/>
  <c r="E287" i="2"/>
  <c r="C287" i="2"/>
  <c r="E279" i="2"/>
  <c r="C279" i="2"/>
  <c r="E263" i="2"/>
  <c r="C263" i="2"/>
  <c r="C150" i="2"/>
  <c r="E150" i="2"/>
  <c r="C253" i="2"/>
  <c r="E253" i="2"/>
  <c r="C177" i="2"/>
  <c r="E177" i="2"/>
  <c r="C350" i="2"/>
  <c r="E350" i="2"/>
  <c r="C342" i="2"/>
  <c r="E342" i="2"/>
  <c r="C334" i="2"/>
  <c r="E334" i="2"/>
  <c r="C326" i="2"/>
  <c r="E326" i="2"/>
  <c r="C318" i="2"/>
  <c r="E318" i="2"/>
  <c r="C310" i="2"/>
  <c r="E310" i="2"/>
  <c r="C302" i="2"/>
  <c r="E302" i="2"/>
  <c r="C294" i="2"/>
  <c r="E294" i="2"/>
  <c r="C286" i="2"/>
  <c r="E286" i="2"/>
  <c r="C278" i="2"/>
  <c r="E278" i="2"/>
  <c r="C216" i="2"/>
  <c r="E216" i="2"/>
  <c r="E272" i="2"/>
  <c r="C272" i="2"/>
  <c r="E264" i="2"/>
  <c r="C264" i="2"/>
  <c r="E256" i="2"/>
  <c r="C256" i="2"/>
  <c r="E248" i="2"/>
  <c r="C248" i="2"/>
  <c r="E240" i="2"/>
  <c r="C240" i="2"/>
  <c r="E232" i="2"/>
  <c r="C232" i="2"/>
  <c r="E217" i="2"/>
  <c r="C217" i="2"/>
  <c r="C199" i="2"/>
  <c r="E199" i="2"/>
  <c r="C183" i="2"/>
  <c r="E183" i="2"/>
  <c r="C228" i="2"/>
  <c r="E228" i="2"/>
  <c r="C212" i="2"/>
  <c r="E212" i="2"/>
  <c r="E198" i="2"/>
  <c r="C198" i="2"/>
  <c r="C173" i="2"/>
  <c r="E173" i="2"/>
  <c r="C247" i="2"/>
  <c r="E247" i="2"/>
  <c r="C239" i="2"/>
  <c r="E239" i="2"/>
  <c r="C231" i="2"/>
  <c r="E231" i="2"/>
  <c r="E221" i="2"/>
  <c r="C221" i="2"/>
  <c r="E205" i="2"/>
  <c r="C205" i="2"/>
  <c r="C189" i="2"/>
  <c r="E189" i="2"/>
  <c r="C140" i="2"/>
  <c r="E140" i="2"/>
  <c r="E62" i="2"/>
  <c r="C62" i="2"/>
  <c r="E180" i="2"/>
  <c r="C180" i="2"/>
  <c r="E172" i="2"/>
  <c r="C172" i="2"/>
  <c r="E164" i="2"/>
  <c r="C164" i="2"/>
  <c r="C142" i="2"/>
  <c r="E142" i="2"/>
  <c r="C148" i="2"/>
  <c r="E148" i="2"/>
  <c r="E161" i="2"/>
  <c r="C161" i="2"/>
  <c r="E153" i="2"/>
  <c r="C153" i="2"/>
  <c r="E145" i="2"/>
  <c r="C145" i="2"/>
  <c r="E137" i="2"/>
  <c r="C137" i="2"/>
  <c r="E129" i="2"/>
  <c r="C129" i="2"/>
  <c r="E121" i="2"/>
  <c r="C121" i="2"/>
  <c r="C114" i="2"/>
  <c r="E114" i="2"/>
  <c r="C138" i="2"/>
  <c r="E138" i="2"/>
  <c r="C130" i="2"/>
  <c r="E130" i="2"/>
  <c r="C122" i="2"/>
  <c r="E122" i="2"/>
  <c r="C100" i="2"/>
  <c r="E100" i="2"/>
  <c r="C117" i="2"/>
  <c r="E117" i="2"/>
  <c r="C109" i="2"/>
  <c r="E109" i="2"/>
  <c r="C101" i="2"/>
  <c r="E101" i="2"/>
  <c r="E93" i="2"/>
  <c r="C93" i="2"/>
  <c r="E85" i="2"/>
  <c r="C85" i="2"/>
  <c r="C69" i="2"/>
  <c r="E69" i="2"/>
  <c r="C71" i="2"/>
  <c r="E71" i="2"/>
  <c r="C94" i="2"/>
  <c r="E94" i="2"/>
  <c r="C86" i="2"/>
  <c r="E86" i="2"/>
  <c r="E80" i="2"/>
  <c r="C80" i="2"/>
  <c r="E64" i="2"/>
  <c r="C64" i="2"/>
  <c r="E52" i="2"/>
  <c r="C52" i="2"/>
  <c r="E56" i="2"/>
  <c r="C56" i="2"/>
  <c r="E46" i="2"/>
  <c r="C46" i="2"/>
  <c r="E38" i="2"/>
  <c r="C38" i="2"/>
  <c r="E30" i="2"/>
  <c r="C30" i="2"/>
  <c r="C41" i="2"/>
  <c r="E41" i="2"/>
  <c r="C33" i="2"/>
  <c r="E33" i="2"/>
  <c r="C372" i="2"/>
  <c r="E372" i="2"/>
  <c r="C370" i="2"/>
  <c r="E370" i="2"/>
  <c r="E369" i="2"/>
  <c r="C369" i="2"/>
  <c r="E345" i="2"/>
  <c r="C345" i="2"/>
  <c r="E313" i="2"/>
  <c r="C313" i="2"/>
  <c r="E289" i="2"/>
  <c r="C289" i="2"/>
  <c r="C185" i="2"/>
  <c r="E185" i="2"/>
  <c r="C352" i="2"/>
  <c r="E352" i="2"/>
  <c r="C328" i="2"/>
  <c r="E328" i="2"/>
  <c r="C304" i="2"/>
  <c r="E304" i="2"/>
  <c r="C280" i="2"/>
  <c r="E280" i="2"/>
  <c r="C266" i="2"/>
  <c r="E266" i="2"/>
  <c r="E242" i="2"/>
  <c r="C242" i="2"/>
  <c r="C203" i="2"/>
  <c r="E203" i="2"/>
  <c r="E219" i="2"/>
  <c r="C219" i="2"/>
  <c r="C249" i="2"/>
  <c r="E249" i="2"/>
  <c r="C222" i="2"/>
  <c r="E222" i="2"/>
  <c r="C102" i="2"/>
  <c r="E102" i="2"/>
  <c r="E166" i="2"/>
  <c r="C166" i="2"/>
  <c r="C51" i="2"/>
  <c r="E51" i="2"/>
  <c r="E66" i="2"/>
  <c r="C66" i="2"/>
  <c r="C255" i="2"/>
  <c r="E255" i="2"/>
  <c r="C364" i="2"/>
  <c r="E364" i="2"/>
  <c r="E207" i="2"/>
  <c r="C207" i="2"/>
  <c r="E377" i="2"/>
  <c r="C377" i="2"/>
  <c r="C362" i="2"/>
  <c r="E362" i="2"/>
  <c r="E373" i="2"/>
  <c r="C373" i="2"/>
  <c r="E365" i="2"/>
  <c r="C365" i="2"/>
  <c r="E357" i="2"/>
  <c r="C357" i="2"/>
  <c r="E349" i="2"/>
  <c r="C349" i="2"/>
  <c r="E341" i="2"/>
  <c r="C341" i="2"/>
  <c r="E333" i="2"/>
  <c r="C333" i="2"/>
  <c r="E325" i="2"/>
  <c r="C325" i="2"/>
  <c r="E317" i="2"/>
  <c r="C317" i="2"/>
  <c r="E309" i="2"/>
  <c r="C309" i="2"/>
  <c r="E301" i="2"/>
  <c r="C301" i="2"/>
  <c r="E293" i="2"/>
  <c r="C293" i="2"/>
  <c r="E285" i="2"/>
  <c r="C285" i="2"/>
  <c r="E277" i="2"/>
  <c r="C277" i="2"/>
  <c r="E215" i="2"/>
  <c r="C215" i="2"/>
  <c r="C273" i="2"/>
  <c r="E273" i="2"/>
  <c r="E223" i="2"/>
  <c r="C223" i="2"/>
  <c r="C356" i="2"/>
  <c r="E356" i="2"/>
  <c r="C348" i="2"/>
  <c r="E348" i="2"/>
  <c r="C340" i="2"/>
  <c r="E340" i="2"/>
  <c r="C332" i="2"/>
  <c r="E332" i="2"/>
  <c r="C324" i="2"/>
  <c r="E324" i="2"/>
  <c r="C316" i="2"/>
  <c r="E316" i="2"/>
  <c r="C308" i="2"/>
  <c r="E308" i="2"/>
  <c r="C300" i="2"/>
  <c r="E300" i="2"/>
  <c r="C292" i="2"/>
  <c r="E292" i="2"/>
  <c r="C284" i="2"/>
  <c r="E284" i="2"/>
  <c r="C276" i="2"/>
  <c r="E276" i="2"/>
  <c r="E200" i="2"/>
  <c r="C200" i="2"/>
  <c r="E270" i="2"/>
  <c r="C270" i="2"/>
  <c r="E262" i="2"/>
  <c r="C262" i="2"/>
  <c r="E254" i="2"/>
  <c r="C254" i="2"/>
  <c r="E246" i="2"/>
  <c r="C246" i="2"/>
  <c r="E238" i="2"/>
  <c r="C238" i="2"/>
  <c r="C226" i="2"/>
  <c r="E226" i="2"/>
  <c r="C210" i="2"/>
  <c r="E210" i="2"/>
  <c r="C195" i="2"/>
  <c r="E195" i="2"/>
  <c r="C175" i="2"/>
  <c r="E175" i="2"/>
  <c r="E227" i="2"/>
  <c r="C227" i="2"/>
  <c r="E211" i="2"/>
  <c r="C211" i="2"/>
  <c r="E194" i="2"/>
  <c r="C194" i="2"/>
  <c r="C165" i="2"/>
  <c r="E165" i="2"/>
  <c r="C245" i="2"/>
  <c r="E245" i="2"/>
  <c r="C237" i="2"/>
  <c r="E237" i="2"/>
  <c r="C230" i="2"/>
  <c r="E230" i="2"/>
  <c r="C214" i="2"/>
  <c r="E214" i="2"/>
  <c r="C201" i="2"/>
  <c r="E201" i="2"/>
  <c r="C179" i="2"/>
  <c r="E179" i="2"/>
  <c r="E160" i="2"/>
  <c r="C160" i="2"/>
  <c r="E186" i="2"/>
  <c r="C186" i="2"/>
  <c r="E178" i="2"/>
  <c r="C178" i="2"/>
  <c r="E170" i="2"/>
  <c r="C170" i="2"/>
  <c r="E162" i="2"/>
  <c r="C162" i="2"/>
  <c r="C110" i="2"/>
  <c r="E110" i="2"/>
  <c r="C118" i="2"/>
  <c r="E118" i="2"/>
  <c r="E159" i="2"/>
  <c r="C159" i="2"/>
  <c r="E151" i="2"/>
  <c r="C151" i="2"/>
  <c r="E143" i="2"/>
  <c r="C143" i="2"/>
  <c r="E135" i="2"/>
  <c r="C135" i="2"/>
  <c r="E127" i="2"/>
  <c r="C127" i="2"/>
  <c r="E112" i="2"/>
  <c r="C112" i="2"/>
  <c r="C106" i="2"/>
  <c r="E106" i="2"/>
  <c r="C136" i="2"/>
  <c r="E136" i="2"/>
  <c r="C128" i="2"/>
  <c r="E128" i="2"/>
  <c r="C120" i="2"/>
  <c r="E120" i="2"/>
  <c r="C67" i="2"/>
  <c r="E67" i="2"/>
  <c r="C115" i="2"/>
  <c r="E115" i="2"/>
  <c r="C107" i="2"/>
  <c r="E107" i="2"/>
  <c r="C99" i="2"/>
  <c r="E99" i="2"/>
  <c r="E91" i="2"/>
  <c r="C91" i="2"/>
  <c r="E83" i="2"/>
  <c r="C83" i="2"/>
  <c r="E68" i="2"/>
  <c r="C68" i="2"/>
  <c r="E70" i="2"/>
  <c r="C70" i="2"/>
  <c r="C92" i="2"/>
  <c r="E92" i="2"/>
  <c r="C84" i="2"/>
  <c r="E84" i="2"/>
  <c r="C73" i="2"/>
  <c r="E73" i="2"/>
  <c r="C61" i="2"/>
  <c r="E61" i="2"/>
  <c r="C55" i="2"/>
  <c r="E55" i="2"/>
  <c r="C49" i="2"/>
  <c r="E49" i="2"/>
  <c r="E44" i="2"/>
  <c r="C44" i="2"/>
  <c r="E36" i="2"/>
  <c r="C36" i="2"/>
  <c r="C47" i="2"/>
  <c r="E47" i="2"/>
  <c r="C39" i="2"/>
  <c r="E39" i="2"/>
  <c r="C31" i="2"/>
  <c r="E31" i="2"/>
  <c r="C261" i="2"/>
  <c r="E261" i="2"/>
  <c r="E361" i="2"/>
  <c r="C361" i="2"/>
  <c r="E337" i="2"/>
  <c r="C337" i="2"/>
  <c r="E321" i="2"/>
  <c r="C321" i="2"/>
  <c r="E297" i="2"/>
  <c r="C297" i="2"/>
  <c r="E271" i="2"/>
  <c r="C271" i="2"/>
  <c r="E188" i="2"/>
  <c r="C188" i="2"/>
  <c r="C336" i="2"/>
  <c r="E336" i="2"/>
  <c r="C312" i="2"/>
  <c r="E312" i="2"/>
  <c r="C288" i="2"/>
  <c r="E288" i="2"/>
  <c r="C274" i="2"/>
  <c r="E274" i="2"/>
  <c r="E250" i="2"/>
  <c r="C250" i="2"/>
  <c r="C218" i="2"/>
  <c r="E218" i="2"/>
  <c r="C158" i="2"/>
  <c r="E158" i="2"/>
  <c r="C181" i="2"/>
  <c r="E181" i="2"/>
  <c r="C233" i="2"/>
  <c r="E233" i="2"/>
  <c r="C193" i="2"/>
  <c r="E193" i="2"/>
  <c r="E182" i="2"/>
  <c r="C182" i="2"/>
  <c r="C146" i="2"/>
  <c r="E146" i="2"/>
  <c r="C155" i="2"/>
  <c r="E155" i="2"/>
  <c r="E139" i="2"/>
  <c r="C139" i="2"/>
  <c r="C124" i="2"/>
  <c r="E124" i="2"/>
  <c r="C376" i="2"/>
  <c r="E376" i="2"/>
  <c r="C360" i="2"/>
  <c r="E360" i="2"/>
  <c r="E196" i="2"/>
  <c r="C196" i="2"/>
  <c r="C374" i="2"/>
  <c r="E374" i="2"/>
  <c r="C358" i="2"/>
  <c r="E358" i="2"/>
  <c r="E371" i="2"/>
  <c r="C371" i="2"/>
  <c r="E363" i="2"/>
  <c r="C363" i="2"/>
  <c r="E355" i="2"/>
  <c r="C355" i="2"/>
  <c r="E347" i="2"/>
  <c r="C347" i="2"/>
  <c r="E339" i="2"/>
  <c r="C339" i="2"/>
  <c r="E331" i="2"/>
  <c r="C331" i="2"/>
  <c r="E323" i="2"/>
  <c r="C323" i="2"/>
  <c r="E315" i="2"/>
  <c r="C315" i="2"/>
  <c r="E307" i="2"/>
  <c r="C307" i="2"/>
  <c r="E299" i="2"/>
  <c r="C299" i="2"/>
  <c r="E291" i="2"/>
  <c r="C291" i="2"/>
  <c r="E283" i="2"/>
  <c r="C283" i="2"/>
  <c r="E275" i="2"/>
  <c r="C275" i="2"/>
  <c r="E192" i="2"/>
  <c r="C192" i="2"/>
  <c r="C265" i="2"/>
  <c r="E265" i="2"/>
  <c r="C208" i="2"/>
  <c r="E208" i="2"/>
  <c r="C354" i="2"/>
  <c r="E354" i="2"/>
  <c r="C346" i="2"/>
  <c r="E346" i="2"/>
  <c r="C338" i="2"/>
  <c r="E338" i="2"/>
  <c r="C330" i="2"/>
  <c r="E330" i="2"/>
  <c r="C322" i="2"/>
  <c r="E322" i="2"/>
  <c r="C314" i="2"/>
  <c r="E314" i="2"/>
  <c r="C306" i="2"/>
  <c r="E306" i="2"/>
  <c r="C298" i="2"/>
  <c r="E298" i="2"/>
  <c r="C290" i="2"/>
  <c r="E290" i="2"/>
  <c r="C282" i="2"/>
  <c r="E282" i="2"/>
  <c r="C267" i="2"/>
  <c r="E267" i="2"/>
  <c r="C169" i="2"/>
  <c r="E169" i="2"/>
  <c r="C268" i="2"/>
  <c r="E268" i="2"/>
  <c r="C260" i="2"/>
  <c r="E260" i="2"/>
  <c r="E252" i="2"/>
  <c r="C252" i="2"/>
  <c r="E244" i="2"/>
  <c r="C244" i="2"/>
  <c r="E236" i="2"/>
  <c r="C236" i="2"/>
  <c r="E225" i="2"/>
  <c r="C225" i="2"/>
  <c r="E209" i="2"/>
  <c r="C209" i="2"/>
  <c r="C191" i="2"/>
  <c r="E191" i="2"/>
  <c r="C167" i="2"/>
  <c r="E167" i="2"/>
  <c r="C220" i="2"/>
  <c r="E220" i="2"/>
  <c r="C204" i="2"/>
  <c r="E204" i="2"/>
  <c r="E190" i="2"/>
  <c r="C190" i="2"/>
  <c r="C144" i="2"/>
  <c r="E144" i="2"/>
  <c r="C243" i="2"/>
  <c r="E243" i="2"/>
  <c r="C235" i="2"/>
  <c r="E235" i="2"/>
  <c r="E229" i="2"/>
  <c r="C229" i="2"/>
  <c r="E213" i="2"/>
  <c r="C213" i="2"/>
  <c r="C197" i="2"/>
  <c r="E197" i="2"/>
  <c r="C171" i="2"/>
  <c r="E171" i="2"/>
  <c r="E152" i="2"/>
  <c r="C152" i="2"/>
  <c r="E184" i="2"/>
  <c r="C184" i="2"/>
  <c r="E176" i="2"/>
  <c r="C176" i="2"/>
  <c r="E168" i="2"/>
  <c r="C168" i="2"/>
  <c r="C154" i="2"/>
  <c r="E154" i="2"/>
  <c r="E58" i="2"/>
  <c r="C58" i="2"/>
  <c r="C75" i="2"/>
  <c r="E75" i="2"/>
  <c r="C157" i="2"/>
  <c r="E157" i="2"/>
  <c r="C149" i="2"/>
  <c r="E149" i="2"/>
  <c r="E141" i="2"/>
  <c r="C141" i="2"/>
  <c r="E133" i="2"/>
  <c r="C133" i="2"/>
  <c r="E125" i="2"/>
  <c r="C125" i="2"/>
  <c r="E104" i="2"/>
  <c r="C104" i="2"/>
  <c r="C98" i="2"/>
  <c r="E98" i="2"/>
  <c r="C134" i="2"/>
  <c r="E134" i="2"/>
  <c r="C126" i="2"/>
  <c r="E126" i="2"/>
  <c r="C116" i="2"/>
  <c r="E116" i="2"/>
  <c r="C59" i="2"/>
  <c r="E59" i="2"/>
  <c r="E113" i="2"/>
  <c r="C113" i="2"/>
  <c r="E105" i="2"/>
  <c r="C105" i="2"/>
  <c r="E97" i="2"/>
  <c r="C97" i="2"/>
  <c r="E89" i="2"/>
  <c r="C89" i="2"/>
  <c r="C77" i="2"/>
  <c r="E77" i="2"/>
  <c r="C79" i="2"/>
  <c r="E79" i="2"/>
  <c r="C63" i="2"/>
  <c r="E63" i="2"/>
  <c r="C90" i="2"/>
  <c r="E90" i="2"/>
  <c r="C82" i="2"/>
  <c r="E82" i="2"/>
  <c r="E72" i="2"/>
  <c r="C72" i="2"/>
  <c r="E60" i="2"/>
  <c r="C60" i="2"/>
  <c r="E54" i="2"/>
  <c r="C54" i="2"/>
  <c r="E50" i="2"/>
  <c r="C50" i="2"/>
  <c r="E42" i="2"/>
  <c r="C42" i="2"/>
  <c r="E34" i="2"/>
  <c r="C34" i="2"/>
  <c r="C45" i="2"/>
  <c r="E45" i="2"/>
  <c r="C37" i="2"/>
  <c r="E37" i="2"/>
  <c r="C29" i="2"/>
  <c r="E29" i="2"/>
  <c r="E20" i="2"/>
  <c r="E23" i="2"/>
  <c r="E24" i="2"/>
  <c r="E25" i="2"/>
  <c r="E28" i="2"/>
  <c r="E22" i="2"/>
  <c r="E26" i="2"/>
  <c r="E21" i="2"/>
  <c r="E19" i="2"/>
  <c r="D19" i="2"/>
  <c r="I19" i="2" s="1"/>
  <c r="E27" i="2"/>
  <c r="C19" i="2"/>
  <c r="C20" i="2"/>
  <c r="C21" i="2"/>
  <c r="K19" i="2" l="1"/>
  <c r="C22" i="2"/>
  <c r="C23" i="2" l="1"/>
  <c r="C24" i="2" l="1"/>
  <c r="C25" i="2" l="1"/>
  <c r="C26" i="2" l="1"/>
  <c r="C27" i="2"/>
  <c r="C28" i="2" l="1"/>
  <c r="F19" i="2" l="1"/>
  <c r="G19" i="2" l="1"/>
  <c r="H19" i="2" s="1"/>
  <c r="J19" i="2" s="1"/>
  <c r="D20" i="2" l="1"/>
  <c r="F20" i="2" s="1"/>
  <c r="I20" i="2" l="1"/>
  <c r="G20" i="2"/>
  <c r="K20" i="2" l="1"/>
  <c r="H20" i="2"/>
  <c r="J20" i="2" s="1"/>
  <c r="D21" i="2" l="1"/>
  <c r="I21" i="2" s="1"/>
  <c r="F21" i="2" l="1"/>
  <c r="K21" i="2"/>
  <c r="G21" i="2" l="1"/>
  <c r="H21" i="2" s="1"/>
  <c r="J21" i="2" s="1"/>
  <c r="D22" i="2" l="1"/>
  <c r="I22" i="2" s="1"/>
  <c r="K22" i="2" s="1"/>
  <c r="F22" i="2" l="1"/>
  <c r="G22" i="2" s="1"/>
  <c r="H22" i="2" s="1"/>
  <c r="J22" i="2" s="1"/>
  <c r="D23" i="2" l="1"/>
  <c r="I23" i="2" s="1"/>
  <c r="K23" i="2" s="1"/>
  <c r="F23" i="2" l="1"/>
  <c r="G23" i="2" s="1"/>
  <c r="H23" i="2" s="1"/>
  <c r="J23" i="2" s="1"/>
  <c r="D24" i="2" l="1"/>
  <c r="F24" i="2" s="1"/>
  <c r="G24" i="2" s="1"/>
  <c r="I24" i="2" l="1"/>
  <c r="H24" i="2" s="1"/>
  <c r="J24" i="2" s="1"/>
  <c r="D25" i="2" s="1"/>
  <c r="F25" i="2" s="1"/>
  <c r="K24" i="2" l="1"/>
  <c r="I25" i="2"/>
  <c r="K25" i="2" s="1"/>
  <c r="G25" i="2"/>
  <c r="H25" i="2" l="1"/>
  <c r="J25" i="2" s="1"/>
  <c r="D26" i="2" s="1"/>
  <c r="F26" i="2" s="1"/>
  <c r="I26" i="2" l="1"/>
  <c r="K26" i="2" s="1"/>
  <c r="G26" i="2"/>
  <c r="H26" i="2" l="1"/>
  <c r="J26" i="2" s="1"/>
  <c r="D27" i="2" s="1"/>
  <c r="F27" i="2" s="1"/>
  <c r="I27" i="2" l="1"/>
  <c r="K27" i="2" s="1"/>
  <c r="G27" i="2"/>
  <c r="H27" i="2" l="1"/>
  <c r="J27" i="2" s="1"/>
  <c r="D28" i="2" s="1"/>
  <c r="F28" i="2" s="1"/>
  <c r="I28" i="2" l="1"/>
  <c r="K28" i="2" s="1"/>
  <c r="G28" i="2"/>
  <c r="H28" i="2" l="1"/>
  <c r="J28" i="2" s="1"/>
  <c r="D29" i="2" s="1"/>
  <c r="F29" i="2" s="1"/>
  <c r="I29" i="2" l="1"/>
  <c r="K29" i="2" s="1"/>
  <c r="G29" i="2"/>
  <c r="H29" i="2" l="1"/>
  <c r="J29" i="2" s="1"/>
  <c r="D30" i="2" s="1"/>
  <c r="F30" i="2" s="1"/>
  <c r="I30" i="2" l="1"/>
  <c r="K30" i="2" s="1"/>
  <c r="G30" i="2"/>
  <c r="H30" i="2" l="1"/>
  <c r="J30" i="2" s="1"/>
  <c r="D31" i="2" s="1"/>
  <c r="F31" i="2" l="1"/>
  <c r="I31" i="2"/>
  <c r="K31" i="2" s="1"/>
  <c r="G31" i="2" l="1"/>
  <c r="H31" i="2" l="1"/>
  <c r="J31" i="2" s="1"/>
  <c r="D32" i="2" s="1"/>
  <c r="I32" i="2" l="1"/>
  <c r="K32" i="2" s="1"/>
  <c r="F32" i="2"/>
  <c r="G32" i="2" l="1"/>
  <c r="H32" i="2" l="1"/>
  <c r="J32" i="2" s="1"/>
  <c r="D33" i="2" s="1"/>
  <c r="I33" i="2" l="1"/>
  <c r="K33" i="2" s="1"/>
  <c r="F33" i="2"/>
  <c r="G33" i="2" l="1"/>
  <c r="H33" i="2" l="1"/>
  <c r="J33" i="2" s="1"/>
  <c r="D34" i="2" s="1"/>
  <c r="I34" i="2" l="1"/>
  <c r="K34" i="2" s="1"/>
  <c r="F34" i="2"/>
  <c r="G34" i="2" l="1"/>
  <c r="H34" i="2" l="1"/>
  <c r="J34" i="2" s="1"/>
  <c r="D35" i="2" s="1"/>
  <c r="I35" i="2" l="1"/>
  <c r="K35" i="2" s="1"/>
  <c r="F35" i="2"/>
  <c r="G35" i="2" l="1"/>
  <c r="H35" i="2" l="1"/>
  <c r="J35" i="2" s="1"/>
  <c r="D36" i="2" s="1"/>
  <c r="F36" i="2" l="1"/>
  <c r="I36" i="2"/>
  <c r="K36" i="2" s="1"/>
  <c r="G36" i="2" l="1"/>
  <c r="H36" i="2" s="1"/>
  <c r="J36" i="2" s="1"/>
  <c r="D37" i="2" s="1"/>
  <c r="I37" i="2" l="1"/>
  <c r="K37" i="2" s="1"/>
  <c r="F37" i="2"/>
  <c r="G37" i="2" l="1"/>
  <c r="H37" i="2" s="1"/>
  <c r="J37" i="2" s="1"/>
  <c r="D38" i="2" s="1"/>
  <c r="I38" i="2" l="1"/>
  <c r="K38" i="2" s="1"/>
  <c r="F38" i="2"/>
  <c r="G38" i="2" l="1"/>
  <c r="H38" i="2" s="1"/>
  <c r="J38" i="2" s="1"/>
  <c r="D39" i="2" s="1"/>
  <c r="I39" i="2" l="1"/>
  <c r="K39" i="2" s="1"/>
  <c r="F39" i="2"/>
  <c r="G39" i="2" l="1"/>
  <c r="H39" i="2" s="1"/>
  <c r="J39" i="2" s="1"/>
  <c r="D40" i="2" s="1"/>
  <c r="I40" i="2" l="1"/>
  <c r="K40" i="2" s="1"/>
  <c r="F40" i="2"/>
  <c r="G40" i="2" l="1"/>
  <c r="H40" i="2" s="1"/>
  <c r="J40" i="2" s="1"/>
  <c r="D41" i="2" s="1"/>
  <c r="I41" i="2" l="1"/>
  <c r="K41" i="2" s="1"/>
  <c r="F41" i="2"/>
  <c r="G41" i="2" l="1"/>
  <c r="H41" i="2" s="1"/>
  <c r="J41" i="2" s="1"/>
  <c r="D42" i="2" s="1"/>
  <c r="I42" i="2" l="1"/>
  <c r="K42" i="2" s="1"/>
  <c r="F42" i="2"/>
  <c r="G42" i="2" l="1"/>
  <c r="H42" i="2" s="1"/>
  <c r="J42" i="2" s="1"/>
  <c r="D43" i="2" s="1"/>
  <c r="I43" i="2" l="1"/>
  <c r="K43" i="2" s="1"/>
  <c r="F43" i="2"/>
  <c r="G43" i="2" l="1"/>
  <c r="H43" i="2" s="1"/>
  <c r="J43" i="2" s="1"/>
  <c r="D44" i="2" s="1"/>
  <c r="I44" i="2" l="1"/>
  <c r="K44" i="2" s="1"/>
  <c r="F44" i="2"/>
  <c r="G44" i="2" l="1"/>
  <c r="H44" i="2" s="1"/>
  <c r="J44" i="2" s="1"/>
  <c r="D45" i="2" s="1"/>
  <c r="I45" i="2" l="1"/>
  <c r="K45" i="2" s="1"/>
  <c r="F45" i="2"/>
  <c r="G45" i="2" l="1"/>
  <c r="H45" i="2" s="1"/>
  <c r="J45" i="2" s="1"/>
  <c r="D46" i="2" s="1"/>
  <c r="I46" i="2" l="1"/>
  <c r="K46" i="2" s="1"/>
  <c r="F46" i="2"/>
  <c r="G46" i="2" l="1"/>
  <c r="H46" i="2" s="1"/>
  <c r="J46" i="2" s="1"/>
  <c r="D47" i="2" s="1"/>
  <c r="F47" i="2" l="1"/>
  <c r="I47" i="2"/>
  <c r="K47" i="2" s="1"/>
  <c r="G47" i="2" l="1"/>
  <c r="H47" i="2" s="1"/>
  <c r="J47" i="2" s="1"/>
  <c r="D48" i="2" s="1"/>
  <c r="I48" i="2" l="1"/>
  <c r="K48" i="2" s="1"/>
  <c r="F48" i="2"/>
  <c r="G48" i="2" l="1"/>
  <c r="H48" i="2" s="1"/>
  <c r="J48" i="2" s="1"/>
  <c r="D49" i="2" s="1"/>
  <c r="F49" i="2" l="1"/>
  <c r="I49" i="2"/>
  <c r="K49" i="2" s="1"/>
  <c r="G49" i="2" l="1"/>
  <c r="H49" i="2" s="1"/>
  <c r="J49" i="2" s="1"/>
  <c r="D50" i="2" s="1"/>
  <c r="I50" i="2" l="1"/>
  <c r="K50" i="2" s="1"/>
  <c r="F50" i="2"/>
  <c r="G50" i="2" l="1"/>
  <c r="H50" i="2" s="1"/>
  <c r="J50" i="2" s="1"/>
  <c r="D51" i="2" s="1"/>
  <c r="I51" i="2" l="1"/>
  <c r="K51" i="2" s="1"/>
  <c r="F51" i="2"/>
  <c r="G51" i="2" l="1"/>
  <c r="H51" i="2" s="1"/>
  <c r="J51" i="2" s="1"/>
  <c r="D52" i="2" s="1"/>
  <c r="F52" i="2" l="1"/>
  <c r="I52" i="2"/>
  <c r="K52" i="2" s="1"/>
  <c r="G52" i="2" l="1"/>
  <c r="H52" i="2" s="1"/>
  <c r="J52" i="2" s="1"/>
  <c r="D53" i="2" s="1"/>
  <c r="I53" i="2" l="1"/>
  <c r="K53" i="2" s="1"/>
  <c r="F53" i="2"/>
  <c r="G53" i="2" l="1"/>
  <c r="H53" i="2" s="1"/>
  <c r="J53" i="2" s="1"/>
  <c r="D54" i="2" s="1"/>
  <c r="I54" i="2" l="1"/>
  <c r="K54" i="2" s="1"/>
  <c r="F54" i="2"/>
  <c r="G54" i="2" l="1"/>
  <c r="H54" i="2" s="1"/>
  <c r="J54" i="2" s="1"/>
  <c r="D55" i="2" s="1"/>
  <c r="I55" i="2" l="1"/>
  <c r="K55" i="2" s="1"/>
  <c r="F55" i="2"/>
  <c r="G55" i="2" l="1"/>
  <c r="H55" i="2" s="1"/>
  <c r="J55" i="2" s="1"/>
  <c r="D56" i="2" s="1"/>
  <c r="I56" i="2" l="1"/>
  <c r="K56" i="2" s="1"/>
  <c r="F56" i="2"/>
  <c r="G56" i="2" l="1"/>
  <c r="H56" i="2" s="1"/>
  <c r="J56" i="2" s="1"/>
  <c r="D57" i="2" s="1"/>
  <c r="I57" i="2" l="1"/>
  <c r="K57" i="2" s="1"/>
  <c r="F57" i="2"/>
  <c r="G57" i="2" l="1"/>
  <c r="H57" i="2" s="1"/>
  <c r="J57" i="2" s="1"/>
  <c r="D58" i="2" s="1"/>
  <c r="I58" i="2" l="1"/>
  <c r="K58" i="2" s="1"/>
  <c r="F58" i="2"/>
  <c r="G58" i="2" l="1"/>
  <c r="H58" i="2" s="1"/>
  <c r="J58" i="2" s="1"/>
  <c r="D59" i="2" s="1"/>
  <c r="I59" i="2" l="1"/>
  <c r="K59" i="2" s="1"/>
  <c r="F59" i="2"/>
  <c r="G59" i="2" l="1"/>
  <c r="H59" i="2" s="1"/>
  <c r="J59" i="2" s="1"/>
  <c r="D60" i="2" s="1"/>
  <c r="F60" i="2" l="1"/>
  <c r="I60" i="2"/>
  <c r="K60" i="2" s="1"/>
  <c r="G60" i="2" l="1"/>
  <c r="H60" i="2" s="1"/>
  <c r="J60" i="2" s="1"/>
  <c r="D61" i="2" s="1"/>
  <c r="I61" i="2" l="1"/>
  <c r="K61" i="2" s="1"/>
  <c r="F61" i="2"/>
  <c r="G61" i="2" l="1"/>
  <c r="H61" i="2" s="1"/>
  <c r="J61" i="2" s="1"/>
  <c r="D62" i="2" s="1"/>
  <c r="I62" i="2" l="1"/>
  <c r="K62" i="2" s="1"/>
  <c r="F62" i="2"/>
  <c r="G62" i="2" l="1"/>
  <c r="H62" i="2" s="1"/>
  <c r="J62" i="2" s="1"/>
  <c r="D63" i="2" s="1"/>
  <c r="I63" i="2" l="1"/>
  <c r="K63" i="2" s="1"/>
  <c r="F63" i="2"/>
  <c r="G63" i="2" l="1"/>
  <c r="H63" i="2" s="1"/>
  <c r="J63" i="2" s="1"/>
  <c r="D64" i="2" s="1"/>
  <c r="I64" i="2" l="1"/>
  <c r="K64" i="2" s="1"/>
  <c r="F64" i="2"/>
  <c r="G64" i="2" l="1"/>
  <c r="H64" i="2" s="1"/>
  <c r="J64" i="2" s="1"/>
  <c r="D65" i="2" s="1"/>
  <c r="I65" i="2" l="1"/>
  <c r="K65" i="2" s="1"/>
  <c r="F65" i="2"/>
  <c r="G65" i="2" l="1"/>
  <c r="H65" i="2" s="1"/>
  <c r="J65" i="2" s="1"/>
  <c r="D66" i="2" s="1"/>
  <c r="F66" i="2" l="1"/>
  <c r="I66" i="2"/>
  <c r="K66" i="2" s="1"/>
  <c r="G66" i="2" l="1"/>
  <c r="H66" i="2" s="1"/>
  <c r="J66" i="2" s="1"/>
  <c r="D67" i="2" s="1"/>
  <c r="I67" i="2" l="1"/>
  <c r="K67" i="2" s="1"/>
  <c r="F67" i="2"/>
  <c r="G67" i="2" l="1"/>
  <c r="H67" i="2" s="1"/>
  <c r="J67" i="2" s="1"/>
  <c r="D68" i="2" s="1"/>
  <c r="F68" i="2" l="1"/>
  <c r="I68" i="2"/>
  <c r="K68" i="2" s="1"/>
  <c r="G68" i="2" l="1"/>
  <c r="H68" i="2" s="1"/>
  <c r="J68" i="2" s="1"/>
  <c r="D69" i="2" s="1"/>
  <c r="F69" i="2" l="1"/>
  <c r="I69" i="2"/>
  <c r="K69" i="2" s="1"/>
  <c r="G69" i="2" l="1"/>
  <c r="H69" i="2" s="1"/>
  <c r="J69" i="2" s="1"/>
  <c r="D70" i="2" s="1"/>
  <c r="I70" i="2" l="1"/>
  <c r="K70" i="2" s="1"/>
  <c r="F70" i="2"/>
  <c r="G70" i="2" l="1"/>
  <c r="H70" i="2" s="1"/>
  <c r="J70" i="2" s="1"/>
  <c r="D71" i="2" s="1"/>
  <c r="I71" i="2" l="1"/>
  <c r="K71" i="2" s="1"/>
  <c r="F71" i="2"/>
  <c r="G71" i="2" l="1"/>
  <c r="H71" i="2" s="1"/>
  <c r="J71" i="2" s="1"/>
  <c r="D72" i="2" s="1"/>
  <c r="I72" i="2" l="1"/>
  <c r="K72" i="2" s="1"/>
  <c r="F72" i="2"/>
  <c r="G72" i="2" l="1"/>
  <c r="H72" i="2" s="1"/>
  <c r="J72" i="2" s="1"/>
  <c r="D73" i="2" s="1"/>
  <c r="I73" i="2" l="1"/>
  <c r="K73" i="2" s="1"/>
  <c r="F73" i="2"/>
  <c r="G73" i="2" l="1"/>
  <c r="H73" i="2" s="1"/>
  <c r="J73" i="2" s="1"/>
  <c r="D74" i="2" s="1"/>
  <c r="I74" i="2" l="1"/>
  <c r="K74" i="2" s="1"/>
  <c r="F74" i="2"/>
  <c r="G74" i="2" l="1"/>
  <c r="H74" i="2" s="1"/>
  <c r="J74" i="2" s="1"/>
  <c r="D75" i="2" s="1"/>
  <c r="I75" i="2" l="1"/>
  <c r="K75" i="2" s="1"/>
  <c r="F75" i="2"/>
  <c r="G75" i="2" l="1"/>
  <c r="H75" i="2" s="1"/>
  <c r="J75" i="2" s="1"/>
  <c r="D76" i="2" s="1"/>
  <c r="I76" i="2" l="1"/>
  <c r="K76" i="2" s="1"/>
  <c r="F76" i="2"/>
  <c r="G76" i="2" l="1"/>
  <c r="H76" i="2" s="1"/>
  <c r="J76" i="2" s="1"/>
  <c r="D77" i="2" s="1"/>
  <c r="I77" i="2" l="1"/>
  <c r="K77" i="2" s="1"/>
  <c r="F77" i="2"/>
  <c r="G77" i="2" l="1"/>
  <c r="H77" i="2" s="1"/>
  <c r="J77" i="2" s="1"/>
  <c r="D78" i="2" s="1"/>
  <c r="I78" i="2" l="1"/>
  <c r="K78" i="2" s="1"/>
  <c r="F78" i="2"/>
  <c r="G78" i="2" l="1"/>
  <c r="H78" i="2" s="1"/>
  <c r="J78" i="2" s="1"/>
  <c r="D79" i="2" s="1"/>
  <c r="I79" i="2" l="1"/>
  <c r="K79" i="2" s="1"/>
  <c r="F79" i="2"/>
  <c r="G79" i="2" l="1"/>
  <c r="H79" i="2" s="1"/>
  <c r="J79" i="2" s="1"/>
  <c r="D80" i="2" s="1"/>
  <c r="I80" i="2" l="1"/>
  <c r="K80" i="2" s="1"/>
  <c r="F80" i="2"/>
  <c r="G80" i="2" l="1"/>
  <c r="H80" i="2" s="1"/>
  <c r="J80" i="2" s="1"/>
  <c r="D81" i="2" s="1"/>
  <c r="F81" i="2" l="1"/>
  <c r="I81" i="2"/>
  <c r="K81" i="2" s="1"/>
  <c r="G81" i="2" l="1"/>
  <c r="H81" i="2" s="1"/>
  <c r="J81" i="2" s="1"/>
  <c r="D82" i="2" s="1"/>
  <c r="I82" i="2" l="1"/>
  <c r="K82" i="2" s="1"/>
  <c r="F82" i="2"/>
  <c r="G82" i="2" l="1"/>
  <c r="H82" i="2" s="1"/>
  <c r="J82" i="2" s="1"/>
  <c r="D83" i="2" s="1"/>
  <c r="I83" i="2" l="1"/>
  <c r="K83" i="2" s="1"/>
  <c r="F83" i="2"/>
  <c r="G83" i="2" l="1"/>
  <c r="H83" i="2" s="1"/>
  <c r="J83" i="2" s="1"/>
  <c r="D84" i="2" s="1"/>
  <c r="I84" i="2" l="1"/>
  <c r="K84" i="2" s="1"/>
  <c r="F84" i="2"/>
  <c r="G84" i="2" l="1"/>
  <c r="H84" i="2" s="1"/>
  <c r="J84" i="2" s="1"/>
  <c r="D85" i="2" s="1"/>
  <c r="I85" i="2" l="1"/>
  <c r="K85" i="2" s="1"/>
  <c r="F85" i="2"/>
  <c r="G85" i="2" l="1"/>
  <c r="H85" i="2" s="1"/>
  <c r="J85" i="2" s="1"/>
  <c r="D86" i="2" s="1"/>
  <c r="I86" i="2" l="1"/>
  <c r="K86" i="2" s="1"/>
  <c r="F86" i="2"/>
  <c r="G86" i="2" l="1"/>
  <c r="H86" i="2" s="1"/>
  <c r="J86" i="2" s="1"/>
  <c r="D87" i="2" s="1"/>
  <c r="I87" i="2" l="1"/>
  <c r="K87" i="2" s="1"/>
  <c r="F87" i="2"/>
  <c r="G87" i="2" l="1"/>
  <c r="H87" i="2" s="1"/>
  <c r="J87" i="2" s="1"/>
  <c r="D88" i="2" s="1"/>
  <c r="F88" i="2" l="1"/>
  <c r="I88" i="2"/>
  <c r="K88" i="2" s="1"/>
  <c r="G88" i="2" l="1"/>
  <c r="H88" i="2" s="1"/>
  <c r="J88" i="2" s="1"/>
  <c r="D89" i="2" s="1"/>
  <c r="I89" i="2" l="1"/>
  <c r="K89" i="2" s="1"/>
  <c r="F89" i="2"/>
  <c r="G89" i="2" l="1"/>
  <c r="H89" i="2" s="1"/>
  <c r="J89" i="2" s="1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I99" i="2" l="1"/>
  <c r="K99" i="2" s="1"/>
  <c r="F99" i="2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I102" i="2" l="1"/>
  <c r="K102" i="2" s="1"/>
  <c r="F102" i="2"/>
  <c r="G102" i="2" l="1"/>
  <c r="H102" i="2" s="1"/>
  <c r="J102" i="2" s="1"/>
  <c r="D103" i="2" s="1"/>
  <c r="I103" i="2" l="1"/>
  <c r="K103" i="2" s="1"/>
  <c r="F103" i="2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I105" i="2" l="1"/>
  <c r="K105" i="2" s="1"/>
  <c r="F105" i="2"/>
  <c r="G105" i="2" l="1"/>
  <c r="H105" i="2" s="1"/>
  <c r="J105" i="2" s="1"/>
  <c r="D106" i="2" s="1"/>
  <c r="I106" i="2" l="1"/>
  <c r="K106" i="2" s="1"/>
  <c r="F106" i="2"/>
  <c r="G106" i="2" l="1"/>
  <c r="H106" i="2" s="1"/>
  <c r="J106" i="2" s="1"/>
  <c r="D107" i="2" s="1"/>
  <c r="I107" i="2" l="1"/>
  <c r="K107" i="2" s="1"/>
  <c r="F107" i="2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F109" i="2" l="1"/>
  <c r="I109" i="2"/>
  <c r="K109" i="2" s="1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I111" i="2" l="1"/>
  <c r="K111" i="2" s="1"/>
  <c r="F111" i="2"/>
  <c r="G111" i="2" l="1"/>
  <c r="H111" i="2" s="1"/>
  <c r="J111" i="2" s="1"/>
  <c r="D112" i="2" s="1"/>
  <c r="I112" i="2" l="1"/>
  <c r="K112" i="2" s="1"/>
  <c r="F112" i="2"/>
  <c r="G112" i="2" l="1"/>
  <c r="H112" i="2" s="1"/>
  <c r="J112" i="2" s="1"/>
  <c r="D113" i="2" s="1"/>
  <c r="I113" i="2" l="1"/>
  <c r="K113" i="2" s="1"/>
  <c r="F113" i="2"/>
  <c r="G113" i="2" l="1"/>
  <c r="H113" i="2" s="1"/>
  <c r="J113" i="2" s="1"/>
  <c r="D114" i="2" s="1"/>
  <c r="I114" i="2" l="1"/>
  <c r="K114" i="2" s="1"/>
  <c r="F114" i="2"/>
  <c r="G114" i="2" l="1"/>
  <c r="H114" i="2" s="1"/>
  <c r="J114" i="2" s="1"/>
  <c r="D115" i="2" s="1"/>
  <c r="I115" i="2" l="1"/>
  <c r="K115" i="2" s="1"/>
  <c r="F115" i="2"/>
  <c r="G115" i="2" l="1"/>
  <c r="H115" i="2" s="1"/>
  <c r="J115" i="2" s="1"/>
  <c r="D116" i="2" s="1"/>
  <c r="I116" i="2" l="1"/>
  <c r="K116" i="2" s="1"/>
  <c r="F116" i="2"/>
  <c r="G116" i="2" l="1"/>
  <c r="H116" i="2" s="1"/>
  <c r="J116" i="2" s="1"/>
  <c r="D117" i="2" s="1"/>
  <c r="I117" i="2" l="1"/>
  <c r="K117" i="2" s="1"/>
  <c r="F117" i="2"/>
  <c r="G117" i="2" l="1"/>
  <c r="H117" i="2" s="1"/>
  <c r="J117" i="2" s="1"/>
  <c r="D118" i="2" s="1"/>
  <c r="F118" i="2" l="1"/>
  <c r="I118" i="2"/>
  <c r="K118" i="2" s="1"/>
  <c r="G118" i="2" l="1"/>
  <c r="H118" i="2" s="1"/>
  <c r="J118" i="2" s="1"/>
  <c r="D119" i="2" s="1"/>
  <c r="I119" i="2" l="1"/>
  <c r="K119" i="2" s="1"/>
  <c r="F119" i="2"/>
  <c r="G119" i="2" l="1"/>
  <c r="H119" i="2" s="1"/>
  <c r="J119" i="2" s="1"/>
  <c r="D120" i="2" s="1"/>
  <c r="F120" i="2" l="1"/>
  <c r="I120" i="2"/>
  <c r="K120" i="2" s="1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I123" i="2" l="1"/>
  <c r="K123" i="2" s="1"/>
  <c r="F123" i="2"/>
  <c r="G123" i="2" l="1"/>
  <c r="H123" i="2" s="1"/>
  <c r="J123" i="2" s="1"/>
  <c r="D124" i="2" s="1"/>
  <c r="I124" i="2" l="1"/>
  <c r="K124" i="2" s="1"/>
  <c r="F124" i="2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F126" i="2" l="1"/>
  <c r="I126" i="2"/>
  <c r="K126" i="2" s="1"/>
  <c r="G126" i="2" l="1"/>
  <c r="H126" i="2" s="1"/>
  <c r="J126" i="2" s="1"/>
  <c r="D127" i="2" s="1"/>
  <c r="I127" i="2" l="1"/>
  <c r="K127" i="2" s="1"/>
  <c r="F127" i="2"/>
  <c r="G127" i="2" l="1"/>
  <c r="H127" i="2" s="1"/>
  <c r="J127" i="2" s="1"/>
  <c r="D128" i="2" s="1"/>
  <c r="I128" i="2" l="1"/>
  <c r="K128" i="2" s="1"/>
  <c r="F128" i="2"/>
  <c r="G128" i="2" l="1"/>
  <c r="H128" i="2" s="1"/>
  <c r="J128" i="2" s="1"/>
  <c r="D129" i="2" s="1"/>
  <c r="I129" i="2" l="1"/>
  <c r="K129" i="2" s="1"/>
  <c r="F129" i="2"/>
  <c r="G129" i="2" l="1"/>
  <c r="H129" i="2" s="1"/>
  <c r="J129" i="2" s="1"/>
  <c r="D130" i="2" s="1"/>
  <c r="F130" i="2" l="1"/>
  <c r="I130" i="2"/>
  <c r="K130" i="2" s="1"/>
  <c r="G130" i="2" l="1"/>
  <c r="H130" i="2" s="1"/>
  <c r="J130" i="2" s="1"/>
  <c r="D131" i="2" s="1"/>
  <c r="I131" i="2" l="1"/>
  <c r="K131" i="2" s="1"/>
  <c r="F131" i="2"/>
  <c r="G131" i="2" l="1"/>
  <c r="H131" i="2" s="1"/>
  <c r="J131" i="2" s="1"/>
  <c r="D132" i="2" s="1"/>
  <c r="I132" i="2" l="1"/>
  <c r="K132" i="2" s="1"/>
  <c r="F132" i="2"/>
  <c r="G132" i="2" l="1"/>
  <c r="H132" i="2" s="1"/>
  <c r="J132" i="2" s="1"/>
  <c r="D133" i="2" s="1"/>
  <c r="F133" i="2" l="1"/>
  <c r="I133" i="2"/>
  <c r="K133" i="2" s="1"/>
  <c r="G133" i="2" l="1"/>
  <c r="H133" i="2" s="1"/>
  <c r="J133" i="2" s="1"/>
  <c r="D134" i="2" s="1"/>
  <c r="I134" i="2" l="1"/>
  <c r="K134" i="2" s="1"/>
  <c r="F134" i="2"/>
  <c r="G134" i="2" l="1"/>
  <c r="H134" i="2" s="1"/>
  <c r="J134" i="2" s="1"/>
  <c r="D135" i="2" s="1"/>
  <c r="I135" i="2" l="1"/>
  <c r="K135" i="2" s="1"/>
  <c r="F135" i="2"/>
  <c r="G135" i="2" l="1"/>
  <c r="H135" i="2" s="1"/>
  <c r="J135" i="2" s="1"/>
  <c r="D136" i="2" s="1"/>
  <c r="I136" i="2" l="1"/>
  <c r="K136" i="2" s="1"/>
  <c r="F136" i="2"/>
  <c r="G136" i="2" l="1"/>
  <c r="H136" i="2" s="1"/>
  <c r="J136" i="2" s="1"/>
  <c r="D137" i="2" s="1"/>
  <c r="I137" i="2" l="1"/>
  <c r="K137" i="2" s="1"/>
  <c r="F137" i="2"/>
  <c r="G137" i="2" l="1"/>
  <c r="H137" i="2" s="1"/>
  <c r="J137" i="2" s="1"/>
  <c r="D138" i="2" s="1"/>
  <c r="I138" i="2" l="1"/>
  <c r="F138" i="2"/>
  <c r="K138" i="2" l="1"/>
  <c r="G138" i="2"/>
  <c r="H138" i="2" l="1"/>
  <c r="J138" i="2" s="1"/>
  <c r="D139" i="2" s="1"/>
  <c r="I139" i="2" l="1"/>
  <c r="F139" i="2"/>
  <c r="K139" i="2" l="1"/>
  <c r="G139" i="2"/>
  <c r="H139" i="2" l="1"/>
  <c r="J139" i="2" s="1"/>
  <c r="D140" i="2" s="1"/>
  <c r="F140" i="2" l="1"/>
  <c r="I140" i="2"/>
  <c r="G140" i="2" l="1"/>
  <c r="K140" i="2"/>
  <c r="H140" i="2" l="1"/>
  <c r="J140" i="2" s="1"/>
  <c r="D141" i="2" s="1"/>
  <c r="I141" i="2" l="1"/>
  <c r="F141" i="2"/>
  <c r="K141" i="2" l="1"/>
  <c r="G141" i="2"/>
  <c r="H141" i="2" l="1"/>
  <c r="J141" i="2" s="1"/>
  <c r="D142" i="2" s="1"/>
  <c r="F142" i="2" l="1"/>
  <c r="I142" i="2"/>
  <c r="G142" i="2" l="1"/>
  <c r="K142" i="2"/>
  <c r="H142" i="2" l="1"/>
  <c r="J142" i="2" s="1"/>
  <c r="D143" i="2" s="1"/>
  <c r="I143" i="2" l="1"/>
  <c r="F143" i="2"/>
  <c r="K143" i="2" l="1"/>
  <c r="G143" i="2"/>
  <c r="H143" i="2" s="1"/>
  <c r="J143" i="2" s="1"/>
  <c r="D144" i="2" s="1"/>
  <c r="I144" i="2" l="1"/>
  <c r="K144" i="2" s="1"/>
  <c r="F144" i="2"/>
  <c r="G144" i="2" l="1"/>
  <c r="H144" i="2" s="1"/>
  <c r="J144" i="2" s="1"/>
  <c r="D145" i="2" s="1"/>
  <c r="I145" i="2" l="1"/>
  <c r="K145" i="2" s="1"/>
  <c r="F145" i="2"/>
  <c r="G145" i="2" l="1"/>
  <c r="H145" i="2" s="1"/>
  <c r="J145" i="2" s="1"/>
  <c r="D146" i="2" s="1"/>
  <c r="I146" i="2" l="1"/>
  <c r="K146" i="2" s="1"/>
  <c r="F146" i="2"/>
  <c r="G146" i="2" l="1"/>
  <c r="H146" i="2" s="1"/>
  <c r="J146" i="2" s="1"/>
  <c r="D147" i="2" s="1"/>
  <c r="F147" i="2" l="1"/>
  <c r="I147" i="2"/>
  <c r="K147" i="2" s="1"/>
  <c r="G147" i="2" l="1"/>
  <c r="H147" i="2" s="1"/>
  <c r="J147" i="2" s="1"/>
  <c r="D148" i="2" s="1"/>
  <c r="F148" i="2" l="1"/>
  <c r="I148" i="2"/>
  <c r="K148" i="2" s="1"/>
  <c r="G148" i="2" l="1"/>
  <c r="H148" i="2" s="1"/>
  <c r="J148" i="2" s="1"/>
  <c r="D149" i="2" s="1"/>
  <c r="I149" i="2" l="1"/>
  <c r="K149" i="2" s="1"/>
  <c r="F149" i="2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I151" i="2" l="1"/>
  <c r="K151" i="2" s="1"/>
  <c r="F151" i="2"/>
  <c r="G151" i="2" l="1"/>
  <c r="H151" i="2" s="1"/>
  <c r="J151" i="2" s="1"/>
  <c r="D152" i="2" s="1"/>
  <c r="I152" i="2" l="1"/>
  <c r="K152" i="2" s="1"/>
  <c r="F152" i="2"/>
  <c r="G152" i="2" l="1"/>
  <c r="H152" i="2" s="1"/>
  <c r="J152" i="2" s="1"/>
  <c r="D153" i="2" s="1"/>
  <c r="I153" i="2" l="1"/>
  <c r="K153" i="2" s="1"/>
  <c r="F153" i="2"/>
  <c r="G153" i="2" l="1"/>
  <c r="H153" i="2" s="1"/>
  <c r="J153" i="2" s="1"/>
  <c r="D154" i="2" s="1"/>
  <c r="F154" i="2" l="1"/>
  <c r="I154" i="2"/>
  <c r="K154" i="2" s="1"/>
  <c r="G154" i="2" l="1"/>
  <c r="H154" i="2" s="1"/>
  <c r="J154" i="2" s="1"/>
  <c r="D155" i="2" s="1"/>
  <c r="F155" i="2" l="1"/>
  <c r="I155" i="2"/>
  <c r="K155" i="2" s="1"/>
  <c r="G155" i="2" l="1"/>
  <c r="H155" i="2" s="1"/>
  <c r="J155" i="2" s="1"/>
  <c r="D156" i="2" s="1"/>
  <c r="I156" i="2" l="1"/>
  <c r="K156" i="2" s="1"/>
  <c r="F156" i="2"/>
  <c r="G156" i="2" l="1"/>
  <c r="H156" i="2" s="1"/>
  <c r="J156" i="2" s="1"/>
  <c r="D157" i="2" s="1"/>
  <c r="I157" i="2" l="1"/>
  <c r="K157" i="2" s="1"/>
  <c r="F157" i="2"/>
  <c r="G157" i="2" l="1"/>
  <c r="H157" i="2" s="1"/>
  <c r="J157" i="2" s="1"/>
  <c r="D158" i="2" s="1"/>
  <c r="I158" i="2" l="1"/>
  <c r="K158" i="2" s="1"/>
  <c r="F158" i="2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F160" i="2" l="1"/>
  <c r="I160" i="2"/>
  <c r="K160" i="2" s="1"/>
  <c r="G160" i="2" l="1"/>
  <c r="H160" i="2" s="1"/>
  <c r="J160" i="2" s="1"/>
  <c r="D161" i="2" s="1"/>
  <c r="I161" i="2" l="1"/>
  <c r="K161" i="2" s="1"/>
  <c r="F161" i="2"/>
  <c r="G161" i="2" l="1"/>
  <c r="H161" i="2" s="1"/>
  <c r="J161" i="2" s="1"/>
  <c r="D162" i="2" s="1"/>
  <c r="I162" i="2" l="1"/>
  <c r="K162" i="2" s="1"/>
  <c r="F162" i="2"/>
  <c r="G162" i="2" l="1"/>
  <c r="H162" i="2" s="1"/>
  <c r="J162" i="2" s="1"/>
  <c r="D163" i="2" s="1"/>
  <c r="F163" i="2" l="1"/>
  <c r="I163" i="2"/>
  <c r="K163" i="2" s="1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I165" i="2" l="1"/>
  <c r="K165" i="2" s="1"/>
  <c r="F165" i="2"/>
  <c r="G165" i="2" l="1"/>
  <c r="H165" i="2" s="1"/>
  <c r="J165" i="2" s="1"/>
  <c r="D166" i="2" s="1"/>
  <c r="I166" i="2" l="1"/>
  <c r="K166" i="2" s="1"/>
  <c r="F166" i="2"/>
  <c r="G166" i="2" l="1"/>
  <c r="H166" i="2" s="1"/>
  <c r="J166" i="2" s="1"/>
  <c r="D167" i="2" s="1"/>
  <c r="I167" i="2" l="1"/>
  <c r="K167" i="2" s="1"/>
  <c r="F167" i="2"/>
  <c r="G167" i="2" l="1"/>
  <c r="H167" i="2" s="1"/>
  <c r="J167" i="2" s="1"/>
  <c r="D168" i="2" s="1"/>
  <c r="I168" i="2" l="1"/>
  <c r="K168" i="2" s="1"/>
  <c r="F168" i="2"/>
  <c r="G168" i="2" l="1"/>
  <c r="H168" i="2" s="1"/>
  <c r="J168" i="2" s="1"/>
  <c r="D169" i="2" s="1"/>
  <c r="F169" i="2" l="1"/>
  <c r="I169" i="2"/>
  <c r="K169" i="2" s="1"/>
  <c r="G169" i="2" l="1"/>
  <c r="H169" i="2" s="1"/>
  <c r="J169" i="2" s="1"/>
  <c r="D170" i="2" s="1"/>
  <c r="I170" i="2" l="1"/>
  <c r="K170" i="2" s="1"/>
  <c r="F170" i="2"/>
  <c r="G170" i="2" l="1"/>
  <c r="H170" i="2" s="1"/>
  <c r="J170" i="2" s="1"/>
  <c r="D171" i="2" s="1"/>
  <c r="I171" i="2" l="1"/>
  <c r="K171" i="2" s="1"/>
  <c r="F171" i="2"/>
  <c r="G171" i="2" l="1"/>
  <c r="H171" i="2" s="1"/>
  <c r="J171" i="2" s="1"/>
  <c r="D172" i="2" s="1"/>
  <c r="F172" i="2" l="1"/>
  <c r="I172" i="2"/>
  <c r="K172" i="2" s="1"/>
  <c r="G172" i="2" l="1"/>
  <c r="H172" i="2" s="1"/>
  <c r="J172" i="2" s="1"/>
  <c r="D173" i="2" s="1"/>
  <c r="I173" i="2" l="1"/>
  <c r="K173" i="2" s="1"/>
  <c r="F173" i="2"/>
  <c r="G173" i="2" l="1"/>
  <c r="H173" i="2" s="1"/>
  <c r="J173" i="2" s="1"/>
  <c r="D174" i="2" s="1"/>
  <c r="F174" i="2" l="1"/>
  <c r="I174" i="2"/>
  <c r="K174" i="2" s="1"/>
  <c r="G174" i="2" l="1"/>
  <c r="H174" i="2" s="1"/>
  <c r="J174" i="2" s="1"/>
  <c r="D175" i="2" s="1"/>
  <c r="F175" i="2" l="1"/>
  <c r="I175" i="2"/>
  <c r="K175" i="2" s="1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I177" i="2" l="1"/>
  <c r="K177" i="2" s="1"/>
  <c r="F177" i="2"/>
  <c r="G177" i="2" l="1"/>
  <c r="H177" i="2" s="1"/>
  <c r="J177" i="2" s="1"/>
  <c r="D178" i="2" s="1"/>
  <c r="I178" i="2" l="1"/>
  <c r="K178" i="2" s="1"/>
  <c r="F178" i="2"/>
  <c r="G178" i="2" l="1"/>
  <c r="H178" i="2" s="1"/>
  <c r="J178" i="2" s="1"/>
  <c r="D179" i="2" s="1"/>
  <c r="I179" i="2" l="1"/>
  <c r="K179" i="2" s="1"/>
  <c r="F179" i="2"/>
  <c r="G179" i="2" l="1"/>
  <c r="H179" i="2" s="1"/>
  <c r="J179" i="2" s="1"/>
  <c r="D180" i="2" s="1"/>
  <c r="I180" i="2" l="1"/>
  <c r="K180" i="2" s="1"/>
  <c r="F180" i="2"/>
  <c r="G180" i="2" l="1"/>
  <c r="H180" i="2" s="1"/>
  <c r="J180" i="2" s="1"/>
  <c r="D181" i="2" s="1"/>
  <c r="I181" i="2" l="1"/>
  <c r="K181" i="2" s="1"/>
  <c r="F181" i="2"/>
  <c r="G181" i="2" l="1"/>
  <c r="H181" i="2" s="1"/>
  <c r="J181" i="2" s="1"/>
  <c r="D182" i="2" s="1"/>
  <c r="I182" i="2" l="1"/>
  <c r="K182" i="2" s="1"/>
  <c r="F182" i="2"/>
  <c r="G182" i="2" l="1"/>
  <c r="H182" i="2" s="1"/>
  <c r="J182" i="2" s="1"/>
  <c r="D183" i="2" s="1"/>
  <c r="I183" i="2" l="1"/>
  <c r="K183" i="2" s="1"/>
  <c r="F183" i="2"/>
  <c r="G183" i="2" l="1"/>
  <c r="H183" i="2" s="1"/>
  <c r="J183" i="2" s="1"/>
  <c r="D184" i="2" s="1"/>
  <c r="F184" i="2" l="1"/>
  <c r="I184" i="2"/>
  <c r="K184" i="2" s="1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F186" i="2" l="1"/>
  <c r="I186" i="2"/>
  <c r="K186" i="2" s="1"/>
  <c r="G186" i="2" l="1"/>
  <c r="H186" i="2" s="1"/>
  <c r="J186" i="2" s="1"/>
  <c r="D187" i="2" s="1"/>
  <c r="I187" i="2" l="1"/>
  <c r="K187" i="2" s="1"/>
  <c r="F187" i="2"/>
  <c r="G187" i="2" l="1"/>
  <c r="H187" i="2" s="1"/>
  <c r="J187" i="2" s="1"/>
  <c r="D188" i="2" s="1"/>
  <c r="I188" i="2" l="1"/>
  <c r="K188" i="2" s="1"/>
  <c r="F188" i="2"/>
  <c r="G188" i="2" l="1"/>
  <c r="H188" i="2" s="1"/>
  <c r="J188" i="2" s="1"/>
  <c r="D189" i="2" s="1"/>
  <c r="F189" i="2" l="1"/>
  <c r="I189" i="2"/>
  <c r="K189" i="2" s="1"/>
  <c r="G189" i="2" l="1"/>
  <c r="H189" i="2" s="1"/>
  <c r="J189" i="2" s="1"/>
  <c r="D190" i="2" s="1"/>
  <c r="F190" i="2" l="1"/>
  <c r="I190" i="2"/>
  <c r="K190" i="2" s="1"/>
  <c r="G190" i="2" l="1"/>
  <c r="H190" i="2" s="1"/>
  <c r="J190" i="2" s="1"/>
  <c r="D191" i="2" s="1"/>
  <c r="I191" i="2" l="1"/>
  <c r="K191" i="2" s="1"/>
  <c r="F191" i="2"/>
  <c r="G191" i="2" l="1"/>
  <c r="H191" i="2" s="1"/>
  <c r="J191" i="2" s="1"/>
  <c r="D192" i="2" s="1"/>
  <c r="I192" i="2" l="1"/>
  <c r="K192" i="2" s="1"/>
  <c r="F192" i="2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I194" i="2" l="1"/>
  <c r="K194" i="2" s="1"/>
  <c r="F194" i="2"/>
  <c r="G194" i="2" l="1"/>
  <c r="H194" i="2" s="1"/>
  <c r="J194" i="2" s="1"/>
  <c r="D195" i="2" s="1"/>
  <c r="I195" i="2" l="1"/>
  <c r="K195" i="2" s="1"/>
  <c r="F195" i="2"/>
  <c r="G195" i="2" l="1"/>
  <c r="H195" i="2" s="1"/>
  <c r="J195" i="2" s="1"/>
  <c r="D196" i="2" s="1"/>
  <c r="I196" i="2" l="1"/>
  <c r="K196" i="2" s="1"/>
  <c r="F196" i="2"/>
  <c r="G196" i="2" l="1"/>
  <c r="H196" i="2" s="1"/>
  <c r="J196" i="2" s="1"/>
  <c r="D197" i="2" s="1"/>
  <c r="F197" i="2" l="1"/>
  <c r="I197" i="2"/>
  <c r="K197" i="2" s="1"/>
  <c r="G197" i="2" l="1"/>
  <c r="H197" i="2" s="1"/>
  <c r="J197" i="2" s="1"/>
  <c r="D198" i="2" s="1"/>
  <c r="F198" i="2" l="1"/>
  <c r="I198" i="2"/>
  <c r="K198" i="2" s="1"/>
  <c r="G198" i="2" l="1"/>
  <c r="H198" i="2" s="1"/>
  <c r="J198" i="2" s="1"/>
  <c r="D199" i="2" s="1"/>
  <c r="I199" i="2" l="1"/>
  <c r="K199" i="2" s="1"/>
  <c r="F199" i="2"/>
  <c r="G199" i="2" l="1"/>
  <c r="H199" i="2" s="1"/>
  <c r="J199" i="2" s="1"/>
  <c r="D200" i="2" s="1"/>
  <c r="I200" i="2" l="1"/>
  <c r="K200" i="2" s="1"/>
  <c r="F200" i="2"/>
  <c r="G200" i="2" l="1"/>
  <c r="H200" i="2" s="1"/>
  <c r="J200" i="2" s="1"/>
  <c r="D201" i="2" s="1"/>
  <c r="F201" i="2" l="1"/>
  <c r="I201" i="2"/>
  <c r="K201" i="2" s="1"/>
  <c r="G201" i="2" l="1"/>
  <c r="H201" i="2" s="1"/>
  <c r="J201" i="2" s="1"/>
  <c r="D202" i="2" s="1"/>
  <c r="F202" i="2" l="1"/>
  <c r="I202" i="2"/>
  <c r="K202" i="2" s="1"/>
  <c r="G202" i="2" l="1"/>
  <c r="H202" i="2" s="1"/>
  <c r="J202" i="2" s="1"/>
  <c r="D203" i="2" s="1"/>
  <c r="I203" i="2" l="1"/>
  <c r="K203" i="2" s="1"/>
  <c r="F203" i="2"/>
  <c r="G203" i="2" l="1"/>
  <c r="H203" i="2" s="1"/>
  <c r="J203" i="2" s="1"/>
  <c r="D204" i="2" s="1"/>
  <c r="I204" i="2" l="1"/>
  <c r="K204" i="2" s="1"/>
  <c r="F204" i="2"/>
  <c r="G204" i="2" l="1"/>
  <c r="H204" i="2" s="1"/>
  <c r="J204" i="2" s="1"/>
  <c r="D205" i="2" s="1"/>
  <c r="I205" i="2" l="1"/>
  <c r="K205" i="2" s="1"/>
  <c r="F205" i="2"/>
  <c r="G205" i="2" l="1"/>
  <c r="H205" i="2" s="1"/>
  <c r="J205" i="2" s="1"/>
  <c r="D206" i="2" s="1"/>
  <c r="F206" i="2" l="1"/>
  <c r="I206" i="2"/>
  <c r="K206" i="2" s="1"/>
  <c r="G206" i="2" l="1"/>
  <c r="H206" i="2" s="1"/>
  <c r="J206" i="2" s="1"/>
  <c r="D207" i="2" s="1"/>
  <c r="I207" i="2" l="1"/>
  <c r="K207" i="2" s="1"/>
  <c r="F207" i="2"/>
  <c r="G207" i="2" l="1"/>
  <c r="H207" i="2" s="1"/>
  <c r="J207" i="2" s="1"/>
  <c r="D208" i="2" s="1"/>
  <c r="F208" i="2" l="1"/>
  <c r="I208" i="2"/>
  <c r="K208" i="2" s="1"/>
  <c r="G208" i="2" l="1"/>
  <c r="H208" i="2" s="1"/>
  <c r="J208" i="2" s="1"/>
  <c r="D209" i="2" s="1"/>
  <c r="F209" i="2" l="1"/>
  <c r="I209" i="2"/>
  <c r="K209" i="2" s="1"/>
  <c r="G209" i="2" l="1"/>
  <c r="H209" i="2" s="1"/>
  <c r="J209" i="2" s="1"/>
  <c r="D210" i="2" s="1"/>
  <c r="I210" i="2" l="1"/>
  <c r="K210" i="2" s="1"/>
  <c r="F210" i="2"/>
  <c r="G210" i="2" l="1"/>
  <c r="H210" i="2" s="1"/>
  <c r="J210" i="2" s="1"/>
  <c r="D211" i="2" s="1"/>
  <c r="I211" i="2" l="1"/>
  <c r="K211" i="2" s="1"/>
  <c r="F211" i="2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I213" i="2" l="1"/>
  <c r="K213" i="2" s="1"/>
  <c r="F213" i="2"/>
  <c r="G213" i="2" l="1"/>
  <c r="H213" i="2" s="1"/>
  <c r="J213" i="2" s="1"/>
  <c r="D214" i="2" s="1"/>
  <c r="I214" i="2" l="1"/>
  <c r="K214" i="2" s="1"/>
  <c r="F214" i="2"/>
  <c r="G214" i="2" l="1"/>
  <c r="H214" i="2" s="1"/>
  <c r="J214" i="2" s="1"/>
  <c r="D215" i="2" s="1"/>
  <c r="I215" i="2" l="1"/>
  <c r="K215" i="2" s="1"/>
  <c r="F215" i="2"/>
  <c r="G215" i="2" l="1"/>
  <c r="H215" i="2" s="1"/>
  <c r="J215" i="2" s="1"/>
  <c r="D216" i="2" s="1"/>
  <c r="F216" i="2" l="1"/>
  <c r="I216" i="2"/>
  <c r="K216" i="2" s="1"/>
  <c r="G216" i="2" l="1"/>
  <c r="H216" i="2" s="1"/>
  <c r="J216" i="2" s="1"/>
  <c r="D217" i="2" s="1"/>
  <c r="F217" i="2" l="1"/>
  <c r="I217" i="2"/>
  <c r="K217" i="2" s="1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I220" i="2" l="1"/>
  <c r="K220" i="2" s="1"/>
  <c r="F220" i="2"/>
  <c r="G220" i="2" l="1"/>
  <c r="H220" i="2" s="1"/>
  <c r="J220" i="2" s="1"/>
  <c r="D221" i="2" s="1"/>
  <c r="I221" i="2" l="1"/>
  <c r="K221" i="2" s="1"/>
  <c r="F221" i="2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F223" i="2" l="1"/>
  <c r="I223" i="2"/>
  <c r="K223" i="2" s="1"/>
  <c r="G223" i="2" l="1"/>
  <c r="H223" i="2" s="1"/>
  <c r="J223" i="2" s="1"/>
  <c r="D224" i="2" s="1"/>
  <c r="I224" i="2" l="1"/>
  <c r="K224" i="2" s="1"/>
  <c r="F224" i="2"/>
  <c r="G224" i="2" l="1"/>
  <c r="H224" i="2" s="1"/>
  <c r="J224" i="2" s="1"/>
  <c r="D225" i="2" s="1"/>
  <c r="I225" i="2" l="1"/>
  <c r="K225" i="2" s="1"/>
  <c r="F225" i="2"/>
  <c r="G225" i="2" l="1"/>
  <c r="H225" i="2" s="1"/>
  <c r="J225" i="2" s="1"/>
  <c r="D226" i="2" s="1"/>
  <c r="I226" i="2" l="1"/>
  <c r="K226" i="2" s="1"/>
  <c r="F226" i="2"/>
  <c r="G226" i="2" l="1"/>
  <c r="H226" i="2" s="1"/>
  <c r="J226" i="2" s="1"/>
  <c r="D227" i="2" s="1"/>
  <c r="I227" i="2" l="1"/>
  <c r="K227" i="2" s="1"/>
  <c r="F227" i="2"/>
  <c r="G227" i="2" l="1"/>
  <c r="H227" i="2" s="1"/>
  <c r="J227" i="2" s="1"/>
  <c r="D228" i="2" s="1"/>
  <c r="I228" i="2" l="1"/>
  <c r="K228" i="2" s="1"/>
  <c r="F228" i="2"/>
  <c r="G228" i="2" l="1"/>
  <c r="H228" i="2" s="1"/>
  <c r="J228" i="2" s="1"/>
  <c r="D229" i="2" s="1"/>
  <c r="I229" i="2" l="1"/>
  <c r="K229" i="2" s="1"/>
  <c r="F229" i="2"/>
  <c r="G229" i="2" l="1"/>
  <c r="H229" i="2" s="1"/>
  <c r="J229" i="2" s="1"/>
  <c r="D230" i="2" s="1"/>
  <c r="I230" i="2" l="1"/>
  <c r="K230" i="2" s="1"/>
  <c r="F230" i="2"/>
  <c r="G230" i="2" l="1"/>
  <c r="H230" i="2" s="1"/>
  <c r="J230" i="2" s="1"/>
  <c r="D231" i="2" s="1"/>
  <c r="I231" i="2" l="1"/>
  <c r="K231" i="2" s="1"/>
  <c r="F231" i="2"/>
  <c r="G231" i="2" l="1"/>
  <c r="H231" i="2" s="1"/>
  <c r="J231" i="2" s="1"/>
  <c r="D232" i="2" s="1"/>
  <c r="F232" i="2" l="1"/>
  <c r="I232" i="2"/>
  <c r="K232" i="2" s="1"/>
  <c r="G232" i="2" l="1"/>
  <c r="H232" i="2" s="1"/>
  <c r="J232" i="2" s="1"/>
  <c r="D233" i="2" s="1"/>
  <c r="F233" i="2" l="1"/>
  <c r="I233" i="2"/>
  <c r="K233" i="2" s="1"/>
  <c r="G233" i="2" l="1"/>
  <c r="H233" i="2" s="1"/>
  <c r="J233" i="2" s="1"/>
  <c r="D234" i="2" s="1"/>
  <c r="F234" i="2" l="1"/>
  <c r="I234" i="2"/>
  <c r="K234" i="2" s="1"/>
  <c r="G234" i="2" l="1"/>
  <c r="H234" i="2" s="1"/>
  <c r="J234" i="2" s="1"/>
  <c r="D235" i="2" s="1"/>
  <c r="I235" i="2" l="1"/>
  <c r="K235" i="2" s="1"/>
  <c r="F235" i="2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F237" i="2" l="1"/>
  <c r="I237" i="2"/>
  <c r="K237" i="2" s="1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I240" i="2" l="1"/>
  <c r="K240" i="2" s="1"/>
  <c r="F240" i="2"/>
  <c r="G240" i="2" l="1"/>
  <c r="H240" i="2" s="1"/>
  <c r="J240" i="2" s="1"/>
  <c r="D241" i="2" s="1"/>
  <c r="I241" i="2" l="1"/>
  <c r="K241" i="2" s="1"/>
  <c r="F241" i="2"/>
  <c r="G241" i="2" l="1"/>
  <c r="H241" i="2" s="1"/>
  <c r="J241" i="2" s="1"/>
  <c r="D242" i="2" s="1"/>
  <c r="I242" i="2" l="1"/>
  <c r="K242" i="2" s="1"/>
  <c r="F242" i="2"/>
  <c r="G242" i="2" l="1"/>
  <c r="H242" i="2" s="1"/>
  <c r="J242" i="2" s="1"/>
  <c r="D243" i="2" s="1"/>
  <c r="I243" i="2" l="1"/>
  <c r="K243" i="2" s="1"/>
  <c r="F243" i="2"/>
  <c r="G243" i="2" l="1"/>
  <c r="H243" i="2" s="1"/>
  <c r="J243" i="2" s="1"/>
  <c r="D244" i="2" s="1"/>
  <c r="I244" i="2" l="1"/>
  <c r="K244" i="2" s="1"/>
  <c r="F244" i="2"/>
  <c r="G244" i="2" l="1"/>
  <c r="H244" i="2" s="1"/>
  <c r="J244" i="2" s="1"/>
  <c r="D245" i="2" s="1"/>
  <c r="I245" i="2" l="1"/>
  <c r="K245" i="2" s="1"/>
  <c r="F245" i="2"/>
  <c r="G245" i="2" l="1"/>
  <c r="H245" i="2" s="1"/>
  <c r="J245" i="2" s="1"/>
  <c r="D246" i="2" s="1"/>
  <c r="I246" i="2" l="1"/>
  <c r="K246" i="2" s="1"/>
  <c r="F246" i="2"/>
  <c r="G246" i="2" l="1"/>
  <c r="H246" i="2" s="1"/>
  <c r="J246" i="2" s="1"/>
  <c r="D247" i="2" s="1"/>
  <c r="F247" i="2" l="1"/>
  <c r="I247" i="2"/>
  <c r="K247" i="2" s="1"/>
  <c r="G247" i="2" l="1"/>
  <c r="H247" i="2" s="1"/>
  <c r="J247" i="2" s="1"/>
  <c r="D248" i="2" s="1"/>
  <c r="I248" i="2" l="1"/>
  <c r="K248" i="2" s="1"/>
  <c r="F248" i="2"/>
  <c r="G248" i="2" l="1"/>
  <c r="H248" i="2" s="1"/>
  <c r="J248" i="2" s="1"/>
  <c r="D249" i="2" s="1"/>
  <c r="F249" i="2" l="1"/>
  <c r="I249" i="2"/>
  <c r="K249" i="2" s="1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I252" i="2" l="1"/>
  <c r="K252" i="2" s="1"/>
  <c r="F252" i="2"/>
  <c r="G252" i="2" l="1"/>
  <c r="H252" i="2" s="1"/>
  <c r="J252" i="2" s="1"/>
  <c r="D253" i="2" s="1"/>
  <c r="I253" i="2" l="1"/>
  <c r="K253" i="2" s="1"/>
  <c r="F253" i="2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F255" i="2" l="1"/>
  <c r="I255" i="2"/>
  <c r="K255" i="2" s="1"/>
  <c r="G255" i="2" l="1"/>
  <c r="H255" i="2" s="1"/>
  <c r="J255" i="2" s="1"/>
  <c r="D256" i="2" s="1"/>
  <c r="I256" i="2" l="1"/>
  <c r="K256" i="2" s="1"/>
  <c r="F256" i="2"/>
  <c r="G256" i="2" l="1"/>
  <c r="H256" i="2" s="1"/>
  <c r="J256" i="2" s="1"/>
  <c r="D257" i="2" s="1"/>
  <c r="I257" i="2" l="1"/>
  <c r="K257" i="2" s="1"/>
  <c r="F257" i="2"/>
  <c r="G257" i="2" l="1"/>
  <c r="H257" i="2" s="1"/>
  <c r="J257" i="2" s="1"/>
  <c r="D258" i="2" s="1"/>
  <c r="I258" i="2" l="1"/>
  <c r="K258" i="2" s="1"/>
  <c r="F258" i="2"/>
  <c r="G258" i="2" l="1"/>
  <c r="H258" i="2" s="1"/>
  <c r="J258" i="2" s="1"/>
  <c r="D259" i="2" s="1"/>
  <c r="F259" i="2" l="1"/>
  <c r="I259" i="2"/>
  <c r="K259" i="2" s="1"/>
  <c r="G259" i="2" l="1"/>
  <c r="H259" i="2" s="1"/>
  <c r="J259" i="2" s="1"/>
  <c r="D260" i="2" s="1"/>
  <c r="I260" i="2" l="1"/>
  <c r="K260" i="2" s="1"/>
  <c r="F260" i="2"/>
  <c r="G260" i="2" l="1"/>
  <c r="H260" i="2" s="1"/>
  <c r="J260" i="2" s="1"/>
  <c r="D261" i="2" s="1"/>
  <c r="I261" i="2" l="1"/>
  <c r="K261" i="2" s="1"/>
  <c r="F261" i="2"/>
  <c r="G261" i="2" l="1"/>
  <c r="H261" i="2" s="1"/>
  <c r="J261" i="2" s="1"/>
  <c r="D262" i="2" s="1"/>
  <c r="I262" i="2" l="1"/>
  <c r="K262" i="2" s="1"/>
  <c r="F262" i="2"/>
  <c r="G262" i="2" l="1"/>
  <c r="H262" i="2" s="1"/>
  <c r="J262" i="2" s="1"/>
  <c r="D263" i="2" s="1"/>
  <c r="F263" i="2" l="1"/>
  <c r="I263" i="2"/>
  <c r="K263" i="2" s="1"/>
  <c r="G263" i="2" l="1"/>
  <c r="H263" i="2" s="1"/>
  <c r="J263" i="2" s="1"/>
  <c r="D264" i="2" s="1"/>
  <c r="F264" i="2" l="1"/>
  <c r="I264" i="2"/>
  <c r="K264" i="2" s="1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I269" i="2" l="1"/>
  <c r="K269" i="2" s="1"/>
  <c r="F269" i="2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I273" i="2" l="1"/>
  <c r="K273" i="2" s="1"/>
  <c r="F273" i="2"/>
  <c r="G273" i="2" l="1"/>
  <c r="H273" i="2" s="1"/>
  <c r="J273" i="2" s="1"/>
  <c r="D274" i="2" s="1"/>
  <c r="I274" i="2" l="1"/>
  <c r="K274" i="2" s="1"/>
  <c r="F274" i="2"/>
  <c r="G274" i="2" l="1"/>
  <c r="H274" i="2" s="1"/>
  <c r="J274" i="2" s="1"/>
  <c r="D275" i="2" s="1"/>
  <c r="I275" i="2" l="1"/>
  <c r="K275" i="2" s="1"/>
  <c r="F275" i="2"/>
  <c r="G275" i="2" l="1"/>
  <c r="H275" i="2" s="1"/>
  <c r="J275" i="2" s="1"/>
  <c r="D276" i="2" s="1"/>
  <c r="I276" i="2" l="1"/>
  <c r="K276" i="2" s="1"/>
  <c r="F276" i="2"/>
  <c r="G276" i="2" l="1"/>
  <c r="H276" i="2" s="1"/>
  <c r="J276" i="2" s="1"/>
  <c r="D277" i="2" s="1"/>
  <c r="I277" i="2" l="1"/>
  <c r="K277" i="2" s="1"/>
  <c r="F277" i="2"/>
  <c r="G277" i="2" l="1"/>
  <c r="H277" i="2" s="1"/>
  <c r="J277" i="2" s="1"/>
  <c r="D278" i="2" s="1"/>
  <c r="I278" i="2" l="1"/>
  <c r="K278" i="2" s="1"/>
  <c r="F278" i="2"/>
  <c r="G278" i="2" l="1"/>
  <c r="H278" i="2" s="1"/>
  <c r="J278" i="2" s="1"/>
  <c r="D279" i="2" s="1"/>
  <c r="I279" i="2" l="1"/>
  <c r="K279" i="2" s="1"/>
  <c r="F279" i="2"/>
  <c r="G279" i="2" l="1"/>
  <c r="H279" i="2" s="1"/>
  <c r="J279" i="2" s="1"/>
  <c r="D280" i="2" s="1"/>
  <c r="F280" i="2" l="1"/>
  <c r="I280" i="2"/>
  <c r="K280" i="2" s="1"/>
  <c r="G280" i="2" l="1"/>
  <c r="H280" i="2" s="1"/>
  <c r="J280" i="2" s="1"/>
  <c r="D281" i="2" s="1"/>
  <c r="I281" i="2" l="1"/>
  <c r="K281" i="2" s="1"/>
  <c r="F281" i="2"/>
  <c r="G281" i="2" l="1"/>
  <c r="H281" i="2" s="1"/>
  <c r="J281" i="2" s="1"/>
  <c r="D282" i="2" s="1"/>
  <c r="F282" i="2" l="1"/>
  <c r="I282" i="2"/>
  <c r="K282" i="2" s="1"/>
  <c r="G282" i="2" l="1"/>
  <c r="H282" i="2" s="1"/>
  <c r="J282" i="2" s="1"/>
  <c r="D283" i="2" s="1"/>
  <c r="I283" i="2" l="1"/>
  <c r="K283" i="2" s="1"/>
  <c r="F283" i="2"/>
  <c r="G283" i="2" l="1"/>
  <c r="H283" i="2" s="1"/>
  <c r="J283" i="2" s="1"/>
  <c r="D284" i="2" s="1"/>
  <c r="I284" i="2" l="1"/>
  <c r="K284" i="2" s="1"/>
  <c r="F284" i="2"/>
  <c r="G284" i="2" l="1"/>
  <c r="H284" i="2" s="1"/>
  <c r="J284" i="2" s="1"/>
  <c r="D285" i="2" s="1"/>
  <c r="I285" i="2" l="1"/>
  <c r="K285" i="2" s="1"/>
  <c r="F285" i="2"/>
  <c r="G285" i="2" l="1"/>
  <c r="H285" i="2" s="1"/>
  <c r="J285" i="2" s="1"/>
  <c r="D286" i="2" s="1"/>
  <c r="F286" i="2" l="1"/>
  <c r="I286" i="2"/>
  <c r="K286" i="2" s="1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F288" i="2" l="1"/>
  <c r="I288" i="2"/>
  <c r="K288" i="2" s="1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I291" i="2" l="1"/>
  <c r="K291" i="2" s="1"/>
  <c r="F291" i="2"/>
  <c r="G291" i="2" l="1"/>
  <c r="H291" i="2" s="1"/>
  <c r="J291" i="2" s="1"/>
  <c r="D292" i="2" s="1"/>
  <c r="I292" i="2" l="1"/>
  <c r="K292" i="2" s="1"/>
  <c r="F292" i="2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I294" i="2" l="1"/>
  <c r="K294" i="2" s="1"/>
  <c r="F294" i="2"/>
  <c r="G294" i="2" l="1"/>
  <c r="H294" i="2" s="1"/>
  <c r="J294" i="2" s="1"/>
  <c r="D295" i="2" s="1"/>
  <c r="I295" i="2" l="1"/>
  <c r="K295" i="2" s="1"/>
  <c r="F295" i="2"/>
  <c r="G295" i="2" l="1"/>
  <c r="H295" i="2" s="1"/>
  <c r="J295" i="2" s="1"/>
  <c r="D296" i="2" s="1"/>
  <c r="I296" i="2" l="1"/>
  <c r="K296" i="2" s="1"/>
  <c r="F296" i="2"/>
  <c r="G296" i="2" l="1"/>
  <c r="H296" i="2" s="1"/>
  <c r="J296" i="2" s="1"/>
  <c r="D297" i="2" s="1"/>
  <c r="I297" i="2" l="1"/>
  <c r="K297" i="2" s="1"/>
  <c r="F297" i="2"/>
  <c r="G297" i="2" l="1"/>
  <c r="H297" i="2" s="1"/>
  <c r="J297" i="2" s="1"/>
  <c r="D298" i="2" s="1"/>
  <c r="F298" i="2" l="1"/>
  <c r="I298" i="2"/>
  <c r="K298" i="2" s="1"/>
  <c r="G298" i="2" l="1"/>
  <c r="H298" i="2" s="1"/>
  <c r="J298" i="2" s="1"/>
  <c r="D299" i="2" s="1"/>
  <c r="I299" i="2" l="1"/>
  <c r="K299" i="2" s="1"/>
  <c r="F299" i="2"/>
  <c r="G299" i="2" l="1"/>
  <c r="H299" i="2" s="1"/>
  <c r="J299" i="2" s="1"/>
  <c r="D300" i="2" s="1"/>
  <c r="I300" i="2" l="1"/>
  <c r="K300" i="2" s="1"/>
  <c r="F300" i="2"/>
  <c r="G300" i="2" l="1"/>
  <c r="H300" i="2" s="1"/>
  <c r="J300" i="2" s="1"/>
  <c r="D301" i="2" s="1"/>
  <c r="F301" i="2" l="1"/>
  <c r="I301" i="2"/>
  <c r="K301" i="2" s="1"/>
  <c r="G301" i="2" l="1"/>
  <c r="H301" i="2" s="1"/>
  <c r="J301" i="2" s="1"/>
  <c r="D302" i="2" s="1"/>
  <c r="I302" i="2" l="1"/>
  <c r="K302" i="2" s="1"/>
  <c r="F302" i="2"/>
  <c r="G302" i="2" l="1"/>
  <c r="H302" i="2" s="1"/>
  <c r="J302" i="2" s="1"/>
  <c r="D303" i="2" s="1"/>
  <c r="F303" i="2" l="1"/>
  <c r="I303" i="2"/>
  <c r="K303" i="2" s="1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F305" i="2" l="1"/>
  <c r="I305" i="2"/>
  <c r="K305" i="2" s="1"/>
  <c r="G305" i="2" l="1"/>
  <c r="H305" i="2" s="1"/>
  <c r="J305" i="2" s="1"/>
  <c r="D306" i="2" s="1"/>
  <c r="I306" i="2" l="1"/>
  <c r="K306" i="2" s="1"/>
  <c r="F306" i="2"/>
  <c r="G306" i="2" l="1"/>
  <c r="H306" i="2" s="1"/>
  <c r="J306" i="2" s="1"/>
  <c r="D307" i="2" s="1"/>
  <c r="I307" i="2" l="1"/>
  <c r="K307" i="2" s="1"/>
  <c r="F307" i="2"/>
  <c r="G307" i="2" l="1"/>
  <c r="H307" i="2" s="1"/>
  <c r="J307" i="2" s="1"/>
  <c r="D308" i="2" s="1"/>
  <c r="I308" i="2" l="1"/>
  <c r="K308" i="2" s="1"/>
  <c r="F308" i="2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I311" i="2" l="1"/>
  <c r="K311" i="2" s="1"/>
  <c r="F311" i="2"/>
  <c r="G311" i="2" l="1"/>
  <c r="H311" i="2" s="1"/>
  <c r="J311" i="2" s="1"/>
  <c r="D312" i="2" s="1"/>
  <c r="I312" i="2" l="1"/>
  <c r="K312" i="2" s="1"/>
  <c r="F312" i="2"/>
  <c r="G312" i="2" l="1"/>
  <c r="H312" i="2" s="1"/>
  <c r="J312" i="2" s="1"/>
  <c r="D313" i="2" s="1"/>
  <c r="I313" i="2" l="1"/>
  <c r="K313" i="2" s="1"/>
  <c r="F313" i="2"/>
  <c r="G313" i="2" l="1"/>
  <c r="H313" i="2" s="1"/>
  <c r="J313" i="2" s="1"/>
  <c r="D314" i="2" s="1"/>
  <c r="F314" i="2" l="1"/>
  <c r="I314" i="2"/>
  <c r="K314" i="2" s="1"/>
  <c r="G314" i="2" l="1"/>
  <c r="H314" i="2" s="1"/>
  <c r="J314" i="2" s="1"/>
  <c r="D315" i="2" s="1"/>
  <c r="I315" i="2" l="1"/>
  <c r="K315" i="2" s="1"/>
  <c r="F315" i="2"/>
  <c r="G315" i="2" l="1"/>
  <c r="H315" i="2" s="1"/>
  <c r="J315" i="2" s="1"/>
  <c r="D316" i="2" s="1"/>
  <c r="I316" i="2" l="1"/>
  <c r="K316" i="2" s="1"/>
  <c r="F316" i="2"/>
  <c r="G316" i="2" l="1"/>
  <c r="H316" i="2" s="1"/>
  <c r="J316" i="2" s="1"/>
  <c r="D317" i="2" s="1"/>
  <c r="I317" i="2" l="1"/>
  <c r="K317" i="2" s="1"/>
  <c r="F317" i="2"/>
  <c r="G317" i="2" l="1"/>
  <c r="H317" i="2" s="1"/>
  <c r="J317" i="2" s="1"/>
  <c r="D318" i="2" s="1"/>
  <c r="F318" i="2" l="1"/>
  <c r="I318" i="2"/>
  <c r="K318" i="2" s="1"/>
  <c r="G318" i="2" l="1"/>
  <c r="H318" i="2" s="1"/>
  <c r="J318" i="2" s="1"/>
  <c r="D319" i="2" s="1"/>
  <c r="I319" i="2" l="1"/>
  <c r="K319" i="2" s="1"/>
  <c r="F319" i="2"/>
  <c r="G319" i="2" l="1"/>
  <c r="H319" i="2" s="1"/>
  <c r="J319" i="2" s="1"/>
  <c r="D320" i="2" s="1"/>
  <c r="F320" i="2" l="1"/>
  <c r="I320" i="2"/>
  <c r="K320" i="2" s="1"/>
  <c r="G320" i="2" l="1"/>
  <c r="H320" i="2" s="1"/>
  <c r="J320" i="2" s="1"/>
  <c r="D321" i="2" s="1"/>
  <c r="I321" i="2" l="1"/>
  <c r="K321" i="2" s="1"/>
  <c r="F321" i="2"/>
  <c r="G321" i="2" l="1"/>
  <c r="H321" i="2" s="1"/>
  <c r="J321" i="2" s="1"/>
  <c r="D322" i="2" s="1"/>
  <c r="I322" i="2" l="1"/>
  <c r="K322" i="2" s="1"/>
  <c r="F322" i="2"/>
  <c r="G322" i="2" l="1"/>
  <c r="H322" i="2" s="1"/>
  <c r="J322" i="2" s="1"/>
  <c r="D323" i="2" s="1"/>
  <c r="I323" i="2" l="1"/>
  <c r="K323" i="2" s="1"/>
  <c r="F323" i="2"/>
  <c r="G323" i="2" l="1"/>
  <c r="H323" i="2" s="1"/>
  <c r="J323" i="2" s="1"/>
  <c r="D324" i="2" s="1"/>
  <c r="I324" i="2" l="1"/>
  <c r="K324" i="2" s="1"/>
  <c r="F324" i="2"/>
  <c r="G324" i="2" l="1"/>
  <c r="H324" i="2" s="1"/>
  <c r="J324" i="2" s="1"/>
  <c r="D325" i="2" s="1"/>
  <c r="I325" i="2" l="1"/>
  <c r="K325" i="2" s="1"/>
  <c r="F325" i="2"/>
  <c r="G325" i="2" l="1"/>
  <c r="H325" i="2" s="1"/>
  <c r="J325" i="2" s="1"/>
  <c r="D326" i="2" s="1"/>
  <c r="I326" i="2" l="1"/>
  <c r="K326" i="2" s="1"/>
  <c r="F326" i="2"/>
  <c r="G326" i="2" l="1"/>
  <c r="H326" i="2" s="1"/>
  <c r="J326" i="2" s="1"/>
  <c r="D327" i="2" s="1"/>
  <c r="I327" i="2" l="1"/>
  <c r="K327" i="2" s="1"/>
  <c r="F327" i="2"/>
  <c r="G327" i="2" l="1"/>
  <c r="H327" i="2" s="1"/>
  <c r="J327" i="2" s="1"/>
  <c r="D328" i="2" s="1"/>
  <c r="I328" i="2" l="1"/>
  <c r="K328" i="2" s="1"/>
  <c r="F328" i="2"/>
  <c r="G328" i="2" l="1"/>
  <c r="H328" i="2" s="1"/>
  <c r="J328" i="2" s="1"/>
  <c r="D329" i="2" s="1"/>
  <c r="I329" i="2" l="1"/>
  <c r="K329" i="2" s="1"/>
  <c r="F329" i="2"/>
  <c r="G329" i="2" l="1"/>
  <c r="H329" i="2" s="1"/>
  <c r="J329" i="2" s="1"/>
  <c r="D330" i="2" s="1"/>
  <c r="F330" i="2" l="1"/>
  <c r="I330" i="2"/>
  <c r="K330" i="2" s="1"/>
  <c r="G330" i="2" l="1"/>
  <c r="H330" i="2" s="1"/>
  <c r="J330" i="2" s="1"/>
  <c r="D331" i="2" s="1"/>
  <c r="I331" i="2" l="1"/>
  <c r="K331" i="2" s="1"/>
  <c r="F331" i="2"/>
  <c r="G331" i="2" l="1"/>
  <c r="H331" i="2" s="1"/>
  <c r="J331" i="2" s="1"/>
  <c r="D332" i="2" s="1"/>
  <c r="I332" i="2" l="1"/>
  <c r="K332" i="2" s="1"/>
  <c r="F332" i="2"/>
  <c r="G332" i="2" l="1"/>
  <c r="H332" i="2" s="1"/>
  <c r="J332" i="2"/>
  <c r="D333" i="2" s="1"/>
  <c r="F333" i="2" l="1"/>
  <c r="I333" i="2"/>
  <c r="K333" i="2" s="1"/>
  <c r="G333" i="2" l="1"/>
  <c r="H333" i="2" s="1"/>
  <c r="J333" i="2" s="1"/>
  <c r="D334" i="2" s="1"/>
  <c r="I334" i="2" l="1"/>
  <c r="K334" i="2" s="1"/>
  <c r="F334" i="2"/>
  <c r="G334" i="2" l="1"/>
  <c r="H334" i="2" s="1"/>
  <c r="J334" i="2" s="1"/>
  <c r="D335" i="2" s="1"/>
  <c r="F335" i="2" l="1"/>
  <c r="I335" i="2"/>
  <c r="K335" i="2" s="1"/>
  <c r="G335" i="2" l="1"/>
  <c r="H335" i="2" s="1"/>
  <c r="J335" i="2" s="1"/>
  <c r="D336" i="2" s="1"/>
  <c r="F336" i="2" l="1"/>
  <c r="I336" i="2"/>
  <c r="K336" i="2" s="1"/>
  <c r="G336" i="2" l="1"/>
  <c r="H336" i="2" s="1"/>
  <c r="J336" i="2" s="1"/>
  <c r="D337" i="2" s="1"/>
  <c r="I337" i="2" l="1"/>
  <c r="K337" i="2" s="1"/>
  <c r="F337" i="2"/>
  <c r="G337" i="2" l="1"/>
  <c r="H337" i="2" s="1"/>
  <c r="J337" i="2" s="1"/>
  <c r="D338" i="2" s="1"/>
  <c r="I338" i="2" l="1"/>
  <c r="K338" i="2" s="1"/>
  <c r="F338" i="2"/>
  <c r="G338" i="2" l="1"/>
  <c r="H338" i="2" s="1"/>
  <c r="J338" i="2" s="1"/>
  <c r="D339" i="2" s="1"/>
  <c r="I339" i="2" l="1"/>
  <c r="K339" i="2" s="1"/>
  <c r="F339" i="2"/>
  <c r="G339" i="2" l="1"/>
  <c r="H339" i="2" s="1"/>
  <c r="J339" i="2" s="1"/>
  <c r="D340" i="2" s="1"/>
  <c r="I340" i="2" l="1"/>
  <c r="K340" i="2" s="1"/>
  <c r="F340" i="2"/>
  <c r="G340" i="2" l="1"/>
  <c r="H340" i="2" s="1"/>
  <c r="J340" i="2" s="1"/>
  <c r="D341" i="2" s="1"/>
  <c r="I341" i="2" l="1"/>
  <c r="K341" i="2" s="1"/>
  <c r="F341" i="2"/>
  <c r="G341" i="2" l="1"/>
  <c r="H341" i="2" s="1"/>
  <c r="J341" i="2" s="1"/>
  <c r="D342" i="2" s="1"/>
  <c r="I342" i="2" l="1"/>
  <c r="K342" i="2" s="1"/>
  <c r="F342" i="2"/>
  <c r="G342" i="2" l="1"/>
  <c r="H342" i="2" s="1"/>
  <c r="J342" i="2" s="1"/>
  <c r="D343" i="2" s="1"/>
  <c r="I343" i="2" l="1"/>
  <c r="K343" i="2" s="1"/>
  <c r="F343" i="2"/>
  <c r="G343" i="2" l="1"/>
  <c r="H343" i="2" s="1"/>
  <c r="J343" i="2" s="1"/>
  <c r="D344" i="2" s="1"/>
  <c r="F344" i="2" l="1"/>
  <c r="I344" i="2"/>
  <c r="K344" i="2" s="1"/>
  <c r="G344" i="2" l="1"/>
  <c r="H344" i="2" s="1"/>
  <c r="J344" i="2" s="1"/>
  <c r="D345" i="2" s="1"/>
  <c r="I345" i="2" l="1"/>
  <c r="K345" i="2" s="1"/>
  <c r="F345" i="2"/>
  <c r="G345" i="2" l="1"/>
  <c r="H345" i="2" s="1"/>
  <c r="J345" i="2" s="1"/>
  <c r="D346" i="2" s="1"/>
  <c r="F346" i="2" l="1"/>
  <c r="I346" i="2"/>
  <c r="K346" i="2" s="1"/>
  <c r="G346" i="2" l="1"/>
  <c r="H346" i="2" s="1"/>
  <c r="J346" i="2" s="1"/>
  <c r="D347" i="2" s="1"/>
  <c r="I347" i="2" l="1"/>
  <c r="K347" i="2" s="1"/>
  <c r="F347" i="2"/>
  <c r="G347" i="2" l="1"/>
  <c r="H347" i="2" s="1"/>
  <c r="J347" i="2" s="1"/>
  <c r="D348" i="2" s="1"/>
  <c r="I348" i="2" l="1"/>
  <c r="K348" i="2" s="1"/>
  <c r="F348" i="2"/>
  <c r="G348" i="2" l="1"/>
  <c r="H348" i="2" s="1"/>
  <c r="J348" i="2" s="1"/>
  <c r="D349" i="2" s="1"/>
  <c r="I349" i="2" l="1"/>
  <c r="K349" i="2" s="1"/>
  <c r="F349" i="2"/>
  <c r="G349" i="2" l="1"/>
  <c r="H349" i="2" s="1"/>
  <c r="J349" i="2" s="1"/>
  <c r="D350" i="2" s="1"/>
  <c r="F350" i="2" l="1"/>
  <c r="I350" i="2"/>
  <c r="K350" i="2" s="1"/>
  <c r="G350" i="2" l="1"/>
  <c r="H350" i="2" s="1"/>
  <c r="J350" i="2" s="1"/>
  <c r="D351" i="2" s="1"/>
  <c r="I351" i="2" l="1"/>
  <c r="K351" i="2" s="1"/>
  <c r="F351" i="2"/>
  <c r="G351" i="2" l="1"/>
  <c r="H351" i="2" s="1"/>
  <c r="J351" i="2" s="1"/>
  <c r="D352" i="2" s="1"/>
  <c r="F352" i="2" l="1"/>
  <c r="I352" i="2"/>
  <c r="K352" i="2" s="1"/>
  <c r="G352" i="2" l="1"/>
  <c r="H352" i="2" s="1"/>
  <c r="J352" i="2" s="1"/>
  <c r="D353" i="2" s="1"/>
  <c r="I353" i="2" l="1"/>
  <c r="K353" i="2" s="1"/>
  <c r="F353" i="2"/>
  <c r="G353" i="2" l="1"/>
  <c r="H353" i="2" s="1"/>
  <c r="J353" i="2" s="1"/>
  <c r="D354" i="2" s="1"/>
  <c r="I354" i="2" l="1"/>
  <c r="K354" i="2" s="1"/>
  <c r="F354" i="2"/>
  <c r="G354" i="2" l="1"/>
  <c r="H354" i="2" s="1"/>
  <c r="J354" i="2" s="1"/>
  <c r="D355" i="2" s="1"/>
  <c r="I355" i="2" l="1"/>
  <c r="K355" i="2" s="1"/>
  <c r="F355" i="2"/>
  <c r="G355" i="2" l="1"/>
  <c r="H355" i="2" s="1"/>
  <c r="J355" i="2" s="1"/>
  <c r="D356" i="2" s="1"/>
  <c r="F356" i="2" l="1"/>
  <c r="I356" i="2"/>
  <c r="K356" i="2" s="1"/>
  <c r="G356" i="2" l="1"/>
  <c r="H356" i="2" s="1"/>
  <c r="J356" i="2" s="1"/>
  <c r="D357" i="2" s="1"/>
  <c r="I357" i="2" l="1"/>
  <c r="K357" i="2" s="1"/>
  <c r="F357" i="2"/>
  <c r="G357" i="2" l="1"/>
  <c r="H357" i="2" s="1"/>
  <c r="J357" i="2" s="1"/>
  <c r="D358" i="2" s="1"/>
  <c r="I358" i="2" l="1"/>
  <c r="K358" i="2" s="1"/>
  <c r="F358" i="2"/>
  <c r="G358" i="2" l="1"/>
  <c r="H358" i="2" s="1"/>
  <c r="J358" i="2" s="1"/>
  <c r="D359" i="2" s="1"/>
  <c r="I359" i="2" l="1"/>
  <c r="K359" i="2" s="1"/>
  <c r="F359" i="2"/>
  <c r="G359" i="2" l="1"/>
  <c r="H359" i="2" s="1"/>
  <c r="J359" i="2" s="1"/>
  <c r="D360" i="2" s="1"/>
  <c r="I360" i="2" l="1"/>
  <c r="K360" i="2" s="1"/>
  <c r="F360" i="2"/>
  <c r="G360" i="2" l="1"/>
  <c r="H360" i="2" s="1"/>
  <c r="J360" i="2" s="1"/>
  <c r="D361" i="2" s="1"/>
  <c r="I361" i="2" l="1"/>
  <c r="K361" i="2" s="1"/>
  <c r="F361" i="2"/>
  <c r="G361" i="2" l="1"/>
  <c r="H361" i="2" s="1"/>
  <c r="J361" i="2" s="1"/>
  <c r="D362" i="2" s="1"/>
  <c r="I362" i="2" l="1"/>
  <c r="K362" i="2" s="1"/>
  <c r="F362" i="2"/>
  <c r="G362" i="2" l="1"/>
  <c r="H362" i="2" s="1"/>
  <c r="J362" i="2" s="1"/>
  <c r="D363" i="2" s="1"/>
  <c r="I363" i="2" l="1"/>
  <c r="K363" i="2" s="1"/>
  <c r="F363" i="2"/>
  <c r="G363" i="2" l="1"/>
  <c r="H363" i="2" s="1"/>
  <c r="J363" i="2" s="1"/>
  <c r="D364" i="2" s="1"/>
  <c r="F364" i="2" l="1"/>
  <c r="I364" i="2"/>
  <c r="K364" i="2" s="1"/>
  <c r="G364" i="2" l="1"/>
  <c r="H364" i="2" s="1"/>
  <c r="J364" i="2" s="1"/>
  <c r="D365" i="2" s="1"/>
  <c r="I365" i="2" l="1"/>
  <c r="K365" i="2" s="1"/>
  <c r="F365" i="2"/>
  <c r="G365" i="2" l="1"/>
  <c r="H365" i="2" s="1"/>
  <c r="J365" i="2" s="1"/>
  <c r="D366" i="2" s="1"/>
  <c r="F366" i="2" l="1"/>
  <c r="I366" i="2"/>
  <c r="K366" i="2" s="1"/>
  <c r="G366" i="2" l="1"/>
  <c r="H366" i="2" s="1"/>
  <c r="J366" i="2" s="1"/>
  <c r="D367" i="2" s="1"/>
  <c r="I367" i="2" l="1"/>
  <c r="K367" i="2" s="1"/>
  <c r="F367" i="2"/>
  <c r="G367" i="2" l="1"/>
  <c r="H367" i="2" s="1"/>
  <c r="J367" i="2" s="1"/>
  <c r="D368" i="2" s="1"/>
  <c r="F368" i="2" l="1"/>
  <c r="I368" i="2"/>
  <c r="K368" i="2" s="1"/>
  <c r="G368" i="2" l="1"/>
  <c r="H368" i="2" s="1"/>
  <c r="J368" i="2" s="1"/>
  <c r="D369" i="2" s="1"/>
  <c r="I369" i="2" l="1"/>
  <c r="K369" i="2" s="1"/>
  <c r="F369" i="2"/>
  <c r="G369" i="2" l="1"/>
  <c r="H369" i="2" s="1"/>
  <c r="J369" i="2" s="1"/>
  <c r="D370" i="2" s="1"/>
  <c r="I370" i="2" l="1"/>
  <c r="K370" i="2" s="1"/>
  <c r="F370" i="2"/>
  <c r="G370" i="2" l="1"/>
  <c r="H370" i="2" s="1"/>
  <c r="J370" i="2" s="1"/>
  <c r="D371" i="2" s="1"/>
  <c r="I371" i="2" l="1"/>
  <c r="K371" i="2" s="1"/>
  <c r="F371" i="2"/>
  <c r="G371" i="2" l="1"/>
  <c r="H371" i="2" s="1"/>
  <c r="J371" i="2" s="1"/>
  <c r="D372" i="2" s="1"/>
  <c r="I372" i="2" l="1"/>
  <c r="K372" i="2" s="1"/>
  <c r="F372" i="2"/>
  <c r="G372" i="2" l="1"/>
  <c r="H372" i="2" s="1"/>
  <c r="J372" i="2" s="1"/>
  <c r="D373" i="2" s="1"/>
  <c r="I373" i="2" l="1"/>
  <c r="K373" i="2" s="1"/>
  <c r="F373" i="2"/>
  <c r="G373" i="2" l="1"/>
  <c r="H373" i="2" s="1"/>
  <c r="J373" i="2" s="1"/>
  <c r="D374" i="2" s="1"/>
  <c r="I374" i="2" l="1"/>
  <c r="K374" i="2" s="1"/>
  <c r="F374" i="2"/>
  <c r="G374" i="2" l="1"/>
  <c r="H374" i="2" s="1"/>
  <c r="J374" i="2" s="1"/>
  <c r="D375" i="2" s="1"/>
  <c r="I375" i="2" l="1"/>
  <c r="K375" i="2" s="1"/>
  <c r="F375" i="2"/>
  <c r="G375" i="2" l="1"/>
  <c r="H375" i="2" s="1"/>
  <c r="J375" i="2" s="1"/>
  <c r="D376" i="2" s="1"/>
  <c r="I376" i="2" l="1"/>
  <c r="K376" i="2" s="1"/>
  <c r="F376" i="2"/>
  <c r="G376" i="2" l="1"/>
  <c r="H376" i="2" s="1"/>
  <c r="J376" i="2" s="1"/>
  <c r="D377" i="2" s="1"/>
  <c r="I377" i="2" l="1"/>
  <c r="K377" i="2" s="1"/>
  <c r="F377" i="2"/>
  <c r="G377" i="2" l="1"/>
  <c r="H377" i="2" s="1"/>
  <c r="J377" i="2" s="1"/>
  <c r="D378" i="2" s="1"/>
  <c r="I378" i="2" l="1"/>
  <c r="J15" i="2" s="1"/>
  <c r="F378" i="2"/>
  <c r="J14" i="2" l="1"/>
  <c r="G378" i="2"/>
  <c r="K378" i="2"/>
  <c r="H378" i="2" l="1"/>
  <c r="J378" i="2" s="1"/>
  <c r="J12" i="2" s="1"/>
  <c r="J13" i="2" s="1"/>
</calcChain>
</file>

<file path=xl/sharedStrings.xml><?xml version="1.0" encoding="utf-8"?>
<sst xmlns="http://schemas.openxmlformats.org/spreadsheetml/2006/main" count="31" uniqueCount="31">
  <si>
    <t>ENTER VALUES</t>
  </si>
  <si>
    <t>LOAN SUMMARY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</si>
  <si>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</si>
  <si>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</si>
  <si>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</si>
  <si>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</si>
  <si>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</si>
  <si>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</si>
  <si>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</si>
  <si>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</si>
  <si>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</si>
  <si>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</si>
  <si>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MORTGAGE AMORTIZATION SCHEDULE</t>
  </si>
  <si>
    <t>Mark Maimon</t>
  </si>
  <si>
    <t>NMLS ID #3550</t>
  </si>
  <si>
    <t>NY Office:  646-330-4735</t>
  </si>
  <si>
    <t>LA Office:  310-341-3106</t>
  </si>
  <si>
    <t>Mortgage Payment</t>
  </si>
  <si>
    <t>Number of Scheduled Payments</t>
  </si>
  <si>
    <t>Actual Number of Payments</t>
  </si>
  <si>
    <t>Years Saved Off of  Loan Term</t>
  </si>
  <si>
    <t>Total Interest Paid</t>
  </si>
  <si>
    <t>Loan Amount</t>
  </si>
  <si>
    <t>Interest Rate</t>
  </si>
  <si>
    <t>Loan Term (Years)</t>
  </si>
  <si>
    <t>Payments Made Per Year</t>
  </si>
  <si>
    <t>Loan Start Date</t>
  </si>
  <si>
    <t>(Optional) Extra Payments</t>
  </si>
  <si>
    <t>Total Amount of Early Payments</t>
  </si>
  <si>
    <t>Mortgage Branch Manager</t>
  </si>
  <si>
    <t>mmteam@luminate.bank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</si>
</sst>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164" formatCode="&quot;$&quot;#,##0.00"/>
    <numFmt numFmtId="165" formatCode="0.000%"/>
  </numFmts>
  <fonts count="17" x14ac:knownFonts="1">
    <font>
      <sz val="1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u/>
      <sz val="12"/>
      <color rgb="FF000064"/>
      <name val="Arial"/>
      <family val="2"/>
      <scheme val="minor"/>
    </font>
    <font>
      <b/>
      <u/>
      <sz val="12"/>
      <color rgb="FF000064"/>
      <name val="Arial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sz val="22"/>
      <color theme="1" tint="0.24994659260841701"/>
      <name val="Microsoft Sans Serif"/>
      <family val="2"/>
      <scheme val="major"/>
    </font>
    <font>
      <b/>
      <sz val="26"/>
      <color theme="6" tint="-0.249977111117893"/>
      <name val="Microsoft Sans Serif"/>
      <family val="2"/>
      <scheme val="major"/>
    </font>
    <font>
      <b/>
      <sz val="11"/>
      <color theme="1" tint="0.24994659260841701"/>
      <name val="Arial"/>
      <family val="2"/>
      <scheme val="minor"/>
    </font>
    <font>
      <i/>
      <sz val="11"/>
      <name val="Arial"/>
      <family val="2"/>
      <scheme val="minor"/>
    </font>
    <font>
      <b/>
      <u/>
      <sz val="1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0394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ck">
        <color rgb="FF155776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/>
      <top/>
      <bottom style="medium">
        <color theme="6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15">
    <xf numFmtId="0" fontId="0" fillId="0" borderId="0"/>
    <xf numFmtId="0" fontId="1" fillId="0" borderId="4" applyNumberFormat="0" applyFill="0" applyProtection="0">
      <alignment vertical="center"/>
    </xf>
    <xf numFmtId="0" fontId="4" fillId="0" borderId="2" applyNumberFormat="0" applyFill="0" applyProtection="0">
      <alignment vertical="center"/>
    </xf>
    <xf numFmtId="0" fontId="2" fillId="0" borderId="5" applyNumberFormat="0" applyFill="0" applyProtection="0">
      <alignment vertical="center"/>
    </xf>
    <xf numFmtId="0" fontId="3" fillId="2" borderId="1" applyNumberFormat="0" applyProtection="0">
      <alignment horizontal="right"/>
    </xf>
    <xf numFmtId="0" fontId="5" fillId="0" borderId="1" applyNumberFormat="0" applyProtection="0">
      <alignment vertical="center"/>
    </xf>
    <xf numFmtId="10" fontId="6" fillId="0" borderId="0" applyFont="0" applyFill="0" applyBorder="0" applyAlignment="0" applyProtection="0"/>
    <xf numFmtId="164" fontId="3" fillId="2" borderId="0" applyFont="0" applyFill="0" applyBorder="0" applyAlignment="0" applyProtection="0"/>
    <xf numFmtId="0" fontId="3" fillId="6" borderId="0" applyNumberFormat="0" applyFont="0" applyAlignment="0">
      <alignment horizontal="center" vertical="center" wrapText="1"/>
    </xf>
    <xf numFmtId="0" fontId="7" fillId="5" borderId="0" applyNumberFormat="0" applyBorder="0" applyProtection="0">
      <alignment vertical="center" wrapText="1"/>
    </xf>
    <xf numFmtId="1" fontId="3" fillId="3" borderId="0" applyFont="0" applyFill="0" applyBorder="0" applyAlignment="0"/>
    <xf numFmtId="14" fontId="3" fillId="0" borderId="0" applyFont="0" applyFill="0" applyBorder="0" applyAlignment="0"/>
    <xf numFmtId="164" fontId="3" fillId="2" borderId="0" applyFont="0" applyFill="0" applyBorder="0" applyProtection="0">
      <alignment horizontal="right" indent="2"/>
    </xf>
    <xf numFmtId="0" fontId="7" fillId="4" borderId="0" applyBorder="0" applyProtection="0">
      <alignment horizontal="right" vertical="center" wrapText="1" indent="2"/>
    </xf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hidden="1"/>
    </xf>
    <xf numFmtId="0" fontId="9" fillId="0" borderId="0" xfId="14" applyFont="1" applyFill="1" applyProtection="1">
      <protection hidden="1"/>
    </xf>
    <xf numFmtId="0" fontId="12" fillId="0" borderId="4" xfId="1" applyFont="1" applyProtection="1">
      <alignment vertical="center"/>
      <protection hidden="1"/>
    </xf>
    <xf numFmtId="0" fontId="1" fillId="0" borderId="4" xfId="1" applyProtection="1">
      <alignment vertical="center"/>
      <protection hidden="1"/>
    </xf>
    <xf numFmtId="0" fontId="2" fillId="7" borderId="0" xfId="3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left" indent="5"/>
      <protection hidden="1"/>
    </xf>
    <xf numFmtId="0" fontId="10" fillId="0" borderId="0" xfId="0" applyFont="1" applyAlignment="1" applyProtection="1">
      <alignment horizontal="left" indent="5"/>
      <protection hidden="1"/>
    </xf>
    <xf numFmtId="0" fontId="4" fillId="7" borderId="0" xfId="2" applyFill="1" applyBorder="1" applyProtection="1">
      <alignment vertical="center"/>
      <protection hidden="1"/>
    </xf>
    <xf numFmtId="0" fontId="0" fillId="7" borderId="0" xfId="0" applyFill="1" applyProtection="1">
      <protection hidden="1"/>
    </xf>
    <xf numFmtId="0" fontId="7" fillId="5" borderId="0" xfId="9" applyAlignment="1" applyProtection="1">
      <alignment horizontal="center" vertical="center" wrapText="1"/>
      <protection hidden="1"/>
    </xf>
    <xf numFmtId="1" fontId="0" fillId="6" borderId="0" xfId="10" applyFont="1" applyFill="1" applyBorder="1" applyAlignment="1" applyProtection="1">
      <alignment horizontal="center"/>
      <protection hidden="1"/>
    </xf>
    <xf numFmtId="14" fontId="0" fillId="0" borderId="0" xfId="11" applyFont="1" applyFill="1" applyBorder="1" applyAlignment="1" applyProtection="1">
      <alignment horizontal="center"/>
      <protection hidden="1"/>
    </xf>
    <xf numFmtId="164" fontId="0" fillId="0" borderId="0" xfId="12" applyFont="1" applyFill="1" applyBorder="1" applyAlignment="1" applyProtection="1">
      <alignment horizontal="center"/>
      <protection hidden="1"/>
    </xf>
    <xf numFmtId="1" fontId="0" fillId="0" borderId="0" xfId="10" applyFont="1" applyFill="1" applyBorder="1" applyAlignment="1" applyProtection="1">
      <alignment horizontal="center"/>
      <protection hidden="1"/>
    </xf>
    <xf numFmtId="14" fontId="0" fillId="6" borderId="0" xfId="11" applyFont="1" applyFill="1" applyBorder="1" applyAlignment="1" applyProtection="1">
      <alignment horizontal="center"/>
      <protection hidden="1"/>
    </xf>
    <xf numFmtId="164" fontId="0" fillId="6" borderId="0" xfId="12" applyFont="1" applyFill="1" applyBorder="1" applyAlignment="1" applyProtection="1">
      <alignment horizontal="center"/>
      <protection hidden="1"/>
    </xf>
    <xf numFmtId="164" fontId="3" fillId="7" borderId="0" xfId="8" applyNumberFormat="1" applyFont="1" applyFill="1" applyAlignment="1" applyProtection="1">
      <alignment horizontal="center"/>
      <protection hidden="1"/>
    </xf>
    <xf numFmtId="1" fontId="3" fillId="7" borderId="1" xfId="10" applyFont="1" applyFill="1" applyBorder="1" applyAlignment="1" applyProtection="1">
      <alignment horizontal="center"/>
      <protection hidden="1"/>
    </xf>
    <xf numFmtId="4" fontId="3" fillId="7" borderId="1" xfId="8" applyNumberFormat="1" applyFont="1" applyFill="1" applyBorder="1" applyAlignment="1" applyProtection="1">
      <alignment horizontal="center"/>
      <protection hidden="1"/>
    </xf>
    <xf numFmtId="164" fontId="3" fillId="7" borderId="1" xfId="8" applyNumberFormat="1" applyFont="1" applyFill="1" applyBorder="1" applyAlignment="1" applyProtection="1">
      <alignment horizontal="center"/>
      <protection hidden="1"/>
    </xf>
    <xf numFmtId="164" fontId="3" fillId="7" borderId="6" xfId="8" applyNumberFormat="1" applyFont="1" applyFill="1" applyBorder="1" applyAlignment="1" applyProtection="1">
      <alignment horizontal="center"/>
      <protection hidden="1"/>
    </xf>
    <xf numFmtId="0" fontId="4" fillId="0" borderId="7" xfId="2" applyBorder="1" applyProtection="1">
      <alignment vertical="center"/>
      <protection hidden="1"/>
    </xf>
    <xf numFmtId="6" fontId="14" fillId="9" borderId="13" xfId="7" applyNumberFormat="1" applyFont="1" applyFill="1" applyBorder="1" applyAlignment="1" applyProtection="1">
      <alignment horizontal="center"/>
      <protection locked="0"/>
    </xf>
    <xf numFmtId="165" fontId="14" fillId="9" borderId="15" xfId="6" applyNumberFormat="1" applyFont="1" applyFill="1" applyBorder="1" applyAlignment="1" applyProtection="1">
      <alignment horizontal="center"/>
      <protection locked="0"/>
    </xf>
    <xf numFmtId="1" fontId="14" fillId="9" borderId="16" xfId="10" applyFont="1" applyFill="1" applyBorder="1" applyAlignment="1" applyProtection="1">
      <alignment horizontal="center"/>
      <protection locked="0"/>
    </xf>
    <xf numFmtId="1" fontId="14" fillId="9" borderId="15" xfId="10" applyFont="1" applyFill="1" applyBorder="1" applyAlignment="1" applyProtection="1">
      <alignment horizontal="center"/>
      <protection locked="0"/>
    </xf>
    <xf numFmtId="14" fontId="14" fillId="9" borderId="15" xfId="11" applyFont="1" applyFill="1" applyBorder="1" applyAlignment="1" applyProtection="1">
      <alignment horizontal="center"/>
      <protection locked="0"/>
    </xf>
    <xf numFmtId="6" fontId="14" fillId="9" borderId="19" xfId="7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164" fontId="3" fillId="7" borderId="0" xfId="7" applyFill="1" applyBorder="1" applyProtection="1">
      <protection hidden="1"/>
    </xf>
    <xf numFmtId="10" fontId="3" fillId="7" borderId="0" xfId="6" applyFont="1" applyFill="1" applyBorder="1" applyAlignment="1" applyProtection="1">
      <alignment horizontal="right"/>
      <protection hidden="1"/>
    </xf>
    <xf numFmtId="1" fontId="3" fillId="7" borderId="0" xfId="10" applyFill="1" applyBorder="1" applyProtection="1">
      <protection hidden="1"/>
    </xf>
    <xf numFmtId="14" fontId="3" fillId="7" borderId="0" xfId="11" applyFill="1" applyBorder="1" applyProtection="1">
      <protection hidden="1"/>
    </xf>
    <xf numFmtId="164" fontId="3" fillId="7" borderId="0" xfId="7" applyFont="1" applyFill="1" applyBorder="1" applyProtection="1">
      <protection hidden="1"/>
    </xf>
    <xf numFmtId="0" fontId="15" fillId="0" borderId="14" xfId="5" applyFont="1" applyBorder="1" applyProtection="1">
      <alignment vertical="center"/>
      <protection hidden="1"/>
    </xf>
    <xf numFmtId="0" fontId="16" fillId="0" borderId="1" xfId="14" applyFont="1" applyBorder="1" applyAlignment="1" applyProtection="1">
      <alignment vertical="center"/>
      <protection hidden="1"/>
    </xf>
    <xf numFmtId="0" fontId="4" fillId="8" borderId="8" xfId="2" applyFill="1" applyBorder="1" applyAlignment="1" applyProtection="1">
      <alignment horizontal="center" vertical="center"/>
      <protection hidden="1"/>
    </xf>
    <xf numFmtId="0" fontId="4" fillId="8" borderId="9" xfId="2" applyFill="1" applyBorder="1" applyAlignment="1" applyProtection="1">
      <alignment horizontal="center" vertical="center"/>
      <protection hidden="1"/>
    </xf>
    <xf numFmtId="0" fontId="4" fillId="8" borderId="10" xfId="2" applyFill="1" applyBorder="1" applyAlignment="1" applyProtection="1">
      <alignment horizontal="center" vertical="center"/>
      <protection hidden="1"/>
    </xf>
    <xf numFmtId="0" fontId="13" fillId="0" borderId="0" xfId="1" applyFont="1" applyBorder="1" applyAlignment="1" applyProtection="1">
      <alignment horizontal="center"/>
      <protection hidden="1"/>
    </xf>
    <xf numFmtId="0" fontId="13" fillId="0" borderId="4" xfId="1" applyFont="1" applyAlignment="1" applyProtection="1">
      <alignment horizontal="center"/>
      <protection hidden="1"/>
    </xf>
    <xf numFmtId="0" fontId="15" fillId="0" borderId="17" xfId="5" applyFont="1" applyBorder="1" applyProtection="1">
      <alignment vertical="center"/>
      <protection hidden="1"/>
    </xf>
    <xf numFmtId="0" fontId="15" fillId="0" borderId="18" xfId="5" applyFont="1" applyBorder="1" applyProtection="1">
      <alignment vertical="center"/>
      <protection hidden="1"/>
    </xf>
    <xf numFmtId="0" fontId="5" fillId="0" borderId="3" xfId="5" applyBorder="1" applyProtection="1">
      <alignment vertical="center"/>
      <protection hidden="1"/>
    </xf>
    <xf numFmtId="0" fontId="5" fillId="0" borderId="1" xfId="5" applyProtection="1">
      <alignment vertical="center"/>
      <protection hidden="1"/>
    </xf>
    <xf numFmtId="0" fontId="3" fillId="7" borderId="0" xfId="4" applyFill="1" applyBorder="1" applyProtection="1">
      <alignment horizontal="right"/>
      <protection hidden="1"/>
    </xf>
    <xf numFmtId="0" fontId="15" fillId="0" borderId="11" xfId="5" applyFont="1" applyBorder="1" applyProtection="1">
      <alignment vertical="center"/>
      <protection hidden="1"/>
    </xf>
    <xf numFmtId="0" fontId="15" fillId="0" borderId="12" xfId="5" applyFont="1" applyBorder="1" applyProtection="1">
      <alignment vertical="center"/>
      <protection hidden="1"/>
    </xf>
    <xf numFmtId="0" fontId="15" fillId="0" borderId="14" xfId="5" applyFont="1" applyBorder="1" applyProtection="1">
      <alignment vertical="center"/>
      <protection hidden="1"/>
    </xf>
    <xf numFmtId="0" fontId="15" fillId="0" borderId="1" xfId="5" applyFont="1" applyProtection="1">
      <alignment vertical="center"/>
      <protection hidden="1"/>
    </xf>
    <xf numFmtId="0" fontId="5" fillId="0" borderId="6" xfId="5" applyBorder="1" applyProtection="1">
      <alignment vertical="center"/>
      <protection hidden="1"/>
    </xf>
    <xf numFmtId="0" fontId="8" fillId="0" borderId="4" xfId="14" applyBorder="1" applyAlignment="1" applyProtection="1">
      <alignment horizontal="left" vertical="top" indent="5"/>
      <protection hidden="1"/>
    </xf>
  </cellXfs>
  <cellStyles count="15">
    <cellStyle name="Amount" xfId="7" xr:uid="{00000000-0005-0000-0000-000000000000}"/>
    <cellStyle name="Date" xfId="11" xr:uid="{00000000-0005-0000-0000-000001000000}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 xr:uid="{00000000-0005-0000-0000-000007000000}"/>
    <cellStyle name="Hyperlink" xfId="14" builtinId="8" customBuiltin="1"/>
    <cellStyle name="Input" xfId="4" builtinId="20" customBuiltin="1"/>
    <cellStyle name="Loan Summary" xfId="8" xr:uid="{00000000-0005-0000-0000-000009000000}"/>
    <cellStyle name="Normal" xfId="0" builtinId="0" customBuiltin="1"/>
    <cellStyle name="Number" xfId="10" xr:uid="{00000000-0005-0000-0000-00000B000000}"/>
    <cellStyle name="Percent" xfId="6" builtinId="5" customBuiltin="1"/>
    <cellStyle name="Table Amount" xfId="12" xr:uid="{00000000-0005-0000-0000-00000D000000}"/>
  </cellStyles>
  <dxfs count="20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alignment horizontal="center" textRotation="0" indent="0" justifyLastLine="0" shrinkToFit="0" readingOrder="0"/>
      <protection locked="1" hidden="1"/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55776"/>
      <color rgb="FF003399"/>
      <color rgb="FF20394C"/>
      <color rgb="FF000064"/>
      <color rgb="FF1557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109283</xdr:colOff>
      <xdr:row>0</xdr:row>
      <xdr:rowOff>57150</xdr:rowOff>
    </xdr:from>
    <xdr:to>
      <xdr:col>5</xdr:col>
      <xdr:colOff>295275</xdr:colOff>
      <xdr:row>5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AE7338-8B4D-1179-AFA6-9A8095917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525" b="31155"/>
        <a:stretch>
          <a:fillRect/>
        </a:stretch>
      </xdr:blipFill>
      <xdr:spPr>
        <a:xfrm>
          <a:off x="833183" y="57150"/>
          <a:ext cx="3795967" cy="1123950"/>
        </a:xfrm>
        <a:prstGeom prst="rect">
          <a:avLst/>
        </a:prstGeom>
      </xdr:spPr>
    </xdr:pic>
    <xdr:clientData/>
  </xdr:twoCellAnchor>
  <xdr:twoCellAnchor editAs="oneCell">
    <xdr:from>
      <xdr:col>8</xdr:col>
      <xdr:colOff>504824</xdr:colOff>
      <xdr:row>1</xdr:row>
      <xdr:rowOff>9524</xdr:rowOff>
    </xdr:from>
    <xdr:to>
      <xdr:col>9</xdr:col>
      <xdr:colOff>504824</xdr:colOff>
      <xdr:row>6</xdr:row>
      <xdr:rowOff>200024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E3F16D-5611-1DF5-EA00-6F22306EB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4" y="209549"/>
          <a:ext cx="1190625" cy="1190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8:K378" totalsRowShown="0" headerRowDxfId="12" dataDxfId="11" headerRowCellStyle="Heading 4">
  <tableColumns count="10">
    <tableColumn id="1" xr3:uid="{00000000-0010-0000-0000-000001000000}" name="PMT NO" dataDxfId="10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DxfId="9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DxfId="8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DxfId="7" dataCellStyle="Table Amount">
      <calculatedColumnFormula>IF(PaymentSchedule[[#This Row],[PMT NO]]&lt;&gt;"",ScheduledPayment,"")</calculatedColumnFormula>
    </tableColumn>
    <tableColumn id="5" xr3:uid="{00000000-0010-0000-0000-000005000000}" name="EXTRA PAYMENT" dataDxfId="6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DxfId="5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DxfId="4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DxfId="3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DxfId="2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DxfId="1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mteam@luminate.bank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K378"/>
  <sheetViews>
    <sheetView showGridLines="0" tabSelected="1" zoomScaleNormal="100" workbookViewId="0">
      <pane ySplit="18" topLeftCell="A19" activePane="bottomLeft" state="frozen"/>
      <selection pane="bottomLeft" activeCell="M8" sqref="M8"/>
    </sheetView>
  </sheetViews>
  <sheetFormatPr defaultRowHeight="14.25" x14ac:dyDescent="0.2"/>
  <cols>
    <col min="1" max="1" width="2.625" style="1" customWidth="1"/>
    <col min="2" max="2" width="6.875" style="1" customWidth="1"/>
    <col min="3" max="3" width="15" style="1" customWidth="1"/>
    <col min="4" max="4" width="16.75" style="1" customWidth="1"/>
    <col min="5" max="10" width="15.625" style="1" customWidth="1"/>
    <col min="11" max="11" width="17.625" style="1" customWidth="1"/>
    <col min="12" max="16384" width="9" style="1"/>
  </cols>
  <sheetData>
    <row r="1" spans="2:11" ht="15.95" customHeight="1" x14ac:dyDescent="0.2"/>
    <row r="2" spans="2:11" ht="15.95" customHeight="1" x14ac:dyDescent="0.3">
      <c r="J2" s="7" t="s">
        <v>13</v>
      </c>
    </row>
    <row r="3" spans="2:11" ht="15.95" customHeight="1" x14ac:dyDescent="0.3">
      <c r="I3" s="2"/>
      <c r="J3" s="6" t="s">
        <v>14</v>
      </c>
    </row>
    <row r="4" spans="2:11" ht="15.95" customHeight="1" x14ac:dyDescent="0.3">
      <c r="I4" s="2"/>
      <c r="J4" s="6" t="s">
        <v>29</v>
      </c>
    </row>
    <row r="5" spans="2:11" ht="15.95" customHeight="1" x14ac:dyDescent="0.3">
      <c r="I5" s="2"/>
      <c r="J5" s="6" t="s">
        <v>15</v>
      </c>
    </row>
    <row r="6" spans="2:11" ht="15.75" customHeight="1" x14ac:dyDescent="0.3">
      <c r="C6" s="40" t="s">
        <v>12</v>
      </c>
      <c r="D6" s="40"/>
      <c r="E6" s="40"/>
      <c r="F6" s="40"/>
      <c r="G6" s="40"/>
      <c r="H6" s="40"/>
      <c r="I6" s="2"/>
      <c r="J6" s="6" t="s">
        <v>16</v>
      </c>
    </row>
    <row r="7" spans="2:11" ht="32.25" customHeight="1" thickBot="1" x14ac:dyDescent="0.25">
      <c r="B7" s="3"/>
      <c r="C7" s="41"/>
      <c r="D7" s="41"/>
      <c r="E7" s="41"/>
      <c r="F7" s="41"/>
      <c r="G7" s="41"/>
      <c r="H7" s="41"/>
      <c r="I7" s="4"/>
      <c r="J7" s="52" t="s">
        <v>30</v>
      </c>
      <c r="K7" s="4"/>
    </row>
    <row r="8" spans="2:11" ht="20.100000000000001" customHeight="1" thickTop="1" thickBot="1" x14ac:dyDescent="0.25"/>
    <row r="9" spans="2:11" ht="20.100000000000001" customHeight="1" thickBot="1" x14ac:dyDescent="0.25">
      <c r="C9" s="37" t="s">
        <v>0</v>
      </c>
      <c r="D9" s="38"/>
      <c r="E9" s="39"/>
      <c r="F9" s="8"/>
      <c r="H9" s="22" t="s">
        <v>1</v>
      </c>
      <c r="I9" s="22"/>
      <c r="J9" s="22"/>
    </row>
    <row r="10" spans="2:11" ht="14.25" customHeight="1" x14ac:dyDescent="0.25">
      <c r="C10" s="47" t="s">
        <v>22</v>
      </c>
      <c r="D10" s="48"/>
      <c r="E10" s="23">
        <v>600000</v>
      </c>
      <c r="F10" s="30"/>
      <c r="H10" s="44" t="s">
        <v>17</v>
      </c>
      <c r="I10" s="44"/>
      <c r="J10" s="17">
        <f>IF(LoanIsGood,-PMT(InterestRate/PaymentsPerYear,ScheduledNumberOfPayments,LoanAmount),"")</f>
        <v>3891.588579409291</v>
      </c>
    </row>
    <row r="11" spans="2:11" ht="15" x14ac:dyDescent="0.25">
      <c r="C11" s="35" t="s">
        <v>23</v>
      </c>
      <c r="D11" s="36"/>
      <c r="E11" s="24">
        <v>6.7500000000000004E-2</v>
      </c>
      <c r="F11" s="31"/>
      <c r="G11" s="29"/>
      <c r="H11" s="45" t="s">
        <v>18</v>
      </c>
      <c r="I11" s="45"/>
      <c r="J11" s="18">
        <f>IF(LoanIsGood,LoanPeriod*PaymentsPerYear,"")</f>
        <v>360</v>
      </c>
    </row>
    <row r="12" spans="2:11" ht="15" x14ac:dyDescent="0.25">
      <c r="C12" s="49" t="s">
        <v>24</v>
      </c>
      <c r="D12" s="50"/>
      <c r="E12" s="25">
        <v>30</v>
      </c>
      <c r="F12" s="32"/>
      <c r="H12" s="45" t="s">
        <v>19</v>
      </c>
      <c r="I12" s="45"/>
      <c r="J12" s="18">
        <f>ActualNumberOfPayments</f>
        <v>360</v>
      </c>
    </row>
    <row r="13" spans="2:11" ht="15" x14ac:dyDescent="0.25">
      <c r="C13" s="49" t="s">
        <v>25</v>
      </c>
      <c r="D13" s="50"/>
      <c r="E13" s="26">
        <v>12</v>
      </c>
      <c r="F13" s="32"/>
      <c r="H13" s="45" t="s">
        <v>20</v>
      </c>
      <c r="I13" s="45"/>
      <c r="J13" s="19">
        <f>(J11-J12)/E13</f>
        <v>0</v>
      </c>
    </row>
    <row r="14" spans="2:11" ht="15" x14ac:dyDescent="0.25">
      <c r="C14" s="49" t="s">
        <v>26</v>
      </c>
      <c r="D14" s="50"/>
      <c r="E14" s="27">
        <v>45809</v>
      </c>
      <c r="F14" s="33"/>
      <c r="H14" s="45" t="s">
        <v>28</v>
      </c>
      <c r="I14" s="45"/>
      <c r="J14" s="20">
        <f>TotalEarlyPayments</f>
        <v>0</v>
      </c>
    </row>
    <row r="15" spans="2:11" ht="15.75" thickBot="1" x14ac:dyDescent="0.3">
      <c r="C15" s="42" t="s">
        <v>27</v>
      </c>
      <c r="D15" s="43"/>
      <c r="E15" s="28">
        <v>0</v>
      </c>
      <c r="F15" s="9"/>
      <c r="H15" s="51" t="s">
        <v>21</v>
      </c>
      <c r="I15" s="51"/>
      <c r="J15" s="21">
        <f>TotalInterest</f>
        <v>800971.8885873449</v>
      </c>
    </row>
    <row r="16" spans="2:11" ht="15" x14ac:dyDescent="0.2">
      <c r="F16" s="34"/>
      <c r="H16" s="5"/>
      <c r="I16" s="46"/>
      <c r="J16" s="46"/>
    </row>
    <row r="18" spans="2:11" ht="35.1" customHeight="1" x14ac:dyDescent="0.2">
      <c r="B18" s="10" t="s">
        <v>2</v>
      </c>
      <c r="C18" s="10" t="s">
        <v>3</v>
      </c>
      <c r="D18" s="10" t="s">
        <v>4</v>
      </c>
      <c r="E18" s="10" t="s">
        <v>5</v>
      </c>
      <c r="F18" s="10" t="s">
        <v>6</v>
      </c>
      <c r="G18" s="10" t="s">
        <v>7</v>
      </c>
      <c r="H18" s="10" t="s">
        <v>8</v>
      </c>
      <c r="I18" s="10" t="s">
        <v>9</v>
      </c>
      <c r="J18" s="10" t="s">
        <v>10</v>
      </c>
      <c r="K18" s="10" t="s">
        <v>11</v>
      </c>
    </row>
    <row r="19" spans="2:11" x14ac:dyDescent="0.2">
      <c r="B19" s="11">
        <f>IF(LoanIsGood,IF(ROW()-ROW(PaymentSchedule[[#Headers],[PMT NO]])&gt;ScheduledNumberOfPayments,"",ROW()-ROW(PaymentSchedule[[#Headers],[PMT NO]])),"")</f>
        <v>1</v>
      </c>
      <c r="C19" s="12">
        <f>IF(PaymentSchedule[[#This Row],[PMT NO]]&lt;&gt;"",EOMONTH(LoanStartDate,ROW(PaymentSchedule[[#This Row],[PMT NO]])-ROW(PaymentSchedule[[#Headers],[PMT NO]])-2)+DAY(LoanStartDate),"")</f>
        <v>45809</v>
      </c>
      <c r="D19" s="13">
        <f>IF(PaymentSchedule[[#This Row],[PMT NO]]&lt;&gt;"",IF(ROW()-ROW(PaymentSchedule[[#Headers],[BEGINNING BALANCE]])=1,LoanAmount,INDEX(PaymentSchedule[ENDING BALANCE],ROW()-ROW(PaymentSchedule[[#Headers],[BEGINNING BALANCE]])-1)),"")</f>
        <v>600000</v>
      </c>
      <c r="E19" s="13">
        <f>IF(PaymentSchedule[[#This Row],[PMT NO]]&lt;&gt;"",ScheduledPayment,"")</f>
        <v>3891.588579409291</v>
      </c>
      <c r="F1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" s="13">
        <f>IF(PaymentSchedule[[#This Row],[PMT NO]]&lt;&gt;"",PaymentSchedule[[#This Row],[TOTAL PAYMENT]]-PaymentSchedule[[#This Row],[INTEREST]],"")</f>
        <v>516.58857940929056</v>
      </c>
      <c r="I19" s="13">
        <f>IF(PaymentSchedule[[#This Row],[PMT NO]]&lt;&gt;"",PaymentSchedule[[#This Row],[BEGINNING BALANCE]]*(InterestRate/PaymentsPerYear),"")</f>
        <v>3375.0000000000005</v>
      </c>
      <c r="J1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599483.41142059071</v>
      </c>
      <c r="K19" s="13">
        <f>IF(PaymentSchedule[[#This Row],[PMT NO]]&lt;&gt;"",SUM(INDEX(PaymentSchedule[INTEREST],1,1):PaymentSchedule[[#This Row],[INTEREST]]),"")</f>
        <v>3375.0000000000005</v>
      </c>
    </row>
    <row r="20" spans="2:11" x14ac:dyDescent="0.2">
      <c r="B20" s="14">
        <f>IF(LoanIsGood,IF(ROW()-ROW(PaymentSchedule[[#Headers],[PMT NO]])&gt;ScheduledNumberOfPayments,"",ROW()-ROW(PaymentSchedule[[#Headers],[PMT NO]])),"")</f>
        <v>2</v>
      </c>
      <c r="C20" s="12">
        <f>IF(PaymentSchedule[[#This Row],[PMT NO]]&lt;&gt;"",EOMONTH(LoanStartDate,ROW(PaymentSchedule[[#This Row],[PMT NO]])-ROW(PaymentSchedule[[#Headers],[PMT NO]])-2)+DAY(LoanStartDate),"")</f>
        <v>45839</v>
      </c>
      <c r="D20" s="13">
        <f>IF(PaymentSchedule[[#This Row],[PMT NO]]&lt;&gt;"",IF(ROW()-ROW(PaymentSchedule[[#Headers],[BEGINNING BALANCE]])=1,LoanAmount,INDEX(PaymentSchedule[ENDING BALANCE],ROW()-ROW(PaymentSchedule[[#Headers],[BEGINNING BALANCE]])-1)),"")</f>
        <v>599483.41142059071</v>
      </c>
      <c r="E20" s="13">
        <f>IF(PaymentSchedule[[#This Row],[PMT NO]]&lt;&gt;"",ScheduledPayment,"")</f>
        <v>3891.588579409291</v>
      </c>
      <c r="F2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" s="13">
        <f>IF(PaymentSchedule[[#This Row],[PMT NO]]&lt;&gt;"",PaymentSchedule[[#This Row],[TOTAL PAYMENT]]-PaymentSchedule[[#This Row],[INTEREST]],"")</f>
        <v>519.49439016846782</v>
      </c>
      <c r="I20" s="13">
        <f>IF(PaymentSchedule[[#This Row],[PMT NO]]&lt;&gt;"",PaymentSchedule[[#This Row],[BEGINNING BALANCE]]*(InterestRate/PaymentsPerYear),"")</f>
        <v>3372.0941892408232</v>
      </c>
      <c r="J2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598963.91703042225</v>
      </c>
      <c r="K20" s="13">
        <f>IF(PaymentSchedule[[#This Row],[PMT NO]]&lt;&gt;"",SUM(INDEX(PaymentSchedule[INTEREST],1,1):PaymentSchedule[[#This Row],[INTEREST]]),"")</f>
        <v>6747.0941892408237</v>
      </c>
    </row>
    <row r="21" spans="2:11" x14ac:dyDescent="0.2">
      <c r="B21" s="14">
        <f>IF(LoanIsGood,IF(ROW()-ROW(PaymentSchedule[[#Headers],[PMT NO]])&gt;ScheduledNumberOfPayments,"",ROW()-ROW(PaymentSchedule[[#Headers],[PMT NO]])),"")</f>
        <v>3</v>
      </c>
      <c r="C21" s="12">
        <f>IF(PaymentSchedule[[#This Row],[PMT NO]]&lt;&gt;"",EOMONTH(LoanStartDate,ROW(PaymentSchedule[[#This Row],[PMT NO]])-ROW(PaymentSchedule[[#Headers],[PMT NO]])-2)+DAY(LoanStartDate),"")</f>
        <v>45870</v>
      </c>
      <c r="D21" s="13">
        <f>IF(PaymentSchedule[[#This Row],[PMT NO]]&lt;&gt;"",IF(ROW()-ROW(PaymentSchedule[[#Headers],[BEGINNING BALANCE]])=1,LoanAmount,INDEX(PaymentSchedule[ENDING BALANCE],ROW()-ROW(PaymentSchedule[[#Headers],[BEGINNING BALANCE]])-1)),"")</f>
        <v>598963.91703042225</v>
      </c>
      <c r="E21" s="13">
        <f>IF(PaymentSchedule[[#This Row],[PMT NO]]&lt;&gt;"",ScheduledPayment,"")</f>
        <v>3891.588579409291</v>
      </c>
      <c r="F2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" s="13">
        <f>IF(PaymentSchedule[[#This Row],[PMT NO]]&lt;&gt;"",PaymentSchedule[[#This Row],[TOTAL PAYMENT]]-PaymentSchedule[[#This Row],[INTEREST]],"")</f>
        <v>522.41654611316562</v>
      </c>
      <c r="I21" s="13">
        <f>IF(PaymentSchedule[[#This Row],[PMT NO]]&lt;&gt;"",PaymentSchedule[[#This Row],[BEGINNING BALANCE]]*(InterestRate/PaymentsPerYear),"")</f>
        <v>3369.1720332961254</v>
      </c>
      <c r="J2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598441.50048430904</v>
      </c>
      <c r="K21" s="13">
        <f>IF(PaymentSchedule[[#This Row],[PMT NO]]&lt;&gt;"",SUM(INDEX(PaymentSchedule[INTEREST],1,1):PaymentSchedule[[#This Row],[INTEREST]]),"")</f>
        <v>10116.266222536949</v>
      </c>
    </row>
    <row r="22" spans="2:11" x14ac:dyDescent="0.2">
      <c r="B22" s="14">
        <f>IF(LoanIsGood,IF(ROW()-ROW(PaymentSchedule[[#Headers],[PMT NO]])&gt;ScheduledNumberOfPayments,"",ROW()-ROW(PaymentSchedule[[#Headers],[PMT NO]])),"")</f>
        <v>4</v>
      </c>
      <c r="C22" s="12">
        <f>IF(PaymentSchedule[[#This Row],[PMT NO]]&lt;&gt;"",EOMONTH(LoanStartDate,ROW(PaymentSchedule[[#This Row],[PMT NO]])-ROW(PaymentSchedule[[#Headers],[PMT NO]])-2)+DAY(LoanStartDate),"")</f>
        <v>45901</v>
      </c>
      <c r="D22" s="13">
        <f>IF(PaymentSchedule[[#This Row],[PMT NO]]&lt;&gt;"",IF(ROW()-ROW(PaymentSchedule[[#Headers],[BEGINNING BALANCE]])=1,LoanAmount,INDEX(PaymentSchedule[ENDING BALANCE],ROW()-ROW(PaymentSchedule[[#Headers],[BEGINNING BALANCE]])-1)),"")</f>
        <v>598441.50048430904</v>
      </c>
      <c r="E22" s="13">
        <f>IF(PaymentSchedule[[#This Row],[PMT NO]]&lt;&gt;"",ScheduledPayment,"")</f>
        <v>3891.588579409291</v>
      </c>
      <c r="F2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" s="13">
        <f>IF(PaymentSchedule[[#This Row],[PMT NO]]&lt;&gt;"",PaymentSchedule[[#This Row],[TOTAL PAYMENT]]-PaymentSchedule[[#This Row],[INTEREST]],"")</f>
        <v>525.35513918505239</v>
      </c>
      <c r="I22" s="13">
        <f>IF(PaymentSchedule[[#This Row],[PMT NO]]&lt;&gt;"",PaymentSchedule[[#This Row],[BEGINNING BALANCE]]*(InterestRate/PaymentsPerYear),"")</f>
        <v>3366.2334402242386</v>
      </c>
      <c r="J2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597916.14534512395</v>
      </c>
      <c r="K22" s="13">
        <f>IF(PaymentSchedule[[#This Row],[PMT NO]]&lt;&gt;"",SUM(INDEX(PaymentSchedule[INTEREST],1,1):PaymentSchedule[[#This Row],[INTEREST]]),"")</f>
        <v>13482.499662761187</v>
      </c>
    </row>
    <row r="23" spans="2:11" x14ac:dyDescent="0.2">
      <c r="B23" s="14">
        <f>IF(LoanIsGood,IF(ROW()-ROW(PaymentSchedule[[#Headers],[PMT NO]])&gt;ScheduledNumberOfPayments,"",ROW()-ROW(PaymentSchedule[[#Headers],[PMT NO]])),"")</f>
        <v>5</v>
      </c>
      <c r="C23" s="12">
        <f>IF(PaymentSchedule[[#This Row],[PMT NO]]&lt;&gt;"",EOMONTH(LoanStartDate,ROW(PaymentSchedule[[#This Row],[PMT NO]])-ROW(PaymentSchedule[[#Headers],[PMT NO]])-2)+DAY(LoanStartDate),"")</f>
        <v>45931</v>
      </c>
      <c r="D23" s="13">
        <f>IF(PaymentSchedule[[#This Row],[PMT NO]]&lt;&gt;"",IF(ROW()-ROW(PaymentSchedule[[#Headers],[BEGINNING BALANCE]])=1,LoanAmount,INDEX(PaymentSchedule[ENDING BALANCE],ROW()-ROW(PaymentSchedule[[#Headers],[BEGINNING BALANCE]])-1)),"")</f>
        <v>597916.14534512395</v>
      </c>
      <c r="E23" s="13">
        <f>IF(PaymentSchedule[[#This Row],[PMT NO]]&lt;&gt;"",ScheduledPayment,"")</f>
        <v>3891.588579409291</v>
      </c>
      <c r="F2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" s="13">
        <f>IF(PaymentSchedule[[#This Row],[PMT NO]]&lt;&gt;"",PaymentSchedule[[#This Row],[TOTAL PAYMENT]]-PaymentSchedule[[#This Row],[INTEREST]],"")</f>
        <v>528.31026184296843</v>
      </c>
      <c r="I23" s="13">
        <f>IF(PaymentSchedule[[#This Row],[PMT NO]]&lt;&gt;"",PaymentSchedule[[#This Row],[BEGINNING BALANCE]]*(InterestRate/PaymentsPerYear),"")</f>
        <v>3363.2783175663226</v>
      </c>
      <c r="J2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597387.83508328104</v>
      </c>
      <c r="K23" s="13">
        <f>IF(PaymentSchedule[[#This Row],[PMT NO]]&lt;&gt;"",SUM(INDEX(PaymentSchedule[INTEREST],1,1):PaymentSchedule[[#This Row],[INTEREST]]),"")</f>
        <v>16845.777980327512</v>
      </c>
    </row>
    <row r="24" spans="2:11" x14ac:dyDescent="0.2">
      <c r="B24" s="14">
        <f>IF(LoanIsGood,IF(ROW()-ROW(PaymentSchedule[[#Headers],[PMT NO]])&gt;ScheduledNumberOfPayments,"",ROW()-ROW(PaymentSchedule[[#Headers],[PMT NO]])),"")</f>
        <v>6</v>
      </c>
      <c r="C24" s="12">
        <f>IF(PaymentSchedule[[#This Row],[PMT NO]]&lt;&gt;"",EOMONTH(LoanStartDate,ROW(PaymentSchedule[[#This Row],[PMT NO]])-ROW(PaymentSchedule[[#Headers],[PMT NO]])-2)+DAY(LoanStartDate),"")</f>
        <v>45962</v>
      </c>
      <c r="D24" s="13">
        <f>IF(PaymentSchedule[[#This Row],[PMT NO]]&lt;&gt;"",IF(ROW()-ROW(PaymentSchedule[[#Headers],[BEGINNING BALANCE]])=1,LoanAmount,INDEX(PaymentSchedule[ENDING BALANCE],ROW()-ROW(PaymentSchedule[[#Headers],[BEGINNING BALANCE]])-1)),"")</f>
        <v>597387.83508328104</v>
      </c>
      <c r="E24" s="13">
        <f>IF(PaymentSchedule[[#This Row],[PMT NO]]&lt;&gt;"",ScheduledPayment,"")</f>
        <v>3891.588579409291</v>
      </c>
      <c r="F2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" s="13">
        <f>IF(PaymentSchedule[[#This Row],[PMT NO]]&lt;&gt;"",PaymentSchedule[[#This Row],[TOTAL PAYMENT]]-PaymentSchedule[[#This Row],[INTEREST]],"")</f>
        <v>531.28200706583493</v>
      </c>
      <c r="I24" s="13">
        <f>IF(PaymentSchedule[[#This Row],[PMT NO]]&lt;&gt;"",PaymentSchedule[[#This Row],[BEGINNING BALANCE]]*(InterestRate/PaymentsPerYear),"")</f>
        <v>3360.3065723434561</v>
      </c>
      <c r="J2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596856.5530762152</v>
      </c>
      <c r="K24" s="13">
        <f>IF(PaymentSchedule[[#This Row],[PMT NO]]&lt;&gt;"",SUM(INDEX(PaymentSchedule[INTEREST],1,1):PaymentSchedule[[#This Row],[INTEREST]]),"")</f>
        <v>20206.084552670967</v>
      </c>
    </row>
    <row r="25" spans="2:11" x14ac:dyDescent="0.2">
      <c r="B25" s="14">
        <f>IF(LoanIsGood,IF(ROW()-ROW(PaymentSchedule[[#Headers],[PMT NO]])&gt;ScheduledNumberOfPayments,"",ROW()-ROW(PaymentSchedule[[#Headers],[PMT NO]])),"")</f>
        <v>7</v>
      </c>
      <c r="C25" s="12">
        <f>IF(PaymentSchedule[[#This Row],[PMT NO]]&lt;&gt;"",EOMONTH(LoanStartDate,ROW(PaymentSchedule[[#This Row],[PMT NO]])-ROW(PaymentSchedule[[#Headers],[PMT NO]])-2)+DAY(LoanStartDate),"")</f>
        <v>45992</v>
      </c>
      <c r="D25" s="13">
        <f>IF(PaymentSchedule[[#This Row],[PMT NO]]&lt;&gt;"",IF(ROW()-ROW(PaymentSchedule[[#Headers],[BEGINNING BALANCE]])=1,LoanAmount,INDEX(PaymentSchedule[ENDING BALANCE],ROW()-ROW(PaymentSchedule[[#Headers],[BEGINNING BALANCE]])-1)),"")</f>
        <v>596856.5530762152</v>
      </c>
      <c r="E25" s="13">
        <f>IF(PaymentSchedule[[#This Row],[PMT NO]]&lt;&gt;"",ScheduledPayment,"")</f>
        <v>3891.588579409291</v>
      </c>
      <c r="F2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" s="13">
        <f>IF(PaymentSchedule[[#This Row],[PMT NO]]&lt;&gt;"",PaymentSchedule[[#This Row],[TOTAL PAYMENT]]-PaymentSchedule[[#This Row],[INTEREST]],"")</f>
        <v>534.27046835558031</v>
      </c>
      <c r="I25" s="13">
        <f>IF(PaymentSchedule[[#This Row],[PMT NO]]&lt;&gt;"",PaymentSchedule[[#This Row],[BEGINNING BALANCE]]*(InterestRate/PaymentsPerYear),"")</f>
        <v>3357.3181110537107</v>
      </c>
      <c r="J2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596322.28260785958</v>
      </c>
      <c r="K25" s="13">
        <f>IF(PaymentSchedule[[#This Row],[PMT NO]]&lt;&gt;"",SUM(INDEX(PaymentSchedule[INTEREST],1,1):PaymentSchedule[[#This Row],[INTEREST]]),"")</f>
        <v>23563.402663724679</v>
      </c>
    </row>
    <row r="26" spans="2:11" x14ac:dyDescent="0.2">
      <c r="B26" s="14">
        <f>IF(LoanIsGood,IF(ROW()-ROW(PaymentSchedule[[#Headers],[PMT NO]])&gt;ScheduledNumberOfPayments,"",ROW()-ROW(PaymentSchedule[[#Headers],[PMT NO]])),"")</f>
        <v>8</v>
      </c>
      <c r="C26" s="12">
        <f>IF(PaymentSchedule[[#This Row],[PMT NO]]&lt;&gt;"",EOMONTH(LoanStartDate,ROW(PaymentSchedule[[#This Row],[PMT NO]])-ROW(PaymentSchedule[[#Headers],[PMT NO]])-2)+DAY(LoanStartDate),"")</f>
        <v>46023</v>
      </c>
      <c r="D26" s="13">
        <f>IF(PaymentSchedule[[#This Row],[PMT NO]]&lt;&gt;"",IF(ROW()-ROW(PaymentSchedule[[#Headers],[BEGINNING BALANCE]])=1,LoanAmount,INDEX(PaymentSchedule[ENDING BALANCE],ROW()-ROW(PaymentSchedule[[#Headers],[BEGINNING BALANCE]])-1)),"")</f>
        <v>596322.28260785958</v>
      </c>
      <c r="E26" s="13">
        <f>IF(PaymentSchedule[[#This Row],[PMT NO]]&lt;&gt;"",ScheduledPayment,"")</f>
        <v>3891.588579409291</v>
      </c>
      <c r="F2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" s="13">
        <f>IF(PaymentSchedule[[#This Row],[PMT NO]]&lt;&gt;"",PaymentSchedule[[#This Row],[TOTAL PAYMENT]]-PaymentSchedule[[#This Row],[INTEREST]],"")</f>
        <v>537.27573974008055</v>
      </c>
      <c r="I26" s="13">
        <f>IF(PaymentSchedule[[#This Row],[PMT NO]]&lt;&gt;"",PaymentSchedule[[#This Row],[BEGINNING BALANCE]]*(InterestRate/PaymentsPerYear),"")</f>
        <v>3354.3128396692105</v>
      </c>
      <c r="J2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595785.00686811947</v>
      </c>
      <c r="K26" s="13">
        <f>IF(PaymentSchedule[[#This Row],[PMT NO]]&lt;&gt;"",SUM(INDEX(PaymentSchedule[INTEREST],1,1):PaymentSchedule[[#This Row],[INTEREST]]),"")</f>
        <v>26917.715503393891</v>
      </c>
    </row>
    <row r="27" spans="2:11" x14ac:dyDescent="0.2">
      <c r="B27" s="14">
        <f>IF(LoanIsGood,IF(ROW()-ROW(PaymentSchedule[[#Headers],[PMT NO]])&gt;ScheduledNumberOfPayments,"",ROW()-ROW(PaymentSchedule[[#Headers],[PMT NO]])),"")</f>
        <v>9</v>
      </c>
      <c r="C27" s="12">
        <f>IF(PaymentSchedule[[#This Row],[PMT NO]]&lt;&gt;"",EOMONTH(LoanStartDate,ROW(PaymentSchedule[[#This Row],[PMT NO]])-ROW(PaymentSchedule[[#Headers],[PMT NO]])-2)+DAY(LoanStartDate),"")</f>
        <v>46054</v>
      </c>
      <c r="D27" s="13">
        <f>IF(PaymentSchedule[[#This Row],[PMT NO]]&lt;&gt;"",IF(ROW()-ROW(PaymentSchedule[[#Headers],[BEGINNING BALANCE]])=1,LoanAmount,INDEX(PaymentSchedule[ENDING BALANCE],ROW()-ROW(PaymentSchedule[[#Headers],[BEGINNING BALANCE]])-1)),"")</f>
        <v>595785.00686811947</v>
      </c>
      <c r="E27" s="13">
        <f>IF(PaymentSchedule[[#This Row],[PMT NO]]&lt;&gt;"",ScheduledPayment,"")</f>
        <v>3891.588579409291</v>
      </c>
      <c r="F2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" s="13">
        <f>IF(PaymentSchedule[[#This Row],[PMT NO]]&lt;&gt;"",PaymentSchedule[[#This Row],[TOTAL PAYMENT]]-PaymentSchedule[[#This Row],[INTEREST]],"")</f>
        <v>540.29791577611877</v>
      </c>
      <c r="I27" s="13">
        <f>IF(PaymentSchedule[[#This Row],[PMT NO]]&lt;&gt;"",PaymentSchedule[[#This Row],[BEGINNING BALANCE]]*(InterestRate/PaymentsPerYear),"")</f>
        <v>3351.2906636331722</v>
      </c>
      <c r="J2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595244.70895234332</v>
      </c>
      <c r="K27" s="13">
        <f>IF(PaymentSchedule[[#This Row],[PMT NO]]&lt;&gt;"",SUM(INDEX(PaymentSchedule[INTEREST],1,1):PaymentSchedule[[#This Row],[INTEREST]]),"")</f>
        <v>30269.006167027062</v>
      </c>
    </row>
    <row r="28" spans="2:11" x14ac:dyDescent="0.2">
      <c r="B28" s="14">
        <f>IF(LoanIsGood,IF(ROW()-ROW(PaymentSchedule[[#Headers],[PMT NO]])&gt;ScheduledNumberOfPayments,"",ROW()-ROW(PaymentSchedule[[#Headers],[PMT NO]])),"")</f>
        <v>10</v>
      </c>
      <c r="C28" s="12">
        <f>IF(PaymentSchedule[[#This Row],[PMT NO]]&lt;&gt;"",EOMONTH(LoanStartDate,ROW(PaymentSchedule[[#This Row],[PMT NO]])-ROW(PaymentSchedule[[#Headers],[PMT NO]])-2)+DAY(LoanStartDate),"")</f>
        <v>46082</v>
      </c>
      <c r="D28" s="13">
        <f>IF(PaymentSchedule[[#This Row],[PMT NO]]&lt;&gt;"",IF(ROW()-ROW(PaymentSchedule[[#Headers],[BEGINNING BALANCE]])=1,LoanAmount,INDEX(PaymentSchedule[ENDING BALANCE],ROW()-ROW(PaymentSchedule[[#Headers],[BEGINNING BALANCE]])-1)),"")</f>
        <v>595244.70895234332</v>
      </c>
      <c r="E28" s="13">
        <f>IF(PaymentSchedule[[#This Row],[PMT NO]]&lt;&gt;"",ScheduledPayment,"")</f>
        <v>3891.588579409291</v>
      </c>
      <c r="F2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" s="13">
        <f>IF(PaymentSchedule[[#This Row],[PMT NO]]&lt;&gt;"",PaymentSchedule[[#This Row],[TOTAL PAYMENT]]-PaymentSchedule[[#This Row],[INTEREST]],"")</f>
        <v>543.3370915523592</v>
      </c>
      <c r="I28" s="13">
        <f>IF(PaymentSchedule[[#This Row],[PMT NO]]&lt;&gt;"",PaymentSchedule[[#This Row],[BEGINNING BALANCE]]*(InterestRate/PaymentsPerYear),"")</f>
        <v>3348.2514878569318</v>
      </c>
      <c r="J2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594701.371860791</v>
      </c>
      <c r="K28" s="13">
        <f>IF(PaymentSchedule[[#This Row],[PMT NO]]&lt;&gt;"",SUM(INDEX(PaymentSchedule[INTEREST],1,1):PaymentSchedule[[#This Row],[INTEREST]]),"")</f>
        <v>33617.257654883993</v>
      </c>
    </row>
    <row r="29" spans="2:11" x14ac:dyDescent="0.2">
      <c r="B29" s="14">
        <f>IF(LoanIsGood,IF(ROW()-ROW(PaymentSchedule[[#Headers],[PMT NO]])&gt;ScheduledNumberOfPayments,"",ROW()-ROW(PaymentSchedule[[#Headers],[PMT NO]])),"")</f>
        <v>11</v>
      </c>
      <c r="C29" s="12">
        <f>IF(PaymentSchedule[[#This Row],[PMT NO]]&lt;&gt;"",EOMONTH(LoanStartDate,ROW(PaymentSchedule[[#This Row],[PMT NO]])-ROW(PaymentSchedule[[#Headers],[PMT NO]])-2)+DAY(LoanStartDate),"")</f>
        <v>46113</v>
      </c>
      <c r="D29" s="13">
        <f>IF(PaymentSchedule[[#This Row],[PMT NO]]&lt;&gt;"",IF(ROW()-ROW(PaymentSchedule[[#Headers],[BEGINNING BALANCE]])=1,LoanAmount,INDEX(PaymentSchedule[ENDING BALANCE],ROW()-ROW(PaymentSchedule[[#Headers],[BEGINNING BALANCE]])-1)),"")</f>
        <v>594701.371860791</v>
      </c>
      <c r="E29" s="13">
        <f>IF(PaymentSchedule[[#This Row],[PMT NO]]&lt;&gt;"",ScheduledPayment,"")</f>
        <v>3891.588579409291</v>
      </c>
      <c r="F2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" s="13">
        <f>IF(PaymentSchedule[[#This Row],[PMT NO]]&lt;&gt;"",PaymentSchedule[[#This Row],[TOTAL PAYMENT]]-PaymentSchedule[[#This Row],[INTEREST]],"")</f>
        <v>546.39336269234127</v>
      </c>
      <c r="I29" s="13">
        <f>IF(PaymentSchedule[[#This Row],[PMT NO]]&lt;&gt;"",PaymentSchedule[[#This Row],[BEGINNING BALANCE]]*(InterestRate/PaymentsPerYear),"")</f>
        <v>3345.1952167169497</v>
      </c>
      <c r="J2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594154.97849809867</v>
      </c>
      <c r="K29" s="13">
        <f>IF(PaymentSchedule[[#This Row],[PMT NO]]&lt;&gt;"",SUM(INDEX(PaymentSchedule[INTEREST],1,1):PaymentSchedule[[#This Row],[INTEREST]]),"")</f>
        <v>36962.452871600944</v>
      </c>
    </row>
    <row r="30" spans="2:11" x14ac:dyDescent="0.2">
      <c r="B30" s="14">
        <f>IF(LoanIsGood,IF(ROW()-ROW(PaymentSchedule[[#Headers],[PMT NO]])&gt;ScheduledNumberOfPayments,"",ROW()-ROW(PaymentSchedule[[#Headers],[PMT NO]])),"")</f>
        <v>12</v>
      </c>
      <c r="C30" s="12">
        <f>IF(PaymentSchedule[[#This Row],[PMT NO]]&lt;&gt;"",EOMONTH(LoanStartDate,ROW(PaymentSchedule[[#This Row],[PMT NO]])-ROW(PaymentSchedule[[#Headers],[PMT NO]])-2)+DAY(LoanStartDate),"")</f>
        <v>46143</v>
      </c>
      <c r="D30" s="13">
        <f>IF(PaymentSchedule[[#This Row],[PMT NO]]&lt;&gt;"",IF(ROW()-ROW(PaymentSchedule[[#Headers],[BEGINNING BALANCE]])=1,LoanAmount,INDEX(PaymentSchedule[ENDING BALANCE],ROW()-ROW(PaymentSchedule[[#Headers],[BEGINNING BALANCE]])-1)),"")</f>
        <v>594154.97849809867</v>
      </c>
      <c r="E30" s="13">
        <f>IF(PaymentSchedule[[#This Row],[PMT NO]]&lt;&gt;"",ScheduledPayment,"")</f>
        <v>3891.588579409291</v>
      </c>
      <c r="F3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" s="13">
        <f>IF(PaymentSchedule[[#This Row],[PMT NO]]&lt;&gt;"",PaymentSchedule[[#This Row],[TOTAL PAYMENT]]-PaymentSchedule[[#This Row],[INTEREST]],"")</f>
        <v>549.4668253574855</v>
      </c>
      <c r="I30" s="13">
        <f>IF(PaymentSchedule[[#This Row],[PMT NO]]&lt;&gt;"",PaymentSchedule[[#This Row],[BEGINNING BALANCE]]*(InterestRate/PaymentsPerYear),"")</f>
        <v>3342.1217540518055</v>
      </c>
      <c r="J3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593605.51167274115</v>
      </c>
      <c r="K30" s="13">
        <f>IF(PaymentSchedule[[#This Row],[PMT NO]]&lt;&gt;"",SUM(INDEX(PaymentSchedule[INTEREST],1,1):PaymentSchedule[[#This Row],[INTEREST]]),"")</f>
        <v>40304.574625652749</v>
      </c>
    </row>
    <row r="31" spans="2:11" x14ac:dyDescent="0.2">
      <c r="B31" s="14">
        <f>IF(LoanIsGood,IF(ROW()-ROW(PaymentSchedule[[#Headers],[PMT NO]])&gt;ScheduledNumberOfPayments,"",ROW()-ROW(PaymentSchedule[[#Headers],[PMT NO]])),"")</f>
        <v>13</v>
      </c>
      <c r="C31" s="12">
        <f>IF(PaymentSchedule[[#This Row],[PMT NO]]&lt;&gt;"",EOMONTH(LoanStartDate,ROW(PaymentSchedule[[#This Row],[PMT NO]])-ROW(PaymentSchedule[[#Headers],[PMT NO]])-2)+DAY(LoanStartDate),"")</f>
        <v>46174</v>
      </c>
      <c r="D31" s="13">
        <f>IF(PaymentSchedule[[#This Row],[PMT NO]]&lt;&gt;"",IF(ROW()-ROW(PaymentSchedule[[#Headers],[BEGINNING BALANCE]])=1,LoanAmount,INDEX(PaymentSchedule[ENDING BALANCE],ROW()-ROW(PaymentSchedule[[#Headers],[BEGINNING BALANCE]])-1)),"")</f>
        <v>593605.51167274115</v>
      </c>
      <c r="E31" s="13">
        <f>IF(PaymentSchedule[[#This Row],[PMT NO]]&lt;&gt;"",ScheduledPayment,"")</f>
        <v>3891.588579409291</v>
      </c>
      <c r="F3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" s="13">
        <f>IF(PaymentSchedule[[#This Row],[PMT NO]]&lt;&gt;"",PaymentSchedule[[#This Row],[TOTAL PAYMENT]]-PaymentSchedule[[#This Row],[INTEREST]],"")</f>
        <v>552.55757625012166</v>
      </c>
      <c r="I31" s="13">
        <f>IF(PaymentSchedule[[#This Row],[PMT NO]]&lt;&gt;"",PaymentSchedule[[#This Row],[BEGINNING BALANCE]]*(InterestRate/PaymentsPerYear),"")</f>
        <v>3339.0310031591694</v>
      </c>
      <c r="J3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593052.95409649098</v>
      </c>
      <c r="K31" s="13">
        <f>IF(PaymentSchedule[[#This Row],[PMT NO]]&lt;&gt;"",SUM(INDEX(PaymentSchedule[INTEREST],1,1):PaymentSchedule[[#This Row],[INTEREST]]),"")</f>
        <v>43643.605628811922</v>
      </c>
    </row>
    <row r="32" spans="2:11" x14ac:dyDescent="0.2">
      <c r="B32" s="14">
        <f>IF(LoanIsGood,IF(ROW()-ROW(PaymentSchedule[[#Headers],[PMT NO]])&gt;ScheduledNumberOfPayments,"",ROW()-ROW(PaymentSchedule[[#Headers],[PMT NO]])),"")</f>
        <v>14</v>
      </c>
      <c r="C32" s="12">
        <f>IF(PaymentSchedule[[#This Row],[PMT NO]]&lt;&gt;"",EOMONTH(LoanStartDate,ROW(PaymentSchedule[[#This Row],[PMT NO]])-ROW(PaymentSchedule[[#Headers],[PMT NO]])-2)+DAY(LoanStartDate),"")</f>
        <v>46204</v>
      </c>
      <c r="D32" s="13">
        <f>IF(PaymentSchedule[[#This Row],[PMT NO]]&lt;&gt;"",IF(ROW()-ROW(PaymentSchedule[[#Headers],[BEGINNING BALANCE]])=1,LoanAmount,INDEX(PaymentSchedule[ENDING BALANCE],ROW()-ROW(PaymentSchedule[[#Headers],[BEGINNING BALANCE]])-1)),"")</f>
        <v>593052.95409649098</v>
      </c>
      <c r="E32" s="13">
        <f>IF(PaymentSchedule[[#This Row],[PMT NO]]&lt;&gt;"",ScheduledPayment,"")</f>
        <v>3891.588579409291</v>
      </c>
      <c r="F3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" s="13">
        <f>IF(PaymentSchedule[[#This Row],[PMT NO]]&lt;&gt;"",PaymentSchedule[[#This Row],[TOTAL PAYMENT]]-PaymentSchedule[[#This Row],[INTEREST]],"")</f>
        <v>555.66571261652871</v>
      </c>
      <c r="I32" s="13">
        <f>IF(PaymentSchedule[[#This Row],[PMT NO]]&lt;&gt;"",PaymentSchedule[[#This Row],[BEGINNING BALANCE]]*(InterestRate/PaymentsPerYear),"")</f>
        <v>3335.9228667927623</v>
      </c>
      <c r="J3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592497.28838387446</v>
      </c>
      <c r="K32" s="13">
        <f>IF(PaymentSchedule[[#This Row],[PMT NO]]&lt;&gt;"",SUM(INDEX(PaymentSchedule[INTEREST],1,1):PaymentSchedule[[#This Row],[INTEREST]]),"")</f>
        <v>46979.528495604682</v>
      </c>
    </row>
    <row r="33" spans="2:11" x14ac:dyDescent="0.2">
      <c r="B33" s="14">
        <f>IF(LoanIsGood,IF(ROW()-ROW(PaymentSchedule[[#Headers],[PMT NO]])&gt;ScheduledNumberOfPayments,"",ROW()-ROW(PaymentSchedule[[#Headers],[PMT NO]])),"")</f>
        <v>15</v>
      </c>
      <c r="C33" s="12">
        <f>IF(PaymentSchedule[[#This Row],[PMT NO]]&lt;&gt;"",EOMONTH(LoanStartDate,ROW(PaymentSchedule[[#This Row],[PMT NO]])-ROW(PaymentSchedule[[#Headers],[PMT NO]])-2)+DAY(LoanStartDate),"")</f>
        <v>46235</v>
      </c>
      <c r="D33" s="13">
        <f>IF(PaymentSchedule[[#This Row],[PMT NO]]&lt;&gt;"",IF(ROW()-ROW(PaymentSchedule[[#Headers],[BEGINNING BALANCE]])=1,LoanAmount,INDEX(PaymentSchedule[ENDING BALANCE],ROW()-ROW(PaymentSchedule[[#Headers],[BEGINNING BALANCE]])-1)),"")</f>
        <v>592497.28838387446</v>
      </c>
      <c r="E33" s="13">
        <f>IF(PaymentSchedule[[#This Row],[PMT NO]]&lt;&gt;"",ScheduledPayment,"")</f>
        <v>3891.588579409291</v>
      </c>
      <c r="F3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" s="13">
        <f>IF(PaymentSchedule[[#This Row],[PMT NO]]&lt;&gt;"",PaymentSchedule[[#This Row],[TOTAL PAYMENT]]-PaymentSchedule[[#This Row],[INTEREST]],"")</f>
        <v>558.79133224999669</v>
      </c>
      <c r="I33" s="13">
        <f>IF(PaymentSchedule[[#This Row],[PMT NO]]&lt;&gt;"",PaymentSchedule[[#This Row],[BEGINNING BALANCE]]*(InterestRate/PaymentsPerYear),"")</f>
        <v>3332.7972471592943</v>
      </c>
      <c r="J3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591938.49705162446</v>
      </c>
      <c r="K33" s="13">
        <f>IF(PaymentSchedule[[#This Row],[PMT NO]]&lt;&gt;"",SUM(INDEX(PaymentSchedule[INTEREST],1,1):PaymentSchedule[[#This Row],[INTEREST]]),"")</f>
        <v>50312.325742763976</v>
      </c>
    </row>
    <row r="34" spans="2:11" x14ac:dyDescent="0.2">
      <c r="B34" s="14">
        <f>IF(LoanIsGood,IF(ROW()-ROW(PaymentSchedule[[#Headers],[PMT NO]])&gt;ScheduledNumberOfPayments,"",ROW()-ROW(PaymentSchedule[[#Headers],[PMT NO]])),"")</f>
        <v>16</v>
      </c>
      <c r="C34" s="12">
        <f>IF(PaymentSchedule[[#This Row],[PMT NO]]&lt;&gt;"",EOMONTH(LoanStartDate,ROW(PaymentSchedule[[#This Row],[PMT NO]])-ROW(PaymentSchedule[[#Headers],[PMT NO]])-2)+DAY(LoanStartDate),"")</f>
        <v>46266</v>
      </c>
      <c r="D34" s="13">
        <f>IF(PaymentSchedule[[#This Row],[PMT NO]]&lt;&gt;"",IF(ROW()-ROW(PaymentSchedule[[#Headers],[BEGINNING BALANCE]])=1,LoanAmount,INDEX(PaymentSchedule[ENDING BALANCE],ROW()-ROW(PaymentSchedule[[#Headers],[BEGINNING BALANCE]])-1)),"")</f>
        <v>591938.49705162446</v>
      </c>
      <c r="E34" s="13">
        <f>IF(PaymentSchedule[[#This Row],[PMT NO]]&lt;&gt;"",ScheduledPayment,"")</f>
        <v>3891.588579409291</v>
      </c>
      <c r="F3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" s="13">
        <f>IF(PaymentSchedule[[#This Row],[PMT NO]]&lt;&gt;"",PaymentSchedule[[#This Row],[TOTAL PAYMENT]]-PaymentSchedule[[#This Row],[INTEREST]],"")</f>
        <v>561.93453349390302</v>
      </c>
      <c r="I34" s="13">
        <f>IF(PaymentSchedule[[#This Row],[PMT NO]]&lt;&gt;"",PaymentSchedule[[#This Row],[BEGINNING BALANCE]]*(InterestRate/PaymentsPerYear),"")</f>
        <v>3329.654045915388</v>
      </c>
      <c r="J3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591376.56251813052</v>
      </c>
      <c r="K34" s="13">
        <f>IF(PaymentSchedule[[#This Row],[PMT NO]]&lt;&gt;"",SUM(INDEX(PaymentSchedule[INTEREST],1,1):PaymentSchedule[[#This Row],[INTEREST]]),"")</f>
        <v>53641.979788679368</v>
      </c>
    </row>
    <row r="35" spans="2:11" x14ac:dyDescent="0.2">
      <c r="B35" s="14">
        <f>IF(LoanIsGood,IF(ROW()-ROW(PaymentSchedule[[#Headers],[PMT NO]])&gt;ScheduledNumberOfPayments,"",ROW()-ROW(PaymentSchedule[[#Headers],[PMT NO]])),"")</f>
        <v>17</v>
      </c>
      <c r="C35" s="12">
        <f>IF(PaymentSchedule[[#This Row],[PMT NO]]&lt;&gt;"",EOMONTH(LoanStartDate,ROW(PaymentSchedule[[#This Row],[PMT NO]])-ROW(PaymentSchedule[[#Headers],[PMT NO]])-2)+DAY(LoanStartDate),"")</f>
        <v>46296</v>
      </c>
      <c r="D35" s="13">
        <f>IF(PaymentSchedule[[#This Row],[PMT NO]]&lt;&gt;"",IF(ROW()-ROW(PaymentSchedule[[#Headers],[BEGINNING BALANCE]])=1,LoanAmount,INDEX(PaymentSchedule[ENDING BALANCE],ROW()-ROW(PaymentSchedule[[#Headers],[BEGINNING BALANCE]])-1)),"")</f>
        <v>591376.56251813052</v>
      </c>
      <c r="E35" s="13">
        <f>IF(PaymentSchedule[[#This Row],[PMT NO]]&lt;&gt;"",ScheduledPayment,"")</f>
        <v>3891.588579409291</v>
      </c>
      <c r="F3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" s="13">
        <f>IF(PaymentSchedule[[#This Row],[PMT NO]]&lt;&gt;"",PaymentSchedule[[#This Row],[TOTAL PAYMENT]]-PaymentSchedule[[#This Row],[INTEREST]],"")</f>
        <v>565.09541524480665</v>
      </c>
      <c r="I35" s="13">
        <f>IF(PaymentSchedule[[#This Row],[PMT NO]]&lt;&gt;"",PaymentSchedule[[#This Row],[BEGINNING BALANCE]]*(InterestRate/PaymentsPerYear),"")</f>
        <v>3326.4931641644844</v>
      </c>
      <c r="J3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590811.46710288571</v>
      </c>
      <c r="K35" s="13">
        <f>IF(PaymentSchedule[[#This Row],[PMT NO]]&lt;&gt;"",SUM(INDEX(PaymentSchedule[INTEREST],1,1):PaymentSchedule[[#This Row],[INTEREST]]),"")</f>
        <v>56968.472952843855</v>
      </c>
    </row>
    <row r="36" spans="2:11" x14ac:dyDescent="0.2">
      <c r="B36" s="14">
        <f>IF(LoanIsGood,IF(ROW()-ROW(PaymentSchedule[[#Headers],[PMT NO]])&gt;ScheduledNumberOfPayments,"",ROW()-ROW(PaymentSchedule[[#Headers],[PMT NO]])),"")</f>
        <v>18</v>
      </c>
      <c r="C36" s="12">
        <f>IF(PaymentSchedule[[#This Row],[PMT NO]]&lt;&gt;"",EOMONTH(LoanStartDate,ROW(PaymentSchedule[[#This Row],[PMT NO]])-ROW(PaymentSchedule[[#Headers],[PMT NO]])-2)+DAY(LoanStartDate),"")</f>
        <v>46327</v>
      </c>
      <c r="D36" s="13">
        <f>IF(PaymentSchedule[[#This Row],[PMT NO]]&lt;&gt;"",IF(ROW()-ROW(PaymentSchedule[[#Headers],[BEGINNING BALANCE]])=1,LoanAmount,INDEX(PaymentSchedule[ENDING BALANCE],ROW()-ROW(PaymentSchedule[[#Headers],[BEGINNING BALANCE]])-1)),"")</f>
        <v>590811.46710288571</v>
      </c>
      <c r="E36" s="13">
        <f>IF(PaymentSchedule[[#This Row],[PMT NO]]&lt;&gt;"",ScheduledPayment,"")</f>
        <v>3891.588579409291</v>
      </c>
      <c r="F3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" s="13">
        <f>IF(PaymentSchedule[[#This Row],[PMT NO]]&lt;&gt;"",PaymentSchedule[[#This Row],[TOTAL PAYMENT]]-PaymentSchedule[[#This Row],[INTEREST]],"")</f>
        <v>568.27407695555848</v>
      </c>
      <c r="I36" s="13">
        <f>IF(PaymentSchedule[[#This Row],[PMT NO]]&lt;&gt;"",PaymentSchedule[[#This Row],[BEGINNING BALANCE]]*(InterestRate/PaymentsPerYear),"")</f>
        <v>3323.3145024537325</v>
      </c>
      <c r="J3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590243.1930259302</v>
      </c>
      <c r="K36" s="13">
        <f>IF(PaymentSchedule[[#This Row],[PMT NO]]&lt;&gt;"",SUM(INDEX(PaymentSchedule[INTEREST],1,1):PaymentSchedule[[#This Row],[INTEREST]]),"")</f>
        <v>60291.787455297585</v>
      </c>
    </row>
    <row r="37" spans="2:11" x14ac:dyDescent="0.2">
      <c r="B37" s="14">
        <f>IF(LoanIsGood,IF(ROW()-ROW(PaymentSchedule[[#Headers],[PMT NO]])&gt;ScheduledNumberOfPayments,"",ROW()-ROW(PaymentSchedule[[#Headers],[PMT NO]])),"")</f>
        <v>19</v>
      </c>
      <c r="C37" s="12">
        <f>IF(PaymentSchedule[[#This Row],[PMT NO]]&lt;&gt;"",EOMONTH(LoanStartDate,ROW(PaymentSchedule[[#This Row],[PMT NO]])-ROW(PaymentSchedule[[#Headers],[PMT NO]])-2)+DAY(LoanStartDate),"")</f>
        <v>46357</v>
      </c>
      <c r="D37" s="13">
        <f>IF(PaymentSchedule[[#This Row],[PMT NO]]&lt;&gt;"",IF(ROW()-ROW(PaymentSchedule[[#Headers],[BEGINNING BALANCE]])=1,LoanAmount,INDEX(PaymentSchedule[ENDING BALANCE],ROW()-ROW(PaymentSchedule[[#Headers],[BEGINNING BALANCE]])-1)),"")</f>
        <v>590243.1930259302</v>
      </c>
      <c r="E37" s="13">
        <f>IF(PaymentSchedule[[#This Row],[PMT NO]]&lt;&gt;"",ScheduledPayment,"")</f>
        <v>3891.588579409291</v>
      </c>
      <c r="F3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" s="13">
        <f>IF(PaymentSchedule[[#This Row],[PMT NO]]&lt;&gt;"",PaymentSchedule[[#This Row],[TOTAL PAYMENT]]-PaymentSchedule[[#This Row],[INTEREST]],"")</f>
        <v>571.47061863843328</v>
      </c>
      <c r="I37" s="13">
        <f>IF(PaymentSchedule[[#This Row],[PMT NO]]&lt;&gt;"",PaymentSchedule[[#This Row],[BEGINNING BALANCE]]*(InterestRate/PaymentsPerYear),"")</f>
        <v>3320.1179607708577</v>
      </c>
      <c r="J3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589671.72240729176</v>
      </c>
      <c r="K37" s="13">
        <f>IF(PaymentSchedule[[#This Row],[PMT NO]]&lt;&gt;"",SUM(INDEX(PaymentSchedule[INTEREST],1,1):PaymentSchedule[[#This Row],[INTEREST]]),"")</f>
        <v>63611.905416068439</v>
      </c>
    </row>
    <row r="38" spans="2:11" x14ac:dyDescent="0.2">
      <c r="B38" s="14">
        <f>IF(LoanIsGood,IF(ROW()-ROW(PaymentSchedule[[#Headers],[PMT NO]])&gt;ScheduledNumberOfPayments,"",ROW()-ROW(PaymentSchedule[[#Headers],[PMT NO]])),"")</f>
        <v>20</v>
      </c>
      <c r="C38" s="12">
        <f>IF(PaymentSchedule[[#This Row],[PMT NO]]&lt;&gt;"",EOMONTH(LoanStartDate,ROW(PaymentSchedule[[#This Row],[PMT NO]])-ROW(PaymentSchedule[[#Headers],[PMT NO]])-2)+DAY(LoanStartDate),"")</f>
        <v>46388</v>
      </c>
      <c r="D38" s="13">
        <f>IF(PaymentSchedule[[#This Row],[PMT NO]]&lt;&gt;"",IF(ROW()-ROW(PaymentSchedule[[#Headers],[BEGINNING BALANCE]])=1,LoanAmount,INDEX(PaymentSchedule[ENDING BALANCE],ROW()-ROW(PaymentSchedule[[#Headers],[BEGINNING BALANCE]])-1)),"")</f>
        <v>589671.72240729176</v>
      </c>
      <c r="E38" s="13">
        <f>IF(PaymentSchedule[[#This Row],[PMT NO]]&lt;&gt;"",ScheduledPayment,"")</f>
        <v>3891.588579409291</v>
      </c>
      <c r="F3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8" s="13">
        <f>IF(PaymentSchedule[[#This Row],[PMT NO]]&lt;&gt;"",PaymentSchedule[[#This Row],[TOTAL PAYMENT]]-PaymentSchedule[[#This Row],[INTEREST]],"")</f>
        <v>574.68514086827463</v>
      </c>
      <c r="I38" s="13">
        <f>IF(PaymentSchedule[[#This Row],[PMT NO]]&lt;&gt;"",PaymentSchedule[[#This Row],[BEGINNING BALANCE]]*(InterestRate/PaymentsPerYear),"")</f>
        <v>3316.9034385410164</v>
      </c>
      <c r="J3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589097.03726642346</v>
      </c>
      <c r="K38" s="13">
        <f>IF(PaymentSchedule[[#This Row],[PMT NO]]&lt;&gt;"",SUM(INDEX(PaymentSchedule[INTEREST],1,1):PaymentSchedule[[#This Row],[INTEREST]]),"")</f>
        <v>66928.808854609451</v>
      </c>
    </row>
    <row r="39" spans="2:11" x14ac:dyDescent="0.2">
      <c r="B39" s="14">
        <f>IF(LoanIsGood,IF(ROW()-ROW(PaymentSchedule[[#Headers],[PMT NO]])&gt;ScheduledNumberOfPayments,"",ROW()-ROW(PaymentSchedule[[#Headers],[PMT NO]])),"")</f>
        <v>21</v>
      </c>
      <c r="C39" s="12">
        <f>IF(PaymentSchedule[[#This Row],[PMT NO]]&lt;&gt;"",EOMONTH(LoanStartDate,ROW(PaymentSchedule[[#This Row],[PMT NO]])-ROW(PaymentSchedule[[#Headers],[PMT NO]])-2)+DAY(LoanStartDate),"")</f>
        <v>46419</v>
      </c>
      <c r="D39" s="13">
        <f>IF(PaymentSchedule[[#This Row],[PMT NO]]&lt;&gt;"",IF(ROW()-ROW(PaymentSchedule[[#Headers],[BEGINNING BALANCE]])=1,LoanAmount,INDEX(PaymentSchedule[ENDING BALANCE],ROW()-ROW(PaymentSchedule[[#Headers],[BEGINNING BALANCE]])-1)),"")</f>
        <v>589097.03726642346</v>
      </c>
      <c r="E39" s="13">
        <f>IF(PaymentSchedule[[#This Row],[PMT NO]]&lt;&gt;"",ScheduledPayment,"")</f>
        <v>3891.588579409291</v>
      </c>
      <c r="F3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9" s="13">
        <f>IF(PaymentSchedule[[#This Row],[PMT NO]]&lt;&gt;"",PaymentSchedule[[#This Row],[TOTAL PAYMENT]]-PaymentSchedule[[#This Row],[INTEREST]],"")</f>
        <v>577.91774478565867</v>
      </c>
      <c r="I39" s="13">
        <f>IF(PaymentSchedule[[#This Row],[PMT NO]]&lt;&gt;"",PaymentSchedule[[#This Row],[BEGINNING BALANCE]]*(InterestRate/PaymentsPerYear),"")</f>
        <v>3313.6708346236323</v>
      </c>
      <c r="J3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588519.1195216378</v>
      </c>
      <c r="K39" s="13">
        <f>IF(PaymentSchedule[[#This Row],[PMT NO]]&lt;&gt;"",SUM(INDEX(PaymentSchedule[INTEREST],1,1):PaymentSchedule[[#This Row],[INTEREST]]),"")</f>
        <v>70242.479689233078</v>
      </c>
    </row>
    <row r="40" spans="2:11" x14ac:dyDescent="0.2">
      <c r="B40" s="14">
        <f>IF(LoanIsGood,IF(ROW()-ROW(PaymentSchedule[[#Headers],[PMT NO]])&gt;ScheduledNumberOfPayments,"",ROW()-ROW(PaymentSchedule[[#Headers],[PMT NO]])),"")</f>
        <v>22</v>
      </c>
      <c r="C40" s="12">
        <f>IF(PaymentSchedule[[#This Row],[PMT NO]]&lt;&gt;"",EOMONTH(LoanStartDate,ROW(PaymentSchedule[[#This Row],[PMT NO]])-ROW(PaymentSchedule[[#Headers],[PMT NO]])-2)+DAY(LoanStartDate),"")</f>
        <v>46447</v>
      </c>
      <c r="D40" s="13">
        <f>IF(PaymentSchedule[[#This Row],[PMT NO]]&lt;&gt;"",IF(ROW()-ROW(PaymentSchedule[[#Headers],[BEGINNING BALANCE]])=1,LoanAmount,INDEX(PaymentSchedule[ENDING BALANCE],ROW()-ROW(PaymentSchedule[[#Headers],[BEGINNING BALANCE]])-1)),"")</f>
        <v>588519.1195216378</v>
      </c>
      <c r="E40" s="13">
        <f>IF(PaymentSchedule[[#This Row],[PMT NO]]&lt;&gt;"",ScheduledPayment,"")</f>
        <v>3891.588579409291</v>
      </c>
      <c r="F4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0" s="13">
        <f>IF(PaymentSchedule[[#This Row],[PMT NO]]&lt;&gt;"",PaymentSchedule[[#This Row],[TOTAL PAYMENT]]-PaymentSchedule[[#This Row],[INTEREST]],"")</f>
        <v>581.16853210007821</v>
      </c>
      <c r="I40" s="13">
        <f>IF(PaymentSchedule[[#This Row],[PMT NO]]&lt;&gt;"",PaymentSchedule[[#This Row],[BEGINNING BALANCE]]*(InterestRate/PaymentsPerYear),"")</f>
        <v>3310.4200473092128</v>
      </c>
      <c r="J4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587937.95098953776</v>
      </c>
      <c r="K40" s="13">
        <f>IF(PaymentSchedule[[#This Row],[PMT NO]]&lt;&gt;"",SUM(INDEX(PaymentSchedule[INTEREST],1,1):PaymentSchedule[[#This Row],[INTEREST]]),"")</f>
        <v>73552.899736542284</v>
      </c>
    </row>
    <row r="41" spans="2:11" x14ac:dyDescent="0.2">
      <c r="B41" s="11">
        <f>IF(LoanIsGood,IF(ROW()-ROW(PaymentSchedule[[#Headers],[PMT NO]])&gt;ScheduledNumberOfPayments,"",ROW()-ROW(PaymentSchedule[[#Headers],[PMT NO]])),"")</f>
        <v>23</v>
      </c>
      <c r="C41" s="15">
        <f>IF(PaymentSchedule[[#This Row],[PMT NO]]&lt;&gt;"",EOMONTH(LoanStartDate,ROW(PaymentSchedule[[#This Row],[PMT NO]])-ROW(PaymentSchedule[[#Headers],[PMT NO]])-2)+DAY(LoanStartDate),"")</f>
        <v>46478</v>
      </c>
      <c r="D41" s="16">
        <f>IF(PaymentSchedule[[#This Row],[PMT NO]]&lt;&gt;"",IF(ROW()-ROW(PaymentSchedule[[#Headers],[BEGINNING BALANCE]])=1,LoanAmount,INDEX(PaymentSchedule[ENDING BALANCE],ROW()-ROW(PaymentSchedule[[#Headers],[BEGINNING BALANCE]])-1)),"")</f>
        <v>587937.95098953776</v>
      </c>
      <c r="E41" s="16">
        <f>IF(PaymentSchedule[[#This Row],[PMT NO]]&lt;&gt;"",ScheduledPayment,"")</f>
        <v>3891.588579409291</v>
      </c>
      <c r="F41" s="16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1" s="16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1" s="16">
        <f>IF(PaymentSchedule[[#This Row],[PMT NO]]&lt;&gt;"",PaymentSchedule[[#This Row],[TOTAL PAYMENT]]-PaymentSchedule[[#This Row],[INTEREST]],"")</f>
        <v>584.43760509314097</v>
      </c>
      <c r="I41" s="16">
        <f>IF(PaymentSchedule[[#This Row],[PMT NO]]&lt;&gt;"",PaymentSchedule[[#This Row],[BEGINNING BALANCE]]*(InterestRate/PaymentsPerYear),"")</f>
        <v>3307.15097431615</v>
      </c>
      <c r="J41" s="16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587353.51338444464</v>
      </c>
      <c r="K41" s="16">
        <f>IF(PaymentSchedule[[#This Row],[PMT NO]]&lt;&gt;"",SUM(INDEX(PaymentSchedule[INTEREST],1,1):PaymentSchedule[[#This Row],[INTEREST]]),"")</f>
        <v>76860.050710858428</v>
      </c>
    </row>
    <row r="42" spans="2:11" x14ac:dyDescent="0.2">
      <c r="B42" s="14">
        <f>IF(LoanIsGood,IF(ROW()-ROW(PaymentSchedule[[#Headers],[PMT NO]])&gt;ScheduledNumberOfPayments,"",ROW()-ROW(PaymentSchedule[[#Headers],[PMT NO]])),"")</f>
        <v>24</v>
      </c>
      <c r="C42" s="12">
        <f>IF(PaymentSchedule[[#This Row],[PMT NO]]&lt;&gt;"",EOMONTH(LoanStartDate,ROW(PaymentSchedule[[#This Row],[PMT NO]])-ROW(PaymentSchedule[[#Headers],[PMT NO]])-2)+DAY(LoanStartDate),"")</f>
        <v>46508</v>
      </c>
      <c r="D42" s="13">
        <f>IF(PaymentSchedule[[#This Row],[PMT NO]]&lt;&gt;"",IF(ROW()-ROW(PaymentSchedule[[#Headers],[BEGINNING BALANCE]])=1,LoanAmount,INDEX(PaymentSchedule[ENDING BALANCE],ROW()-ROW(PaymentSchedule[[#Headers],[BEGINNING BALANCE]])-1)),"")</f>
        <v>587353.51338444464</v>
      </c>
      <c r="E42" s="13">
        <f>IF(PaymentSchedule[[#This Row],[PMT NO]]&lt;&gt;"",ScheduledPayment,"")</f>
        <v>3891.588579409291</v>
      </c>
      <c r="F4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2" s="13">
        <f>IF(PaymentSchedule[[#This Row],[PMT NO]]&lt;&gt;"",PaymentSchedule[[#This Row],[TOTAL PAYMENT]]-PaymentSchedule[[#This Row],[INTEREST]],"")</f>
        <v>587.72506662178967</v>
      </c>
      <c r="I42" s="13">
        <f>IF(PaymentSchedule[[#This Row],[PMT NO]]&lt;&gt;"",PaymentSchedule[[#This Row],[BEGINNING BALANCE]]*(InterestRate/PaymentsPerYear),"")</f>
        <v>3303.8635127875013</v>
      </c>
      <c r="J4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586765.78831782285</v>
      </c>
      <c r="K42" s="13">
        <f>IF(PaymentSchedule[[#This Row],[PMT NO]]&lt;&gt;"",SUM(INDEX(PaymentSchedule[INTEREST],1,1):PaymentSchedule[[#This Row],[INTEREST]]),"")</f>
        <v>80163.91422364593</v>
      </c>
    </row>
    <row r="43" spans="2:11" x14ac:dyDescent="0.2">
      <c r="B43" s="14">
        <f>IF(LoanIsGood,IF(ROW()-ROW(PaymentSchedule[[#Headers],[PMT NO]])&gt;ScheduledNumberOfPayments,"",ROW()-ROW(PaymentSchedule[[#Headers],[PMT NO]])),"")</f>
        <v>25</v>
      </c>
      <c r="C43" s="12">
        <f>IF(PaymentSchedule[[#This Row],[PMT NO]]&lt;&gt;"",EOMONTH(LoanStartDate,ROW(PaymentSchedule[[#This Row],[PMT NO]])-ROW(PaymentSchedule[[#Headers],[PMT NO]])-2)+DAY(LoanStartDate),"")</f>
        <v>46539</v>
      </c>
      <c r="D43" s="13">
        <f>IF(PaymentSchedule[[#This Row],[PMT NO]]&lt;&gt;"",IF(ROW()-ROW(PaymentSchedule[[#Headers],[BEGINNING BALANCE]])=1,LoanAmount,INDEX(PaymentSchedule[ENDING BALANCE],ROW()-ROW(PaymentSchedule[[#Headers],[BEGINNING BALANCE]])-1)),"")</f>
        <v>586765.78831782285</v>
      </c>
      <c r="E43" s="13">
        <f>IF(PaymentSchedule[[#This Row],[PMT NO]]&lt;&gt;"",ScheduledPayment,"")</f>
        <v>3891.588579409291</v>
      </c>
      <c r="F4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3" s="13">
        <f>IF(PaymentSchedule[[#This Row],[PMT NO]]&lt;&gt;"",PaymentSchedule[[#This Row],[TOTAL PAYMENT]]-PaymentSchedule[[#This Row],[INTEREST]],"")</f>
        <v>591.03102012153704</v>
      </c>
      <c r="I43" s="13">
        <f>IF(PaymentSchedule[[#This Row],[PMT NO]]&lt;&gt;"",PaymentSchedule[[#This Row],[BEGINNING BALANCE]]*(InterestRate/PaymentsPerYear),"")</f>
        <v>3300.557559287754</v>
      </c>
      <c r="J4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586174.75729770132</v>
      </c>
      <c r="K43" s="13">
        <f>IF(PaymentSchedule[[#This Row],[PMT NO]]&lt;&gt;"",SUM(INDEX(PaymentSchedule[INTEREST],1,1):PaymentSchedule[[#This Row],[INTEREST]]),"")</f>
        <v>83464.471782933688</v>
      </c>
    </row>
    <row r="44" spans="2:11" x14ac:dyDescent="0.2">
      <c r="B44" s="14">
        <f>IF(LoanIsGood,IF(ROW()-ROW(PaymentSchedule[[#Headers],[PMT NO]])&gt;ScheduledNumberOfPayments,"",ROW()-ROW(PaymentSchedule[[#Headers],[PMT NO]])),"")</f>
        <v>26</v>
      </c>
      <c r="C44" s="12">
        <f>IF(PaymentSchedule[[#This Row],[PMT NO]]&lt;&gt;"",EOMONTH(LoanStartDate,ROW(PaymentSchedule[[#This Row],[PMT NO]])-ROW(PaymentSchedule[[#Headers],[PMT NO]])-2)+DAY(LoanStartDate),"")</f>
        <v>46569</v>
      </c>
      <c r="D44" s="13">
        <f>IF(PaymentSchedule[[#This Row],[PMT NO]]&lt;&gt;"",IF(ROW()-ROW(PaymentSchedule[[#Headers],[BEGINNING BALANCE]])=1,LoanAmount,INDEX(PaymentSchedule[ENDING BALANCE],ROW()-ROW(PaymentSchedule[[#Headers],[BEGINNING BALANCE]])-1)),"")</f>
        <v>586174.75729770132</v>
      </c>
      <c r="E44" s="13">
        <f>IF(PaymentSchedule[[#This Row],[PMT NO]]&lt;&gt;"",ScheduledPayment,"")</f>
        <v>3891.588579409291</v>
      </c>
      <c r="F4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4" s="13">
        <f>IF(PaymentSchedule[[#This Row],[PMT NO]]&lt;&gt;"",PaymentSchedule[[#This Row],[TOTAL PAYMENT]]-PaymentSchedule[[#This Row],[INTEREST]],"")</f>
        <v>594.35556960972053</v>
      </c>
      <c r="I44" s="13">
        <f>IF(PaymentSchedule[[#This Row],[PMT NO]]&lt;&gt;"",PaymentSchedule[[#This Row],[BEGINNING BALANCE]]*(InterestRate/PaymentsPerYear),"")</f>
        <v>3297.2330097995705</v>
      </c>
      <c r="J4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585580.40172809165</v>
      </c>
      <c r="K44" s="13">
        <f>IF(PaymentSchedule[[#This Row],[PMT NO]]&lt;&gt;"",SUM(INDEX(PaymentSchedule[INTEREST],1,1):PaymentSchedule[[#This Row],[INTEREST]]),"")</f>
        <v>86761.704792733261</v>
      </c>
    </row>
    <row r="45" spans="2:11" x14ac:dyDescent="0.2">
      <c r="B45" s="14">
        <f>IF(LoanIsGood,IF(ROW()-ROW(PaymentSchedule[[#Headers],[PMT NO]])&gt;ScheduledNumberOfPayments,"",ROW()-ROW(PaymentSchedule[[#Headers],[PMT NO]])),"")</f>
        <v>27</v>
      </c>
      <c r="C45" s="12">
        <f>IF(PaymentSchedule[[#This Row],[PMT NO]]&lt;&gt;"",EOMONTH(LoanStartDate,ROW(PaymentSchedule[[#This Row],[PMT NO]])-ROW(PaymentSchedule[[#Headers],[PMT NO]])-2)+DAY(LoanStartDate),"")</f>
        <v>46600</v>
      </c>
      <c r="D45" s="13">
        <f>IF(PaymentSchedule[[#This Row],[PMT NO]]&lt;&gt;"",IF(ROW()-ROW(PaymentSchedule[[#Headers],[BEGINNING BALANCE]])=1,LoanAmount,INDEX(PaymentSchedule[ENDING BALANCE],ROW()-ROW(PaymentSchedule[[#Headers],[BEGINNING BALANCE]])-1)),"")</f>
        <v>585580.40172809165</v>
      </c>
      <c r="E45" s="13">
        <f>IF(PaymentSchedule[[#This Row],[PMT NO]]&lt;&gt;"",ScheduledPayment,"")</f>
        <v>3891.588579409291</v>
      </c>
      <c r="F4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5" s="13">
        <f>IF(PaymentSchedule[[#This Row],[PMT NO]]&lt;&gt;"",PaymentSchedule[[#This Row],[TOTAL PAYMENT]]-PaymentSchedule[[#This Row],[INTEREST]],"")</f>
        <v>597.69881968877507</v>
      </c>
      <c r="I45" s="13">
        <f>IF(PaymentSchedule[[#This Row],[PMT NO]]&lt;&gt;"",PaymentSchedule[[#This Row],[BEGINNING BALANCE]]*(InterestRate/PaymentsPerYear),"")</f>
        <v>3293.8897597205159</v>
      </c>
      <c r="J4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584982.70290840289</v>
      </c>
      <c r="K45" s="13">
        <f>IF(PaymentSchedule[[#This Row],[PMT NO]]&lt;&gt;"",SUM(INDEX(PaymentSchedule[INTEREST],1,1):PaymentSchedule[[#This Row],[INTEREST]]),"")</f>
        <v>90055.594552453782</v>
      </c>
    </row>
    <row r="46" spans="2:11" x14ac:dyDescent="0.2">
      <c r="B46" s="14">
        <f>IF(LoanIsGood,IF(ROW()-ROW(PaymentSchedule[[#Headers],[PMT NO]])&gt;ScheduledNumberOfPayments,"",ROW()-ROW(PaymentSchedule[[#Headers],[PMT NO]])),"")</f>
        <v>28</v>
      </c>
      <c r="C46" s="12">
        <f>IF(PaymentSchedule[[#This Row],[PMT NO]]&lt;&gt;"",EOMONTH(LoanStartDate,ROW(PaymentSchedule[[#This Row],[PMT NO]])-ROW(PaymentSchedule[[#Headers],[PMT NO]])-2)+DAY(LoanStartDate),"")</f>
        <v>46631</v>
      </c>
      <c r="D46" s="13">
        <f>IF(PaymentSchedule[[#This Row],[PMT NO]]&lt;&gt;"",IF(ROW()-ROW(PaymentSchedule[[#Headers],[BEGINNING BALANCE]])=1,LoanAmount,INDEX(PaymentSchedule[ENDING BALANCE],ROW()-ROW(PaymentSchedule[[#Headers],[BEGINNING BALANCE]])-1)),"")</f>
        <v>584982.70290840289</v>
      </c>
      <c r="E46" s="13">
        <f>IF(PaymentSchedule[[#This Row],[PMT NO]]&lt;&gt;"",ScheduledPayment,"")</f>
        <v>3891.588579409291</v>
      </c>
      <c r="F4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6" s="13">
        <f>IF(PaymentSchedule[[#This Row],[PMT NO]]&lt;&gt;"",PaymentSchedule[[#This Row],[TOTAL PAYMENT]]-PaymentSchedule[[#This Row],[INTEREST]],"")</f>
        <v>601.06087554952455</v>
      </c>
      <c r="I46" s="13">
        <f>IF(PaymentSchedule[[#This Row],[PMT NO]]&lt;&gt;"",PaymentSchedule[[#This Row],[BEGINNING BALANCE]]*(InterestRate/PaymentsPerYear),"")</f>
        <v>3290.5277038597665</v>
      </c>
      <c r="J4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584381.64203285333</v>
      </c>
      <c r="K46" s="13">
        <f>IF(PaymentSchedule[[#This Row],[PMT NO]]&lt;&gt;"",SUM(INDEX(PaymentSchedule[INTEREST],1,1):PaymentSchedule[[#This Row],[INTEREST]]),"")</f>
        <v>93346.122256313552</v>
      </c>
    </row>
    <row r="47" spans="2:11" x14ac:dyDescent="0.2">
      <c r="B47" s="14">
        <f>IF(LoanIsGood,IF(ROW()-ROW(PaymentSchedule[[#Headers],[PMT NO]])&gt;ScheduledNumberOfPayments,"",ROW()-ROW(PaymentSchedule[[#Headers],[PMT NO]])),"")</f>
        <v>29</v>
      </c>
      <c r="C47" s="12">
        <f>IF(PaymentSchedule[[#This Row],[PMT NO]]&lt;&gt;"",EOMONTH(LoanStartDate,ROW(PaymentSchedule[[#This Row],[PMT NO]])-ROW(PaymentSchedule[[#Headers],[PMT NO]])-2)+DAY(LoanStartDate),"")</f>
        <v>46661</v>
      </c>
      <c r="D47" s="13">
        <f>IF(PaymentSchedule[[#This Row],[PMT NO]]&lt;&gt;"",IF(ROW()-ROW(PaymentSchedule[[#Headers],[BEGINNING BALANCE]])=1,LoanAmount,INDEX(PaymentSchedule[ENDING BALANCE],ROW()-ROW(PaymentSchedule[[#Headers],[BEGINNING BALANCE]])-1)),"")</f>
        <v>584381.64203285333</v>
      </c>
      <c r="E47" s="13">
        <f>IF(PaymentSchedule[[#This Row],[PMT NO]]&lt;&gt;"",ScheduledPayment,"")</f>
        <v>3891.588579409291</v>
      </c>
      <c r="F4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7" s="13">
        <f>IF(PaymentSchedule[[#This Row],[PMT NO]]&lt;&gt;"",PaymentSchedule[[#This Row],[TOTAL PAYMENT]]-PaymentSchedule[[#This Row],[INTEREST]],"")</f>
        <v>604.44184297449056</v>
      </c>
      <c r="I47" s="13">
        <f>IF(PaymentSchedule[[#This Row],[PMT NO]]&lt;&gt;"",PaymentSchedule[[#This Row],[BEGINNING BALANCE]]*(InterestRate/PaymentsPerYear),"")</f>
        <v>3287.1467364348005</v>
      </c>
      <c r="J4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583777.20018987881</v>
      </c>
      <c r="K47" s="13">
        <f>IF(PaymentSchedule[[#This Row],[PMT NO]]&lt;&gt;"",SUM(INDEX(PaymentSchedule[INTEREST],1,1):PaymentSchedule[[#This Row],[INTEREST]]),"")</f>
        <v>96633.268992748359</v>
      </c>
    </row>
    <row r="48" spans="2:11" x14ac:dyDescent="0.2">
      <c r="B48" s="14">
        <f>IF(LoanIsGood,IF(ROW()-ROW(PaymentSchedule[[#Headers],[PMT NO]])&gt;ScheduledNumberOfPayments,"",ROW()-ROW(PaymentSchedule[[#Headers],[PMT NO]])),"")</f>
        <v>30</v>
      </c>
      <c r="C48" s="12">
        <f>IF(PaymentSchedule[[#This Row],[PMT NO]]&lt;&gt;"",EOMONTH(LoanStartDate,ROW(PaymentSchedule[[#This Row],[PMT NO]])-ROW(PaymentSchedule[[#Headers],[PMT NO]])-2)+DAY(LoanStartDate),"")</f>
        <v>46692</v>
      </c>
      <c r="D48" s="13">
        <f>IF(PaymentSchedule[[#This Row],[PMT NO]]&lt;&gt;"",IF(ROW()-ROW(PaymentSchedule[[#Headers],[BEGINNING BALANCE]])=1,LoanAmount,INDEX(PaymentSchedule[ENDING BALANCE],ROW()-ROW(PaymentSchedule[[#Headers],[BEGINNING BALANCE]])-1)),"")</f>
        <v>583777.20018987881</v>
      </c>
      <c r="E48" s="13">
        <f>IF(PaymentSchedule[[#This Row],[PMT NO]]&lt;&gt;"",ScheduledPayment,"")</f>
        <v>3891.588579409291</v>
      </c>
      <c r="F4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8" s="13">
        <f>IF(PaymentSchedule[[#This Row],[PMT NO]]&lt;&gt;"",PaymentSchedule[[#This Row],[TOTAL PAYMENT]]-PaymentSchedule[[#This Row],[INTEREST]],"")</f>
        <v>607.84182834122248</v>
      </c>
      <c r="I48" s="13">
        <f>IF(PaymentSchedule[[#This Row],[PMT NO]]&lt;&gt;"",PaymentSchedule[[#This Row],[BEGINNING BALANCE]]*(InterestRate/PaymentsPerYear),"")</f>
        <v>3283.7467510680685</v>
      </c>
      <c r="J4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583169.35836153757</v>
      </c>
      <c r="K48" s="13">
        <f>IF(PaymentSchedule[[#This Row],[PMT NO]]&lt;&gt;"",SUM(INDEX(PaymentSchedule[INTEREST],1,1):PaymentSchedule[[#This Row],[INTEREST]]),"")</f>
        <v>99917.015743816431</v>
      </c>
    </row>
    <row r="49" spans="2:11" x14ac:dyDescent="0.2">
      <c r="B49" s="14">
        <f>IF(LoanIsGood,IF(ROW()-ROW(PaymentSchedule[[#Headers],[PMT NO]])&gt;ScheduledNumberOfPayments,"",ROW()-ROW(PaymentSchedule[[#Headers],[PMT NO]])),"")</f>
        <v>31</v>
      </c>
      <c r="C49" s="12">
        <f>IF(PaymentSchedule[[#This Row],[PMT NO]]&lt;&gt;"",EOMONTH(LoanStartDate,ROW(PaymentSchedule[[#This Row],[PMT NO]])-ROW(PaymentSchedule[[#Headers],[PMT NO]])-2)+DAY(LoanStartDate),"")</f>
        <v>46722</v>
      </c>
      <c r="D49" s="13">
        <f>IF(PaymentSchedule[[#This Row],[PMT NO]]&lt;&gt;"",IF(ROW()-ROW(PaymentSchedule[[#Headers],[BEGINNING BALANCE]])=1,LoanAmount,INDEX(PaymentSchedule[ENDING BALANCE],ROW()-ROW(PaymentSchedule[[#Headers],[BEGINNING BALANCE]])-1)),"")</f>
        <v>583169.35836153757</v>
      </c>
      <c r="E49" s="13">
        <f>IF(PaymentSchedule[[#This Row],[PMT NO]]&lt;&gt;"",ScheduledPayment,"")</f>
        <v>3891.588579409291</v>
      </c>
      <c r="F4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49" s="13">
        <f>IF(PaymentSchedule[[#This Row],[PMT NO]]&lt;&gt;"",PaymentSchedule[[#This Row],[TOTAL PAYMENT]]-PaymentSchedule[[#This Row],[INTEREST]],"")</f>
        <v>611.26093862564176</v>
      </c>
      <c r="I49" s="13">
        <f>IF(PaymentSchedule[[#This Row],[PMT NO]]&lt;&gt;"",PaymentSchedule[[#This Row],[BEGINNING BALANCE]]*(InterestRate/PaymentsPerYear),"")</f>
        <v>3280.3276407836493</v>
      </c>
      <c r="J4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582558.0974229119</v>
      </c>
      <c r="K49" s="13">
        <f>IF(PaymentSchedule[[#This Row],[PMT NO]]&lt;&gt;"",SUM(INDEX(PaymentSchedule[INTEREST],1,1):PaymentSchedule[[#This Row],[INTEREST]]),"")</f>
        <v>103197.34338460008</v>
      </c>
    </row>
    <row r="50" spans="2:11" x14ac:dyDescent="0.2">
      <c r="B50" s="14">
        <f>IF(LoanIsGood,IF(ROW()-ROW(PaymentSchedule[[#Headers],[PMT NO]])&gt;ScheduledNumberOfPayments,"",ROW()-ROW(PaymentSchedule[[#Headers],[PMT NO]])),"")</f>
        <v>32</v>
      </c>
      <c r="C50" s="12">
        <f>IF(PaymentSchedule[[#This Row],[PMT NO]]&lt;&gt;"",EOMONTH(LoanStartDate,ROW(PaymentSchedule[[#This Row],[PMT NO]])-ROW(PaymentSchedule[[#Headers],[PMT NO]])-2)+DAY(LoanStartDate),"")</f>
        <v>46753</v>
      </c>
      <c r="D50" s="13">
        <f>IF(PaymentSchedule[[#This Row],[PMT NO]]&lt;&gt;"",IF(ROW()-ROW(PaymentSchedule[[#Headers],[BEGINNING BALANCE]])=1,LoanAmount,INDEX(PaymentSchedule[ENDING BALANCE],ROW()-ROW(PaymentSchedule[[#Headers],[BEGINNING BALANCE]])-1)),"")</f>
        <v>582558.0974229119</v>
      </c>
      <c r="E50" s="13">
        <f>IF(PaymentSchedule[[#This Row],[PMT NO]]&lt;&gt;"",ScheduledPayment,"")</f>
        <v>3891.588579409291</v>
      </c>
      <c r="F5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0" s="13">
        <f>IF(PaymentSchedule[[#This Row],[PMT NO]]&lt;&gt;"",PaymentSchedule[[#This Row],[TOTAL PAYMENT]]-PaymentSchedule[[#This Row],[INTEREST]],"")</f>
        <v>614.69928140541106</v>
      </c>
      <c r="I50" s="13">
        <f>IF(PaymentSchedule[[#This Row],[PMT NO]]&lt;&gt;"",PaymentSchedule[[#This Row],[BEGINNING BALANCE]]*(InterestRate/PaymentsPerYear),"")</f>
        <v>3276.88929800388</v>
      </c>
      <c r="J5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581943.39814150648</v>
      </c>
      <c r="K50" s="13">
        <f>IF(PaymentSchedule[[#This Row],[PMT NO]]&lt;&gt;"",SUM(INDEX(PaymentSchedule[INTEREST],1,1):PaymentSchedule[[#This Row],[INTEREST]]),"")</f>
        <v>106474.23268260396</v>
      </c>
    </row>
    <row r="51" spans="2:11" x14ac:dyDescent="0.2">
      <c r="B51" s="14">
        <f>IF(LoanIsGood,IF(ROW()-ROW(PaymentSchedule[[#Headers],[PMT NO]])&gt;ScheduledNumberOfPayments,"",ROW()-ROW(PaymentSchedule[[#Headers],[PMT NO]])),"")</f>
        <v>33</v>
      </c>
      <c r="C51" s="12">
        <f>IF(PaymentSchedule[[#This Row],[PMT NO]]&lt;&gt;"",EOMONTH(LoanStartDate,ROW(PaymentSchedule[[#This Row],[PMT NO]])-ROW(PaymentSchedule[[#Headers],[PMT NO]])-2)+DAY(LoanStartDate),"")</f>
        <v>46784</v>
      </c>
      <c r="D51" s="13">
        <f>IF(PaymentSchedule[[#This Row],[PMT NO]]&lt;&gt;"",IF(ROW()-ROW(PaymentSchedule[[#Headers],[BEGINNING BALANCE]])=1,LoanAmount,INDEX(PaymentSchedule[ENDING BALANCE],ROW()-ROW(PaymentSchedule[[#Headers],[BEGINNING BALANCE]])-1)),"")</f>
        <v>581943.39814150648</v>
      </c>
      <c r="E51" s="13">
        <f>IF(PaymentSchedule[[#This Row],[PMT NO]]&lt;&gt;"",ScheduledPayment,"")</f>
        <v>3891.588579409291</v>
      </c>
      <c r="F5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1" s="13">
        <f>IF(PaymentSchedule[[#This Row],[PMT NO]]&lt;&gt;"",PaymentSchedule[[#This Row],[TOTAL PAYMENT]]-PaymentSchedule[[#This Row],[INTEREST]],"")</f>
        <v>618.15696486331672</v>
      </c>
      <c r="I51" s="13">
        <f>IF(PaymentSchedule[[#This Row],[PMT NO]]&lt;&gt;"",PaymentSchedule[[#This Row],[BEGINNING BALANCE]]*(InterestRate/PaymentsPerYear),"")</f>
        <v>3273.4316145459743</v>
      </c>
      <c r="J5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581325.24117664318</v>
      </c>
      <c r="K51" s="13">
        <f>IF(PaymentSchedule[[#This Row],[PMT NO]]&lt;&gt;"",SUM(INDEX(PaymentSchedule[INTEREST],1,1):PaymentSchedule[[#This Row],[INTEREST]]),"")</f>
        <v>109747.66429714994</v>
      </c>
    </row>
    <row r="52" spans="2:11" x14ac:dyDescent="0.2">
      <c r="B52" s="14">
        <f>IF(LoanIsGood,IF(ROW()-ROW(PaymentSchedule[[#Headers],[PMT NO]])&gt;ScheduledNumberOfPayments,"",ROW()-ROW(PaymentSchedule[[#Headers],[PMT NO]])),"")</f>
        <v>34</v>
      </c>
      <c r="C52" s="12">
        <f>IF(PaymentSchedule[[#This Row],[PMT NO]]&lt;&gt;"",EOMONTH(LoanStartDate,ROW(PaymentSchedule[[#This Row],[PMT NO]])-ROW(PaymentSchedule[[#Headers],[PMT NO]])-2)+DAY(LoanStartDate),"")</f>
        <v>46813</v>
      </c>
      <c r="D52" s="13">
        <f>IF(PaymentSchedule[[#This Row],[PMT NO]]&lt;&gt;"",IF(ROW()-ROW(PaymentSchedule[[#Headers],[BEGINNING BALANCE]])=1,LoanAmount,INDEX(PaymentSchedule[ENDING BALANCE],ROW()-ROW(PaymentSchedule[[#Headers],[BEGINNING BALANCE]])-1)),"")</f>
        <v>581325.24117664318</v>
      </c>
      <c r="E52" s="13">
        <f>IF(PaymentSchedule[[#This Row],[PMT NO]]&lt;&gt;"",ScheduledPayment,"")</f>
        <v>3891.588579409291</v>
      </c>
      <c r="F5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2" s="13">
        <f>IF(PaymentSchedule[[#This Row],[PMT NO]]&lt;&gt;"",PaymentSchedule[[#This Row],[TOTAL PAYMENT]]-PaymentSchedule[[#This Row],[INTEREST]],"")</f>
        <v>621.63409779067297</v>
      </c>
      <c r="I52" s="13">
        <f>IF(PaymentSchedule[[#This Row],[PMT NO]]&lt;&gt;"",PaymentSchedule[[#This Row],[BEGINNING BALANCE]]*(InterestRate/PaymentsPerYear),"")</f>
        <v>3269.954481618618</v>
      </c>
      <c r="J5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580703.60707885248</v>
      </c>
      <c r="K52" s="13">
        <f>IF(PaymentSchedule[[#This Row],[PMT NO]]&lt;&gt;"",SUM(INDEX(PaymentSchedule[INTEREST],1,1):PaymentSchedule[[#This Row],[INTEREST]]),"")</f>
        <v>113017.61877876856</v>
      </c>
    </row>
    <row r="53" spans="2:11" x14ac:dyDescent="0.2">
      <c r="B53" s="14">
        <f>IF(LoanIsGood,IF(ROW()-ROW(PaymentSchedule[[#Headers],[PMT NO]])&gt;ScheduledNumberOfPayments,"",ROW()-ROW(PaymentSchedule[[#Headers],[PMT NO]])),"")</f>
        <v>35</v>
      </c>
      <c r="C53" s="12">
        <f>IF(PaymentSchedule[[#This Row],[PMT NO]]&lt;&gt;"",EOMONTH(LoanStartDate,ROW(PaymentSchedule[[#This Row],[PMT NO]])-ROW(PaymentSchedule[[#Headers],[PMT NO]])-2)+DAY(LoanStartDate),"")</f>
        <v>46844</v>
      </c>
      <c r="D53" s="13">
        <f>IF(PaymentSchedule[[#This Row],[PMT NO]]&lt;&gt;"",IF(ROW()-ROW(PaymentSchedule[[#Headers],[BEGINNING BALANCE]])=1,LoanAmount,INDEX(PaymentSchedule[ENDING BALANCE],ROW()-ROW(PaymentSchedule[[#Headers],[BEGINNING BALANCE]])-1)),"")</f>
        <v>580703.60707885248</v>
      </c>
      <c r="E53" s="13">
        <f>IF(PaymentSchedule[[#This Row],[PMT NO]]&lt;&gt;"",ScheduledPayment,"")</f>
        <v>3891.588579409291</v>
      </c>
      <c r="F5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3" s="13">
        <f>IF(PaymentSchedule[[#This Row],[PMT NO]]&lt;&gt;"",PaymentSchedule[[#This Row],[TOTAL PAYMENT]]-PaymentSchedule[[#This Row],[INTEREST]],"")</f>
        <v>625.13078959074528</v>
      </c>
      <c r="I53" s="13">
        <f>IF(PaymentSchedule[[#This Row],[PMT NO]]&lt;&gt;"",PaymentSchedule[[#This Row],[BEGINNING BALANCE]]*(InterestRate/PaymentsPerYear),"")</f>
        <v>3266.4577898185457</v>
      </c>
      <c r="J5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580078.47628926171</v>
      </c>
      <c r="K53" s="13">
        <f>IF(PaymentSchedule[[#This Row],[PMT NO]]&lt;&gt;"",SUM(INDEX(PaymentSchedule[INTEREST],1,1):PaymentSchedule[[#This Row],[INTEREST]]),"")</f>
        <v>116284.07656858712</v>
      </c>
    </row>
    <row r="54" spans="2:11" x14ac:dyDescent="0.2">
      <c r="B54" s="14">
        <f>IF(LoanIsGood,IF(ROW()-ROW(PaymentSchedule[[#Headers],[PMT NO]])&gt;ScheduledNumberOfPayments,"",ROW()-ROW(PaymentSchedule[[#Headers],[PMT NO]])),"")</f>
        <v>36</v>
      </c>
      <c r="C54" s="12">
        <f>IF(PaymentSchedule[[#This Row],[PMT NO]]&lt;&gt;"",EOMONTH(LoanStartDate,ROW(PaymentSchedule[[#This Row],[PMT NO]])-ROW(PaymentSchedule[[#Headers],[PMT NO]])-2)+DAY(LoanStartDate),"")</f>
        <v>46874</v>
      </c>
      <c r="D54" s="13">
        <f>IF(PaymentSchedule[[#This Row],[PMT NO]]&lt;&gt;"",IF(ROW()-ROW(PaymentSchedule[[#Headers],[BEGINNING BALANCE]])=1,LoanAmount,INDEX(PaymentSchedule[ENDING BALANCE],ROW()-ROW(PaymentSchedule[[#Headers],[BEGINNING BALANCE]])-1)),"")</f>
        <v>580078.47628926171</v>
      </c>
      <c r="E54" s="13">
        <f>IF(PaymentSchedule[[#This Row],[PMT NO]]&lt;&gt;"",ScheduledPayment,"")</f>
        <v>3891.588579409291</v>
      </c>
      <c r="F5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4" s="13">
        <f>IF(PaymentSchedule[[#This Row],[PMT NO]]&lt;&gt;"",PaymentSchedule[[#This Row],[TOTAL PAYMENT]]-PaymentSchedule[[#This Row],[INTEREST]],"")</f>
        <v>628.64715028219371</v>
      </c>
      <c r="I54" s="13">
        <f>IF(PaymentSchedule[[#This Row],[PMT NO]]&lt;&gt;"",PaymentSchedule[[#This Row],[BEGINNING BALANCE]]*(InterestRate/PaymentsPerYear),"")</f>
        <v>3262.9414291270973</v>
      </c>
      <c r="J5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579449.82913897955</v>
      </c>
      <c r="K54" s="13">
        <f>IF(PaymentSchedule[[#This Row],[PMT NO]]&lt;&gt;"",SUM(INDEX(PaymentSchedule[INTEREST],1,1):PaymentSchedule[[#This Row],[INTEREST]]),"")</f>
        <v>119547.01799771421</v>
      </c>
    </row>
    <row r="55" spans="2:11" x14ac:dyDescent="0.2">
      <c r="B55" s="14">
        <f>IF(LoanIsGood,IF(ROW()-ROW(PaymentSchedule[[#Headers],[PMT NO]])&gt;ScheduledNumberOfPayments,"",ROW()-ROW(PaymentSchedule[[#Headers],[PMT NO]])),"")</f>
        <v>37</v>
      </c>
      <c r="C55" s="12">
        <f>IF(PaymentSchedule[[#This Row],[PMT NO]]&lt;&gt;"",EOMONTH(LoanStartDate,ROW(PaymentSchedule[[#This Row],[PMT NO]])-ROW(PaymentSchedule[[#Headers],[PMT NO]])-2)+DAY(LoanStartDate),"")</f>
        <v>46905</v>
      </c>
      <c r="D55" s="13">
        <f>IF(PaymentSchedule[[#This Row],[PMT NO]]&lt;&gt;"",IF(ROW()-ROW(PaymentSchedule[[#Headers],[BEGINNING BALANCE]])=1,LoanAmount,INDEX(PaymentSchedule[ENDING BALANCE],ROW()-ROW(PaymentSchedule[[#Headers],[BEGINNING BALANCE]])-1)),"")</f>
        <v>579449.82913897955</v>
      </c>
      <c r="E55" s="13">
        <f>IF(PaymentSchedule[[#This Row],[PMT NO]]&lt;&gt;"",ScheduledPayment,"")</f>
        <v>3891.588579409291</v>
      </c>
      <c r="F5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5" s="13">
        <f>IF(PaymentSchedule[[#This Row],[PMT NO]]&lt;&gt;"",PaymentSchedule[[#This Row],[TOTAL PAYMENT]]-PaymentSchedule[[#This Row],[INTEREST]],"")</f>
        <v>632.18329050253078</v>
      </c>
      <c r="I55" s="13">
        <f>IF(PaymentSchedule[[#This Row],[PMT NO]]&lt;&gt;"",PaymentSchedule[[#This Row],[BEGINNING BALANCE]]*(InterestRate/PaymentsPerYear),"")</f>
        <v>3259.4052889067602</v>
      </c>
      <c r="J5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578817.64584847703</v>
      </c>
      <c r="K55" s="13">
        <f>IF(PaymentSchedule[[#This Row],[PMT NO]]&lt;&gt;"",SUM(INDEX(PaymentSchedule[INTEREST],1,1):PaymentSchedule[[#This Row],[INTEREST]]),"")</f>
        <v>122806.42328662096</v>
      </c>
    </row>
    <row r="56" spans="2:11" x14ac:dyDescent="0.2">
      <c r="B56" s="14">
        <f>IF(LoanIsGood,IF(ROW()-ROW(PaymentSchedule[[#Headers],[PMT NO]])&gt;ScheduledNumberOfPayments,"",ROW()-ROW(PaymentSchedule[[#Headers],[PMT NO]])),"")</f>
        <v>38</v>
      </c>
      <c r="C56" s="12">
        <f>IF(PaymentSchedule[[#This Row],[PMT NO]]&lt;&gt;"",EOMONTH(LoanStartDate,ROW(PaymentSchedule[[#This Row],[PMT NO]])-ROW(PaymentSchedule[[#Headers],[PMT NO]])-2)+DAY(LoanStartDate),"")</f>
        <v>46935</v>
      </c>
      <c r="D56" s="13">
        <f>IF(PaymentSchedule[[#This Row],[PMT NO]]&lt;&gt;"",IF(ROW()-ROW(PaymentSchedule[[#Headers],[BEGINNING BALANCE]])=1,LoanAmount,INDEX(PaymentSchedule[ENDING BALANCE],ROW()-ROW(PaymentSchedule[[#Headers],[BEGINNING BALANCE]])-1)),"")</f>
        <v>578817.64584847703</v>
      </c>
      <c r="E56" s="13">
        <f>IF(PaymentSchedule[[#This Row],[PMT NO]]&lt;&gt;"",ScheduledPayment,"")</f>
        <v>3891.588579409291</v>
      </c>
      <c r="F5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6" s="13">
        <f>IF(PaymentSchedule[[#This Row],[PMT NO]]&lt;&gt;"",PaymentSchedule[[#This Row],[TOTAL PAYMENT]]-PaymentSchedule[[#This Row],[INTEREST]],"")</f>
        <v>635.73932151160716</v>
      </c>
      <c r="I56" s="13">
        <f>IF(PaymentSchedule[[#This Row],[PMT NO]]&lt;&gt;"",PaymentSchedule[[#This Row],[BEGINNING BALANCE]]*(InterestRate/PaymentsPerYear),"")</f>
        <v>3255.8492578976839</v>
      </c>
      <c r="J5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578181.90652696544</v>
      </c>
      <c r="K56" s="13">
        <f>IF(PaymentSchedule[[#This Row],[PMT NO]]&lt;&gt;"",SUM(INDEX(PaymentSchedule[INTEREST],1,1):PaymentSchedule[[#This Row],[INTEREST]]),"")</f>
        <v>126062.27254451865</v>
      </c>
    </row>
    <row r="57" spans="2:11" x14ac:dyDescent="0.2">
      <c r="B57" s="14">
        <f>IF(LoanIsGood,IF(ROW()-ROW(PaymentSchedule[[#Headers],[PMT NO]])&gt;ScheduledNumberOfPayments,"",ROW()-ROW(PaymentSchedule[[#Headers],[PMT NO]])),"")</f>
        <v>39</v>
      </c>
      <c r="C57" s="12">
        <f>IF(PaymentSchedule[[#This Row],[PMT NO]]&lt;&gt;"",EOMONTH(LoanStartDate,ROW(PaymentSchedule[[#This Row],[PMT NO]])-ROW(PaymentSchedule[[#Headers],[PMT NO]])-2)+DAY(LoanStartDate),"")</f>
        <v>46966</v>
      </c>
      <c r="D57" s="13">
        <f>IF(PaymentSchedule[[#This Row],[PMT NO]]&lt;&gt;"",IF(ROW()-ROW(PaymentSchedule[[#Headers],[BEGINNING BALANCE]])=1,LoanAmount,INDEX(PaymentSchedule[ENDING BALANCE],ROW()-ROW(PaymentSchedule[[#Headers],[BEGINNING BALANCE]])-1)),"")</f>
        <v>578181.90652696544</v>
      </c>
      <c r="E57" s="13">
        <f>IF(PaymentSchedule[[#This Row],[PMT NO]]&lt;&gt;"",ScheduledPayment,"")</f>
        <v>3891.588579409291</v>
      </c>
      <c r="F5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7" s="13">
        <f>IF(PaymentSchedule[[#This Row],[PMT NO]]&lt;&gt;"",PaymentSchedule[[#This Row],[TOTAL PAYMENT]]-PaymentSchedule[[#This Row],[INTEREST]],"")</f>
        <v>639.31535519510999</v>
      </c>
      <c r="I57" s="13">
        <f>IF(PaymentSchedule[[#This Row],[PMT NO]]&lt;&gt;"",PaymentSchedule[[#This Row],[BEGINNING BALANCE]]*(InterestRate/PaymentsPerYear),"")</f>
        <v>3252.273224214181</v>
      </c>
      <c r="J5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577542.59117177036</v>
      </c>
      <c r="K57" s="13">
        <f>IF(PaymentSchedule[[#This Row],[PMT NO]]&lt;&gt;"",SUM(INDEX(PaymentSchedule[INTEREST],1,1):PaymentSchedule[[#This Row],[INTEREST]]),"")</f>
        <v>129314.54576873283</v>
      </c>
    </row>
    <row r="58" spans="2:11" x14ac:dyDescent="0.2">
      <c r="B58" s="14">
        <f>IF(LoanIsGood,IF(ROW()-ROW(PaymentSchedule[[#Headers],[PMT NO]])&gt;ScheduledNumberOfPayments,"",ROW()-ROW(PaymentSchedule[[#Headers],[PMT NO]])),"")</f>
        <v>40</v>
      </c>
      <c r="C58" s="12">
        <f>IF(PaymentSchedule[[#This Row],[PMT NO]]&lt;&gt;"",EOMONTH(LoanStartDate,ROW(PaymentSchedule[[#This Row],[PMT NO]])-ROW(PaymentSchedule[[#Headers],[PMT NO]])-2)+DAY(LoanStartDate),"")</f>
        <v>46997</v>
      </c>
      <c r="D58" s="13">
        <f>IF(PaymentSchedule[[#This Row],[PMT NO]]&lt;&gt;"",IF(ROW()-ROW(PaymentSchedule[[#Headers],[BEGINNING BALANCE]])=1,LoanAmount,INDEX(PaymentSchedule[ENDING BALANCE],ROW()-ROW(PaymentSchedule[[#Headers],[BEGINNING BALANCE]])-1)),"")</f>
        <v>577542.59117177036</v>
      </c>
      <c r="E58" s="13">
        <f>IF(PaymentSchedule[[#This Row],[PMT NO]]&lt;&gt;"",ScheduledPayment,"")</f>
        <v>3891.588579409291</v>
      </c>
      <c r="F5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8" s="13">
        <f>IF(PaymentSchedule[[#This Row],[PMT NO]]&lt;&gt;"",PaymentSchedule[[#This Row],[TOTAL PAYMENT]]-PaymentSchedule[[#This Row],[INTEREST]],"")</f>
        <v>642.91150406808219</v>
      </c>
      <c r="I58" s="13">
        <f>IF(PaymentSchedule[[#This Row],[PMT NO]]&lt;&gt;"",PaymentSchedule[[#This Row],[BEGINNING BALANCE]]*(InterestRate/PaymentsPerYear),"")</f>
        <v>3248.6770753412088</v>
      </c>
      <c r="J5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576899.67966770229</v>
      </c>
      <c r="K58" s="13">
        <f>IF(PaymentSchedule[[#This Row],[PMT NO]]&lt;&gt;"",SUM(INDEX(PaymentSchedule[INTEREST],1,1):PaymentSchedule[[#This Row],[INTEREST]]),"")</f>
        <v>132563.22284407404</v>
      </c>
    </row>
    <row r="59" spans="2:11" x14ac:dyDescent="0.2">
      <c r="B59" s="14">
        <f>IF(LoanIsGood,IF(ROW()-ROW(PaymentSchedule[[#Headers],[PMT NO]])&gt;ScheduledNumberOfPayments,"",ROW()-ROW(PaymentSchedule[[#Headers],[PMT NO]])),"")</f>
        <v>41</v>
      </c>
      <c r="C59" s="12">
        <f>IF(PaymentSchedule[[#This Row],[PMT NO]]&lt;&gt;"",EOMONTH(LoanStartDate,ROW(PaymentSchedule[[#This Row],[PMT NO]])-ROW(PaymentSchedule[[#Headers],[PMT NO]])-2)+DAY(LoanStartDate),"")</f>
        <v>47027</v>
      </c>
      <c r="D59" s="13">
        <f>IF(PaymentSchedule[[#This Row],[PMT NO]]&lt;&gt;"",IF(ROW()-ROW(PaymentSchedule[[#Headers],[BEGINNING BALANCE]])=1,LoanAmount,INDEX(PaymentSchedule[ENDING BALANCE],ROW()-ROW(PaymentSchedule[[#Headers],[BEGINNING BALANCE]])-1)),"")</f>
        <v>576899.67966770229</v>
      </c>
      <c r="E59" s="13">
        <f>IF(PaymentSchedule[[#This Row],[PMT NO]]&lt;&gt;"",ScheduledPayment,"")</f>
        <v>3891.588579409291</v>
      </c>
      <c r="F5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59" s="13">
        <f>IF(PaymentSchedule[[#This Row],[PMT NO]]&lt;&gt;"",PaymentSchedule[[#This Row],[TOTAL PAYMENT]]-PaymentSchedule[[#This Row],[INTEREST]],"")</f>
        <v>646.52788127846543</v>
      </c>
      <c r="I59" s="13">
        <f>IF(PaymentSchedule[[#This Row],[PMT NO]]&lt;&gt;"",PaymentSchedule[[#This Row],[BEGINNING BALANCE]]*(InterestRate/PaymentsPerYear),"")</f>
        <v>3245.0606981308256</v>
      </c>
      <c r="J5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576253.15178642387</v>
      </c>
      <c r="K59" s="13">
        <f>IF(PaymentSchedule[[#This Row],[PMT NO]]&lt;&gt;"",SUM(INDEX(PaymentSchedule[INTEREST],1,1):PaymentSchedule[[#This Row],[INTEREST]]),"")</f>
        <v>135808.28354220488</v>
      </c>
    </row>
    <row r="60" spans="2:11" x14ac:dyDescent="0.2">
      <c r="B60" s="14">
        <f>IF(LoanIsGood,IF(ROW()-ROW(PaymentSchedule[[#Headers],[PMT NO]])&gt;ScheduledNumberOfPayments,"",ROW()-ROW(PaymentSchedule[[#Headers],[PMT NO]])),"")</f>
        <v>42</v>
      </c>
      <c r="C60" s="12">
        <f>IF(PaymentSchedule[[#This Row],[PMT NO]]&lt;&gt;"",EOMONTH(LoanStartDate,ROW(PaymentSchedule[[#This Row],[PMT NO]])-ROW(PaymentSchedule[[#Headers],[PMT NO]])-2)+DAY(LoanStartDate),"")</f>
        <v>47058</v>
      </c>
      <c r="D60" s="13">
        <f>IF(PaymentSchedule[[#This Row],[PMT NO]]&lt;&gt;"",IF(ROW()-ROW(PaymentSchedule[[#Headers],[BEGINNING BALANCE]])=1,LoanAmount,INDEX(PaymentSchedule[ENDING BALANCE],ROW()-ROW(PaymentSchedule[[#Headers],[BEGINNING BALANCE]])-1)),"")</f>
        <v>576253.15178642387</v>
      </c>
      <c r="E60" s="13">
        <f>IF(PaymentSchedule[[#This Row],[PMT NO]]&lt;&gt;"",ScheduledPayment,"")</f>
        <v>3891.588579409291</v>
      </c>
      <c r="F6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0" s="13">
        <f>IF(PaymentSchedule[[#This Row],[PMT NO]]&lt;&gt;"",PaymentSchedule[[#This Row],[TOTAL PAYMENT]]-PaymentSchedule[[#This Row],[INTEREST]],"")</f>
        <v>650.16460061065618</v>
      </c>
      <c r="I60" s="13">
        <f>IF(PaymentSchedule[[#This Row],[PMT NO]]&lt;&gt;"",PaymentSchedule[[#This Row],[BEGINNING BALANCE]]*(InterestRate/PaymentsPerYear),"")</f>
        <v>3241.4239787986348</v>
      </c>
      <c r="J6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575602.98718581325</v>
      </c>
      <c r="K60" s="13">
        <f>IF(PaymentSchedule[[#This Row],[PMT NO]]&lt;&gt;"",SUM(INDEX(PaymentSchedule[INTEREST],1,1):PaymentSchedule[[#This Row],[INTEREST]]),"")</f>
        <v>139049.70752100353</v>
      </c>
    </row>
    <row r="61" spans="2:11" x14ac:dyDescent="0.2">
      <c r="B61" s="14">
        <f>IF(LoanIsGood,IF(ROW()-ROW(PaymentSchedule[[#Headers],[PMT NO]])&gt;ScheduledNumberOfPayments,"",ROW()-ROW(PaymentSchedule[[#Headers],[PMT NO]])),"")</f>
        <v>43</v>
      </c>
      <c r="C61" s="12">
        <f>IF(PaymentSchedule[[#This Row],[PMT NO]]&lt;&gt;"",EOMONTH(LoanStartDate,ROW(PaymentSchedule[[#This Row],[PMT NO]])-ROW(PaymentSchedule[[#Headers],[PMT NO]])-2)+DAY(LoanStartDate),"")</f>
        <v>47088</v>
      </c>
      <c r="D61" s="13">
        <f>IF(PaymentSchedule[[#This Row],[PMT NO]]&lt;&gt;"",IF(ROW()-ROW(PaymentSchedule[[#Headers],[BEGINNING BALANCE]])=1,LoanAmount,INDEX(PaymentSchedule[ENDING BALANCE],ROW()-ROW(PaymentSchedule[[#Headers],[BEGINNING BALANCE]])-1)),"")</f>
        <v>575602.98718581325</v>
      </c>
      <c r="E61" s="13">
        <f>IF(PaymentSchedule[[#This Row],[PMT NO]]&lt;&gt;"",ScheduledPayment,"")</f>
        <v>3891.588579409291</v>
      </c>
      <c r="F6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1" s="13">
        <f>IF(PaymentSchedule[[#This Row],[PMT NO]]&lt;&gt;"",PaymentSchedule[[#This Row],[TOTAL PAYMENT]]-PaymentSchedule[[#This Row],[INTEREST]],"")</f>
        <v>653.82177648909101</v>
      </c>
      <c r="I61" s="13">
        <f>IF(PaymentSchedule[[#This Row],[PMT NO]]&lt;&gt;"",PaymentSchedule[[#This Row],[BEGINNING BALANCE]]*(InterestRate/PaymentsPerYear),"")</f>
        <v>3237.7668029202</v>
      </c>
      <c r="J6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574949.16540932411</v>
      </c>
      <c r="K61" s="13">
        <f>IF(PaymentSchedule[[#This Row],[PMT NO]]&lt;&gt;"",SUM(INDEX(PaymentSchedule[INTEREST],1,1):PaymentSchedule[[#This Row],[INTEREST]]),"")</f>
        <v>142287.47432392373</v>
      </c>
    </row>
    <row r="62" spans="2:11" x14ac:dyDescent="0.2">
      <c r="B62" s="14">
        <f>IF(LoanIsGood,IF(ROW()-ROW(PaymentSchedule[[#Headers],[PMT NO]])&gt;ScheduledNumberOfPayments,"",ROW()-ROW(PaymentSchedule[[#Headers],[PMT NO]])),"")</f>
        <v>44</v>
      </c>
      <c r="C62" s="12">
        <f>IF(PaymentSchedule[[#This Row],[PMT NO]]&lt;&gt;"",EOMONTH(LoanStartDate,ROW(PaymentSchedule[[#This Row],[PMT NO]])-ROW(PaymentSchedule[[#Headers],[PMT NO]])-2)+DAY(LoanStartDate),"")</f>
        <v>47119</v>
      </c>
      <c r="D62" s="13">
        <f>IF(PaymentSchedule[[#This Row],[PMT NO]]&lt;&gt;"",IF(ROW()-ROW(PaymentSchedule[[#Headers],[BEGINNING BALANCE]])=1,LoanAmount,INDEX(PaymentSchedule[ENDING BALANCE],ROW()-ROW(PaymentSchedule[[#Headers],[BEGINNING BALANCE]])-1)),"")</f>
        <v>574949.16540932411</v>
      </c>
      <c r="E62" s="13">
        <f>IF(PaymentSchedule[[#This Row],[PMT NO]]&lt;&gt;"",ScheduledPayment,"")</f>
        <v>3891.588579409291</v>
      </c>
      <c r="F6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2" s="13">
        <f>IF(PaymentSchedule[[#This Row],[PMT NO]]&lt;&gt;"",PaymentSchedule[[#This Row],[TOTAL PAYMENT]]-PaymentSchedule[[#This Row],[INTEREST]],"")</f>
        <v>657.49952398184269</v>
      </c>
      <c r="I62" s="13">
        <f>IF(PaymentSchedule[[#This Row],[PMT NO]]&lt;&gt;"",PaymentSchedule[[#This Row],[BEGINNING BALANCE]]*(InterestRate/PaymentsPerYear),"")</f>
        <v>3234.0890554274483</v>
      </c>
      <c r="J6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574291.66588534229</v>
      </c>
      <c r="K62" s="13">
        <f>IF(PaymentSchedule[[#This Row],[PMT NO]]&lt;&gt;"",SUM(INDEX(PaymentSchedule[INTEREST],1,1):PaymentSchedule[[#This Row],[INTEREST]]),"")</f>
        <v>145521.56337935117</v>
      </c>
    </row>
    <row r="63" spans="2:11" x14ac:dyDescent="0.2">
      <c r="B63" s="14">
        <f>IF(LoanIsGood,IF(ROW()-ROW(PaymentSchedule[[#Headers],[PMT NO]])&gt;ScheduledNumberOfPayments,"",ROW()-ROW(PaymentSchedule[[#Headers],[PMT NO]])),"")</f>
        <v>45</v>
      </c>
      <c r="C63" s="12">
        <f>IF(PaymentSchedule[[#This Row],[PMT NO]]&lt;&gt;"",EOMONTH(LoanStartDate,ROW(PaymentSchedule[[#This Row],[PMT NO]])-ROW(PaymentSchedule[[#Headers],[PMT NO]])-2)+DAY(LoanStartDate),"")</f>
        <v>47150</v>
      </c>
      <c r="D63" s="13">
        <f>IF(PaymentSchedule[[#This Row],[PMT NO]]&lt;&gt;"",IF(ROW()-ROW(PaymentSchedule[[#Headers],[BEGINNING BALANCE]])=1,LoanAmount,INDEX(PaymentSchedule[ENDING BALANCE],ROW()-ROW(PaymentSchedule[[#Headers],[BEGINNING BALANCE]])-1)),"")</f>
        <v>574291.66588534229</v>
      </c>
      <c r="E63" s="13">
        <f>IF(PaymentSchedule[[#This Row],[PMT NO]]&lt;&gt;"",ScheduledPayment,"")</f>
        <v>3891.588579409291</v>
      </c>
      <c r="F6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3" s="13">
        <f>IF(PaymentSchedule[[#This Row],[PMT NO]]&lt;&gt;"",PaymentSchedule[[#This Row],[TOTAL PAYMENT]]-PaymentSchedule[[#This Row],[INTEREST]],"")</f>
        <v>661.19795880424044</v>
      </c>
      <c r="I63" s="13">
        <f>IF(PaymentSchedule[[#This Row],[PMT NO]]&lt;&gt;"",PaymentSchedule[[#This Row],[BEGINNING BALANCE]]*(InterestRate/PaymentsPerYear),"")</f>
        <v>3230.3906206050506</v>
      </c>
      <c r="J6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573630.46792653808</v>
      </c>
      <c r="K63" s="13">
        <f>IF(PaymentSchedule[[#This Row],[PMT NO]]&lt;&gt;"",SUM(INDEX(PaymentSchedule[INTEREST],1,1):PaymentSchedule[[#This Row],[INTEREST]]),"")</f>
        <v>148751.95399995623</v>
      </c>
    </row>
    <row r="64" spans="2:11" x14ac:dyDescent="0.2">
      <c r="B64" s="14">
        <f>IF(LoanIsGood,IF(ROW()-ROW(PaymentSchedule[[#Headers],[PMT NO]])&gt;ScheduledNumberOfPayments,"",ROW()-ROW(PaymentSchedule[[#Headers],[PMT NO]])),"")</f>
        <v>46</v>
      </c>
      <c r="C64" s="12">
        <f>IF(PaymentSchedule[[#This Row],[PMT NO]]&lt;&gt;"",EOMONTH(LoanStartDate,ROW(PaymentSchedule[[#This Row],[PMT NO]])-ROW(PaymentSchedule[[#Headers],[PMT NO]])-2)+DAY(LoanStartDate),"")</f>
        <v>47178</v>
      </c>
      <c r="D64" s="13">
        <f>IF(PaymentSchedule[[#This Row],[PMT NO]]&lt;&gt;"",IF(ROW()-ROW(PaymentSchedule[[#Headers],[BEGINNING BALANCE]])=1,LoanAmount,INDEX(PaymentSchedule[ENDING BALANCE],ROW()-ROW(PaymentSchedule[[#Headers],[BEGINNING BALANCE]])-1)),"")</f>
        <v>573630.46792653808</v>
      </c>
      <c r="E64" s="13">
        <f>IF(PaymentSchedule[[#This Row],[PMT NO]]&lt;&gt;"",ScheduledPayment,"")</f>
        <v>3891.588579409291</v>
      </c>
      <c r="F6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4" s="13">
        <f>IF(PaymentSchedule[[#This Row],[PMT NO]]&lt;&gt;"",PaymentSchedule[[#This Row],[TOTAL PAYMENT]]-PaymentSchedule[[#This Row],[INTEREST]],"")</f>
        <v>664.91719732251386</v>
      </c>
      <c r="I64" s="13">
        <f>IF(PaymentSchedule[[#This Row],[PMT NO]]&lt;&gt;"",PaymentSchedule[[#This Row],[BEGINNING BALANCE]]*(InterestRate/PaymentsPerYear),"")</f>
        <v>3226.6713820867772</v>
      </c>
      <c r="J6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572965.55072921561</v>
      </c>
      <c r="K64" s="13">
        <f>IF(PaymentSchedule[[#This Row],[PMT NO]]&lt;&gt;"",SUM(INDEX(PaymentSchedule[INTEREST],1,1):PaymentSchedule[[#This Row],[INTEREST]]),"")</f>
        <v>151978.62538204301</v>
      </c>
    </row>
    <row r="65" spans="2:11" x14ac:dyDescent="0.2">
      <c r="B65" s="14">
        <f>IF(LoanIsGood,IF(ROW()-ROW(PaymentSchedule[[#Headers],[PMT NO]])&gt;ScheduledNumberOfPayments,"",ROW()-ROW(PaymentSchedule[[#Headers],[PMT NO]])),"")</f>
        <v>47</v>
      </c>
      <c r="C65" s="12">
        <f>IF(PaymentSchedule[[#This Row],[PMT NO]]&lt;&gt;"",EOMONTH(LoanStartDate,ROW(PaymentSchedule[[#This Row],[PMT NO]])-ROW(PaymentSchedule[[#Headers],[PMT NO]])-2)+DAY(LoanStartDate),"")</f>
        <v>47209</v>
      </c>
      <c r="D65" s="13">
        <f>IF(PaymentSchedule[[#This Row],[PMT NO]]&lt;&gt;"",IF(ROW()-ROW(PaymentSchedule[[#Headers],[BEGINNING BALANCE]])=1,LoanAmount,INDEX(PaymentSchedule[ENDING BALANCE],ROW()-ROW(PaymentSchedule[[#Headers],[BEGINNING BALANCE]])-1)),"")</f>
        <v>572965.55072921561</v>
      </c>
      <c r="E65" s="13">
        <f>IF(PaymentSchedule[[#This Row],[PMT NO]]&lt;&gt;"",ScheduledPayment,"")</f>
        <v>3891.588579409291</v>
      </c>
      <c r="F6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5" s="13">
        <f>IF(PaymentSchedule[[#This Row],[PMT NO]]&lt;&gt;"",PaymentSchedule[[#This Row],[TOTAL PAYMENT]]-PaymentSchedule[[#This Row],[INTEREST]],"")</f>
        <v>668.65735655745266</v>
      </c>
      <c r="I65" s="13">
        <f>IF(PaymentSchedule[[#This Row],[PMT NO]]&lt;&gt;"",PaymentSchedule[[#This Row],[BEGINNING BALANCE]]*(InterestRate/PaymentsPerYear),"")</f>
        <v>3222.9312228518384</v>
      </c>
      <c r="J6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572296.89337265817</v>
      </c>
      <c r="K65" s="13">
        <f>IF(PaymentSchedule[[#This Row],[PMT NO]]&lt;&gt;"",SUM(INDEX(PaymentSchedule[INTEREST],1,1):PaymentSchedule[[#This Row],[INTEREST]]),"")</f>
        <v>155201.55660489484</v>
      </c>
    </row>
    <row r="66" spans="2:11" x14ac:dyDescent="0.2">
      <c r="B66" s="14">
        <f>IF(LoanIsGood,IF(ROW()-ROW(PaymentSchedule[[#Headers],[PMT NO]])&gt;ScheduledNumberOfPayments,"",ROW()-ROW(PaymentSchedule[[#Headers],[PMT NO]])),"")</f>
        <v>48</v>
      </c>
      <c r="C66" s="12">
        <f>IF(PaymentSchedule[[#This Row],[PMT NO]]&lt;&gt;"",EOMONTH(LoanStartDate,ROW(PaymentSchedule[[#This Row],[PMT NO]])-ROW(PaymentSchedule[[#Headers],[PMT NO]])-2)+DAY(LoanStartDate),"")</f>
        <v>47239</v>
      </c>
      <c r="D66" s="13">
        <f>IF(PaymentSchedule[[#This Row],[PMT NO]]&lt;&gt;"",IF(ROW()-ROW(PaymentSchedule[[#Headers],[BEGINNING BALANCE]])=1,LoanAmount,INDEX(PaymentSchedule[ENDING BALANCE],ROW()-ROW(PaymentSchedule[[#Headers],[BEGINNING BALANCE]])-1)),"")</f>
        <v>572296.89337265817</v>
      </c>
      <c r="E66" s="13">
        <f>IF(PaymentSchedule[[#This Row],[PMT NO]]&lt;&gt;"",ScheduledPayment,"")</f>
        <v>3891.588579409291</v>
      </c>
      <c r="F6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6" s="13">
        <f>IF(PaymentSchedule[[#This Row],[PMT NO]]&lt;&gt;"",PaymentSchedule[[#This Row],[TOTAL PAYMENT]]-PaymentSchedule[[#This Row],[INTEREST]],"")</f>
        <v>672.41855418808836</v>
      </c>
      <c r="I66" s="13">
        <f>IF(PaymentSchedule[[#This Row],[PMT NO]]&lt;&gt;"",PaymentSchedule[[#This Row],[BEGINNING BALANCE]]*(InterestRate/PaymentsPerYear),"")</f>
        <v>3219.1700252212026</v>
      </c>
      <c r="J6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571624.47481847007</v>
      </c>
      <c r="K66" s="13">
        <f>IF(PaymentSchedule[[#This Row],[PMT NO]]&lt;&gt;"",SUM(INDEX(PaymentSchedule[INTEREST],1,1):PaymentSchedule[[#This Row],[INTEREST]]),"")</f>
        <v>158420.72663011603</v>
      </c>
    </row>
    <row r="67" spans="2:11" x14ac:dyDescent="0.2">
      <c r="B67" s="14">
        <f>IF(LoanIsGood,IF(ROW()-ROW(PaymentSchedule[[#Headers],[PMT NO]])&gt;ScheduledNumberOfPayments,"",ROW()-ROW(PaymentSchedule[[#Headers],[PMT NO]])),"")</f>
        <v>49</v>
      </c>
      <c r="C67" s="12">
        <f>IF(PaymentSchedule[[#This Row],[PMT NO]]&lt;&gt;"",EOMONTH(LoanStartDate,ROW(PaymentSchedule[[#This Row],[PMT NO]])-ROW(PaymentSchedule[[#Headers],[PMT NO]])-2)+DAY(LoanStartDate),"")</f>
        <v>47270</v>
      </c>
      <c r="D67" s="13">
        <f>IF(PaymentSchedule[[#This Row],[PMT NO]]&lt;&gt;"",IF(ROW()-ROW(PaymentSchedule[[#Headers],[BEGINNING BALANCE]])=1,LoanAmount,INDEX(PaymentSchedule[ENDING BALANCE],ROW()-ROW(PaymentSchedule[[#Headers],[BEGINNING BALANCE]])-1)),"")</f>
        <v>571624.47481847007</v>
      </c>
      <c r="E67" s="13">
        <f>IF(PaymentSchedule[[#This Row],[PMT NO]]&lt;&gt;"",ScheduledPayment,"")</f>
        <v>3891.588579409291</v>
      </c>
      <c r="F6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7" s="13">
        <f>IF(PaymentSchedule[[#This Row],[PMT NO]]&lt;&gt;"",PaymentSchedule[[#This Row],[TOTAL PAYMENT]]-PaymentSchedule[[#This Row],[INTEREST]],"")</f>
        <v>676.20090855539638</v>
      </c>
      <c r="I67" s="13">
        <f>IF(PaymentSchedule[[#This Row],[PMT NO]]&lt;&gt;"",PaymentSchedule[[#This Row],[BEGINNING BALANCE]]*(InterestRate/PaymentsPerYear),"")</f>
        <v>3215.3876708538946</v>
      </c>
      <c r="J6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570948.27390991466</v>
      </c>
      <c r="K67" s="13">
        <f>IF(PaymentSchedule[[#This Row],[PMT NO]]&lt;&gt;"",SUM(INDEX(PaymentSchedule[INTEREST],1,1):PaymentSchedule[[#This Row],[INTEREST]]),"")</f>
        <v>161636.11430096993</v>
      </c>
    </row>
    <row r="68" spans="2:11" x14ac:dyDescent="0.2">
      <c r="B68" s="14">
        <f>IF(LoanIsGood,IF(ROW()-ROW(PaymentSchedule[[#Headers],[PMT NO]])&gt;ScheduledNumberOfPayments,"",ROW()-ROW(PaymentSchedule[[#Headers],[PMT NO]])),"")</f>
        <v>50</v>
      </c>
      <c r="C68" s="12">
        <f>IF(PaymentSchedule[[#This Row],[PMT NO]]&lt;&gt;"",EOMONTH(LoanStartDate,ROW(PaymentSchedule[[#This Row],[PMT NO]])-ROW(PaymentSchedule[[#Headers],[PMT NO]])-2)+DAY(LoanStartDate),"")</f>
        <v>47300</v>
      </c>
      <c r="D68" s="13">
        <f>IF(PaymentSchedule[[#This Row],[PMT NO]]&lt;&gt;"",IF(ROW()-ROW(PaymentSchedule[[#Headers],[BEGINNING BALANCE]])=1,LoanAmount,INDEX(PaymentSchedule[ENDING BALANCE],ROW()-ROW(PaymentSchedule[[#Headers],[BEGINNING BALANCE]])-1)),"")</f>
        <v>570948.27390991466</v>
      </c>
      <c r="E68" s="13">
        <f>IF(PaymentSchedule[[#This Row],[PMT NO]]&lt;&gt;"",ScheduledPayment,"")</f>
        <v>3891.588579409291</v>
      </c>
      <c r="F6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8" s="13">
        <f>IF(PaymentSchedule[[#This Row],[PMT NO]]&lt;&gt;"",PaymentSchedule[[#This Row],[TOTAL PAYMENT]]-PaymentSchedule[[#This Row],[INTEREST]],"")</f>
        <v>680.00453866602084</v>
      </c>
      <c r="I68" s="13">
        <f>IF(PaymentSchedule[[#This Row],[PMT NO]]&lt;&gt;"",PaymentSchedule[[#This Row],[BEGINNING BALANCE]]*(InterestRate/PaymentsPerYear),"")</f>
        <v>3211.5840407432702</v>
      </c>
      <c r="J6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570268.26937124867</v>
      </c>
      <c r="K68" s="13">
        <f>IF(PaymentSchedule[[#This Row],[PMT NO]]&lt;&gt;"",SUM(INDEX(PaymentSchedule[INTEREST],1,1):PaymentSchedule[[#This Row],[INTEREST]]),"")</f>
        <v>164847.6983417132</v>
      </c>
    </row>
    <row r="69" spans="2:11" x14ac:dyDescent="0.2">
      <c r="B69" s="14">
        <f>IF(LoanIsGood,IF(ROW()-ROW(PaymentSchedule[[#Headers],[PMT NO]])&gt;ScheduledNumberOfPayments,"",ROW()-ROW(PaymentSchedule[[#Headers],[PMT NO]])),"")</f>
        <v>51</v>
      </c>
      <c r="C69" s="12">
        <f>IF(PaymentSchedule[[#This Row],[PMT NO]]&lt;&gt;"",EOMONTH(LoanStartDate,ROW(PaymentSchedule[[#This Row],[PMT NO]])-ROW(PaymentSchedule[[#Headers],[PMT NO]])-2)+DAY(LoanStartDate),"")</f>
        <v>47331</v>
      </c>
      <c r="D69" s="13">
        <f>IF(PaymentSchedule[[#This Row],[PMT NO]]&lt;&gt;"",IF(ROW()-ROW(PaymentSchedule[[#Headers],[BEGINNING BALANCE]])=1,LoanAmount,INDEX(PaymentSchedule[ENDING BALANCE],ROW()-ROW(PaymentSchedule[[#Headers],[BEGINNING BALANCE]])-1)),"")</f>
        <v>570268.26937124867</v>
      </c>
      <c r="E69" s="13">
        <f>IF(PaymentSchedule[[#This Row],[PMT NO]]&lt;&gt;"",ScheduledPayment,"")</f>
        <v>3891.588579409291</v>
      </c>
      <c r="F6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69" s="13">
        <f>IF(PaymentSchedule[[#This Row],[PMT NO]]&lt;&gt;"",PaymentSchedule[[#This Row],[TOTAL PAYMENT]]-PaymentSchedule[[#This Row],[INTEREST]],"")</f>
        <v>683.82956419601669</v>
      </c>
      <c r="I69" s="13">
        <f>IF(PaymentSchedule[[#This Row],[PMT NO]]&lt;&gt;"",PaymentSchedule[[#This Row],[BEGINNING BALANCE]]*(InterestRate/PaymentsPerYear),"")</f>
        <v>3207.7590152132743</v>
      </c>
      <c r="J6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569584.43980705261</v>
      </c>
      <c r="K69" s="13">
        <f>IF(PaymentSchedule[[#This Row],[PMT NO]]&lt;&gt;"",SUM(INDEX(PaymentSchedule[INTEREST],1,1):PaymentSchedule[[#This Row],[INTEREST]]),"")</f>
        <v>168055.45735692646</v>
      </c>
    </row>
    <row r="70" spans="2:11" x14ac:dyDescent="0.2">
      <c r="B70" s="14">
        <f>IF(LoanIsGood,IF(ROW()-ROW(PaymentSchedule[[#Headers],[PMT NO]])&gt;ScheduledNumberOfPayments,"",ROW()-ROW(PaymentSchedule[[#Headers],[PMT NO]])),"")</f>
        <v>52</v>
      </c>
      <c r="C70" s="12">
        <f>IF(PaymentSchedule[[#This Row],[PMT NO]]&lt;&gt;"",EOMONTH(LoanStartDate,ROW(PaymentSchedule[[#This Row],[PMT NO]])-ROW(PaymentSchedule[[#Headers],[PMT NO]])-2)+DAY(LoanStartDate),"")</f>
        <v>47362</v>
      </c>
      <c r="D70" s="13">
        <f>IF(PaymentSchedule[[#This Row],[PMT NO]]&lt;&gt;"",IF(ROW()-ROW(PaymentSchedule[[#Headers],[BEGINNING BALANCE]])=1,LoanAmount,INDEX(PaymentSchedule[ENDING BALANCE],ROW()-ROW(PaymentSchedule[[#Headers],[BEGINNING BALANCE]])-1)),"")</f>
        <v>569584.43980705261</v>
      </c>
      <c r="E70" s="13">
        <f>IF(PaymentSchedule[[#This Row],[PMT NO]]&lt;&gt;"",ScheduledPayment,"")</f>
        <v>3891.588579409291</v>
      </c>
      <c r="F7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0" s="13">
        <f>IF(PaymentSchedule[[#This Row],[PMT NO]]&lt;&gt;"",PaymentSchedule[[#This Row],[TOTAL PAYMENT]]-PaymentSchedule[[#This Row],[INTEREST]],"")</f>
        <v>687.67610549461961</v>
      </c>
      <c r="I70" s="13">
        <f>IF(PaymentSchedule[[#This Row],[PMT NO]]&lt;&gt;"",PaymentSchedule[[#This Row],[BEGINNING BALANCE]]*(InterestRate/PaymentsPerYear),"")</f>
        <v>3203.9124739146714</v>
      </c>
      <c r="J7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568896.763701558</v>
      </c>
      <c r="K70" s="13">
        <f>IF(PaymentSchedule[[#This Row],[PMT NO]]&lt;&gt;"",SUM(INDEX(PaymentSchedule[INTEREST],1,1):PaymentSchedule[[#This Row],[INTEREST]]),"")</f>
        <v>171259.36983084114</v>
      </c>
    </row>
    <row r="71" spans="2:11" x14ac:dyDescent="0.2">
      <c r="B71" s="14">
        <f>IF(LoanIsGood,IF(ROW()-ROW(PaymentSchedule[[#Headers],[PMT NO]])&gt;ScheduledNumberOfPayments,"",ROW()-ROW(PaymentSchedule[[#Headers],[PMT NO]])),"")</f>
        <v>53</v>
      </c>
      <c r="C71" s="12">
        <f>IF(PaymentSchedule[[#This Row],[PMT NO]]&lt;&gt;"",EOMONTH(LoanStartDate,ROW(PaymentSchedule[[#This Row],[PMT NO]])-ROW(PaymentSchedule[[#Headers],[PMT NO]])-2)+DAY(LoanStartDate),"")</f>
        <v>47392</v>
      </c>
      <c r="D71" s="13">
        <f>IF(PaymentSchedule[[#This Row],[PMT NO]]&lt;&gt;"",IF(ROW()-ROW(PaymentSchedule[[#Headers],[BEGINNING BALANCE]])=1,LoanAmount,INDEX(PaymentSchedule[ENDING BALANCE],ROW()-ROW(PaymentSchedule[[#Headers],[BEGINNING BALANCE]])-1)),"")</f>
        <v>568896.763701558</v>
      </c>
      <c r="E71" s="13">
        <f>IF(PaymentSchedule[[#This Row],[PMT NO]]&lt;&gt;"",ScheduledPayment,"")</f>
        <v>3891.588579409291</v>
      </c>
      <c r="F7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1" s="13">
        <f>IF(PaymentSchedule[[#This Row],[PMT NO]]&lt;&gt;"",PaymentSchedule[[#This Row],[TOTAL PAYMENT]]-PaymentSchedule[[#This Row],[INTEREST]],"")</f>
        <v>691.5442835880267</v>
      </c>
      <c r="I71" s="13">
        <f>IF(PaymentSchedule[[#This Row],[PMT NO]]&lt;&gt;"",PaymentSchedule[[#This Row],[BEGINNING BALANCE]]*(InterestRate/PaymentsPerYear),"")</f>
        <v>3200.0442958212643</v>
      </c>
      <c r="J7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568205.21941796993</v>
      </c>
      <c r="K71" s="13">
        <f>IF(PaymentSchedule[[#This Row],[PMT NO]]&lt;&gt;"",SUM(INDEX(PaymentSchedule[INTEREST],1,1):PaymentSchedule[[#This Row],[INTEREST]]),"")</f>
        <v>174459.41412666239</v>
      </c>
    </row>
    <row r="72" spans="2:11" x14ac:dyDescent="0.2">
      <c r="B72" s="14">
        <f>IF(LoanIsGood,IF(ROW()-ROW(PaymentSchedule[[#Headers],[PMT NO]])&gt;ScheduledNumberOfPayments,"",ROW()-ROW(PaymentSchedule[[#Headers],[PMT NO]])),"")</f>
        <v>54</v>
      </c>
      <c r="C72" s="12">
        <f>IF(PaymentSchedule[[#This Row],[PMT NO]]&lt;&gt;"",EOMONTH(LoanStartDate,ROW(PaymentSchedule[[#This Row],[PMT NO]])-ROW(PaymentSchedule[[#Headers],[PMT NO]])-2)+DAY(LoanStartDate),"")</f>
        <v>47423</v>
      </c>
      <c r="D72" s="13">
        <f>IF(PaymentSchedule[[#This Row],[PMT NO]]&lt;&gt;"",IF(ROW()-ROW(PaymentSchedule[[#Headers],[BEGINNING BALANCE]])=1,LoanAmount,INDEX(PaymentSchedule[ENDING BALANCE],ROW()-ROW(PaymentSchedule[[#Headers],[BEGINNING BALANCE]])-1)),"")</f>
        <v>568205.21941796993</v>
      </c>
      <c r="E72" s="13">
        <f>IF(PaymentSchedule[[#This Row],[PMT NO]]&lt;&gt;"",ScheduledPayment,"")</f>
        <v>3891.588579409291</v>
      </c>
      <c r="F7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2" s="13">
        <f>IF(PaymentSchedule[[#This Row],[PMT NO]]&lt;&gt;"",PaymentSchedule[[#This Row],[TOTAL PAYMENT]]-PaymentSchedule[[#This Row],[INTEREST]],"")</f>
        <v>695.43422018320962</v>
      </c>
      <c r="I72" s="13">
        <f>IF(PaymentSchedule[[#This Row],[PMT NO]]&lt;&gt;"",PaymentSchedule[[#This Row],[BEGINNING BALANCE]]*(InterestRate/PaymentsPerYear),"")</f>
        <v>3196.1543592260814</v>
      </c>
      <c r="J7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567509.78519778675</v>
      </c>
      <c r="K72" s="13">
        <f>IF(PaymentSchedule[[#This Row],[PMT NO]]&lt;&gt;"",SUM(INDEX(PaymentSchedule[INTEREST],1,1):PaymentSchedule[[#This Row],[INTEREST]]),"")</f>
        <v>177655.56848588848</v>
      </c>
    </row>
    <row r="73" spans="2:11" x14ac:dyDescent="0.2">
      <c r="B73" s="14">
        <f>IF(LoanIsGood,IF(ROW()-ROW(PaymentSchedule[[#Headers],[PMT NO]])&gt;ScheduledNumberOfPayments,"",ROW()-ROW(PaymentSchedule[[#Headers],[PMT NO]])),"")</f>
        <v>55</v>
      </c>
      <c r="C73" s="12">
        <f>IF(PaymentSchedule[[#This Row],[PMT NO]]&lt;&gt;"",EOMONTH(LoanStartDate,ROW(PaymentSchedule[[#This Row],[PMT NO]])-ROW(PaymentSchedule[[#Headers],[PMT NO]])-2)+DAY(LoanStartDate),"")</f>
        <v>47453</v>
      </c>
      <c r="D73" s="13">
        <f>IF(PaymentSchedule[[#This Row],[PMT NO]]&lt;&gt;"",IF(ROW()-ROW(PaymentSchedule[[#Headers],[BEGINNING BALANCE]])=1,LoanAmount,INDEX(PaymentSchedule[ENDING BALANCE],ROW()-ROW(PaymentSchedule[[#Headers],[BEGINNING BALANCE]])-1)),"")</f>
        <v>567509.78519778675</v>
      </c>
      <c r="E73" s="13">
        <f>IF(PaymentSchedule[[#This Row],[PMT NO]]&lt;&gt;"",ScheduledPayment,"")</f>
        <v>3891.588579409291</v>
      </c>
      <c r="F7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3" s="13">
        <f>IF(PaymentSchedule[[#This Row],[PMT NO]]&lt;&gt;"",PaymentSchedule[[#This Row],[TOTAL PAYMENT]]-PaymentSchedule[[#This Row],[INTEREST]],"")</f>
        <v>699.34603767174031</v>
      </c>
      <c r="I73" s="13">
        <f>IF(PaymentSchedule[[#This Row],[PMT NO]]&lt;&gt;"",PaymentSchedule[[#This Row],[BEGINNING BALANCE]]*(InterestRate/PaymentsPerYear),"")</f>
        <v>3192.2425417375507</v>
      </c>
      <c r="J7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566810.43916011497</v>
      </c>
      <c r="K73" s="13">
        <f>IF(PaymentSchedule[[#This Row],[PMT NO]]&lt;&gt;"",SUM(INDEX(PaymentSchedule[INTEREST],1,1):PaymentSchedule[[#This Row],[INTEREST]]),"")</f>
        <v>180847.81102762604</v>
      </c>
    </row>
    <row r="74" spans="2:11" x14ac:dyDescent="0.2">
      <c r="B74" s="14">
        <f>IF(LoanIsGood,IF(ROW()-ROW(PaymentSchedule[[#Headers],[PMT NO]])&gt;ScheduledNumberOfPayments,"",ROW()-ROW(PaymentSchedule[[#Headers],[PMT NO]])),"")</f>
        <v>56</v>
      </c>
      <c r="C74" s="12">
        <f>IF(PaymentSchedule[[#This Row],[PMT NO]]&lt;&gt;"",EOMONTH(LoanStartDate,ROW(PaymentSchedule[[#This Row],[PMT NO]])-ROW(PaymentSchedule[[#Headers],[PMT NO]])-2)+DAY(LoanStartDate),"")</f>
        <v>47484</v>
      </c>
      <c r="D74" s="13">
        <f>IF(PaymentSchedule[[#This Row],[PMT NO]]&lt;&gt;"",IF(ROW()-ROW(PaymentSchedule[[#Headers],[BEGINNING BALANCE]])=1,LoanAmount,INDEX(PaymentSchedule[ENDING BALANCE],ROW()-ROW(PaymentSchedule[[#Headers],[BEGINNING BALANCE]])-1)),"")</f>
        <v>566810.43916011497</v>
      </c>
      <c r="E74" s="13">
        <f>IF(PaymentSchedule[[#This Row],[PMT NO]]&lt;&gt;"",ScheduledPayment,"")</f>
        <v>3891.588579409291</v>
      </c>
      <c r="F7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4" s="13">
        <f>IF(PaymentSchedule[[#This Row],[PMT NO]]&lt;&gt;"",PaymentSchedule[[#This Row],[TOTAL PAYMENT]]-PaymentSchedule[[#This Row],[INTEREST]],"")</f>
        <v>703.27985913364409</v>
      </c>
      <c r="I74" s="13">
        <f>IF(PaymentSchedule[[#This Row],[PMT NO]]&lt;&gt;"",PaymentSchedule[[#This Row],[BEGINNING BALANCE]]*(InterestRate/PaymentsPerYear),"")</f>
        <v>3188.3087202756469</v>
      </c>
      <c r="J7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566107.15930098132</v>
      </c>
      <c r="K74" s="13">
        <f>IF(PaymentSchedule[[#This Row],[PMT NO]]&lt;&gt;"",SUM(INDEX(PaymentSchedule[INTEREST],1,1):PaymentSchedule[[#This Row],[INTEREST]]),"")</f>
        <v>184036.11974790168</v>
      </c>
    </row>
    <row r="75" spans="2:11" x14ac:dyDescent="0.2">
      <c r="B75" s="14">
        <f>IF(LoanIsGood,IF(ROW()-ROW(PaymentSchedule[[#Headers],[PMT NO]])&gt;ScheduledNumberOfPayments,"",ROW()-ROW(PaymentSchedule[[#Headers],[PMT NO]])),"")</f>
        <v>57</v>
      </c>
      <c r="C75" s="12">
        <f>IF(PaymentSchedule[[#This Row],[PMT NO]]&lt;&gt;"",EOMONTH(LoanStartDate,ROW(PaymentSchedule[[#This Row],[PMT NO]])-ROW(PaymentSchedule[[#Headers],[PMT NO]])-2)+DAY(LoanStartDate),"")</f>
        <v>47515</v>
      </c>
      <c r="D75" s="13">
        <f>IF(PaymentSchedule[[#This Row],[PMT NO]]&lt;&gt;"",IF(ROW()-ROW(PaymentSchedule[[#Headers],[BEGINNING BALANCE]])=1,LoanAmount,INDEX(PaymentSchedule[ENDING BALANCE],ROW()-ROW(PaymentSchedule[[#Headers],[BEGINNING BALANCE]])-1)),"")</f>
        <v>566107.15930098132</v>
      </c>
      <c r="E75" s="13">
        <f>IF(PaymentSchedule[[#This Row],[PMT NO]]&lt;&gt;"",ScheduledPayment,"")</f>
        <v>3891.588579409291</v>
      </c>
      <c r="F7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5" s="13">
        <f>IF(PaymentSchedule[[#This Row],[PMT NO]]&lt;&gt;"",PaymentSchedule[[#This Row],[TOTAL PAYMENT]]-PaymentSchedule[[#This Row],[INTEREST]],"")</f>
        <v>707.23580834127051</v>
      </c>
      <c r="I75" s="13">
        <f>IF(PaymentSchedule[[#This Row],[PMT NO]]&lt;&gt;"",PaymentSchedule[[#This Row],[BEGINNING BALANCE]]*(InterestRate/PaymentsPerYear),"")</f>
        <v>3184.3527710680205</v>
      </c>
      <c r="J7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565399.92349264002</v>
      </c>
      <c r="K75" s="13">
        <f>IF(PaymentSchedule[[#This Row],[PMT NO]]&lt;&gt;"",SUM(INDEX(PaymentSchedule[INTEREST],1,1):PaymentSchedule[[#This Row],[INTEREST]]),"")</f>
        <v>187220.47251896971</v>
      </c>
    </row>
    <row r="76" spans="2:11" x14ac:dyDescent="0.2">
      <c r="B76" s="14">
        <f>IF(LoanIsGood,IF(ROW()-ROW(PaymentSchedule[[#Headers],[PMT NO]])&gt;ScheduledNumberOfPayments,"",ROW()-ROW(PaymentSchedule[[#Headers],[PMT NO]])),"")</f>
        <v>58</v>
      </c>
      <c r="C76" s="12">
        <f>IF(PaymentSchedule[[#This Row],[PMT NO]]&lt;&gt;"",EOMONTH(LoanStartDate,ROW(PaymentSchedule[[#This Row],[PMT NO]])-ROW(PaymentSchedule[[#Headers],[PMT NO]])-2)+DAY(LoanStartDate),"")</f>
        <v>47543</v>
      </c>
      <c r="D76" s="13">
        <f>IF(PaymentSchedule[[#This Row],[PMT NO]]&lt;&gt;"",IF(ROW()-ROW(PaymentSchedule[[#Headers],[BEGINNING BALANCE]])=1,LoanAmount,INDEX(PaymentSchedule[ENDING BALANCE],ROW()-ROW(PaymentSchedule[[#Headers],[BEGINNING BALANCE]])-1)),"")</f>
        <v>565399.92349264002</v>
      </c>
      <c r="E76" s="13">
        <f>IF(PaymentSchedule[[#This Row],[PMT NO]]&lt;&gt;"",ScheduledPayment,"")</f>
        <v>3891.588579409291</v>
      </c>
      <c r="F7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6" s="13">
        <f>IF(PaymentSchedule[[#This Row],[PMT NO]]&lt;&gt;"",PaymentSchedule[[#This Row],[TOTAL PAYMENT]]-PaymentSchedule[[#This Row],[INTEREST]],"")</f>
        <v>711.21400976319046</v>
      </c>
      <c r="I76" s="13">
        <f>IF(PaymentSchedule[[#This Row],[PMT NO]]&lt;&gt;"",PaymentSchedule[[#This Row],[BEGINNING BALANCE]]*(InterestRate/PaymentsPerYear),"")</f>
        <v>3180.3745696461006</v>
      </c>
      <c r="J7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564688.70948287682</v>
      </c>
      <c r="K76" s="13">
        <f>IF(PaymentSchedule[[#This Row],[PMT NO]]&lt;&gt;"",SUM(INDEX(PaymentSchedule[INTEREST],1,1):PaymentSchedule[[#This Row],[INTEREST]]),"")</f>
        <v>190400.84708861582</v>
      </c>
    </row>
    <row r="77" spans="2:11" x14ac:dyDescent="0.2">
      <c r="B77" s="14">
        <f>IF(LoanIsGood,IF(ROW()-ROW(PaymentSchedule[[#Headers],[PMT NO]])&gt;ScheduledNumberOfPayments,"",ROW()-ROW(PaymentSchedule[[#Headers],[PMT NO]])),"")</f>
        <v>59</v>
      </c>
      <c r="C77" s="12">
        <f>IF(PaymentSchedule[[#This Row],[PMT NO]]&lt;&gt;"",EOMONTH(LoanStartDate,ROW(PaymentSchedule[[#This Row],[PMT NO]])-ROW(PaymentSchedule[[#Headers],[PMT NO]])-2)+DAY(LoanStartDate),"")</f>
        <v>47574</v>
      </c>
      <c r="D77" s="13">
        <f>IF(PaymentSchedule[[#This Row],[PMT NO]]&lt;&gt;"",IF(ROW()-ROW(PaymentSchedule[[#Headers],[BEGINNING BALANCE]])=1,LoanAmount,INDEX(PaymentSchedule[ENDING BALANCE],ROW()-ROW(PaymentSchedule[[#Headers],[BEGINNING BALANCE]])-1)),"")</f>
        <v>564688.70948287682</v>
      </c>
      <c r="E77" s="13">
        <f>IF(PaymentSchedule[[#This Row],[PMT NO]]&lt;&gt;"",ScheduledPayment,"")</f>
        <v>3891.588579409291</v>
      </c>
      <c r="F7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7" s="13">
        <f>IF(PaymentSchedule[[#This Row],[PMT NO]]&lt;&gt;"",PaymentSchedule[[#This Row],[TOTAL PAYMENT]]-PaymentSchedule[[#This Row],[INTEREST]],"")</f>
        <v>715.21458856810841</v>
      </c>
      <c r="I77" s="13">
        <f>IF(PaymentSchedule[[#This Row],[PMT NO]]&lt;&gt;"",PaymentSchedule[[#This Row],[BEGINNING BALANCE]]*(InterestRate/PaymentsPerYear),"")</f>
        <v>3176.3739908411826</v>
      </c>
      <c r="J7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563973.49489430874</v>
      </c>
      <c r="K77" s="13">
        <f>IF(PaymentSchedule[[#This Row],[PMT NO]]&lt;&gt;"",SUM(INDEX(PaymentSchedule[INTEREST],1,1):PaymentSchedule[[#This Row],[INTEREST]]),"")</f>
        <v>193577.221079457</v>
      </c>
    </row>
    <row r="78" spans="2:11" x14ac:dyDescent="0.2">
      <c r="B78" s="14">
        <f>IF(LoanIsGood,IF(ROW()-ROW(PaymentSchedule[[#Headers],[PMT NO]])&gt;ScheduledNumberOfPayments,"",ROW()-ROW(PaymentSchedule[[#Headers],[PMT NO]])),"")</f>
        <v>60</v>
      </c>
      <c r="C78" s="12">
        <f>IF(PaymentSchedule[[#This Row],[PMT NO]]&lt;&gt;"",EOMONTH(LoanStartDate,ROW(PaymentSchedule[[#This Row],[PMT NO]])-ROW(PaymentSchedule[[#Headers],[PMT NO]])-2)+DAY(LoanStartDate),"")</f>
        <v>47604</v>
      </c>
      <c r="D78" s="13">
        <f>IF(PaymentSchedule[[#This Row],[PMT NO]]&lt;&gt;"",IF(ROW()-ROW(PaymentSchedule[[#Headers],[BEGINNING BALANCE]])=1,LoanAmount,INDEX(PaymentSchedule[ENDING BALANCE],ROW()-ROW(PaymentSchedule[[#Headers],[BEGINNING BALANCE]])-1)),"")</f>
        <v>563973.49489430874</v>
      </c>
      <c r="E78" s="13">
        <f>IF(PaymentSchedule[[#This Row],[PMT NO]]&lt;&gt;"",ScheduledPayment,"")</f>
        <v>3891.588579409291</v>
      </c>
      <c r="F7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8" s="13">
        <f>IF(PaymentSchedule[[#This Row],[PMT NO]]&lt;&gt;"",PaymentSchedule[[#This Row],[TOTAL PAYMENT]]-PaymentSchedule[[#This Row],[INTEREST]],"")</f>
        <v>719.23767062880415</v>
      </c>
      <c r="I78" s="13">
        <f>IF(PaymentSchedule[[#This Row],[PMT NO]]&lt;&gt;"",PaymentSchedule[[#This Row],[BEGINNING BALANCE]]*(InterestRate/PaymentsPerYear),"")</f>
        <v>3172.3509087804869</v>
      </c>
      <c r="J7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563254.25722367992</v>
      </c>
      <c r="K78" s="13">
        <f>IF(PaymentSchedule[[#This Row],[PMT NO]]&lt;&gt;"",SUM(INDEX(PaymentSchedule[INTEREST],1,1):PaymentSchedule[[#This Row],[INTEREST]]),"")</f>
        <v>196749.5719882375</v>
      </c>
    </row>
    <row r="79" spans="2:11" x14ac:dyDescent="0.2">
      <c r="B79" s="14">
        <f>IF(LoanIsGood,IF(ROW()-ROW(PaymentSchedule[[#Headers],[PMT NO]])&gt;ScheduledNumberOfPayments,"",ROW()-ROW(PaymentSchedule[[#Headers],[PMT NO]])),"")</f>
        <v>61</v>
      </c>
      <c r="C79" s="12">
        <f>IF(PaymentSchedule[[#This Row],[PMT NO]]&lt;&gt;"",EOMONTH(LoanStartDate,ROW(PaymentSchedule[[#This Row],[PMT NO]])-ROW(PaymentSchedule[[#Headers],[PMT NO]])-2)+DAY(LoanStartDate),"")</f>
        <v>47635</v>
      </c>
      <c r="D79" s="13">
        <f>IF(PaymentSchedule[[#This Row],[PMT NO]]&lt;&gt;"",IF(ROW()-ROW(PaymentSchedule[[#Headers],[BEGINNING BALANCE]])=1,LoanAmount,INDEX(PaymentSchedule[ENDING BALANCE],ROW()-ROW(PaymentSchedule[[#Headers],[BEGINNING BALANCE]])-1)),"")</f>
        <v>563254.25722367992</v>
      </c>
      <c r="E79" s="13">
        <f>IF(PaymentSchedule[[#This Row],[PMT NO]]&lt;&gt;"",ScheduledPayment,"")</f>
        <v>3891.588579409291</v>
      </c>
      <c r="F7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79" s="13">
        <f>IF(PaymentSchedule[[#This Row],[PMT NO]]&lt;&gt;"",PaymentSchedule[[#This Row],[TOTAL PAYMENT]]-PaymentSchedule[[#This Row],[INTEREST]],"")</f>
        <v>723.28338252609092</v>
      </c>
      <c r="I79" s="13">
        <f>IF(PaymentSchedule[[#This Row],[PMT NO]]&lt;&gt;"",PaymentSchedule[[#This Row],[BEGINNING BALANCE]]*(InterestRate/PaymentsPerYear),"")</f>
        <v>3168.3051968832001</v>
      </c>
      <c r="J7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562530.97384115378</v>
      </c>
      <c r="K79" s="13">
        <f>IF(PaymentSchedule[[#This Row],[PMT NO]]&lt;&gt;"",SUM(INDEX(PaymentSchedule[INTEREST],1,1):PaymentSchedule[[#This Row],[INTEREST]]),"")</f>
        <v>199917.87718512068</v>
      </c>
    </row>
    <row r="80" spans="2:11" x14ac:dyDescent="0.2">
      <c r="B80" s="14">
        <f>IF(LoanIsGood,IF(ROW()-ROW(PaymentSchedule[[#Headers],[PMT NO]])&gt;ScheduledNumberOfPayments,"",ROW()-ROW(PaymentSchedule[[#Headers],[PMT NO]])),"")</f>
        <v>62</v>
      </c>
      <c r="C80" s="12">
        <f>IF(PaymentSchedule[[#This Row],[PMT NO]]&lt;&gt;"",EOMONTH(LoanStartDate,ROW(PaymentSchedule[[#This Row],[PMT NO]])-ROW(PaymentSchedule[[#Headers],[PMT NO]])-2)+DAY(LoanStartDate),"")</f>
        <v>47665</v>
      </c>
      <c r="D80" s="13">
        <f>IF(PaymentSchedule[[#This Row],[PMT NO]]&lt;&gt;"",IF(ROW()-ROW(PaymentSchedule[[#Headers],[BEGINNING BALANCE]])=1,LoanAmount,INDEX(PaymentSchedule[ENDING BALANCE],ROW()-ROW(PaymentSchedule[[#Headers],[BEGINNING BALANCE]])-1)),"")</f>
        <v>562530.97384115378</v>
      </c>
      <c r="E80" s="13">
        <f>IF(PaymentSchedule[[#This Row],[PMT NO]]&lt;&gt;"",ScheduledPayment,"")</f>
        <v>3891.588579409291</v>
      </c>
      <c r="F8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0" s="13">
        <f>IF(PaymentSchedule[[#This Row],[PMT NO]]&lt;&gt;"",PaymentSchedule[[#This Row],[TOTAL PAYMENT]]-PaymentSchedule[[#This Row],[INTEREST]],"")</f>
        <v>727.35185155280078</v>
      </c>
      <c r="I80" s="13">
        <f>IF(PaymentSchedule[[#This Row],[PMT NO]]&lt;&gt;"",PaymentSchedule[[#This Row],[BEGINNING BALANCE]]*(InterestRate/PaymentsPerYear),"")</f>
        <v>3164.2367278564902</v>
      </c>
      <c r="J8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561803.62198960094</v>
      </c>
      <c r="K80" s="13">
        <f>IF(PaymentSchedule[[#This Row],[PMT NO]]&lt;&gt;"",SUM(INDEX(PaymentSchedule[INTEREST],1,1):PaymentSchedule[[#This Row],[INTEREST]]),"")</f>
        <v>203082.11391297716</v>
      </c>
    </row>
    <row r="81" spans="2:11" x14ac:dyDescent="0.2">
      <c r="B81" s="14">
        <f>IF(LoanIsGood,IF(ROW()-ROW(PaymentSchedule[[#Headers],[PMT NO]])&gt;ScheduledNumberOfPayments,"",ROW()-ROW(PaymentSchedule[[#Headers],[PMT NO]])),"")</f>
        <v>63</v>
      </c>
      <c r="C81" s="12">
        <f>IF(PaymentSchedule[[#This Row],[PMT NO]]&lt;&gt;"",EOMONTH(LoanStartDate,ROW(PaymentSchedule[[#This Row],[PMT NO]])-ROW(PaymentSchedule[[#Headers],[PMT NO]])-2)+DAY(LoanStartDate),"")</f>
        <v>47696</v>
      </c>
      <c r="D81" s="13">
        <f>IF(PaymentSchedule[[#This Row],[PMT NO]]&lt;&gt;"",IF(ROW()-ROW(PaymentSchedule[[#Headers],[BEGINNING BALANCE]])=1,LoanAmount,INDEX(PaymentSchedule[ENDING BALANCE],ROW()-ROW(PaymentSchedule[[#Headers],[BEGINNING BALANCE]])-1)),"")</f>
        <v>561803.62198960094</v>
      </c>
      <c r="E81" s="13">
        <f>IF(PaymentSchedule[[#This Row],[PMT NO]]&lt;&gt;"",ScheduledPayment,"")</f>
        <v>3891.588579409291</v>
      </c>
      <c r="F8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1" s="13">
        <f>IF(PaymentSchedule[[#This Row],[PMT NO]]&lt;&gt;"",PaymentSchedule[[#This Row],[TOTAL PAYMENT]]-PaymentSchedule[[#This Row],[INTEREST]],"")</f>
        <v>731.44320571778553</v>
      </c>
      <c r="I81" s="13">
        <f>IF(PaymentSchedule[[#This Row],[PMT NO]]&lt;&gt;"",PaymentSchedule[[#This Row],[BEGINNING BALANCE]]*(InterestRate/PaymentsPerYear),"")</f>
        <v>3160.1453736915055</v>
      </c>
      <c r="J8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561072.17878388311</v>
      </c>
      <c r="K81" s="13">
        <f>IF(PaymentSchedule[[#This Row],[PMT NO]]&lt;&gt;"",SUM(INDEX(PaymentSchedule[INTEREST],1,1):PaymentSchedule[[#This Row],[INTEREST]]),"")</f>
        <v>206242.25928666868</v>
      </c>
    </row>
    <row r="82" spans="2:11" x14ac:dyDescent="0.2">
      <c r="B82" s="14">
        <f>IF(LoanIsGood,IF(ROW()-ROW(PaymentSchedule[[#Headers],[PMT NO]])&gt;ScheduledNumberOfPayments,"",ROW()-ROW(PaymentSchedule[[#Headers],[PMT NO]])),"")</f>
        <v>64</v>
      </c>
      <c r="C82" s="12">
        <f>IF(PaymentSchedule[[#This Row],[PMT NO]]&lt;&gt;"",EOMONTH(LoanStartDate,ROW(PaymentSchedule[[#This Row],[PMT NO]])-ROW(PaymentSchedule[[#Headers],[PMT NO]])-2)+DAY(LoanStartDate),"")</f>
        <v>47727</v>
      </c>
      <c r="D82" s="13">
        <f>IF(PaymentSchedule[[#This Row],[PMT NO]]&lt;&gt;"",IF(ROW()-ROW(PaymentSchedule[[#Headers],[BEGINNING BALANCE]])=1,LoanAmount,INDEX(PaymentSchedule[ENDING BALANCE],ROW()-ROW(PaymentSchedule[[#Headers],[BEGINNING BALANCE]])-1)),"")</f>
        <v>561072.17878388311</v>
      </c>
      <c r="E82" s="13">
        <f>IF(PaymentSchedule[[#This Row],[PMT NO]]&lt;&gt;"",ScheduledPayment,"")</f>
        <v>3891.588579409291</v>
      </c>
      <c r="F8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2" s="13">
        <f>IF(PaymentSchedule[[#This Row],[PMT NO]]&lt;&gt;"",PaymentSchedule[[#This Row],[TOTAL PAYMENT]]-PaymentSchedule[[#This Row],[INTEREST]],"")</f>
        <v>735.55757374994801</v>
      </c>
      <c r="I82" s="13">
        <f>IF(PaymentSchedule[[#This Row],[PMT NO]]&lt;&gt;"",PaymentSchedule[[#This Row],[BEGINNING BALANCE]]*(InterestRate/PaymentsPerYear),"")</f>
        <v>3156.031005659343</v>
      </c>
      <c r="J8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560336.62121013319</v>
      </c>
      <c r="K82" s="13">
        <f>IF(PaymentSchedule[[#This Row],[PMT NO]]&lt;&gt;"",SUM(INDEX(PaymentSchedule[INTEREST],1,1):PaymentSchedule[[#This Row],[INTEREST]]),"")</f>
        <v>209398.29029232802</v>
      </c>
    </row>
    <row r="83" spans="2:11" x14ac:dyDescent="0.2">
      <c r="B83" s="14">
        <f>IF(LoanIsGood,IF(ROW()-ROW(PaymentSchedule[[#Headers],[PMT NO]])&gt;ScheduledNumberOfPayments,"",ROW()-ROW(PaymentSchedule[[#Headers],[PMT NO]])),"")</f>
        <v>65</v>
      </c>
      <c r="C83" s="12">
        <f>IF(PaymentSchedule[[#This Row],[PMT NO]]&lt;&gt;"",EOMONTH(LoanStartDate,ROW(PaymentSchedule[[#This Row],[PMT NO]])-ROW(PaymentSchedule[[#Headers],[PMT NO]])-2)+DAY(LoanStartDate),"")</f>
        <v>47757</v>
      </c>
      <c r="D83" s="13">
        <f>IF(PaymentSchedule[[#This Row],[PMT NO]]&lt;&gt;"",IF(ROW()-ROW(PaymentSchedule[[#Headers],[BEGINNING BALANCE]])=1,LoanAmount,INDEX(PaymentSchedule[ENDING BALANCE],ROW()-ROW(PaymentSchedule[[#Headers],[BEGINNING BALANCE]])-1)),"")</f>
        <v>560336.62121013319</v>
      </c>
      <c r="E83" s="13">
        <f>IF(PaymentSchedule[[#This Row],[PMT NO]]&lt;&gt;"",ScheduledPayment,"")</f>
        <v>3891.588579409291</v>
      </c>
      <c r="F8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3" s="13">
        <f>IF(PaymentSchedule[[#This Row],[PMT NO]]&lt;&gt;"",PaymentSchedule[[#This Row],[TOTAL PAYMENT]]-PaymentSchedule[[#This Row],[INTEREST]],"")</f>
        <v>739.69508510229161</v>
      </c>
      <c r="I83" s="13">
        <f>IF(PaymentSchedule[[#This Row],[PMT NO]]&lt;&gt;"",PaymentSchedule[[#This Row],[BEGINNING BALANCE]]*(InterestRate/PaymentsPerYear),"")</f>
        <v>3151.8934943069994</v>
      </c>
      <c r="J8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559596.92612503085</v>
      </c>
      <c r="K83" s="13">
        <f>IF(PaymentSchedule[[#This Row],[PMT NO]]&lt;&gt;"",SUM(INDEX(PaymentSchedule[INTEREST],1,1):PaymentSchedule[[#This Row],[INTEREST]]),"")</f>
        <v>212550.18378663503</v>
      </c>
    </row>
    <row r="84" spans="2:11" x14ac:dyDescent="0.2">
      <c r="B84" s="14">
        <f>IF(LoanIsGood,IF(ROW()-ROW(PaymentSchedule[[#Headers],[PMT NO]])&gt;ScheduledNumberOfPayments,"",ROW()-ROW(PaymentSchedule[[#Headers],[PMT NO]])),"")</f>
        <v>66</v>
      </c>
      <c r="C84" s="12">
        <f>IF(PaymentSchedule[[#This Row],[PMT NO]]&lt;&gt;"",EOMONTH(LoanStartDate,ROW(PaymentSchedule[[#This Row],[PMT NO]])-ROW(PaymentSchedule[[#Headers],[PMT NO]])-2)+DAY(LoanStartDate),"")</f>
        <v>47788</v>
      </c>
      <c r="D84" s="13">
        <f>IF(PaymentSchedule[[#This Row],[PMT NO]]&lt;&gt;"",IF(ROW()-ROW(PaymentSchedule[[#Headers],[BEGINNING BALANCE]])=1,LoanAmount,INDEX(PaymentSchedule[ENDING BALANCE],ROW()-ROW(PaymentSchedule[[#Headers],[BEGINNING BALANCE]])-1)),"")</f>
        <v>559596.92612503085</v>
      </c>
      <c r="E84" s="13">
        <f>IF(PaymentSchedule[[#This Row],[PMT NO]]&lt;&gt;"",ScheduledPayment,"")</f>
        <v>3891.588579409291</v>
      </c>
      <c r="F8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4" s="13">
        <f>IF(PaymentSchedule[[#This Row],[PMT NO]]&lt;&gt;"",PaymentSchedule[[#This Row],[TOTAL PAYMENT]]-PaymentSchedule[[#This Row],[INTEREST]],"")</f>
        <v>743.85586995599215</v>
      </c>
      <c r="I84" s="13">
        <f>IF(PaymentSchedule[[#This Row],[PMT NO]]&lt;&gt;"",PaymentSchedule[[#This Row],[BEGINNING BALANCE]]*(InterestRate/PaymentsPerYear),"")</f>
        <v>3147.7327094532989</v>
      </c>
      <c r="J8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558853.07025507488</v>
      </c>
      <c r="K84" s="13">
        <f>IF(PaymentSchedule[[#This Row],[PMT NO]]&lt;&gt;"",SUM(INDEX(PaymentSchedule[INTEREST],1,1):PaymentSchedule[[#This Row],[INTEREST]]),"")</f>
        <v>215697.91649608832</v>
      </c>
    </row>
    <row r="85" spans="2:11" x14ac:dyDescent="0.2">
      <c r="B85" s="14">
        <f>IF(LoanIsGood,IF(ROW()-ROW(PaymentSchedule[[#Headers],[PMT NO]])&gt;ScheduledNumberOfPayments,"",ROW()-ROW(PaymentSchedule[[#Headers],[PMT NO]])),"")</f>
        <v>67</v>
      </c>
      <c r="C85" s="12">
        <f>IF(PaymentSchedule[[#This Row],[PMT NO]]&lt;&gt;"",EOMONTH(LoanStartDate,ROW(PaymentSchedule[[#This Row],[PMT NO]])-ROW(PaymentSchedule[[#Headers],[PMT NO]])-2)+DAY(LoanStartDate),"")</f>
        <v>47818</v>
      </c>
      <c r="D85" s="13">
        <f>IF(PaymentSchedule[[#This Row],[PMT NO]]&lt;&gt;"",IF(ROW()-ROW(PaymentSchedule[[#Headers],[BEGINNING BALANCE]])=1,LoanAmount,INDEX(PaymentSchedule[ENDING BALANCE],ROW()-ROW(PaymentSchedule[[#Headers],[BEGINNING BALANCE]])-1)),"")</f>
        <v>558853.07025507488</v>
      </c>
      <c r="E85" s="13">
        <f>IF(PaymentSchedule[[#This Row],[PMT NO]]&lt;&gt;"",ScheduledPayment,"")</f>
        <v>3891.588579409291</v>
      </c>
      <c r="F8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5" s="13">
        <f>IF(PaymentSchedule[[#This Row],[PMT NO]]&lt;&gt;"",PaymentSchedule[[#This Row],[TOTAL PAYMENT]]-PaymentSchedule[[#This Row],[INTEREST]],"")</f>
        <v>748.0400592244946</v>
      </c>
      <c r="I85" s="13">
        <f>IF(PaymentSchedule[[#This Row],[PMT NO]]&lt;&gt;"",PaymentSchedule[[#This Row],[BEGINNING BALANCE]]*(InterestRate/PaymentsPerYear),"")</f>
        <v>3143.5485201847964</v>
      </c>
      <c r="J8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558105.03019585041</v>
      </c>
      <c r="K85" s="13">
        <f>IF(PaymentSchedule[[#This Row],[PMT NO]]&lt;&gt;"",SUM(INDEX(PaymentSchedule[INTEREST],1,1):PaymentSchedule[[#This Row],[INTEREST]]),"")</f>
        <v>218841.46501627311</v>
      </c>
    </row>
    <row r="86" spans="2:11" x14ac:dyDescent="0.2">
      <c r="B86" s="14">
        <f>IF(LoanIsGood,IF(ROW()-ROW(PaymentSchedule[[#Headers],[PMT NO]])&gt;ScheduledNumberOfPayments,"",ROW()-ROW(PaymentSchedule[[#Headers],[PMT NO]])),"")</f>
        <v>68</v>
      </c>
      <c r="C86" s="12">
        <f>IF(PaymentSchedule[[#This Row],[PMT NO]]&lt;&gt;"",EOMONTH(LoanStartDate,ROW(PaymentSchedule[[#This Row],[PMT NO]])-ROW(PaymentSchedule[[#Headers],[PMT NO]])-2)+DAY(LoanStartDate),"")</f>
        <v>47849</v>
      </c>
      <c r="D86" s="13">
        <f>IF(PaymentSchedule[[#This Row],[PMT NO]]&lt;&gt;"",IF(ROW()-ROW(PaymentSchedule[[#Headers],[BEGINNING BALANCE]])=1,LoanAmount,INDEX(PaymentSchedule[ENDING BALANCE],ROW()-ROW(PaymentSchedule[[#Headers],[BEGINNING BALANCE]])-1)),"")</f>
        <v>558105.03019585041</v>
      </c>
      <c r="E86" s="13">
        <f>IF(PaymentSchedule[[#This Row],[PMT NO]]&lt;&gt;"",ScheduledPayment,"")</f>
        <v>3891.588579409291</v>
      </c>
      <c r="F8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6" s="13">
        <f>IF(PaymentSchedule[[#This Row],[PMT NO]]&lt;&gt;"",PaymentSchedule[[#This Row],[TOTAL PAYMENT]]-PaymentSchedule[[#This Row],[INTEREST]],"")</f>
        <v>752.24778455763226</v>
      </c>
      <c r="I86" s="13">
        <f>IF(PaymentSchedule[[#This Row],[PMT NO]]&lt;&gt;"",PaymentSchedule[[#This Row],[BEGINNING BALANCE]]*(InterestRate/PaymentsPerYear),"")</f>
        <v>3139.3407948516588</v>
      </c>
      <c r="J8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557352.78241129278</v>
      </c>
      <c r="K86" s="13">
        <f>IF(PaymentSchedule[[#This Row],[PMT NO]]&lt;&gt;"",SUM(INDEX(PaymentSchedule[INTEREST],1,1):PaymentSchedule[[#This Row],[INTEREST]]),"")</f>
        <v>221980.80581112477</v>
      </c>
    </row>
    <row r="87" spans="2:11" x14ac:dyDescent="0.2">
      <c r="B87" s="14">
        <f>IF(LoanIsGood,IF(ROW()-ROW(PaymentSchedule[[#Headers],[PMT NO]])&gt;ScheduledNumberOfPayments,"",ROW()-ROW(PaymentSchedule[[#Headers],[PMT NO]])),"")</f>
        <v>69</v>
      </c>
      <c r="C87" s="12">
        <f>IF(PaymentSchedule[[#This Row],[PMT NO]]&lt;&gt;"",EOMONTH(LoanStartDate,ROW(PaymentSchedule[[#This Row],[PMT NO]])-ROW(PaymentSchedule[[#Headers],[PMT NO]])-2)+DAY(LoanStartDate),"")</f>
        <v>47880</v>
      </c>
      <c r="D87" s="13">
        <f>IF(PaymentSchedule[[#This Row],[PMT NO]]&lt;&gt;"",IF(ROW()-ROW(PaymentSchedule[[#Headers],[BEGINNING BALANCE]])=1,LoanAmount,INDEX(PaymentSchedule[ENDING BALANCE],ROW()-ROW(PaymentSchedule[[#Headers],[BEGINNING BALANCE]])-1)),"")</f>
        <v>557352.78241129278</v>
      </c>
      <c r="E87" s="13">
        <f>IF(PaymentSchedule[[#This Row],[PMT NO]]&lt;&gt;"",ScheduledPayment,"")</f>
        <v>3891.588579409291</v>
      </c>
      <c r="F8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7" s="13">
        <f>IF(PaymentSchedule[[#This Row],[PMT NO]]&lt;&gt;"",PaymentSchedule[[#This Row],[TOTAL PAYMENT]]-PaymentSchedule[[#This Row],[INTEREST]],"")</f>
        <v>756.47917834576856</v>
      </c>
      <c r="I87" s="13">
        <f>IF(PaymentSchedule[[#This Row],[PMT NO]]&lt;&gt;"",PaymentSchedule[[#This Row],[BEGINNING BALANCE]]*(InterestRate/PaymentsPerYear),"")</f>
        <v>3135.1094010635225</v>
      </c>
      <c r="J8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556596.30323294702</v>
      </c>
      <c r="K87" s="13">
        <f>IF(PaymentSchedule[[#This Row],[PMT NO]]&lt;&gt;"",SUM(INDEX(PaymentSchedule[INTEREST],1,1):PaymentSchedule[[#This Row],[INTEREST]]),"")</f>
        <v>225115.91521218829</v>
      </c>
    </row>
    <row r="88" spans="2:11" x14ac:dyDescent="0.2">
      <c r="B88" s="14">
        <f>IF(LoanIsGood,IF(ROW()-ROW(PaymentSchedule[[#Headers],[PMT NO]])&gt;ScheduledNumberOfPayments,"",ROW()-ROW(PaymentSchedule[[#Headers],[PMT NO]])),"")</f>
        <v>70</v>
      </c>
      <c r="C88" s="12">
        <f>IF(PaymentSchedule[[#This Row],[PMT NO]]&lt;&gt;"",EOMONTH(LoanStartDate,ROW(PaymentSchedule[[#This Row],[PMT NO]])-ROW(PaymentSchedule[[#Headers],[PMT NO]])-2)+DAY(LoanStartDate),"")</f>
        <v>47908</v>
      </c>
      <c r="D88" s="13">
        <f>IF(PaymentSchedule[[#This Row],[PMT NO]]&lt;&gt;"",IF(ROW()-ROW(PaymentSchedule[[#Headers],[BEGINNING BALANCE]])=1,LoanAmount,INDEX(PaymentSchedule[ENDING BALANCE],ROW()-ROW(PaymentSchedule[[#Headers],[BEGINNING BALANCE]])-1)),"")</f>
        <v>556596.30323294702</v>
      </c>
      <c r="E88" s="13">
        <f>IF(PaymentSchedule[[#This Row],[PMT NO]]&lt;&gt;"",ScheduledPayment,"")</f>
        <v>3891.588579409291</v>
      </c>
      <c r="F8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8" s="13">
        <f>IF(PaymentSchedule[[#This Row],[PMT NO]]&lt;&gt;"",PaymentSchedule[[#This Row],[TOTAL PAYMENT]]-PaymentSchedule[[#This Row],[INTEREST]],"")</f>
        <v>760.73437372396347</v>
      </c>
      <c r="I88" s="13">
        <f>IF(PaymentSchedule[[#This Row],[PMT NO]]&lt;&gt;"",PaymentSchedule[[#This Row],[BEGINNING BALANCE]]*(InterestRate/PaymentsPerYear),"")</f>
        <v>3130.8542056853275</v>
      </c>
      <c r="J8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555835.56885922304</v>
      </c>
      <c r="K88" s="13">
        <f>IF(PaymentSchedule[[#This Row],[PMT NO]]&lt;&gt;"",SUM(INDEX(PaymentSchedule[INTEREST],1,1):PaymentSchedule[[#This Row],[INTEREST]]),"")</f>
        <v>228246.76941787361</v>
      </c>
    </row>
    <row r="89" spans="2:11" x14ac:dyDescent="0.2">
      <c r="B89" s="14">
        <f>IF(LoanIsGood,IF(ROW()-ROW(PaymentSchedule[[#Headers],[PMT NO]])&gt;ScheduledNumberOfPayments,"",ROW()-ROW(PaymentSchedule[[#Headers],[PMT NO]])),"")</f>
        <v>71</v>
      </c>
      <c r="C89" s="12">
        <f>IF(PaymentSchedule[[#This Row],[PMT NO]]&lt;&gt;"",EOMONTH(LoanStartDate,ROW(PaymentSchedule[[#This Row],[PMT NO]])-ROW(PaymentSchedule[[#Headers],[PMT NO]])-2)+DAY(LoanStartDate),"")</f>
        <v>47939</v>
      </c>
      <c r="D89" s="13">
        <f>IF(PaymentSchedule[[#This Row],[PMT NO]]&lt;&gt;"",IF(ROW()-ROW(PaymentSchedule[[#Headers],[BEGINNING BALANCE]])=1,LoanAmount,INDEX(PaymentSchedule[ENDING BALANCE],ROW()-ROW(PaymentSchedule[[#Headers],[BEGINNING BALANCE]])-1)),"")</f>
        <v>555835.56885922304</v>
      </c>
      <c r="E89" s="13">
        <f>IF(PaymentSchedule[[#This Row],[PMT NO]]&lt;&gt;"",ScheduledPayment,"")</f>
        <v>3891.588579409291</v>
      </c>
      <c r="F8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89" s="13">
        <f>IF(PaymentSchedule[[#This Row],[PMT NO]]&lt;&gt;"",PaymentSchedule[[#This Row],[TOTAL PAYMENT]]-PaymentSchedule[[#This Row],[INTEREST]],"")</f>
        <v>765.01350457616081</v>
      </c>
      <c r="I89" s="13">
        <f>IF(PaymentSchedule[[#This Row],[PMT NO]]&lt;&gt;"",PaymentSchedule[[#This Row],[BEGINNING BALANCE]]*(InterestRate/PaymentsPerYear),"")</f>
        <v>3126.5750748331302</v>
      </c>
      <c r="J8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555070.55535464687</v>
      </c>
      <c r="K89" s="13">
        <f>IF(PaymentSchedule[[#This Row],[PMT NO]]&lt;&gt;"",SUM(INDEX(PaymentSchedule[INTEREST],1,1):PaymentSchedule[[#This Row],[INTEREST]]),"")</f>
        <v>231373.34449270673</v>
      </c>
    </row>
    <row r="90" spans="2:11" x14ac:dyDescent="0.2">
      <c r="B90" s="14">
        <f>IF(LoanIsGood,IF(ROW()-ROW(PaymentSchedule[[#Headers],[PMT NO]])&gt;ScheduledNumberOfPayments,"",ROW()-ROW(PaymentSchedule[[#Headers],[PMT NO]])),"")</f>
        <v>72</v>
      </c>
      <c r="C90" s="12">
        <f>IF(PaymentSchedule[[#This Row],[PMT NO]]&lt;&gt;"",EOMONTH(LoanStartDate,ROW(PaymentSchedule[[#This Row],[PMT NO]])-ROW(PaymentSchedule[[#Headers],[PMT NO]])-2)+DAY(LoanStartDate),"")</f>
        <v>47969</v>
      </c>
      <c r="D90" s="13">
        <f>IF(PaymentSchedule[[#This Row],[PMT NO]]&lt;&gt;"",IF(ROW()-ROW(PaymentSchedule[[#Headers],[BEGINNING BALANCE]])=1,LoanAmount,INDEX(PaymentSchedule[ENDING BALANCE],ROW()-ROW(PaymentSchedule[[#Headers],[BEGINNING BALANCE]])-1)),"")</f>
        <v>555070.55535464687</v>
      </c>
      <c r="E90" s="13">
        <f>IF(PaymentSchedule[[#This Row],[PMT NO]]&lt;&gt;"",ScheduledPayment,"")</f>
        <v>3891.588579409291</v>
      </c>
      <c r="F9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0" s="13">
        <f>IF(PaymentSchedule[[#This Row],[PMT NO]]&lt;&gt;"",PaymentSchedule[[#This Row],[TOTAL PAYMENT]]-PaymentSchedule[[#This Row],[INTEREST]],"")</f>
        <v>769.31670553940194</v>
      </c>
      <c r="I90" s="13">
        <f>IF(PaymentSchedule[[#This Row],[PMT NO]]&lt;&gt;"",PaymentSchedule[[#This Row],[BEGINNING BALANCE]]*(InterestRate/PaymentsPerYear),"")</f>
        <v>3122.2718738698891</v>
      </c>
      <c r="J9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554301.23864910752</v>
      </c>
      <c r="K90" s="13">
        <f>IF(PaymentSchedule[[#This Row],[PMT NO]]&lt;&gt;"",SUM(INDEX(PaymentSchedule[INTEREST],1,1):PaymentSchedule[[#This Row],[INTEREST]]),"")</f>
        <v>234495.61636657661</v>
      </c>
    </row>
    <row r="91" spans="2:11" x14ac:dyDescent="0.2">
      <c r="B91" s="14">
        <f>IF(LoanIsGood,IF(ROW()-ROW(PaymentSchedule[[#Headers],[PMT NO]])&gt;ScheduledNumberOfPayments,"",ROW()-ROW(PaymentSchedule[[#Headers],[PMT NO]])),"")</f>
        <v>73</v>
      </c>
      <c r="C91" s="12">
        <f>IF(PaymentSchedule[[#This Row],[PMT NO]]&lt;&gt;"",EOMONTH(LoanStartDate,ROW(PaymentSchedule[[#This Row],[PMT NO]])-ROW(PaymentSchedule[[#Headers],[PMT NO]])-2)+DAY(LoanStartDate),"")</f>
        <v>48000</v>
      </c>
      <c r="D91" s="13">
        <f>IF(PaymentSchedule[[#This Row],[PMT NO]]&lt;&gt;"",IF(ROW()-ROW(PaymentSchedule[[#Headers],[BEGINNING BALANCE]])=1,LoanAmount,INDEX(PaymentSchedule[ENDING BALANCE],ROW()-ROW(PaymentSchedule[[#Headers],[BEGINNING BALANCE]])-1)),"")</f>
        <v>554301.23864910752</v>
      </c>
      <c r="E91" s="13">
        <f>IF(PaymentSchedule[[#This Row],[PMT NO]]&lt;&gt;"",ScheduledPayment,"")</f>
        <v>3891.588579409291</v>
      </c>
      <c r="F9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1" s="13">
        <f>IF(PaymentSchedule[[#This Row],[PMT NO]]&lt;&gt;"",PaymentSchedule[[#This Row],[TOTAL PAYMENT]]-PaymentSchedule[[#This Row],[INTEREST]],"")</f>
        <v>773.6441120080608</v>
      </c>
      <c r="I91" s="13">
        <f>IF(PaymentSchedule[[#This Row],[PMT NO]]&lt;&gt;"",PaymentSchedule[[#This Row],[BEGINNING BALANCE]]*(InterestRate/PaymentsPerYear),"")</f>
        <v>3117.9444674012302</v>
      </c>
      <c r="J9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553527.59453709947</v>
      </c>
      <c r="K91" s="13">
        <f>IF(PaymentSchedule[[#This Row],[PMT NO]]&lt;&gt;"",SUM(INDEX(PaymentSchedule[INTEREST],1,1):PaymentSchedule[[#This Row],[INTEREST]]),"")</f>
        <v>237613.56083397783</v>
      </c>
    </row>
    <row r="92" spans="2:11" x14ac:dyDescent="0.2">
      <c r="B92" s="14">
        <f>IF(LoanIsGood,IF(ROW()-ROW(PaymentSchedule[[#Headers],[PMT NO]])&gt;ScheduledNumberOfPayments,"",ROW()-ROW(PaymentSchedule[[#Headers],[PMT NO]])),"")</f>
        <v>74</v>
      </c>
      <c r="C92" s="12">
        <f>IF(PaymentSchedule[[#This Row],[PMT NO]]&lt;&gt;"",EOMONTH(LoanStartDate,ROW(PaymentSchedule[[#This Row],[PMT NO]])-ROW(PaymentSchedule[[#Headers],[PMT NO]])-2)+DAY(LoanStartDate),"")</f>
        <v>48030</v>
      </c>
      <c r="D92" s="13">
        <f>IF(PaymentSchedule[[#This Row],[PMT NO]]&lt;&gt;"",IF(ROW()-ROW(PaymentSchedule[[#Headers],[BEGINNING BALANCE]])=1,LoanAmount,INDEX(PaymentSchedule[ENDING BALANCE],ROW()-ROW(PaymentSchedule[[#Headers],[BEGINNING BALANCE]])-1)),"")</f>
        <v>553527.59453709947</v>
      </c>
      <c r="E92" s="13">
        <f>IF(PaymentSchedule[[#This Row],[PMT NO]]&lt;&gt;"",ScheduledPayment,"")</f>
        <v>3891.588579409291</v>
      </c>
      <c r="F9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2" s="13">
        <f>IF(PaymentSchedule[[#This Row],[PMT NO]]&lt;&gt;"",PaymentSchedule[[#This Row],[TOTAL PAYMENT]]-PaymentSchedule[[#This Row],[INTEREST]],"")</f>
        <v>777.99586013810631</v>
      </c>
      <c r="I92" s="13">
        <f>IF(PaymentSchedule[[#This Row],[PMT NO]]&lt;&gt;"",PaymentSchedule[[#This Row],[BEGINNING BALANCE]]*(InterestRate/PaymentsPerYear),"")</f>
        <v>3113.5927192711847</v>
      </c>
      <c r="J9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552749.59867696138</v>
      </c>
      <c r="K92" s="13">
        <f>IF(PaymentSchedule[[#This Row],[PMT NO]]&lt;&gt;"",SUM(INDEX(PaymentSchedule[INTEREST],1,1):PaymentSchedule[[#This Row],[INTEREST]]),"")</f>
        <v>240727.15355324902</v>
      </c>
    </row>
    <row r="93" spans="2:11" x14ac:dyDescent="0.2">
      <c r="B93" s="14">
        <f>IF(LoanIsGood,IF(ROW()-ROW(PaymentSchedule[[#Headers],[PMT NO]])&gt;ScheduledNumberOfPayments,"",ROW()-ROW(PaymentSchedule[[#Headers],[PMT NO]])),"")</f>
        <v>75</v>
      </c>
      <c r="C93" s="12">
        <f>IF(PaymentSchedule[[#This Row],[PMT NO]]&lt;&gt;"",EOMONTH(LoanStartDate,ROW(PaymentSchedule[[#This Row],[PMT NO]])-ROW(PaymentSchedule[[#Headers],[PMT NO]])-2)+DAY(LoanStartDate),"")</f>
        <v>48061</v>
      </c>
      <c r="D93" s="13">
        <f>IF(PaymentSchedule[[#This Row],[PMT NO]]&lt;&gt;"",IF(ROW()-ROW(PaymentSchedule[[#Headers],[BEGINNING BALANCE]])=1,LoanAmount,INDEX(PaymentSchedule[ENDING BALANCE],ROW()-ROW(PaymentSchedule[[#Headers],[BEGINNING BALANCE]])-1)),"")</f>
        <v>552749.59867696138</v>
      </c>
      <c r="E93" s="13">
        <f>IF(PaymentSchedule[[#This Row],[PMT NO]]&lt;&gt;"",ScheduledPayment,"")</f>
        <v>3891.588579409291</v>
      </c>
      <c r="F9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3" s="13">
        <f>IF(PaymentSchedule[[#This Row],[PMT NO]]&lt;&gt;"",PaymentSchedule[[#This Row],[TOTAL PAYMENT]]-PaymentSchedule[[#This Row],[INTEREST]],"")</f>
        <v>782.37208685138285</v>
      </c>
      <c r="I93" s="13">
        <f>IF(PaymentSchedule[[#This Row],[PMT NO]]&lt;&gt;"",PaymentSchedule[[#This Row],[BEGINNING BALANCE]]*(InterestRate/PaymentsPerYear),"")</f>
        <v>3109.2164925579082</v>
      </c>
      <c r="J9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551967.22659010999</v>
      </c>
      <c r="K93" s="13">
        <f>IF(PaymentSchedule[[#This Row],[PMT NO]]&lt;&gt;"",SUM(INDEX(PaymentSchedule[INTEREST],1,1):PaymentSchedule[[#This Row],[INTEREST]]),"")</f>
        <v>243836.37004580692</v>
      </c>
    </row>
    <row r="94" spans="2:11" x14ac:dyDescent="0.2">
      <c r="B94" s="14">
        <f>IF(LoanIsGood,IF(ROW()-ROW(PaymentSchedule[[#Headers],[PMT NO]])&gt;ScheduledNumberOfPayments,"",ROW()-ROW(PaymentSchedule[[#Headers],[PMT NO]])),"")</f>
        <v>76</v>
      </c>
      <c r="C94" s="12">
        <f>IF(PaymentSchedule[[#This Row],[PMT NO]]&lt;&gt;"",EOMONTH(LoanStartDate,ROW(PaymentSchedule[[#This Row],[PMT NO]])-ROW(PaymentSchedule[[#Headers],[PMT NO]])-2)+DAY(LoanStartDate),"")</f>
        <v>48092</v>
      </c>
      <c r="D94" s="13">
        <f>IF(PaymentSchedule[[#This Row],[PMT NO]]&lt;&gt;"",IF(ROW()-ROW(PaymentSchedule[[#Headers],[BEGINNING BALANCE]])=1,LoanAmount,INDEX(PaymentSchedule[ENDING BALANCE],ROW()-ROW(PaymentSchedule[[#Headers],[BEGINNING BALANCE]])-1)),"")</f>
        <v>551967.22659010999</v>
      </c>
      <c r="E94" s="13">
        <f>IF(PaymentSchedule[[#This Row],[PMT NO]]&lt;&gt;"",ScheduledPayment,"")</f>
        <v>3891.588579409291</v>
      </c>
      <c r="F9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4" s="13">
        <f>IF(PaymentSchedule[[#This Row],[PMT NO]]&lt;&gt;"",PaymentSchedule[[#This Row],[TOTAL PAYMENT]]-PaymentSchedule[[#This Row],[INTEREST]],"")</f>
        <v>786.77292983992174</v>
      </c>
      <c r="I94" s="13">
        <f>IF(PaymentSchedule[[#This Row],[PMT NO]]&lt;&gt;"",PaymentSchedule[[#This Row],[BEGINNING BALANCE]]*(InterestRate/PaymentsPerYear),"")</f>
        <v>3104.8156495693693</v>
      </c>
      <c r="J9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551180.45366027008</v>
      </c>
      <c r="K94" s="13">
        <f>IF(PaymentSchedule[[#This Row],[PMT NO]]&lt;&gt;"",SUM(INDEX(PaymentSchedule[INTEREST],1,1):PaymentSchedule[[#This Row],[INTEREST]]),"")</f>
        <v>246941.18569537631</v>
      </c>
    </row>
    <row r="95" spans="2:11" x14ac:dyDescent="0.2">
      <c r="B95" s="14">
        <f>IF(LoanIsGood,IF(ROW()-ROW(PaymentSchedule[[#Headers],[PMT NO]])&gt;ScheduledNumberOfPayments,"",ROW()-ROW(PaymentSchedule[[#Headers],[PMT NO]])),"")</f>
        <v>77</v>
      </c>
      <c r="C95" s="12">
        <f>IF(PaymentSchedule[[#This Row],[PMT NO]]&lt;&gt;"",EOMONTH(LoanStartDate,ROW(PaymentSchedule[[#This Row],[PMT NO]])-ROW(PaymentSchedule[[#Headers],[PMT NO]])-2)+DAY(LoanStartDate),"")</f>
        <v>48122</v>
      </c>
      <c r="D95" s="13">
        <f>IF(PaymentSchedule[[#This Row],[PMT NO]]&lt;&gt;"",IF(ROW()-ROW(PaymentSchedule[[#Headers],[BEGINNING BALANCE]])=1,LoanAmount,INDEX(PaymentSchedule[ENDING BALANCE],ROW()-ROW(PaymentSchedule[[#Headers],[BEGINNING BALANCE]])-1)),"")</f>
        <v>551180.45366027008</v>
      </c>
      <c r="E95" s="13">
        <f>IF(PaymentSchedule[[#This Row],[PMT NO]]&lt;&gt;"",ScheduledPayment,"")</f>
        <v>3891.588579409291</v>
      </c>
      <c r="F9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5" s="13">
        <f>IF(PaymentSchedule[[#This Row],[PMT NO]]&lt;&gt;"",PaymentSchedule[[#This Row],[TOTAL PAYMENT]]-PaymentSchedule[[#This Row],[INTEREST]],"")</f>
        <v>791.19852757027138</v>
      </c>
      <c r="I95" s="13">
        <f>IF(PaymentSchedule[[#This Row],[PMT NO]]&lt;&gt;"",PaymentSchedule[[#This Row],[BEGINNING BALANCE]]*(InterestRate/PaymentsPerYear),"")</f>
        <v>3100.3900518390196</v>
      </c>
      <c r="J9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550389.25513269985</v>
      </c>
      <c r="K95" s="13">
        <f>IF(PaymentSchedule[[#This Row],[PMT NO]]&lt;&gt;"",SUM(INDEX(PaymentSchedule[INTEREST],1,1):PaymentSchedule[[#This Row],[INTEREST]]),"")</f>
        <v>250041.57574721533</v>
      </c>
    </row>
    <row r="96" spans="2:11" x14ac:dyDescent="0.2">
      <c r="B96" s="14">
        <f>IF(LoanIsGood,IF(ROW()-ROW(PaymentSchedule[[#Headers],[PMT NO]])&gt;ScheduledNumberOfPayments,"",ROW()-ROW(PaymentSchedule[[#Headers],[PMT NO]])),"")</f>
        <v>78</v>
      </c>
      <c r="C96" s="12">
        <f>IF(PaymentSchedule[[#This Row],[PMT NO]]&lt;&gt;"",EOMONTH(LoanStartDate,ROW(PaymentSchedule[[#This Row],[PMT NO]])-ROW(PaymentSchedule[[#Headers],[PMT NO]])-2)+DAY(LoanStartDate),"")</f>
        <v>48153</v>
      </c>
      <c r="D96" s="13">
        <f>IF(PaymentSchedule[[#This Row],[PMT NO]]&lt;&gt;"",IF(ROW()-ROW(PaymentSchedule[[#Headers],[BEGINNING BALANCE]])=1,LoanAmount,INDEX(PaymentSchedule[ENDING BALANCE],ROW()-ROW(PaymentSchedule[[#Headers],[BEGINNING BALANCE]])-1)),"")</f>
        <v>550389.25513269985</v>
      </c>
      <c r="E96" s="13">
        <f>IF(PaymentSchedule[[#This Row],[PMT NO]]&lt;&gt;"",ScheduledPayment,"")</f>
        <v>3891.588579409291</v>
      </c>
      <c r="F9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6" s="13">
        <f>IF(PaymentSchedule[[#This Row],[PMT NO]]&lt;&gt;"",PaymentSchedule[[#This Row],[TOTAL PAYMENT]]-PaymentSchedule[[#This Row],[INTEREST]],"")</f>
        <v>795.64901928785412</v>
      </c>
      <c r="I96" s="13">
        <f>IF(PaymentSchedule[[#This Row],[PMT NO]]&lt;&gt;"",PaymentSchedule[[#This Row],[BEGINNING BALANCE]]*(InterestRate/PaymentsPerYear),"")</f>
        <v>3095.9395601214369</v>
      </c>
      <c r="J9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549593.60611341195</v>
      </c>
      <c r="K96" s="13">
        <f>IF(PaymentSchedule[[#This Row],[PMT NO]]&lt;&gt;"",SUM(INDEX(PaymentSchedule[INTEREST],1,1):PaymentSchedule[[#This Row],[INTEREST]]),"")</f>
        <v>253137.51530733678</v>
      </c>
    </row>
    <row r="97" spans="2:11" x14ac:dyDescent="0.2">
      <c r="B97" s="14">
        <f>IF(LoanIsGood,IF(ROW()-ROW(PaymentSchedule[[#Headers],[PMT NO]])&gt;ScheduledNumberOfPayments,"",ROW()-ROW(PaymentSchedule[[#Headers],[PMT NO]])),"")</f>
        <v>79</v>
      </c>
      <c r="C97" s="12">
        <f>IF(PaymentSchedule[[#This Row],[PMT NO]]&lt;&gt;"",EOMONTH(LoanStartDate,ROW(PaymentSchedule[[#This Row],[PMT NO]])-ROW(PaymentSchedule[[#Headers],[PMT NO]])-2)+DAY(LoanStartDate),"")</f>
        <v>48183</v>
      </c>
      <c r="D97" s="13">
        <f>IF(PaymentSchedule[[#This Row],[PMT NO]]&lt;&gt;"",IF(ROW()-ROW(PaymentSchedule[[#Headers],[BEGINNING BALANCE]])=1,LoanAmount,INDEX(PaymentSchedule[ENDING BALANCE],ROW()-ROW(PaymentSchedule[[#Headers],[BEGINNING BALANCE]])-1)),"")</f>
        <v>549593.60611341195</v>
      </c>
      <c r="E97" s="13">
        <f>IF(PaymentSchedule[[#This Row],[PMT NO]]&lt;&gt;"",ScheduledPayment,"")</f>
        <v>3891.588579409291</v>
      </c>
      <c r="F9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7" s="13">
        <f>IF(PaymentSchedule[[#This Row],[PMT NO]]&lt;&gt;"",PaymentSchedule[[#This Row],[TOTAL PAYMENT]]-PaymentSchedule[[#This Row],[INTEREST]],"")</f>
        <v>800.12454502134824</v>
      </c>
      <c r="I97" s="13">
        <f>IF(PaymentSchedule[[#This Row],[PMT NO]]&lt;&gt;"",PaymentSchedule[[#This Row],[BEGINNING BALANCE]]*(InterestRate/PaymentsPerYear),"")</f>
        <v>3091.4640343879428</v>
      </c>
      <c r="J9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548793.48156839062</v>
      </c>
      <c r="K97" s="13">
        <f>IF(PaymentSchedule[[#This Row],[PMT NO]]&lt;&gt;"",SUM(INDEX(PaymentSchedule[INTEREST],1,1):PaymentSchedule[[#This Row],[INTEREST]]),"")</f>
        <v>256228.97934172471</v>
      </c>
    </row>
    <row r="98" spans="2:11" x14ac:dyDescent="0.2">
      <c r="B98" s="14">
        <f>IF(LoanIsGood,IF(ROW()-ROW(PaymentSchedule[[#Headers],[PMT NO]])&gt;ScheduledNumberOfPayments,"",ROW()-ROW(PaymentSchedule[[#Headers],[PMT NO]])),"")</f>
        <v>80</v>
      </c>
      <c r="C98" s="12">
        <f>IF(PaymentSchedule[[#This Row],[PMT NO]]&lt;&gt;"",EOMONTH(LoanStartDate,ROW(PaymentSchedule[[#This Row],[PMT NO]])-ROW(PaymentSchedule[[#Headers],[PMT NO]])-2)+DAY(LoanStartDate),"")</f>
        <v>48214</v>
      </c>
      <c r="D98" s="13">
        <f>IF(PaymentSchedule[[#This Row],[PMT NO]]&lt;&gt;"",IF(ROW()-ROW(PaymentSchedule[[#Headers],[BEGINNING BALANCE]])=1,LoanAmount,INDEX(PaymentSchedule[ENDING BALANCE],ROW()-ROW(PaymentSchedule[[#Headers],[BEGINNING BALANCE]])-1)),"")</f>
        <v>548793.48156839062</v>
      </c>
      <c r="E98" s="13">
        <f>IF(PaymentSchedule[[#This Row],[PMT NO]]&lt;&gt;"",ScheduledPayment,"")</f>
        <v>3891.588579409291</v>
      </c>
      <c r="F9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8" s="13">
        <f>IF(PaymentSchedule[[#This Row],[PMT NO]]&lt;&gt;"",PaymentSchedule[[#This Row],[TOTAL PAYMENT]]-PaymentSchedule[[#This Row],[INTEREST]],"")</f>
        <v>804.62524558709356</v>
      </c>
      <c r="I98" s="13">
        <f>IF(PaymentSchedule[[#This Row],[PMT NO]]&lt;&gt;"",PaymentSchedule[[#This Row],[BEGINNING BALANCE]]*(InterestRate/PaymentsPerYear),"")</f>
        <v>3086.9633338221975</v>
      </c>
      <c r="J9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547988.85632280353</v>
      </c>
      <c r="K98" s="13">
        <f>IF(PaymentSchedule[[#This Row],[PMT NO]]&lt;&gt;"",SUM(INDEX(PaymentSchedule[INTEREST],1,1):PaymentSchedule[[#This Row],[INTEREST]]),"")</f>
        <v>259315.94267554692</v>
      </c>
    </row>
    <row r="99" spans="2:11" x14ac:dyDescent="0.2">
      <c r="B99" s="14">
        <f>IF(LoanIsGood,IF(ROW()-ROW(PaymentSchedule[[#Headers],[PMT NO]])&gt;ScheduledNumberOfPayments,"",ROW()-ROW(PaymentSchedule[[#Headers],[PMT NO]])),"")</f>
        <v>81</v>
      </c>
      <c r="C99" s="12">
        <f>IF(PaymentSchedule[[#This Row],[PMT NO]]&lt;&gt;"",EOMONTH(LoanStartDate,ROW(PaymentSchedule[[#This Row],[PMT NO]])-ROW(PaymentSchedule[[#Headers],[PMT NO]])-2)+DAY(LoanStartDate),"")</f>
        <v>48245</v>
      </c>
      <c r="D99" s="13">
        <f>IF(PaymentSchedule[[#This Row],[PMT NO]]&lt;&gt;"",IF(ROW()-ROW(PaymentSchedule[[#Headers],[BEGINNING BALANCE]])=1,LoanAmount,INDEX(PaymentSchedule[ENDING BALANCE],ROW()-ROW(PaymentSchedule[[#Headers],[BEGINNING BALANCE]])-1)),"")</f>
        <v>547988.85632280353</v>
      </c>
      <c r="E99" s="13">
        <f>IF(PaymentSchedule[[#This Row],[PMT NO]]&lt;&gt;"",ScheduledPayment,"")</f>
        <v>3891.588579409291</v>
      </c>
      <c r="F9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99" s="13">
        <f>IF(PaymentSchedule[[#This Row],[PMT NO]]&lt;&gt;"",PaymentSchedule[[#This Row],[TOTAL PAYMENT]]-PaymentSchedule[[#This Row],[INTEREST]],"")</f>
        <v>809.15126259352064</v>
      </c>
      <c r="I99" s="13">
        <f>IF(PaymentSchedule[[#This Row],[PMT NO]]&lt;&gt;"",PaymentSchedule[[#This Row],[BEGINNING BALANCE]]*(InterestRate/PaymentsPerYear),"")</f>
        <v>3082.4373168157704</v>
      </c>
      <c r="J9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547179.70506020996</v>
      </c>
      <c r="K99" s="13">
        <f>IF(PaymentSchedule[[#This Row],[PMT NO]]&lt;&gt;"",SUM(INDEX(PaymentSchedule[INTEREST],1,1):PaymentSchedule[[#This Row],[INTEREST]]),"")</f>
        <v>262398.37999236269</v>
      </c>
    </row>
    <row r="100" spans="2:11" x14ac:dyDescent="0.2">
      <c r="B100" s="14">
        <f>IF(LoanIsGood,IF(ROW()-ROW(PaymentSchedule[[#Headers],[PMT NO]])&gt;ScheduledNumberOfPayments,"",ROW()-ROW(PaymentSchedule[[#Headers],[PMT NO]])),"")</f>
        <v>82</v>
      </c>
      <c r="C100" s="12">
        <f>IF(PaymentSchedule[[#This Row],[PMT NO]]&lt;&gt;"",EOMONTH(LoanStartDate,ROW(PaymentSchedule[[#This Row],[PMT NO]])-ROW(PaymentSchedule[[#Headers],[PMT NO]])-2)+DAY(LoanStartDate),"")</f>
        <v>48274</v>
      </c>
      <c r="D100" s="13">
        <f>IF(PaymentSchedule[[#This Row],[PMT NO]]&lt;&gt;"",IF(ROW()-ROW(PaymentSchedule[[#Headers],[BEGINNING BALANCE]])=1,LoanAmount,INDEX(PaymentSchedule[ENDING BALANCE],ROW()-ROW(PaymentSchedule[[#Headers],[BEGINNING BALANCE]])-1)),"")</f>
        <v>547179.70506020996</v>
      </c>
      <c r="E100" s="13">
        <f>IF(PaymentSchedule[[#This Row],[PMT NO]]&lt;&gt;"",ScheduledPayment,"")</f>
        <v>3891.588579409291</v>
      </c>
      <c r="F10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0" s="13">
        <f>IF(PaymentSchedule[[#This Row],[PMT NO]]&lt;&gt;"",PaymentSchedule[[#This Row],[TOTAL PAYMENT]]-PaymentSchedule[[#This Row],[INTEREST]],"")</f>
        <v>813.70273844560961</v>
      </c>
      <c r="I100" s="13">
        <f>IF(PaymentSchedule[[#This Row],[PMT NO]]&lt;&gt;"",PaymentSchedule[[#This Row],[BEGINNING BALANCE]]*(InterestRate/PaymentsPerYear),"")</f>
        <v>3077.8858409636814</v>
      </c>
      <c r="J10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546366.00232176436</v>
      </c>
      <c r="K100" s="13">
        <f>IF(PaymentSchedule[[#This Row],[PMT NO]]&lt;&gt;"",SUM(INDEX(PaymentSchedule[INTEREST],1,1):PaymentSchedule[[#This Row],[INTEREST]]),"")</f>
        <v>265476.26583332638</v>
      </c>
    </row>
    <row r="101" spans="2:11" x14ac:dyDescent="0.2">
      <c r="B101" s="14">
        <f>IF(LoanIsGood,IF(ROW()-ROW(PaymentSchedule[[#Headers],[PMT NO]])&gt;ScheduledNumberOfPayments,"",ROW()-ROW(PaymentSchedule[[#Headers],[PMT NO]])),"")</f>
        <v>83</v>
      </c>
      <c r="C101" s="12">
        <f>IF(PaymentSchedule[[#This Row],[PMT NO]]&lt;&gt;"",EOMONTH(LoanStartDate,ROW(PaymentSchedule[[#This Row],[PMT NO]])-ROW(PaymentSchedule[[#Headers],[PMT NO]])-2)+DAY(LoanStartDate),"")</f>
        <v>48305</v>
      </c>
      <c r="D101" s="13">
        <f>IF(PaymentSchedule[[#This Row],[PMT NO]]&lt;&gt;"",IF(ROW()-ROW(PaymentSchedule[[#Headers],[BEGINNING BALANCE]])=1,LoanAmount,INDEX(PaymentSchedule[ENDING BALANCE],ROW()-ROW(PaymentSchedule[[#Headers],[BEGINNING BALANCE]])-1)),"")</f>
        <v>546366.00232176436</v>
      </c>
      <c r="E101" s="13">
        <f>IF(PaymentSchedule[[#This Row],[PMT NO]]&lt;&gt;"",ScheduledPayment,"")</f>
        <v>3891.588579409291</v>
      </c>
      <c r="F10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1" s="13">
        <f>IF(PaymentSchedule[[#This Row],[PMT NO]]&lt;&gt;"",PaymentSchedule[[#This Row],[TOTAL PAYMENT]]-PaymentSchedule[[#This Row],[INTEREST]],"")</f>
        <v>818.27981634936623</v>
      </c>
      <c r="I101" s="13">
        <f>IF(PaymentSchedule[[#This Row],[PMT NO]]&lt;&gt;"",PaymentSchedule[[#This Row],[BEGINNING BALANCE]]*(InterestRate/PaymentsPerYear),"")</f>
        <v>3073.3087630599248</v>
      </c>
      <c r="J10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545547.72250541497</v>
      </c>
      <c r="K101" s="13">
        <f>IF(PaymentSchedule[[#This Row],[PMT NO]]&lt;&gt;"",SUM(INDEX(PaymentSchedule[INTEREST],1,1):PaymentSchedule[[#This Row],[INTEREST]]),"")</f>
        <v>268549.57459638629</v>
      </c>
    </row>
    <row r="102" spans="2:11" x14ac:dyDescent="0.2">
      <c r="B102" s="14">
        <f>IF(LoanIsGood,IF(ROW()-ROW(PaymentSchedule[[#Headers],[PMT NO]])&gt;ScheduledNumberOfPayments,"",ROW()-ROW(PaymentSchedule[[#Headers],[PMT NO]])),"")</f>
        <v>84</v>
      </c>
      <c r="C102" s="12">
        <f>IF(PaymentSchedule[[#This Row],[PMT NO]]&lt;&gt;"",EOMONTH(LoanStartDate,ROW(PaymentSchedule[[#This Row],[PMT NO]])-ROW(PaymentSchedule[[#Headers],[PMT NO]])-2)+DAY(LoanStartDate),"")</f>
        <v>48335</v>
      </c>
      <c r="D102" s="13">
        <f>IF(PaymentSchedule[[#This Row],[PMT NO]]&lt;&gt;"",IF(ROW()-ROW(PaymentSchedule[[#Headers],[BEGINNING BALANCE]])=1,LoanAmount,INDEX(PaymentSchedule[ENDING BALANCE],ROW()-ROW(PaymentSchedule[[#Headers],[BEGINNING BALANCE]])-1)),"")</f>
        <v>545547.72250541497</v>
      </c>
      <c r="E102" s="13">
        <f>IF(PaymentSchedule[[#This Row],[PMT NO]]&lt;&gt;"",ScheduledPayment,"")</f>
        <v>3891.588579409291</v>
      </c>
      <c r="F10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2" s="13">
        <f>IF(PaymentSchedule[[#This Row],[PMT NO]]&lt;&gt;"",PaymentSchedule[[#This Row],[TOTAL PAYMENT]]-PaymentSchedule[[#This Row],[INTEREST]],"")</f>
        <v>822.88264031633162</v>
      </c>
      <c r="I102" s="13">
        <f>IF(PaymentSchedule[[#This Row],[PMT NO]]&lt;&gt;"",PaymentSchedule[[#This Row],[BEGINNING BALANCE]]*(InterestRate/PaymentsPerYear),"")</f>
        <v>3068.7059390929594</v>
      </c>
      <c r="J10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544724.83986509859</v>
      </c>
      <c r="K102" s="13">
        <f>IF(PaymentSchedule[[#This Row],[PMT NO]]&lt;&gt;"",SUM(INDEX(PaymentSchedule[INTEREST],1,1):PaymentSchedule[[#This Row],[INTEREST]]),"")</f>
        <v>271618.28053547925</v>
      </c>
    </row>
    <row r="103" spans="2:11" x14ac:dyDescent="0.2">
      <c r="B103" s="14">
        <f>IF(LoanIsGood,IF(ROW()-ROW(PaymentSchedule[[#Headers],[PMT NO]])&gt;ScheduledNumberOfPayments,"",ROW()-ROW(PaymentSchedule[[#Headers],[PMT NO]])),"")</f>
        <v>85</v>
      </c>
      <c r="C103" s="12">
        <f>IF(PaymentSchedule[[#This Row],[PMT NO]]&lt;&gt;"",EOMONTH(LoanStartDate,ROW(PaymentSchedule[[#This Row],[PMT NO]])-ROW(PaymentSchedule[[#Headers],[PMT NO]])-2)+DAY(LoanStartDate),"")</f>
        <v>48366</v>
      </c>
      <c r="D103" s="13">
        <f>IF(PaymentSchedule[[#This Row],[PMT NO]]&lt;&gt;"",IF(ROW()-ROW(PaymentSchedule[[#Headers],[BEGINNING BALANCE]])=1,LoanAmount,INDEX(PaymentSchedule[ENDING BALANCE],ROW()-ROW(PaymentSchedule[[#Headers],[BEGINNING BALANCE]])-1)),"")</f>
        <v>544724.83986509859</v>
      </c>
      <c r="E103" s="13">
        <f>IF(PaymentSchedule[[#This Row],[PMT NO]]&lt;&gt;"",ScheduledPayment,"")</f>
        <v>3891.588579409291</v>
      </c>
      <c r="F10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3" s="13">
        <f>IF(PaymentSchedule[[#This Row],[PMT NO]]&lt;&gt;"",PaymentSchedule[[#This Row],[TOTAL PAYMENT]]-PaymentSchedule[[#This Row],[INTEREST]],"")</f>
        <v>827.51135516811109</v>
      </c>
      <c r="I103" s="13">
        <f>IF(PaymentSchedule[[#This Row],[PMT NO]]&lt;&gt;"",PaymentSchedule[[#This Row],[BEGINNING BALANCE]]*(InterestRate/PaymentsPerYear),"")</f>
        <v>3064.0772242411799</v>
      </c>
      <c r="J10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543897.32850993052</v>
      </c>
      <c r="K103" s="13">
        <f>IF(PaymentSchedule[[#This Row],[PMT NO]]&lt;&gt;"",SUM(INDEX(PaymentSchedule[INTEREST],1,1):PaymentSchedule[[#This Row],[INTEREST]]),"")</f>
        <v>274682.35775972041</v>
      </c>
    </row>
    <row r="104" spans="2:11" x14ac:dyDescent="0.2">
      <c r="B104" s="14">
        <f>IF(LoanIsGood,IF(ROW()-ROW(PaymentSchedule[[#Headers],[PMT NO]])&gt;ScheduledNumberOfPayments,"",ROW()-ROW(PaymentSchedule[[#Headers],[PMT NO]])),"")</f>
        <v>86</v>
      </c>
      <c r="C104" s="12">
        <f>IF(PaymentSchedule[[#This Row],[PMT NO]]&lt;&gt;"",EOMONTH(LoanStartDate,ROW(PaymentSchedule[[#This Row],[PMT NO]])-ROW(PaymentSchedule[[#Headers],[PMT NO]])-2)+DAY(LoanStartDate),"")</f>
        <v>48396</v>
      </c>
      <c r="D104" s="13">
        <f>IF(PaymentSchedule[[#This Row],[PMT NO]]&lt;&gt;"",IF(ROW()-ROW(PaymentSchedule[[#Headers],[BEGINNING BALANCE]])=1,LoanAmount,INDEX(PaymentSchedule[ENDING BALANCE],ROW()-ROW(PaymentSchedule[[#Headers],[BEGINNING BALANCE]])-1)),"")</f>
        <v>543897.32850993052</v>
      </c>
      <c r="E104" s="13">
        <f>IF(PaymentSchedule[[#This Row],[PMT NO]]&lt;&gt;"",ScheduledPayment,"")</f>
        <v>3891.588579409291</v>
      </c>
      <c r="F10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4" s="13">
        <f>IF(PaymentSchedule[[#This Row],[PMT NO]]&lt;&gt;"",PaymentSchedule[[#This Row],[TOTAL PAYMENT]]-PaymentSchedule[[#This Row],[INTEREST]],"")</f>
        <v>832.16610654093165</v>
      </c>
      <c r="I104" s="13">
        <f>IF(PaymentSchedule[[#This Row],[PMT NO]]&lt;&gt;"",PaymentSchedule[[#This Row],[BEGINNING BALANCE]]*(InterestRate/PaymentsPerYear),"")</f>
        <v>3059.4224728683594</v>
      </c>
      <c r="J10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543065.16240338958</v>
      </c>
      <c r="K104" s="13">
        <f>IF(PaymentSchedule[[#This Row],[PMT NO]]&lt;&gt;"",SUM(INDEX(PaymentSchedule[INTEREST],1,1):PaymentSchedule[[#This Row],[INTEREST]]),"")</f>
        <v>277741.78023258876</v>
      </c>
    </row>
    <row r="105" spans="2:11" x14ac:dyDescent="0.2">
      <c r="B105" s="14">
        <f>IF(LoanIsGood,IF(ROW()-ROW(PaymentSchedule[[#Headers],[PMT NO]])&gt;ScheduledNumberOfPayments,"",ROW()-ROW(PaymentSchedule[[#Headers],[PMT NO]])),"")</f>
        <v>87</v>
      </c>
      <c r="C105" s="12">
        <f>IF(PaymentSchedule[[#This Row],[PMT NO]]&lt;&gt;"",EOMONTH(LoanStartDate,ROW(PaymentSchedule[[#This Row],[PMT NO]])-ROW(PaymentSchedule[[#Headers],[PMT NO]])-2)+DAY(LoanStartDate),"")</f>
        <v>48427</v>
      </c>
      <c r="D105" s="13">
        <f>IF(PaymentSchedule[[#This Row],[PMT NO]]&lt;&gt;"",IF(ROW()-ROW(PaymentSchedule[[#Headers],[BEGINNING BALANCE]])=1,LoanAmount,INDEX(PaymentSchedule[ENDING BALANCE],ROW()-ROW(PaymentSchedule[[#Headers],[BEGINNING BALANCE]])-1)),"")</f>
        <v>543065.16240338958</v>
      </c>
      <c r="E105" s="13">
        <f>IF(PaymentSchedule[[#This Row],[PMT NO]]&lt;&gt;"",ScheduledPayment,"")</f>
        <v>3891.588579409291</v>
      </c>
      <c r="F10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5" s="13">
        <f>IF(PaymentSchedule[[#This Row],[PMT NO]]&lt;&gt;"",PaymentSchedule[[#This Row],[TOTAL PAYMENT]]-PaymentSchedule[[#This Row],[INTEREST]],"")</f>
        <v>836.84704089022443</v>
      </c>
      <c r="I105" s="13">
        <f>IF(PaymentSchedule[[#This Row],[PMT NO]]&lt;&gt;"",PaymentSchedule[[#This Row],[BEGINNING BALANCE]]*(InterestRate/PaymentsPerYear),"")</f>
        <v>3054.7415385190666</v>
      </c>
      <c r="J10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542228.31536249933</v>
      </c>
      <c r="K105" s="13">
        <f>IF(PaymentSchedule[[#This Row],[PMT NO]]&lt;&gt;"",SUM(INDEX(PaymentSchedule[INTEREST],1,1):PaymentSchedule[[#This Row],[INTEREST]]),"")</f>
        <v>280796.5217711078</v>
      </c>
    </row>
    <row r="106" spans="2:11" x14ac:dyDescent="0.2">
      <c r="B106" s="14">
        <f>IF(LoanIsGood,IF(ROW()-ROW(PaymentSchedule[[#Headers],[PMT NO]])&gt;ScheduledNumberOfPayments,"",ROW()-ROW(PaymentSchedule[[#Headers],[PMT NO]])),"")</f>
        <v>88</v>
      </c>
      <c r="C106" s="12">
        <f>IF(PaymentSchedule[[#This Row],[PMT NO]]&lt;&gt;"",EOMONTH(LoanStartDate,ROW(PaymentSchedule[[#This Row],[PMT NO]])-ROW(PaymentSchedule[[#Headers],[PMT NO]])-2)+DAY(LoanStartDate),"")</f>
        <v>48458</v>
      </c>
      <c r="D106" s="13">
        <f>IF(PaymentSchedule[[#This Row],[PMT NO]]&lt;&gt;"",IF(ROW()-ROW(PaymentSchedule[[#Headers],[BEGINNING BALANCE]])=1,LoanAmount,INDEX(PaymentSchedule[ENDING BALANCE],ROW()-ROW(PaymentSchedule[[#Headers],[BEGINNING BALANCE]])-1)),"")</f>
        <v>542228.31536249933</v>
      </c>
      <c r="E106" s="13">
        <f>IF(PaymentSchedule[[#This Row],[PMT NO]]&lt;&gt;"",ScheduledPayment,"")</f>
        <v>3891.588579409291</v>
      </c>
      <c r="F10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6" s="13">
        <f>IF(PaymentSchedule[[#This Row],[PMT NO]]&lt;&gt;"",PaymentSchedule[[#This Row],[TOTAL PAYMENT]]-PaymentSchedule[[#This Row],[INTEREST]],"")</f>
        <v>841.5543054952318</v>
      </c>
      <c r="I106" s="13">
        <f>IF(PaymentSchedule[[#This Row],[PMT NO]]&lt;&gt;"",PaymentSchedule[[#This Row],[BEGINNING BALANCE]]*(InterestRate/PaymentsPerYear),"")</f>
        <v>3050.0342739140592</v>
      </c>
      <c r="J10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541386.7610570041</v>
      </c>
      <c r="K106" s="13">
        <f>IF(PaymentSchedule[[#This Row],[PMT NO]]&lt;&gt;"",SUM(INDEX(PaymentSchedule[INTEREST],1,1):PaymentSchedule[[#This Row],[INTEREST]]),"")</f>
        <v>283846.55604502186</v>
      </c>
    </row>
    <row r="107" spans="2:11" x14ac:dyDescent="0.2">
      <c r="B107" s="14">
        <f>IF(LoanIsGood,IF(ROW()-ROW(PaymentSchedule[[#Headers],[PMT NO]])&gt;ScheduledNumberOfPayments,"",ROW()-ROW(PaymentSchedule[[#Headers],[PMT NO]])),"")</f>
        <v>89</v>
      </c>
      <c r="C107" s="12">
        <f>IF(PaymentSchedule[[#This Row],[PMT NO]]&lt;&gt;"",EOMONTH(LoanStartDate,ROW(PaymentSchedule[[#This Row],[PMT NO]])-ROW(PaymentSchedule[[#Headers],[PMT NO]])-2)+DAY(LoanStartDate),"")</f>
        <v>48488</v>
      </c>
      <c r="D107" s="13">
        <f>IF(PaymentSchedule[[#This Row],[PMT NO]]&lt;&gt;"",IF(ROW()-ROW(PaymentSchedule[[#Headers],[BEGINNING BALANCE]])=1,LoanAmount,INDEX(PaymentSchedule[ENDING BALANCE],ROW()-ROW(PaymentSchedule[[#Headers],[BEGINNING BALANCE]])-1)),"")</f>
        <v>541386.7610570041</v>
      </c>
      <c r="E107" s="13">
        <f>IF(PaymentSchedule[[#This Row],[PMT NO]]&lt;&gt;"",ScheduledPayment,"")</f>
        <v>3891.588579409291</v>
      </c>
      <c r="F10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7" s="13">
        <f>IF(PaymentSchedule[[#This Row],[PMT NO]]&lt;&gt;"",PaymentSchedule[[#This Row],[TOTAL PAYMENT]]-PaymentSchedule[[#This Row],[INTEREST]],"")</f>
        <v>846.28804846364255</v>
      </c>
      <c r="I107" s="13">
        <f>IF(PaymentSchedule[[#This Row],[PMT NO]]&lt;&gt;"",PaymentSchedule[[#This Row],[BEGINNING BALANCE]]*(InterestRate/PaymentsPerYear),"")</f>
        <v>3045.3005309456485</v>
      </c>
      <c r="J10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540540.47300854046</v>
      </c>
      <c r="K107" s="13">
        <f>IF(PaymentSchedule[[#This Row],[PMT NO]]&lt;&gt;"",SUM(INDEX(PaymentSchedule[INTEREST],1,1):PaymentSchedule[[#This Row],[INTEREST]]),"")</f>
        <v>286891.85657596751</v>
      </c>
    </row>
    <row r="108" spans="2:11" x14ac:dyDescent="0.2">
      <c r="B108" s="14">
        <f>IF(LoanIsGood,IF(ROW()-ROW(PaymentSchedule[[#Headers],[PMT NO]])&gt;ScheduledNumberOfPayments,"",ROW()-ROW(PaymentSchedule[[#Headers],[PMT NO]])),"")</f>
        <v>90</v>
      </c>
      <c r="C108" s="12">
        <f>IF(PaymentSchedule[[#This Row],[PMT NO]]&lt;&gt;"",EOMONTH(LoanStartDate,ROW(PaymentSchedule[[#This Row],[PMT NO]])-ROW(PaymentSchedule[[#Headers],[PMT NO]])-2)+DAY(LoanStartDate),"")</f>
        <v>48519</v>
      </c>
      <c r="D108" s="13">
        <f>IF(PaymentSchedule[[#This Row],[PMT NO]]&lt;&gt;"",IF(ROW()-ROW(PaymentSchedule[[#Headers],[BEGINNING BALANCE]])=1,LoanAmount,INDEX(PaymentSchedule[ENDING BALANCE],ROW()-ROW(PaymentSchedule[[#Headers],[BEGINNING BALANCE]])-1)),"")</f>
        <v>540540.47300854046</v>
      </c>
      <c r="E108" s="13">
        <f>IF(PaymentSchedule[[#This Row],[PMT NO]]&lt;&gt;"",ScheduledPayment,"")</f>
        <v>3891.588579409291</v>
      </c>
      <c r="F10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8" s="13">
        <f>IF(PaymentSchedule[[#This Row],[PMT NO]]&lt;&gt;"",PaymentSchedule[[#This Row],[TOTAL PAYMENT]]-PaymentSchedule[[#This Row],[INTEREST]],"")</f>
        <v>851.04841873625037</v>
      </c>
      <c r="I108" s="13">
        <f>IF(PaymentSchedule[[#This Row],[PMT NO]]&lt;&gt;"",PaymentSchedule[[#This Row],[BEGINNING BALANCE]]*(InterestRate/PaymentsPerYear),"")</f>
        <v>3040.5401606730406</v>
      </c>
      <c r="J10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539689.42458980426</v>
      </c>
      <c r="K108" s="13">
        <f>IF(PaymentSchedule[[#This Row],[PMT NO]]&lt;&gt;"",SUM(INDEX(PaymentSchedule[INTEREST],1,1):PaymentSchedule[[#This Row],[INTEREST]]),"")</f>
        <v>289932.39673664054</v>
      </c>
    </row>
    <row r="109" spans="2:11" x14ac:dyDescent="0.2">
      <c r="B109" s="14">
        <f>IF(LoanIsGood,IF(ROW()-ROW(PaymentSchedule[[#Headers],[PMT NO]])&gt;ScheduledNumberOfPayments,"",ROW()-ROW(PaymentSchedule[[#Headers],[PMT NO]])),"")</f>
        <v>91</v>
      </c>
      <c r="C109" s="12">
        <f>IF(PaymentSchedule[[#This Row],[PMT NO]]&lt;&gt;"",EOMONTH(LoanStartDate,ROW(PaymentSchedule[[#This Row],[PMT NO]])-ROW(PaymentSchedule[[#Headers],[PMT NO]])-2)+DAY(LoanStartDate),"")</f>
        <v>48549</v>
      </c>
      <c r="D109" s="13">
        <f>IF(PaymentSchedule[[#This Row],[PMT NO]]&lt;&gt;"",IF(ROW()-ROW(PaymentSchedule[[#Headers],[BEGINNING BALANCE]])=1,LoanAmount,INDEX(PaymentSchedule[ENDING BALANCE],ROW()-ROW(PaymentSchedule[[#Headers],[BEGINNING BALANCE]])-1)),"")</f>
        <v>539689.42458980426</v>
      </c>
      <c r="E109" s="13">
        <f>IF(PaymentSchedule[[#This Row],[PMT NO]]&lt;&gt;"",ScheduledPayment,"")</f>
        <v>3891.588579409291</v>
      </c>
      <c r="F10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09" s="13">
        <f>IF(PaymentSchedule[[#This Row],[PMT NO]]&lt;&gt;"",PaymentSchedule[[#This Row],[TOTAL PAYMENT]]-PaymentSchedule[[#This Row],[INTEREST]],"")</f>
        <v>855.83556609164179</v>
      </c>
      <c r="I109" s="13">
        <f>IF(PaymentSchedule[[#This Row],[PMT NO]]&lt;&gt;"",PaymentSchedule[[#This Row],[BEGINNING BALANCE]]*(InterestRate/PaymentsPerYear),"")</f>
        <v>3035.7530133176492</v>
      </c>
      <c r="J10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538833.58902371267</v>
      </c>
      <c r="K109" s="13">
        <f>IF(PaymentSchedule[[#This Row],[PMT NO]]&lt;&gt;"",SUM(INDEX(PaymentSchedule[INTEREST],1,1):PaymentSchedule[[#This Row],[INTEREST]]),"")</f>
        <v>292968.14974995819</v>
      </c>
    </row>
    <row r="110" spans="2:11" x14ac:dyDescent="0.2">
      <c r="B110" s="14">
        <f>IF(LoanIsGood,IF(ROW()-ROW(PaymentSchedule[[#Headers],[PMT NO]])&gt;ScheduledNumberOfPayments,"",ROW()-ROW(PaymentSchedule[[#Headers],[PMT NO]])),"")</f>
        <v>92</v>
      </c>
      <c r="C110" s="12">
        <f>IF(PaymentSchedule[[#This Row],[PMT NO]]&lt;&gt;"",EOMONTH(LoanStartDate,ROW(PaymentSchedule[[#This Row],[PMT NO]])-ROW(PaymentSchedule[[#Headers],[PMT NO]])-2)+DAY(LoanStartDate),"")</f>
        <v>48580</v>
      </c>
      <c r="D110" s="13">
        <f>IF(PaymentSchedule[[#This Row],[PMT NO]]&lt;&gt;"",IF(ROW()-ROW(PaymentSchedule[[#Headers],[BEGINNING BALANCE]])=1,LoanAmount,INDEX(PaymentSchedule[ENDING BALANCE],ROW()-ROW(PaymentSchedule[[#Headers],[BEGINNING BALANCE]])-1)),"")</f>
        <v>538833.58902371267</v>
      </c>
      <c r="E110" s="13">
        <f>IF(PaymentSchedule[[#This Row],[PMT NO]]&lt;&gt;"",ScheduledPayment,"")</f>
        <v>3891.588579409291</v>
      </c>
      <c r="F11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0" s="13">
        <f>IF(PaymentSchedule[[#This Row],[PMT NO]]&lt;&gt;"",PaymentSchedule[[#This Row],[TOTAL PAYMENT]]-PaymentSchedule[[#This Row],[INTEREST]],"")</f>
        <v>860.64964115090697</v>
      </c>
      <c r="I110" s="13">
        <f>IF(PaymentSchedule[[#This Row],[PMT NO]]&lt;&gt;"",PaymentSchedule[[#This Row],[BEGINNING BALANCE]]*(InterestRate/PaymentsPerYear),"")</f>
        <v>3030.938938258384</v>
      </c>
      <c r="J11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537972.93938256172</v>
      </c>
      <c r="K110" s="13">
        <f>IF(PaymentSchedule[[#This Row],[PMT NO]]&lt;&gt;"",SUM(INDEX(PaymentSchedule[INTEREST],1,1):PaymentSchedule[[#This Row],[INTEREST]]),"")</f>
        <v>295999.08868821658</v>
      </c>
    </row>
    <row r="111" spans="2:11" x14ac:dyDescent="0.2">
      <c r="B111" s="14">
        <f>IF(LoanIsGood,IF(ROW()-ROW(PaymentSchedule[[#Headers],[PMT NO]])&gt;ScheduledNumberOfPayments,"",ROW()-ROW(PaymentSchedule[[#Headers],[PMT NO]])),"")</f>
        <v>93</v>
      </c>
      <c r="C111" s="12">
        <f>IF(PaymentSchedule[[#This Row],[PMT NO]]&lt;&gt;"",EOMONTH(LoanStartDate,ROW(PaymentSchedule[[#This Row],[PMT NO]])-ROW(PaymentSchedule[[#Headers],[PMT NO]])-2)+DAY(LoanStartDate),"")</f>
        <v>48611</v>
      </c>
      <c r="D111" s="13">
        <f>IF(PaymentSchedule[[#This Row],[PMT NO]]&lt;&gt;"",IF(ROW()-ROW(PaymentSchedule[[#Headers],[BEGINNING BALANCE]])=1,LoanAmount,INDEX(PaymentSchedule[ENDING BALANCE],ROW()-ROW(PaymentSchedule[[#Headers],[BEGINNING BALANCE]])-1)),"")</f>
        <v>537972.93938256172</v>
      </c>
      <c r="E111" s="13">
        <f>IF(PaymentSchedule[[#This Row],[PMT NO]]&lt;&gt;"",ScheduledPayment,"")</f>
        <v>3891.588579409291</v>
      </c>
      <c r="F11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1" s="13">
        <f>IF(PaymentSchedule[[#This Row],[PMT NO]]&lt;&gt;"",PaymentSchedule[[#This Row],[TOTAL PAYMENT]]-PaymentSchedule[[#This Row],[INTEREST]],"")</f>
        <v>865.49079538238084</v>
      </c>
      <c r="I111" s="13">
        <f>IF(PaymentSchedule[[#This Row],[PMT NO]]&lt;&gt;"",PaymentSchedule[[#This Row],[BEGINNING BALANCE]]*(InterestRate/PaymentsPerYear),"")</f>
        <v>3026.0977840269102</v>
      </c>
      <c r="J11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537107.4485871793</v>
      </c>
      <c r="K111" s="13">
        <f>IF(PaymentSchedule[[#This Row],[PMT NO]]&lt;&gt;"",SUM(INDEX(PaymentSchedule[INTEREST],1,1):PaymentSchedule[[#This Row],[INTEREST]]),"")</f>
        <v>299025.18647224351</v>
      </c>
    </row>
    <row r="112" spans="2:11" x14ac:dyDescent="0.2">
      <c r="B112" s="14">
        <f>IF(LoanIsGood,IF(ROW()-ROW(PaymentSchedule[[#Headers],[PMT NO]])&gt;ScheduledNumberOfPayments,"",ROW()-ROW(PaymentSchedule[[#Headers],[PMT NO]])),"")</f>
        <v>94</v>
      </c>
      <c r="C112" s="12">
        <f>IF(PaymentSchedule[[#This Row],[PMT NO]]&lt;&gt;"",EOMONTH(LoanStartDate,ROW(PaymentSchedule[[#This Row],[PMT NO]])-ROW(PaymentSchedule[[#Headers],[PMT NO]])-2)+DAY(LoanStartDate),"")</f>
        <v>48639</v>
      </c>
      <c r="D112" s="13">
        <f>IF(PaymentSchedule[[#This Row],[PMT NO]]&lt;&gt;"",IF(ROW()-ROW(PaymentSchedule[[#Headers],[BEGINNING BALANCE]])=1,LoanAmount,INDEX(PaymentSchedule[ENDING BALANCE],ROW()-ROW(PaymentSchedule[[#Headers],[BEGINNING BALANCE]])-1)),"")</f>
        <v>537107.4485871793</v>
      </c>
      <c r="E112" s="13">
        <f>IF(PaymentSchedule[[#This Row],[PMT NO]]&lt;&gt;"",ScheduledPayment,"")</f>
        <v>3891.588579409291</v>
      </c>
      <c r="F11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2" s="13">
        <f>IF(PaymentSchedule[[#This Row],[PMT NO]]&lt;&gt;"",PaymentSchedule[[#This Row],[TOTAL PAYMENT]]-PaymentSchedule[[#This Row],[INTEREST]],"")</f>
        <v>870.35918110640705</v>
      </c>
      <c r="I112" s="13">
        <f>IF(PaymentSchedule[[#This Row],[PMT NO]]&lt;&gt;"",PaymentSchedule[[#This Row],[BEGINNING BALANCE]]*(InterestRate/PaymentsPerYear),"")</f>
        <v>3021.229398302884</v>
      </c>
      <c r="J11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536237.08940607286</v>
      </c>
      <c r="K112" s="13">
        <f>IF(PaymentSchedule[[#This Row],[PMT NO]]&lt;&gt;"",SUM(INDEX(PaymentSchedule[INTEREST],1,1):PaymentSchedule[[#This Row],[INTEREST]]),"")</f>
        <v>302046.41587054642</v>
      </c>
    </row>
    <row r="113" spans="2:11" x14ac:dyDescent="0.2">
      <c r="B113" s="14">
        <f>IF(LoanIsGood,IF(ROW()-ROW(PaymentSchedule[[#Headers],[PMT NO]])&gt;ScheduledNumberOfPayments,"",ROW()-ROW(PaymentSchedule[[#Headers],[PMT NO]])),"")</f>
        <v>95</v>
      </c>
      <c r="C113" s="12">
        <f>IF(PaymentSchedule[[#This Row],[PMT NO]]&lt;&gt;"",EOMONTH(LoanStartDate,ROW(PaymentSchedule[[#This Row],[PMT NO]])-ROW(PaymentSchedule[[#Headers],[PMT NO]])-2)+DAY(LoanStartDate),"")</f>
        <v>48670</v>
      </c>
      <c r="D113" s="13">
        <f>IF(PaymentSchedule[[#This Row],[PMT NO]]&lt;&gt;"",IF(ROW()-ROW(PaymentSchedule[[#Headers],[BEGINNING BALANCE]])=1,LoanAmount,INDEX(PaymentSchedule[ENDING BALANCE],ROW()-ROW(PaymentSchedule[[#Headers],[BEGINNING BALANCE]])-1)),"")</f>
        <v>536237.08940607286</v>
      </c>
      <c r="E113" s="13">
        <f>IF(PaymentSchedule[[#This Row],[PMT NO]]&lt;&gt;"",ScheduledPayment,"")</f>
        <v>3891.588579409291</v>
      </c>
      <c r="F11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3" s="13">
        <f>IF(PaymentSchedule[[#This Row],[PMT NO]]&lt;&gt;"",PaymentSchedule[[#This Row],[TOTAL PAYMENT]]-PaymentSchedule[[#This Row],[INTEREST]],"")</f>
        <v>875.25495150013103</v>
      </c>
      <c r="I113" s="13">
        <f>IF(PaymentSchedule[[#This Row],[PMT NO]]&lt;&gt;"",PaymentSchedule[[#This Row],[BEGINNING BALANCE]]*(InterestRate/PaymentsPerYear),"")</f>
        <v>3016.33362790916</v>
      </c>
      <c r="J11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535361.83445457276</v>
      </c>
      <c r="K113" s="13">
        <f>IF(PaymentSchedule[[#This Row],[PMT NO]]&lt;&gt;"",SUM(INDEX(PaymentSchedule[INTEREST],1,1):PaymentSchedule[[#This Row],[INTEREST]]),"")</f>
        <v>305062.74949845555</v>
      </c>
    </row>
    <row r="114" spans="2:11" x14ac:dyDescent="0.2">
      <c r="B114" s="14">
        <f>IF(LoanIsGood,IF(ROW()-ROW(PaymentSchedule[[#Headers],[PMT NO]])&gt;ScheduledNumberOfPayments,"",ROW()-ROW(PaymentSchedule[[#Headers],[PMT NO]])),"")</f>
        <v>96</v>
      </c>
      <c r="C114" s="12">
        <f>IF(PaymentSchedule[[#This Row],[PMT NO]]&lt;&gt;"",EOMONTH(LoanStartDate,ROW(PaymentSchedule[[#This Row],[PMT NO]])-ROW(PaymentSchedule[[#Headers],[PMT NO]])-2)+DAY(LoanStartDate),"")</f>
        <v>48700</v>
      </c>
      <c r="D114" s="13">
        <f>IF(PaymentSchedule[[#This Row],[PMT NO]]&lt;&gt;"",IF(ROW()-ROW(PaymentSchedule[[#Headers],[BEGINNING BALANCE]])=1,LoanAmount,INDEX(PaymentSchedule[ENDING BALANCE],ROW()-ROW(PaymentSchedule[[#Headers],[BEGINNING BALANCE]])-1)),"")</f>
        <v>535361.83445457276</v>
      </c>
      <c r="E114" s="13">
        <f>IF(PaymentSchedule[[#This Row],[PMT NO]]&lt;&gt;"",ScheduledPayment,"")</f>
        <v>3891.588579409291</v>
      </c>
      <c r="F11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4" s="13">
        <f>IF(PaymentSchedule[[#This Row],[PMT NO]]&lt;&gt;"",PaymentSchedule[[#This Row],[TOTAL PAYMENT]]-PaymentSchedule[[#This Row],[INTEREST]],"")</f>
        <v>880.17826060231891</v>
      </c>
      <c r="I114" s="13">
        <f>IF(PaymentSchedule[[#This Row],[PMT NO]]&lt;&gt;"",PaymentSchedule[[#This Row],[BEGINNING BALANCE]]*(InterestRate/PaymentsPerYear),"")</f>
        <v>3011.4103188069721</v>
      </c>
      <c r="J11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534481.65619397047</v>
      </c>
      <c r="K114" s="13">
        <f>IF(PaymentSchedule[[#This Row],[PMT NO]]&lt;&gt;"",SUM(INDEX(PaymentSchedule[INTEREST],1,1):PaymentSchedule[[#This Row],[INTEREST]]),"")</f>
        <v>308074.15981726255</v>
      </c>
    </row>
    <row r="115" spans="2:11" x14ac:dyDescent="0.2">
      <c r="B115" s="14">
        <f>IF(LoanIsGood,IF(ROW()-ROW(PaymentSchedule[[#Headers],[PMT NO]])&gt;ScheduledNumberOfPayments,"",ROW()-ROW(PaymentSchedule[[#Headers],[PMT NO]])),"")</f>
        <v>97</v>
      </c>
      <c r="C115" s="12">
        <f>IF(PaymentSchedule[[#This Row],[PMT NO]]&lt;&gt;"",EOMONTH(LoanStartDate,ROW(PaymentSchedule[[#This Row],[PMT NO]])-ROW(PaymentSchedule[[#Headers],[PMT NO]])-2)+DAY(LoanStartDate),"")</f>
        <v>48731</v>
      </c>
      <c r="D115" s="13">
        <f>IF(PaymentSchedule[[#This Row],[PMT NO]]&lt;&gt;"",IF(ROW()-ROW(PaymentSchedule[[#Headers],[BEGINNING BALANCE]])=1,LoanAmount,INDEX(PaymentSchedule[ENDING BALANCE],ROW()-ROW(PaymentSchedule[[#Headers],[BEGINNING BALANCE]])-1)),"")</f>
        <v>534481.65619397047</v>
      </c>
      <c r="E115" s="13">
        <f>IF(PaymentSchedule[[#This Row],[PMT NO]]&lt;&gt;"",ScheduledPayment,"")</f>
        <v>3891.588579409291</v>
      </c>
      <c r="F11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5" s="13">
        <f>IF(PaymentSchedule[[#This Row],[PMT NO]]&lt;&gt;"",PaymentSchedule[[#This Row],[TOTAL PAYMENT]]-PaymentSchedule[[#This Row],[INTEREST]],"")</f>
        <v>885.12926331820699</v>
      </c>
      <c r="I115" s="13">
        <f>IF(PaymentSchedule[[#This Row],[PMT NO]]&lt;&gt;"",PaymentSchedule[[#This Row],[BEGINNING BALANCE]]*(InterestRate/PaymentsPerYear),"")</f>
        <v>3006.459316091084</v>
      </c>
      <c r="J11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533596.52693065221</v>
      </c>
      <c r="K115" s="13">
        <f>IF(PaymentSchedule[[#This Row],[PMT NO]]&lt;&gt;"",SUM(INDEX(PaymentSchedule[INTEREST],1,1):PaymentSchedule[[#This Row],[INTEREST]]),"")</f>
        <v>311080.61913335364</v>
      </c>
    </row>
    <row r="116" spans="2:11" x14ac:dyDescent="0.2">
      <c r="B116" s="14">
        <f>IF(LoanIsGood,IF(ROW()-ROW(PaymentSchedule[[#Headers],[PMT NO]])&gt;ScheduledNumberOfPayments,"",ROW()-ROW(PaymentSchedule[[#Headers],[PMT NO]])),"")</f>
        <v>98</v>
      </c>
      <c r="C116" s="12">
        <f>IF(PaymentSchedule[[#This Row],[PMT NO]]&lt;&gt;"",EOMONTH(LoanStartDate,ROW(PaymentSchedule[[#This Row],[PMT NO]])-ROW(PaymentSchedule[[#Headers],[PMT NO]])-2)+DAY(LoanStartDate),"")</f>
        <v>48761</v>
      </c>
      <c r="D116" s="13">
        <f>IF(PaymentSchedule[[#This Row],[PMT NO]]&lt;&gt;"",IF(ROW()-ROW(PaymentSchedule[[#Headers],[BEGINNING BALANCE]])=1,LoanAmount,INDEX(PaymentSchedule[ENDING BALANCE],ROW()-ROW(PaymentSchedule[[#Headers],[BEGINNING BALANCE]])-1)),"")</f>
        <v>533596.52693065221</v>
      </c>
      <c r="E116" s="13">
        <f>IF(PaymentSchedule[[#This Row],[PMT NO]]&lt;&gt;"",ScheduledPayment,"")</f>
        <v>3891.588579409291</v>
      </c>
      <c r="F11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6" s="13">
        <f>IF(PaymentSchedule[[#This Row],[PMT NO]]&lt;&gt;"",PaymentSchedule[[#This Row],[TOTAL PAYMENT]]-PaymentSchedule[[#This Row],[INTEREST]],"")</f>
        <v>890.10811542437204</v>
      </c>
      <c r="I116" s="13">
        <f>IF(PaymentSchedule[[#This Row],[PMT NO]]&lt;&gt;"",PaymentSchedule[[#This Row],[BEGINNING BALANCE]]*(InterestRate/PaymentsPerYear),"")</f>
        <v>3001.480463984919</v>
      </c>
      <c r="J11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532706.41881522781</v>
      </c>
      <c r="K116" s="13">
        <f>IF(PaymentSchedule[[#This Row],[PMT NO]]&lt;&gt;"",SUM(INDEX(PaymentSchedule[INTEREST],1,1):PaymentSchedule[[#This Row],[INTEREST]]),"")</f>
        <v>314082.09959733859</v>
      </c>
    </row>
    <row r="117" spans="2:11" x14ac:dyDescent="0.2">
      <c r="B117" s="14">
        <f>IF(LoanIsGood,IF(ROW()-ROW(PaymentSchedule[[#Headers],[PMT NO]])&gt;ScheduledNumberOfPayments,"",ROW()-ROW(PaymentSchedule[[#Headers],[PMT NO]])),"")</f>
        <v>99</v>
      </c>
      <c r="C117" s="12">
        <f>IF(PaymentSchedule[[#This Row],[PMT NO]]&lt;&gt;"",EOMONTH(LoanStartDate,ROW(PaymentSchedule[[#This Row],[PMT NO]])-ROW(PaymentSchedule[[#Headers],[PMT NO]])-2)+DAY(LoanStartDate),"")</f>
        <v>48792</v>
      </c>
      <c r="D117" s="13">
        <f>IF(PaymentSchedule[[#This Row],[PMT NO]]&lt;&gt;"",IF(ROW()-ROW(PaymentSchedule[[#Headers],[BEGINNING BALANCE]])=1,LoanAmount,INDEX(PaymentSchedule[ENDING BALANCE],ROW()-ROW(PaymentSchedule[[#Headers],[BEGINNING BALANCE]])-1)),"")</f>
        <v>532706.41881522781</v>
      </c>
      <c r="E117" s="13">
        <f>IF(PaymentSchedule[[#This Row],[PMT NO]]&lt;&gt;"",ScheduledPayment,"")</f>
        <v>3891.588579409291</v>
      </c>
      <c r="F11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7" s="13">
        <f>IF(PaymentSchedule[[#This Row],[PMT NO]]&lt;&gt;"",PaymentSchedule[[#This Row],[TOTAL PAYMENT]]-PaymentSchedule[[#This Row],[INTEREST]],"")</f>
        <v>895.11497357363442</v>
      </c>
      <c r="I117" s="13">
        <f>IF(PaymentSchedule[[#This Row],[PMT NO]]&lt;&gt;"",PaymentSchedule[[#This Row],[BEGINNING BALANCE]]*(InterestRate/PaymentsPerYear),"")</f>
        <v>2996.4736058356566</v>
      </c>
      <c r="J11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531811.30384165421</v>
      </c>
      <c r="K117" s="13">
        <f>IF(PaymentSchedule[[#This Row],[PMT NO]]&lt;&gt;"",SUM(INDEX(PaymentSchedule[INTEREST],1,1):PaymentSchedule[[#This Row],[INTEREST]]),"")</f>
        <v>317078.57320317422</v>
      </c>
    </row>
    <row r="118" spans="2:11" x14ac:dyDescent="0.2">
      <c r="B118" s="14">
        <f>IF(LoanIsGood,IF(ROW()-ROW(PaymentSchedule[[#Headers],[PMT NO]])&gt;ScheduledNumberOfPayments,"",ROW()-ROW(PaymentSchedule[[#Headers],[PMT NO]])),"")</f>
        <v>100</v>
      </c>
      <c r="C118" s="12">
        <f>IF(PaymentSchedule[[#This Row],[PMT NO]]&lt;&gt;"",EOMONTH(LoanStartDate,ROW(PaymentSchedule[[#This Row],[PMT NO]])-ROW(PaymentSchedule[[#Headers],[PMT NO]])-2)+DAY(LoanStartDate),"")</f>
        <v>48823</v>
      </c>
      <c r="D118" s="13">
        <f>IF(PaymentSchedule[[#This Row],[PMT NO]]&lt;&gt;"",IF(ROW()-ROW(PaymentSchedule[[#Headers],[BEGINNING BALANCE]])=1,LoanAmount,INDEX(PaymentSchedule[ENDING BALANCE],ROW()-ROW(PaymentSchedule[[#Headers],[BEGINNING BALANCE]])-1)),"")</f>
        <v>531811.30384165421</v>
      </c>
      <c r="E118" s="13">
        <f>IF(PaymentSchedule[[#This Row],[PMT NO]]&lt;&gt;"",ScheduledPayment,"")</f>
        <v>3891.588579409291</v>
      </c>
      <c r="F11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8" s="13">
        <f>IF(PaymentSchedule[[#This Row],[PMT NO]]&lt;&gt;"",PaymentSchedule[[#This Row],[TOTAL PAYMENT]]-PaymentSchedule[[#This Row],[INTEREST]],"")</f>
        <v>900.14999529998568</v>
      </c>
      <c r="I118" s="13">
        <f>IF(PaymentSchedule[[#This Row],[PMT NO]]&lt;&gt;"",PaymentSchedule[[#This Row],[BEGINNING BALANCE]]*(InterestRate/PaymentsPerYear),"")</f>
        <v>2991.4385841093053</v>
      </c>
      <c r="J11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530911.15384635422</v>
      </c>
      <c r="K118" s="13">
        <f>IF(PaymentSchedule[[#This Row],[PMT NO]]&lt;&gt;"",SUM(INDEX(PaymentSchedule[INTEREST],1,1):PaymentSchedule[[#This Row],[INTEREST]]),"")</f>
        <v>320070.01178728353</v>
      </c>
    </row>
    <row r="119" spans="2:11" x14ac:dyDescent="0.2">
      <c r="B119" s="14">
        <f>IF(LoanIsGood,IF(ROW()-ROW(PaymentSchedule[[#Headers],[PMT NO]])&gt;ScheduledNumberOfPayments,"",ROW()-ROW(PaymentSchedule[[#Headers],[PMT NO]])),"")</f>
        <v>101</v>
      </c>
      <c r="C119" s="12">
        <f>IF(PaymentSchedule[[#This Row],[PMT NO]]&lt;&gt;"",EOMONTH(LoanStartDate,ROW(PaymentSchedule[[#This Row],[PMT NO]])-ROW(PaymentSchedule[[#Headers],[PMT NO]])-2)+DAY(LoanStartDate),"")</f>
        <v>48853</v>
      </c>
      <c r="D119" s="13">
        <f>IF(PaymentSchedule[[#This Row],[PMT NO]]&lt;&gt;"",IF(ROW()-ROW(PaymentSchedule[[#Headers],[BEGINNING BALANCE]])=1,LoanAmount,INDEX(PaymentSchedule[ENDING BALANCE],ROW()-ROW(PaymentSchedule[[#Headers],[BEGINNING BALANCE]])-1)),"")</f>
        <v>530911.15384635422</v>
      </c>
      <c r="E119" s="13">
        <f>IF(PaymentSchedule[[#This Row],[PMT NO]]&lt;&gt;"",ScheduledPayment,"")</f>
        <v>3891.588579409291</v>
      </c>
      <c r="F11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19" s="13">
        <f>IF(PaymentSchedule[[#This Row],[PMT NO]]&lt;&gt;"",PaymentSchedule[[#This Row],[TOTAL PAYMENT]]-PaymentSchedule[[#This Row],[INTEREST]],"")</f>
        <v>905.21333902354809</v>
      </c>
      <c r="I119" s="13">
        <f>IF(PaymentSchedule[[#This Row],[PMT NO]]&lt;&gt;"",PaymentSchedule[[#This Row],[BEGINNING BALANCE]]*(InterestRate/PaymentsPerYear),"")</f>
        <v>2986.3752403857429</v>
      </c>
      <c r="J11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530005.9405073307</v>
      </c>
      <c r="K119" s="13">
        <f>IF(PaymentSchedule[[#This Row],[PMT NO]]&lt;&gt;"",SUM(INDEX(PaymentSchedule[INTEREST],1,1):PaymentSchedule[[#This Row],[INTEREST]]),"")</f>
        <v>323056.38702766929</v>
      </c>
    </row>
    <row r="120" spans="2:11" x14ac:dyDescent="0.2">
      <c r="B120" s="14">
        <f>IF(LoanIsGood,IF(ROW()-ROW(PaymentSchedule[[#Headers],[PMT NO]])&gt;ScheduledNumberOfPayments,"",ROW()-ROW(PaymentSchedule[[#Headers],[PMT NO]])),"")</f>
        <v>102</v>
      </c>
      <c r="C120" s="12">
        <f>IF(PaymentSchedule[[#This Row],[PMT NO]]&lt;&gt;"",EOMONTH(LoanStartDate,ROW(PaymentSchedule[[#This Row],[PMT NO]])-ROW(PaymentSchedule[[#Headers],[PMT NO]])-2)+DAY(LoanStartDate),"")</f>
        <v>48884</v>
      </c>
      <c r="D120" s="13">
        <f>IF(PaymentSchedule[[#This Row],[PMT NO]]&lt;&gt;"",IF(ROW()-ROW(PaymentSchedule[[#Headers],[BEGINNING BALANCE]])=1,LoanAmount,INDEX(PaymentSchedule[ENDING BALANCE],ROW()-ROW(PaymentSchedule[[#Headers],[BEGINNING BALANCE]])-1)),"")</f>
        <v>530005.9405073307</v>
      </c>
      <c r="E120" s="13">
        <f>IF(PaymentSchedule[[#This Row],[PMT NO]]&lt;&gt;"",ScheduledPayment,"")</f>
        <v>3891.588579409291</v>
      </c>
      <c r="F12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0" s="13">
        <f>IF(PaymentSchedule[[#This Row],[PMT NO]]&lt;&gt;"",PaymentSchedule[[#This Row],[TOTAL PAYMENT]]-PaymentSchedule[[#This Row],[INTEREST]],"")</f>
        <v>910.30516405555545</v>
      </c>
      <c r="I120" s="13">
        <f>IF(PaymentSchedule[[#This Row],[PMT NO]]&lt;&gt;"",PaymentSchedule[[#This Row],[BEGINNING BALANCE]]*(InterestRate/PaymentsPerYear),"")</f>
        <v>2981.2834153537356</v>
      </c>
      <c r="J12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529095.63534327515</v>
      </c>
      <c r="K120" s="13">
        <f>IF(PaymentSchedule[[#This Row],[PMT NO]]&lt;&gt;"",SUM(INDEX(PaymentSchedule[INTEREST],1,1):PaymentSchedule[[#This Row],[INTEREST]]),"")</f>
        <v>326037.67044302303</v>
      </c>
    </row>
    <row r="121" spans="2:11" x14ac:dyDescent="0.2">
      <c r="B121" s="14">
        <f>IF(LoanIsGood,IF(ROW()-ROW(PaymentSchedule[[#Headers],[PMT NO]])&gt;ScheduledNumberOfPayments,"",ROW()-ROW(PaymentSchedule[[#Headers],[PMT NO]])),"")</f>
        <v>103</v>
      </c>
      <c r="C121" s="12">
        <f>IF(PaymentSchedule[[#This Row],[PMT NO]]&lt;&gt;"",EOMONTH(LoanStartDate,ROW(PaymentSchedule[[#This Row],[PMT NO]])-ROW(PaymentSchedule[[#Headers],[PMT NO]])-2)+DAY(LoanStartDate),"")</f>
        <v>48914</v>
      </c>
      <c r="D121" s="13">
        <f>IF(PaymentSchedule[[#This Row],[PMT NO]]&lt;&gt;"",IF(ROW()-ROW(PaymentSchedule[[#Headers],[BEGINNING BALANCE]])=1,LoanAmount,INDEX(PaymentSchedule[ENDING BALANCE],ROW()-ROW(PaymentSchedule[[#Headers],[BEGINNING BALANCE]])-1)),"")</f>
        <v>529095.63534327515</v>
      </c>
      <c r="E121" s="13">
        <f>IF(PaymentSchedule[[#This Row],[PMT NO]]&lt;&gt;"",ScheduledPayment,"")</f>
        <v>3891.588579409291</v>
      </c>
      <c r="F12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1" s="13">
        <f>IF(PaymentSchedule[[#This Row],[PMT NO]]&lt;&gt;"",PaymentSchedule[[#This Row],[TOTAL PAYMENT]]-PaymentSchedule[[#This Row],[INTEREST]],"")</f>
        <v>915.42563060336806</v>
      </c>
      <c r="I121" s="13">
        <f>IF(PaymentSchedule[[#This Row],[PMT NO]]&lt;&gt;"",PaymentSchedule[[#This Row],[BEGINNING BALANCE]]*(InterestRate/PaymentsPerYear),"")</f>
        <v>2976.162948805923</v>
      </c>
      <c r="J12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528180.20971267181</v>
      </c>
      <c r="K121" s="13">
        <f>IF(PaymentSchedule[[#This Row],[PMT NO]]&lt;&gt;"",SUM(INDEX(PaymentSchedule[INTEREST],1,1):PaymentSchedule[[#This Row],[INTEREST]]),"")</f>
        <v>329013.83339182893</v>
      </c>
    </row>
    <row r="122" spans="2:11" x14ac:dyDescent="0.2">
      <c r="B122" s="14">
        <f>IF(LoanIsGood,IF(ROW()-ROW(PaymentSchedule[[#Headers],[PMT NO]])&gt;ScheduledNumberOfPayments,"",ROW()-ROW(PaymentSchedule[[#Headers],[PMT NO]])),"")</f>
        <v>104</v>
      </c>
      <c r="C122" s="12">
        <f>IF(PaymentSchedule[[#This Row],[PMT NO]]&lt;&gt;"",EOMONTH(LoanStartDate,ROW(PaymentSchedule[[#This Row],[PMT NO]])-ROW(PaymentSchedule[[#Headers],[PMT NO]])-2)+DAY(LoanStartDate),"")</f>
        <v>48945</v>
      </c>
      <c r="D122" s="13">
        <f>IF(PaymentSchedule[[#This Row],[PMT NO]]&lt;&gt;"",IF(ROW()-ROW(PaymentSchedule[[#Headers],[BEGINNING BALANCE]])=1,LoanAmount,INDEX(PaymentSchedule[ENDING BALANCE],ROW()-ROW(PaymentSchedule[[#Headers],[BEGINNING BALANCE]])-1)),"")</f>
        <v>528180.20971267181</v>
      </c>
      <c r="E122" s="13">
        <f>IF(PaymentSchedule[[#This Row],[PMT NO]]&lt;&gt;"",ScheduledPayment,"")</f>
        <v>3891.588579409291</v>
      </c>
      <c r="F12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2" s="13">
        <f>IF(PaymentSchedule[[#This Row],[PMT NO]]&lt;&gt;"",PaymentSchedule[[#This Row],[TOTAL PAYMENT]]-PaymentSchedule[[#This Row],[INTEREST]],"")</f>
        <v>920.57489977551177</v>
      </c>
      <c r="I122" s="13">
        <f>IF(PaymentSchedule[[#This Row],[PMT NO]]&lt;&gt;"",PaymentSchedule[[#This Row],[BEGINNING BALANCE]]*(InterestRate/PaymentsPerYear),"")</f>
        <v>2971.0136796337792</v>
      </c>
      <c r="J12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527259.63481289626</v>
      </c>
      <c r="K122" s="13">
        <f>IF(PaymentSchedule[[#This Row],[PMT NO]]&lt;&gt;"",SUM(INDEX(PaymentSchedule[INTEREST],1,1):PaymentSchedule[[#This Row],[INTEREST]]),"")</f>
        <v>331984.84707146272</v>
      </c>
    </row>
    <row r="123" spans="2:11" x14ac:dyDescent="0.2">
      <c r="B123" s="14">
        <f>IF(LoanIsGood,IF(ROW()-ROW(PaymentSchedule[[#Headers],[PMT NO]])&gt;ScheduledNumberOfPayments,"",ROW()-ROW(PaymentSchedule[[#Headers],[PMT NO]])),"")</f>
        <v>105</v>
      </c>
      <c r="C123" s="12">
        <f>IF(PaymentSchedule[[#This Row],[PMT NO]]&lt;&gt;"",EOMONTH(LoanStartDate,ROW(PaymentSchedule[[#This Row],[PMT NO]])-ROW(PaymentSchedule[[#Headers],[PMT NO]])-2)+DAY(LoanStartDate),"")</f>
        <v>48976</v>
      </c>
      <c r="D123" s="13">
        <f>IF(PaymentSchedule[[#This Row],[PMT NO]]&lt;&gt;"",IF(ROW()-ROW(PaymentSchedule[[#Headers],[BEGINNING BALANCE]])=1,LoanAmount,INDEX(PaymentSchedule[ENDING BALANCE],ROW()-ROW(PaymentSchedule[[#Headers],[BEGINNING BALANCE]])-1)),"")</f>
        <v>527259.63481289626</v>
      </c>
      <c r="E123" s="13">
        <f>IF(PaymentSchedule[[#This Row],[PMT NO]]&lt;&gt;"",ScheduledPayment,"")</f>
        <v>3891.588579409291</v>
      </c>
      <c r="F12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3" s="13">
        <f>IF(PaymentSchedule[[#This Row],[PMT NO]]&lt;&gt;"",PaymentSchedule[[#This Row],[TOTAL PAYMENT]]-PaymentSchedule[[#This Row],[INTEREST]],"")</f>
        <v>925.7531335867493</v>
      </c>
      <c r="I123" s="13">
        <f>IF(PaymentSchedule[[#This Row],[PMT NO]]&lt;&gt;"",PaymentSchedule[[#This Row],[BEGINNING BALANCE]]*(InterestRate/PaymentsPerYear),"")</f>
        <v>2965.8354458225417</v>
      </c>
      <c r="J12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526333.88167930953</v>
      </c>
      <c r="K123" s="13">
        <f>IF(PaymentSchedule[[#This Row],[PMT NO]]&lt;&gt;"",SUM(INDEX(PaymentSchedule[INTEREST],1,1):PaymentSchedule[[#This Row],[INTEREST]]),"")</f>
        <v>334950.68251728528</v>
      </c>
    </row>
    <row r="124" spans="2:11" x14ac:dyDescent="0.2">
      <c r="B124" s="14">
        <f>IF(LoanIsGood,IF(ROW()-ROW(PaymentSchedule[[#Headers],[PMT NO]])&gt;ScheduledNumberOfPayments,"",ROW()-ROW(PaymentSchedule[[#Headers],[PMT NO]])),"")</f>
        <v>106</v>
      </c>
      <c r="C124" s="12">
        <f>IF(PaymentSchedule[[#This Row],[PMT NO]]&lt;&gt;"",EOMONTH(LoanStartDate,ROW(PaymentSchedule[[#This Row],[PMT NO]])-ROW(PaymentSchedule[[#Headers],[PMT NO]])-2)+DAY(LoanStartDate),"")</f>
        <v>49004</v>
      </c>
      <c r="D124" s="13">
        <f>IF(PaymentSchedule[[#This Row],[PMT NO]]&lt;&gt;"",IF(ROW()-ROW(PaymentSchedule[[#Headers],[BEGINNING BALANCE]])=1,LoanAmount,INDEX(PaymentSchedule[ENDING BALANCE],ROW()-ROW(PaymentSchedule[[#Headers],[BEGINNING BALANCE]])-1)),"")</f>
        <v>526333.88167930953</v>
      </c>
      <c r="E124" s="13">
        <f>IF(PaymentSchedule[[#This Row],[PMT NO]]&lt;&gt;"",ScheduledPayment,"")</f>
        <v>3891.588579409291</v>
      </c>
      <c r="F12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4" s="13">
        <f>IF(PaymentSchedule[[#This Row],[PMT NO]]&lt;&gt;"",PaymentSchedule[[#This Row],[TOTAL PAYMENT]]-PaymentSchedule[[#This Row],[INTEREST]],"")</f>
        <v>930.96049496317437</v>
      </c>
      <c r="I124" s="13">
        <f>IF(PaymentSchedule[[#This Row],[PMT NO]]&lt;&gt;"",PaymentSchedule[[#This Row],[BEGINNING BALANCE]]*(InterestRate/PaymentsPerYear),"")</f>
        <v>2960.6280844461166</v>
      </c>
      <c r="J12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525402.92118434631</v>
      </c>
      <c r="K124" s="13">
        <f>IF(PaymentSchedule[[#This Row],[PMT NO]]&lt;&gt;"",SUM(INDEX(PaymentSchedule[INTEREST],1,1):PaymentSchedule[[#This Row],[INTEREST]]),"")</f>
        <v>337911.31060173141</v>
      </c>
    </row>
    <row r="125" spans="2:11" x14ac:dyDescent="0.2">
      <c r="B125" s="14">
        <f>IF(LoanIsGood,IF(ROW()-ROW(PaymentSchedule[[#Headers],[PMT NO]])&gt;ScheduledNumberOfPayments,"",ROW()-ROW(PaymentSchedule[[#Headers],[PMT NO]])),"")</f>
        <v>107</v>
      </c>
      <c r="C125" s="12">
        <f>IF(PaymentSchedule[[#This Row],[PMT NO]]&lt;&gt;"",EOMONTH(LoanStartDate,ROW(PaymentSchedule[[#This Row],[PMT NO]])-ROW(PaymentSchedule[[#Headers],[PMT NO]])-2)+DAY(LoanStartDate),"")</f>
        <v>49035</v>
      </c>
      <c r="D125" s="13">
        <f>IF(PaymentSchedule[[#This Row],[PMT NO]]&lt;&gt;"",IF(ROW()-ROW(PaymentSchedule[[#Headers],[BEGINNING BALANCE]])=1,LoanAmount,INDEX(PaymentSchedule[ENDING BALANCE],ROW()-ROW(PaymentSchedule[[#Headers],[BEGINNING BALANCE]])-1)),"")</f>
        <v>525402.92118434631</v>
      </c>
      <c r="E125" s="13">
        <f>IF(PaymentSchedule[[#This Row],[PMT NO]]&lt;&gt;"",ScheduledPayment,"")</f>
        <v>3891.588579409291</v>
      </c>
      <c r="F12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5" s="13">
        <f>IF(PaymentSchedule[[#This Row],[PMT NO]]&lt;&gt;"",PaymentSchedule[[#This Row],[TOTAL PAYMENT]]-PaymentSchedule[[#This Row],[INTEREST]],"")</f>
        <v>936.19714774734257</v>
      </c>
      <c r="I125" s="13">
        <f>IF(PaymentSchedule[[#This Row],[PMT NO]]&lt;&gt;"",PaymentSchedule[[#This Row],[BEGINNING BALANCE]]*(InterestRate/PaymentsPerYear),"")</f>
        <v>2955.3914316619484</v>
      </c>
      <c r="J12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524466.72403659893</v>
      </c>
      <c r="K125" s="13">
        <f>IF(PaymentSchedule[[#This Row],[PMT NO]]&lt;&gt;"",SUM(INDEX(PaymentSchedule[INTEREST],1,1):PaymentSchedule[[#This Row],[INTEREST]]),"")</f>
        <v>340866.70203339338</v>
      </c>
    </row>
    <row r="126" spans="2:11" x14ac:dyDescent="0.2">
      <c r="B126" s="14">
        <f>IF(LoanIsGood,IF(ROW()-ROW(PaymentSchedule[[#Headers],[PMT NO]])&gt;ScheduledNumberOfPayments,"",ROW()-ROW(PaymentSchedule[[#Headers],[PMT NO]])),"")</f>
        <v>108</v>
      </c>
      <c r="C126" s="12">
        <f>IF(PaymentSchedule[[#This Row],[PMT NO]]&lt;&gt;"",EOMONTH(LoanStartDate,ROW(PaymentSchedule[[#This Row],[PMT NO]])-ROW(PaymentSchedule[[#Headers],[PMT NO]])-2)+DAY(LoanStartDate),"")</f>
        <v>49065</v>
      </c>
      <c r="D126" s="13">
        <f>IF(PaymentSchedule[[#This Row],[PMT NO]]&lt;&gt;"",IF(ROW()-ROW(PaymentSchedule[[#Headers],[BEGINNING BALANCE]])=1,LoanAmount,INDEX(PaymentSchedule[ENDING BALANCE],ROW()-ROW(PaymentSchedule[[#Headers],[BEGINNING BALANCE]])-1)),"")</f>
        <v>524466.72403659893</v>
      </c>
      <c r="E126" s="13">
        <f>IF(PaymentSchedule[[#This Row],[PMT NO]]&lt;&gt;"",ScheduledPayment,"")</f>
        <v>3891.588579409291</v>
      </c>
      <c r="F12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6" s="13">
        <f>IF(PaymentSchedule[[#This Row],[PMT NO]]&lt;&gt;"",PaymentSchedule[[#This Row],[TOTAL PAYMENT]]-PaymentSchedule[[#This Row],[INTEREST]],"")</f>
        <v>941.46325670342185</v>
      </c>
      <c r="I126" s="13">
        <f>IF(PaymentSchedule[[#This Row],[PMT NO]]&lt;&gt;"",PaymentSchedule[[#This Row],[BEGINNING BALANCE]]*(InterestRate/PaymentsPerYear),"")</f>
        <v>2950.1253227058692</v>
      </c>
      <c r="J12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523525.26077989553</v>
      </c>
      <c r="K126" s="13">
        <f>IF(PaymentSchedule[[#This Row],[PMT NO]]&lt;&gt;"",SUM(INDEX(PaymentSchedule[INTEREST],1,1):PaymentSchedule[[#This Row],[INTEREST]]),"")</f>
        <v>343816.82735609927</v>
      </c>
    </row>
    <row r="127" spans="2:11" x14ac:dyDescent="0.2">
      <c r="B127" s="14">
        <f>IF(LoanIsGood,IF(ROW()-ROW(PaymentSchedule[[#Headers],[PMT NO]])&gt;ScheduledNumberOfPayments,"",ROW()-ROW(PaymentSchedule[[#Headers],[PMT NO]])),"")</f>
        <v>109</v>
      </c>
      <c r="C127" s="12">
        <f>IF(PaymentSchedule[[#This Row],[PMT NO]]&lt;&gt;"",EOMONTH(LoanStartDate,ROW(PaymentSchedule[[#This Row],[PMT NO]])-ROW(PaymentSchedule[[#Headers],[PMT NO]])-2)+DAY(LoanStartDate),"")</f>
        <v>49096</v>
      </c>
      <c r="D127" s="13">
        <f>IF(PaymentSchedule[[#This Row],[PMT NO]]&lt;&gt;"",IF(ROW()-ROW(PaymentSchedule[[#Headers],[BEGINNING BALANCE]])=1,LoanAmount,INDEX(PaymentSchedule[ENDING BALANCE],ROW()-ROW(PaymentSchedule[[#Headers],[BEGINNING BALANCE]])-1)),"")</f>
        <v>523525.26077989553</v>
      </c>
      <c r="E127" s="13">
        <f>IF(PaymentSchedule[[#This Row],[PMT NO]]&lt;&gt;"",ScheduledPayment,"")</f>
        <v>3891.588579409291</v>
      </c>
      <c r="F12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7" s="13">
        <f>IF(PaymentSchedule[[#This Row],[PMT NO]]&lt;&gt;"",PaymentSchedule[[#This Row],[TOTAL PAYMENT]]-PaymentSchedule[[#This Row],[INTEREST]],"")</f>
        <v>946.75898752237845</v>
      </c>
      <c r="I127" s="13">
        <f>IF(PaymentSchedule[[#This Row],[PMT NO]]&lt;&gt;"",PaymentSchedule[[#This Row],[BEGINNING BALANCE]]*(InterestRate/PaymentsPerYear),"")</f>
        <v>2944.8295918869126</v>
      </c>
      <c r="J12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522578.50179237314</v>
      </c>
      <c r="K127" s="13">
        <f>IF(PaymentSchedule[[#This Row],[PMT NO]]&lt;&gt;"",SUM(INDEX(PaymentSchedule[INTEREST],1,1):PaymentSchedule[[#This Row],[INTEREST]]),"")</f>
        <v>346761.65694798616</v>
      </c>
    </row>
    <row r="128" spans="2:11" x14ac:dyDescent="0.2">
      <c r="B128" s="14">
        <f>IF(LoanIsGood,IF(ROW()-ROW(PaymentSchedule[[#Headers],[PMT NO]])&gt;ScheduledNumberOfPayments,"",ROW()-ROW(PaymentSchedule[[#Headers],[PMT NO]])),"")</f>
        <v>110</v>
      </c>
      <c r="C128" s="12">
        <f>IF(PaymentSchedule[[#This Row],[PMT NO]]&lt;&gt;"",EOMONTH(LoanStartDate,ROW(PaymentSchedule[[#This Row],[PMT NO]])-ROW(PaymentSchedule[[#Headers],[PMT NO]])-2)+DAY(LoanStartDate),"")</f>
        <v>49126</v>
      </c>
      <c r="D128" s="13">
        <f>IF(PaymentSchedule[[#This Row],[PMT NO]]&lt;&gt;"",IF(ROW()-ROW(PaymentSchedule[[#Headers],[BEGINNING BALANCE]])=1,LoanAmount,INDEX(PaymentSchedule[ENDING BALANCE],ROW()-ROW(PaymentSchedule[[#Headers],[BEGINNING BALANCE]])-1)),"")</f>
        <v>522578.50179237314</v>
      </c>
      <c r="E128" s="13">
        <f>IF(PaymentSchedule[[#This Row],[PMT NO]]&lt;&gt;"",ScheduledPayment,"")</f>
        <v>3891.588579409291</v>
      </c>
      <c r="F12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8" s="13">
        <f>IF(PaymentSchedule[[#This Row],[PMT NO]]&lt;&gt;"",PaymentSchedule[[#This Row],[TOTAL PAYMENT]]-PaymentSchedule[[#This Row],[INTEREST]],"")</f>
        <v>952.08450682719194</v>
      </c>
      <c r="I128" s="13">
        <f>IF(PaymentSchedule[[#This Row],[PMT NO]]&lt;&gt;"",PaymentSchedule[[#This Row],[BEGINNING BALANCE]]*(InterestRate/PaymentsPerYear),"")</f>
        <v>2939.5040725820991</v>
      </c>
      <c r="J12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521626.41728554596</v>
      </c>
      <c r="K128" s="13">
        <f>IF(PaymentSchedule[[#This Row],[PMT NO]]&lt;&gt;"",SUM(INDEX(PaymentSchedule[INTEREST],1,1):PaymentSchedule[[#This Row],[INTEREST]]),"")</f>
        <v>349701.16102056828</v>
      </c>
    </row>
    <row r="129" spans="2:11" x14ac:dyDescent="0.2">
      <c r="B129" s="14">
        <f>IF(LoanIsGood,IF(ROW()-ROW(PaymentSchedule[[#Headers],[PMT NO]])&gt;ScheduledNumberOfPayments,"",ROW()-ROW(PaymentSchedule[[#Headers],[PMT NO]])),"")</f>
        <v>111</v>
      </c>
      <c r="C129" s="12">
        <f>IF(PaymentSchedule[[#This Row],[PMT NO]]&lt;&gt;"",EOMONTH(LoanStartDate,ROW(PaymentSchedule[[#This Row],[PMT NO]])-ROW(PaymentSchedule[[#Headers],[PMT NO]])-2)+DAY(LoanStartDate),"")</f>
        <v>49157</v>
      </c>
      <c r="D129" s="13">
        <f>IF(PaymentSchedule[[#This Row],[PMT NO]]&lt;&gt;"",IF(ROW()-ROW(PaymentSchedule[[#Headers],[BEGINNING BALANCE]])=1,LoanAmount,INDEX(PaymentSchedule[ENDING BALANCE],ROW()-ROW(PaymentSchedule[[#Headers],[BEGINNING BALANCE]])-1)),"")</f>
        <v>521626.41728554596</v>
      </c>
      <c r="E129" s="13">
        <f>IF(PaymentSchedule[[#This Row],[PMT NO]]&lt;&gt;"",ScheduledPayment,"")</f>
        <v>3891.588579409291</v>
      </c>
      <c r="F12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29" s="13">
        <f>IF(PaymentSchedule[[#This Row],[PMT NO]]&lt;&gt;"",PaymentSchedule[[#This Row],[TOTAL PAYMENT]]-PaymentSchedule[[#This Row],[INTEREST]],"")</f>
        <v>957.43998217809485</v>
      </c>
      <c r="I129" s="13">
        <f>IF(PaymentSchedule[[#This Row],[PMT NO]]&lt;&gt;"",PaymentSchedule[[#This Row],[BEGINNING BALANCE]]*(InterestRate/PaymentsPerYear),"")</f>
        <v>2934.1485972311962</v>
      </c>
      <c r="J12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520668.97730336786</v>
      </c>
      <c r="K129" s="13">
        <f>IF(PaymentSchedule[[#This Row],[PMT NO]]&lt;&gt;"",SUM(INDEX(PaymentSchedule[INTEREST],1,1):PaymentSchedule[[#This Row],[INTEREST]]),"")</f>
        <v>352635.30961779947</v>
      </c>
    </row>
    <row r="130" spans="2:11" x14ac:dyDescent="0.2">
      <c r="B130" s="14">
        <f>IF(LoanIsGood,IF(ROW()-ROW(PaymentSchedule[[#Headers],[PMT NO]])&gt;ScheduledNumberOfPayments,"",ROW()-ROW(PaymentSchedule[[#Headers],[PMT NO]])),"")</f>
        <v>112</v>
      </c>
      <c r="C130" s="12">
        <f>IF(PaymentSchedule[[#This Row],[PMT NO]]&lt;&gt;"",EOMONTH(LoanStartDate,ROW(PaymentSchedule[[#This Row],[PMT NO]])-ROW(PaymentSchedule[[#Headers],[PMT NO]])-2)+DAY(LoanStartDate),"")</f>
        <v>49188</v>
      </c>
      <c r="D130" s="13">
        <f>IF(PaymentSchedule[[#This Row],[PMT NO]]&lt;&gt;"",IF(ROW()-ROW(PaymentSchedule[[#Headers],[BEGINNING BALANCE]])=1,LoanAmount,INDEX(PaymentSchedule[ENDING BALANCE],ROW()-ROW(PaymentSchedule[[#Headers],[BEGINNING BALANCE]])-1)),"")</f>
        <v>520668.97730336786</v>
      </c>
      <c r="E130" s="13">
        <f>IF(PaymentSchedule[[#This Row],[PMT NO]]&lt;&gt;"",ScheduledPayment,"")</f>
        <v>3891.588579409291</v>
      </c>
      <c r="F13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0" s="13">
        <f>IF(PaymentSchedule[[#This Row],[PMT NO]]&lt;&gt;"",PaymentSchedule[[#This Row],[TOTAL PAYMENT]]-PaymentSchedule[[#This Row],[INTEREST]],"")</f>
        <v>962.82558207784632</v>
      </c>
      <c r="I130" s="13">
        <f>IF(PaymentSchedule[[#This Row],[PMT NO]]&lt;&gt;"",PaymentSchedule[[#This Row],[BEGINNING BALANCE]]*(InterestRate/PaymentsPerYear),"")</f>
        <v>2928.7629973314447</v>
      </c>
      <c r="J13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519706.15172129002</v>
      </c>
      <c r="K130" s="13">
        <f>IF(PaymentSchedule[[#This Row],[PMT NO]]&lt;&gt;"",SUM(INDEX(PaymentSchedule[INTEREST],1,1):PaymentSchedule[[#This Row],[INTEREST]]),"")</f>
        <v>355564.07261513092</v>
      </c>
    </row>
    <row r="131" spans="2:11" x14ac:dyDescent="0.2">
      <c r="B131" s="14">
        <f>IF(LoanIsGood,IF(ROW()-ROW(PaymentSchedule[[#Headers],[PMT NO]])&gt;ScheduledNumberOfPayments,"",ROW()-ROW(PaymentSchedule[[#Headers],[PMT NO]])),"")</f>
        <v>113</v>
      </c>
      <c r="C131" s="12">
        <f>IF(PaymentSchedule[[#This Row],[PMT NO]]&lt;&gt;"",EOMONTH(LoanStartDate,ROW(PaymentSchedule[[#This Row],[PMT NO]])-ROW(PaymentSchedule[[#Headers],[PMT NO]])-2)+DAY(LoanStartDate),"")</f>
        <v>49218</v>
      </c>
      <c r="D131" s="13">
        <f>IF(PaymentSchedule[[#This Row],[PMT NO]]&lt;&gt;"",IF(ROW()-ROW(PaymentSchedule[[#Headers],[BEGINNING BALANCE]])=1,LoanAmount,INDEX(PaymentSchedule[ENDING BALANCE],ROW()-ROW(PaymentSchedule[[#Headers],[BEGINNING BALANCE]])-1)),"")</f>
        <v>519706.15172129002</v>
      </c>
      <c r="E131" s="13">
        <f>IF(PaymentSchedule[[#This Row],[PMT NO]]&lt;&gt;"",ScheduledPayment,"")</f>
        <v>3891.588579409291</v>
      </c>
      <c r="F13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1" s="13">
        <f>IF(PaymentSchedule[[#This Row],[PMT NO]]&lt;&gt;"",PaymentSchedule[[#This Row],[TOTAL PAYMENT]]-PaymentSchedule[[#This Row],[INTEREST]],"")</f>
        <v>968.2414759770345</v>
      </c>
      <c r="I131" s="13">
        <f>IF(PaymentSchedule[[#This Row],[PMT NO]]&lt;&gt;"",PaymentSchedule[[#This Row],[BEGINNING BALANCE]]*(InterestRate/PaymentsPerYear),"")</f>
        <v>2923.3471034322565</v>
      </c>
      <c r="J13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518737.91024531296</v>
      </c>
      <c r="K131" s="13">
        <f>IF(PaymentSchedule[[#This Row],[PMT NO]]&lt;&gt;"",SUM(INDEX(PaymentSchedule[INTEREST],1,1):PaymentSchedule[[#This Row],[INTEREST]]),"")</f>
        <v>358487.41971856315</v>
      </c>
    </row>
    <row r="132" spans="2:11" x14ac:dyDescent="0.2">
      <c r="B132" s="14">
        <f>IF(LoanIsGood,IF(ROW()-ROW(PaymentSchedule[[#Headers],[PMT NO]])&gt;ScheduledNumberOfPayments,"",ROW()-ROW(PaymentSchedule[[#Headers],[PMT NO]])),"")</f>
        <v>114</v>
      </c>
      <c r="C132" s="12">
        <f>IF(PaymentSchedule[[#This Row],[PMT NO]]&lt;&gt;"",EOMONTH(LoanStartDate,ROW(PaymentSchedule[[#This Row],[PMT NO]])-ROW(PaymentSchedule[[#Headers],[PMT NO]])-2)+DAY(LoanStartDate),"")</f>
        <v>49249</v>
      </c>
      <c r="D132" s="13">
        <f>IF(PaymentSchedule[[#This Row],[PMT NO]]&lt;&gt;"",IF(ROW()-ROW(PaymentSchedule[[#Headers],[BEGINNING BALANCE]])=1,LoanAmount,INDEX(PaymentSchedule[ENDING BALANCE],ROW()-ROW(PaymentSchedule[[#Headers],[BEGINNING BALANCE]])-1)),"")</f>
        <v>518737.91024531296</v>
      </c>
      <c r="E132" s="13">
        <f>IF(PaymentSchedule[[#This Row],[PMT NO]]&lt;&gt;"",ScheduledPayment,"")</f>
        <v>3891.588579409291</v>
      </c>
      <c r="F13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2" s="13">
        <f>IF(PaymentSchedule[[#This Row],[PMT NO]]&lt;&gt;"",PaymentSchedule[[#This Row],[TOTAL PAYMENT]]-PaymentSchedule[[#This Row],[INTEREST]],"")</f>
        <v>973.68783427940525</v>
      </c>
      <c r="I132" s="13">
        <f>IF(PaymentSchedule[[#This Row],[PMT NO]]&lt;&gt;"",PaymentSchedule[[#This Row],[BEGINNING BALANCE]]*(InterestRate/PaymentsPerYear),"")</f>
        <v>2917.9007451298858</v>
      </c>
      <c r="J13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517764.22241103358</v>
      </c>
      <c r="K132" s="13">
        <f>IF(PaymentSchedule[[#This Row],[PMT NO]]&lt;&gt;"",SUM(INDEX(PaymentSchedule[INTEREST],1,1):PaymentSchedule[[#This Row],[INTEREST]]),"")</f>
        <v>361405.32046369306</v>
      </c>
    </row>
    <row r="133" spans="2:11" x14ac:dyDescent="0.2">
      <c r="B133" s="14">
        <f>IF(LoanIsGood,IF(ROW()-ROW(PaymentSchedule[[#Headers],[PMT NO]])&gt;ScheduledNumberOfPayments,"",ROW()-ROW(PaymentSchedule[[#Headers],[PMT NO]])),"")</f>
        <v>115</v>
      </c>
      <c r="C133" s="12">
        <f>IF(PaymentSchedule[[#This Row],[PMT NO]]&lt;&gt;"",EOMONTH(LoanStartDate,ROW(PaymentSchedule[[#This Row],[PMT NO]])-ROW(PaymentSchedule[[#Headers],[PMT NO]])-2)+DAY(LoanStartDate),"")</f>
        <v>49279</v>
      </c>
      <c r="D133" s="13">
        <f>IF(PaymentSchedule[[#This Row],[PMT NO]]&lt;&gt;"",IF(ROW()-ROW(PaymentSchedule[[#Headers],[BEGINNING BALANCE]])=1,LoanAmount,INDEX(PaymentSchedule[ENDING BALANCE],ROW()-ROW(PaymentSchedule[[#Headers],[BEGINNING BALANCE]])-1)),"")</f>
        <v>517764.22241103358</v>
      </c>
      <c r="E133" s="13">
        <f>IF(PaymentSchedule[[#This Row],[PMT NO]]&lt;&gt;"",ScheduledPayment,"")</f>
        <v>3891.588579409291</v>
      </c>
      <c r="F13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3" s="13">
        <f>IF(PaymentSchedule[[#This Row],[PMT NO]]&lt;&gt;"",PaymentSchedule[[#This Row],[TOTAL PAYMENT]]-PaymentSchedule[[#This Row],[INTEREST]],"")</f>
        <v>979.16482834722683</v>
      </c>
      <c r="I133" s="13">
        <f>IF(PaymentSchedule[[#This Row],[PMT NO]]&lt;&gt;"",PaymentSchedule[[#This Row],[BEGINNING BALANCE]]*(InterestRate/PaymentsPerYear),"")</f>
        <v>2912.4237510620642</v>
      </c>
      <c r="J13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516785.05758268636</v>
      </c>
      <c r="K133" s="13">
        <f>IF(PaymentSchedule[[#This Row],[PMT NO]]&lt;&gt;"",SUM(INDEX(PaymentSchedule[INTEREST],1,1):PaymentSchedule[[#This Row],[INTEREST]]),"")</f>
        <v>364317.74421475513</v>
      </c>
    </row>
    <row r="134" spans="2:11" x14ac:dyDescent="0.2">
      <c r="B134" s="14">
        <f>IF(LoanIsGood,IF(ROW()-ROW(PaymentSchedule[[#Headers],[PMT NO]])&gt;ScheduledNumberOfPayments,"",ROW()-ROW(PaymentSchedule[[#Headers],[PMT NO]])),"")</f>
        <v>116</v>
      </c>
      <c r="C134" s="12">
        <f>IF(PaymentSchedule[[#This Row],[PMT NO]]&lt;&gt;"",EOMONTH(LoanStartDate,ROW(PaymentSchedule[[#This Row],[PMT NO]])-ROW(PaymentSchedule[[#Headers],[PMT NO]])-2)+DAY(LoanStartDate),"")</f>
        <v>49310</v>
      </c>
      <c r="D134" s="13">
        <f>IF(PaymentSchedule[[#This Row],[PMT NO]]&lt;&gt;"",IF(ROW()-ROW(PaymentSchedule[[#Headers],[BEGINNING BALANCE]])=1,LoanAmount,INDEX(PaymentSchedule[ENDING BALANCE],ROW()-ROW(PaymentSchedule[[#Headers],[BEGINNING BALANCE]])-1)),"")</f>
        <v>516785.05758268636</v>
      </c>
      <c r="E134" s="13">
        <f>IF(PaymentSchedule[[#This Row],[PMT NO]]&lt;&gt;"",ScheduledPayment,"")</f>
        <v>3891.588579409291</v>
      </c>
      <c r="F13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4" s="13">
        <f>IF(PaymentSchedule[[#This Row],[PMT NO]]&lt;&gt;"",PaymentSchedule[[#This Row],[TOTAL PAYMENT]]-PaymentSchedule[[#This Row],[INTEREST]],"")</f>
        <v>984.67263050667998</v>
      </c>
      <c r="I134" s="13">
        <f>IF(PaymentSchedule[[#This Row],[PMT NO]]&lt;&gt;"",PaymentSchedule[[#This Row],[BEGINNING BALANCE]]*(InterestRate/PaymentsPerYear),"")</f>
        <v>2906.915948902611</v>
      </c>
      <c r="J13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515800.38495217968</v>
      </c>
      <c r="K134" s="13">
        <f>IF(PaymentSchedule[[#This Row],[PMT NO]]&lt;&gt;"",SUM(INDEX(PaymentSchedule[INTEREST],1,1):PaymentSchedule[[#This Row],[INTEREST]]),"")</f>
        <v>367224.66016365774</v>
      </c>
    </row>
    <row r="135" spans="2:11" x14ac:dyDescent="0.2">
      <c r="B135" s="14">
        <f>IF(LoanIsGood,IF(ROW()-ROW(PaymentSchedule[[#Headers],[PMT NO]])&gt;ScheduledNumberOfPayments,"",ROW()-ROW(PaymentSchedule[[#Headers],[PMT NO]])),"")</f>
        <v>117</v>
      </c>
      <c r="C135" s="12">
        <f>IF(PaymentSchedule[[#This Row],[PMT NO]]&lt;&gt;"",EOMONTH(LoanStartDate,ROW(PaymentSchedule[[#This Row],[PMT NO]])-ROW(PaymentSchedule[[#Headers],[PMT NO]])-2)+DAY(LoanStartDate),"")</f>
        <v>49341</v>
      </c>
      <c r="D135" s="13">
        <f>IF(PaymentSchedule[[#This Row],[PMT NO]]&lt;&gt;"",IF(ROW()-ROW(PaymentSchedule[[#Headers],[BEGINNING BALANCE]])=1,LoanAmount,INDEX(PaymentSchedule[ENDING BALANCE],ROW()-ROW(PaymentSchedule[[#Headers],[BEGINNING BALANCE]])-1)),"")</f>
        <v>515800.38495217968</v>
      </c>
      <c r="E135" s="13">
        <f>IF(PaymentSchedule[[#This Row],[PMT NO]]&lt;&gt;"",ScheduledPayment,"")</f>
        <v>3891.588579409291</v>
      </c>
      <c r="F13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5" s="13">
        <f>IF(PaymentSchedule[[#This Row],[PMT NO]]&lt;&gt;"",PaymentSchedule[[#This Row],[TOTAL PAYMENT]]-PaymentSchedule[[#This Row],[INTEREST]],"")</f>
        <v>990.2114140532799</v>
      </c>
      <c r="I135" s="13">
        <f>IF(PaymentSchedule[[#This Row],[PMT NO]]&lt;&gt;"",PaymentSchedule[[#This Row],[BEGINNING BALANCE]]*(InterestRate/PaymentsPerYear),"")</f>
        <v>2901.3771653560111</v>
      </c>
      <c r="J13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514810.1735381264</v>
      </c>
      <c r="K135" s="13">
        <f>IF(PaymentSchedule[[#This Row],[PMT NO]]&lt;&gt;"",SUM(INDEX(PaymentSchedule[INTEREST],1,1):PaymentSchedule[[#This Row],[INTEREST]]),"")</f>
        <v>370126.03732901375</v>
      </c>
    </row>
    <row r="136" spans="2:11" x14ac:dyDescent="0.2">
      <c r="B136" s="14">
        <f>IF(LoanIsGood,IF(ROW()-ROW(PaymentSchedule[[#Headers],[PMT NO]])&gt;ScheduledNumberOfPayments,"",ROW()-ROW(PaymentSchedule[[#Headers],[PMT NO]])),"")</f>
        <v>118</v>
      </c>
      <c r="C136" s="12">
        <f>IF(PaymentSchedule[[#This Row],[PMT NO]]&lt;&gt;"",EOMONTH(LoanStartDate,ROW(PaymentSchedule[[#This Row],[PMT NO]])-ROW(PaymentSchedule[[#Headers],[PMT NO]])-2)+DAY(LoanStartDate),"")</f>
        <v>49369</v>
      </c>
      <c r="D136" s="13">
        <f>IF(PaymentSchedule[[#This Row],[PMT NO]]&lt;&gt;"",IF(ROW()-ROW(PaymentSchedule[[#Headers],[BEGINNING BALANCE]])=1,LoanAmount,INDEX(PaymentSchedule[ENDING BALANCE],ROW()-ROW(PaymentSchedule[[#Headers],[BEGINNING BALANCE]])-1)),"")</f>
        <v>514810.1735381264</v>
      </c>
      <c r="E136" s="13">
        <f>IF(PaymentSchedule[[#This Row],[PMT NO]]&lt;&gt;"",ScheduledPayment,"")</f>
        <v>3891.588579409291</v>
      </c>
      <c r="F13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6" s="13">
        <f>IF(PaymentSchedule[[#This Row],[PMT NO]]&lt;&gt;"",PaymentSchedule[[#This Row],[TOTAL PAYMENT]]-PaymentSchedule[[#This Row],[INTEREST]],"")</f>
        <v>995.78135325732956</v>
      </c>
      <c r="I136" s="13">
        <f>IF(PaymentSchedule[[#This Row],[PMT NO]]&lt;&gt;"",PaymentSchedule[[#This Row],[BEGINNING BALANCE]]*(InterestRate/PaymentsPerYear),"")</f>
        <v>2895.8072261519615</v>
      </c>
      <c r="J13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513814.3921848691</v>
      </c>
      <c r="K136" s="13">
        <f>IF(PaymentSchedule[[#This Row],[PMT NO]]&lt;&gt;"",SUM(INDEX(PaymentSchedule[INTEREST],1,1):PaymentSchedule[[#This Row],[INTEREST]]),"")</f>
        <v>373021.84455516574</v>
      </c>
    </row>
    <row r="137" spans="2:11" x14ac:dyDescent="0.2">
      <c r="B137" s="14">
        <f>IF(LoanIsGood,IF(ROW()-ROW(PaymentSchedule[[#Headers],[PMT NO]])&gt;ScheduledNumberOfPayments,"",ROW()-ROW(PaymentSchedule[[#Headers],[PMT NO]])),"")</f>
        <v>119</v>
      </c>
      <c r="C137" s="12">
        <f>IF(PaymentSchedule[[#This Row],[PMT NO]]&lt;&gt;"",EOMONTH(LoanStartDate,ROW(PaymentSchedule[[#This Row],[PMT NO]])-ROW(PaymentSchedule[[#Headers],[PMT NO]])-2)+DAY(LoanStartDate),"")</f>
        <v>49400</v>
      </c>
      <c r="D137" s="13">
        <f>IF(PaymentSchedule[[#This Row],[PMT NO]]&lt;&gt;"",IF(ROW()-ROW(PaymentSchedule[[#Headers],[BEGINNING BALANCE]])=1,LoanAmount,INDEX(PaymentSchedule[ENDING BALANCE],ROW()-ROW(PaymentSchedule[[#Headers],[BEGINNING BALANCE]])-1)),"")</f>
        <v>513814.3921848691</v>
      </c>
      <c r="E137" s="13">
        <f>IF(PaymentSchedule[[#This Row],[PMT NO]]&lt;&gt;"",ScheduledPayment,"")</f>
        <v>3891.588579409291</v>
      </c>
      <c r="F13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7" s="13">
        <f>IF(PaymentSchedule[[#This Row],[PMT NO]]&lt;&gt;"",PaymentSchedule[[#This Row],[TOTAL PAYMENT]]-PaymentSchedule[[#This Row],[INTEREST]],"")</f>
        <v>1001.3826233694022</v>
      </c>
      <c r="I137" s="13">
        <f>IF(PaymentSchedule[[#This Row],[PMT NO]]&lt;&gt;"",PaymentSchedule[[#This Row],[BEGINNING BALANCE]]*(InterestRate/PaymentsPerYear),"")</f>
        <v>2890.2059560398889</v>
      </c>
      <c r="J13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512813.0095614997</v>
      </c>
      <c r="K137" s="13">
        <f>IF(PaymentSchedule[[#This Row],[PMT NO]]&lt;&gt;"",SUM(INDEX(PaymentSchedule[INTEREST],1,1):PaymentSchedule[[#This Row],[INTEREST]]),"")</f>
        <v>375912.05051120563</v>
      </c>
    </row>
    <row r="138" spans="2:11" x14ac:dyDescent="0.2">
      <c r="B138" s="14">
        <f>IF(LoanIsGood,IF(ROW()-ROW(PaymentSchedule[[#Headers],[PMT NO]])&gt;ScheduledNumberOfPayments,"",ROW()-ROW(PaymentSchedule[[#Headers],[PMT NO]])),"")</f>
        <v>120</v>
      </c>
      <c r="C138" s="12">
        <f>IF(PaymentSchedule[[#This Row],[PMT NO]]&lt;&gt;"",EOMONTH(LoanStartDate,ROW(PaymentSchedule[[#This Row],[PMT NO]])-ROW(PaymentSchedule[[#Headers],[PMT NO]])-2)+DAY(LoanStartDate),"")</f>
        <v>49430</v>
      </c>
      <c r="D138" s="13">
        <f>IF(PaymentSchedule[[#This Row],[PMT NO]]&lt;&gt;"",IF(ROW()-ROW(PaymentSchedule[[#Headers],[BEGINNING BALANCE]])=1,LoanAmount,INDEX(PaymentSchedule[ENDING BALANCE],ROW()-ROW(PaymentSchedule[[#Headers],[BEGINNING BALANCE]])-1)),"")</f>
        <v>512813.0095614997</v>
      </c>
      <c r="E138" s="13">
        <f>IF(PaymentSchedule[[#This Row],[PMT NO]]&lt;&gt;"",ScheduledPayment,"")</f>
        <v>3891.588579409291</v>
      </c>
      <c r="F13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8" s="13">
        <f>IF(PaymentSchedule[[#This Row],[PMT NO]]&lt;&gt;"",PaymentSchedule[[#This Row],[TOTAL PAYMENT]]-PaymentSchedule[[#This Row],[INTEREST]],"")</f>
        <v>1007.0154006258549</v>
      </c>
      <c r="I138" s="13">
        <f>IF(PaymentSchedule[[#This Row],[PMT NO]]&lt;&gt;"",PaymentSchedule[[#This Row],[BEGINNING BALANCE]]*(InterestRate/PaymentsPerYear),"")</f>
        <v>2884.5731787834361</v>
      </c>
      <c r="J13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511805.99416087382</v>
      </c>
      <c r="K138" s="13">
        <f>IF(PaymentSchedule[[#This Row],[PMT NO]]&lt;&gt;"",SUM(INDEX(PaymentSchedule[INTEREST],1,1):PaymentSchedule[[#This Row],[INTEREST]]),"")</f>
        <v>378796.62368998904</v>
      </c>
    </row>
    <row r="139" spans="2:11" x14ac:dyDescent="0.2">
      <c r="B139" s="14">
        <f>IF(LoanIsGood,IF(ROW()-ROW(PaymentSchedule[[#Headers],[PMT NO]])&gt;ScheduledNumberOfPayments,"",ROW()-ROW(PaymentSchedule[[#Headers],[PMT NO]])),"")</f>
        <v>121</v>
      </c>
      <c r="C139" s="12">
        <f>IF(PaymentSchedule[[#This Row],[PMT NO]]&lt;&gt;"",EOMONTH(LoanStartDate,ROW(PaymentSchedule[[#This Row],[PMT NO]])-ROW(PaymentSchedule[[#Headers],[PMT NO]])-2)+DAY(LoanStartDate),"")</f>
        <v>49461</v>
      </c>
      <c r="D139" s="13">
        <f>IF(PaymentSchedule[[#This Row],[PMT NO]]&lt;&gt;"",IF(ROW()-ROW(PaymentSchedule[[#Headers],[BEGINNING BALANCE]])=1,LoanAmount,INDEX(PaymentSchedule[ENDING BALANCE],ROW()-ROW(PaymentSchedule[[#Headers],[BEGINNING BALANCE]])-1)),"")</f>
        <v>511805.99416087382</v>
      </c>
      <c r="E139" s="13">
        <f>IF(PaymentSchedule[[#This Row],[PMT NO]]&lt;&gt;"",ScheduledPayment,"")</f>
        <v>3891.588579409291</v>
      </c>
      <c r="F13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39" s="13">
        <f>IF(PaymentSchedule[[#This Row],[PMT NO]]&lt;&gt;"",PaymentSchedule[[#This Row],[TOTAL PAYMENT]]-PaymentSchedule[[#This Row],[INTEREST]],"")</f>
        <v>1012.6798622543756</v>
      </c>
      <c r="I139" s="13">
        <f>IF(PaymentSchedule[[#This Row],[PMT NO]]&lt;&gt;"",PaymentSchedule[[#This Row],[BEGINNING BALANCE]]*(InterestRate/PaymentsPerYear),"")</f>
        <v>2878.9087171549154</v>
      </c>
      <c r="J13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510793.31429861946</v>
      </c>
      <c r="K139" s="13">
        <f>IF(PaymentSchedule[[#This Row],[PMT NO]]&lt;&gt;"",SUM(INDEX(PaymentSchedule[INTEREST],1,1):PaymentSchedule[[#This Row],[INTEREST]]),"")</f>
        <v>381675.53240714397</v>
      </c>
    </row>
    <row r="140" spans="2:11" x14ac:dyDescent="0.2">
      <c r="B140" s="14">
        <f>IF(LoanIsGood,IF(ROW()-ROW(PaymentSchedule[[#Headers],[PMT NO]])&gt;ScheduledNumberOfPayments,"",ROW()-ROW(PaymentSchedule[[#Headers],[PMT NO]])),"")</f>
        <v>122</v>
      </c>
      <c r="C140" s="12">
        <f>IF(PaymentSchedule[[#This Row],[PMT NO]]&lt;&gt;"",EOMONTH(LoanStartDate,ROW(PaymentSchedule[[#This Row],[PMT NO]])-ROW(PaymentSchedule[[#Headers],[PMT NO]])-2)+DAY(LoanStartDate),"")</f>
        <v>49491</v>
      </c>
      <c r="D140" s="13">
        <f>IF(PaymentSchedule[[#This Row],[PMT NO]]&lt;&gt;"",IF(ROW()-ROW(PaymentSchedule[[#Headers],[BEGINNING BALANCE]])=1,LoanAmount,INDEX(PaymentSchedule[ENDING BALANCE],ROW()-ROW(PaymentSchedule[[#Headers],[BEGINNING BALANCE]])-1)),"")</f>
        <v>510793.31429861946</v>
      </c>
      <c r="E140" s="13">
        <f>IF(PaymentSchedule[[#This Row],[PMT NO]]&lt;&gt;"",ScheduledPayment,"")</f>
        <v>3891.588579409291</v>
      </c>
      <c r="F14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0" s="13">
        <f>IF(PaymentSchedule[[#This Row],[PMT NO]]&lt;&gt;"",PaymentSchedule[[#This Row],[TOTAL PAYMENT]]-PaymentSchedule[[#This Row],[INTEREST]],"")</f>
        <v>1018.3761864795561</v>
      </c>
      <c r="I140" s="13">
        <f>IF(PaymentSchedule[[#This Row],[PMT NO]]&lt;&gt;"",PaymentSchedule[[#This Row],[BEGINNING BALANCE]]*(InterestRate/PaymentsPerYear),"")</f>
        <v>2873.212392929735</v>
      </c>
      <c r="J14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509774.93811213988</v>
      </c>
      <c r="K140" s="13">
        <f>IF(PaymentSchedule[[#This Row],[PMT NO]]&lt;&gt;"",SUM(INDEX(PaymentSchedule[INTEREST],1,1):PaymentSchedule[[#This Row],[INTEREST]]),"")</f>
        <v>384548.74480007368</v>
      </c>
    </row>
    <row r="141" spans="2:11" x14ac:dyDescent="0.2">
      <c r="B141" s="14">
        <f>IF(LoanIsGood,IF(ROW()-ROW(PaymentSchedule[[#Headers],[PMT NO]])&gt;ScheduledNumberOfPayments,"",ROW()-ROW(PaymentSchedule[[#Headers],[PMT NO]])),"")</f>
        <v>123</v>
      </c>
      <c r="C141" s="12">
        <f>IF(PaymentSchedule[[#This Row],[PMT NO]]&lt;&gt;"",EOMONTH(LoanStartDate,ROW(PaymentSchedule[[#This Row],[PMT NO]])-ROW(PaymentSchedule[[#Headers],[PMT NO]])-2)+DAY(LoanStartDate),"")</f>
        <v>49522</v>
      </c>
      <c r="D141" s="13">
        <f>IF(PaymentSchedule[[#This Row],[PMT NO]]&lt;&gt;"",IF(ROW()-ROW(PaymentSchedule[[#Headers],[BEGINNING BALANCE]])=1,LoanAmount,INDEX(PaymentSchedule[ENDING BALANCE],ROW()-ROW(PaymentSchedule[[#Headers],[BEGINNING BALANCE]])-1)),"")</f>
        <v>509774.93811213988</v>
      </c>
      <c r="E141" s="13">
        <f>IF(PaymentSchedule[[#This Row],[PMT NO]]&lt;&gt;"",ScheduledPayment,"")</f>
        <v>3891.588579409291</v>
      </c>
      <c r="F14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1" s="13">
        <f>IF(PaymentSchedule[[#This Row],[PMT NO]]&lt;&gt;"",PaymentSchedule[[#This Row],[TOTAL PAYMENT]]-PaymentSchedule[[#This Row],[INTEREST]],"")</f>
        <v>1024.104552528504</v>
      </c>
      <c r="I141" s="13">
        <f>IF(PaymentSchedule[[#This Row],[PMT NO]]&lt;&gt;"",PaymentSchedule[[#This Row],[BEGINNING BALANCE]]*(InterestRate/PaymentsPerYear),"")</f>
        <v>2867.484026880787</v>
      </c>
      <c r="J14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508750.83355961135</v>
      </c>
      <c r="K141" s="13">
        <f>IF(PaymentSchedule[[#This Row],[PMT NO]]&lt;&gt;"",SUM(INDEX(PaymentSchedule[INTEREST],1,1):PaymentSchedule[[#This Row],[INTEREST]]),"")</f>
        <v>387416.22882695444</v>
      </c>
    </row>
    <row r="142" spans="2:11" x14ac:dyDescent="0.2">
      <c r="B142" s="14">
        <f>IF(LoanIsGood,IF(ROW()-ROW(PaymentSchedule[[#Headers],[PMT NO]])&gt;ScheduledNumberOfPayments,"",ROW()-ROW(PaymentSchedule[[#Headers],[PMT NO]])),"")</f>
        <v>124</v>
      </c>
      <c r="C142" s="12">
        <f>IF(PaymentSchedule[[#This Row],[PMT NO]]&lt;&gt;"",EOMONTH(LoanStartDate,ROW(PaymentSchedule[[#This Row],[PMT NO]])-ROW(PaymentSchedule[[#Headers],[PMT NO]])-2)+DAY(LoanStartDate),"")</f>
        <v>49553</v>
      </c>
      <c r="D142" s="13">
        <f>IF(PaymentSchedule[[#This Row],[PMT NO]]&lt;&gt;"",IF(ROW()-ROW(PaymentSchedule[[#Headers],[BEGINNING BALANCE]])=1,LoanAmount,INDEX(PaymentSchedule[ENDING BALANCE],ROW()-ROW(PaymentSchedule[[#Headers],[BEGINNING BALANCE]])-1)),"")</f>
        <v>508750.83355961135</v>
      </c>
      <c r="E142" s="13">
        <f>IF(PaymentSchedule[[#This Row],[PMT NO]]&lt;&gt;"",ScheduledPayment,"")</f>
        <v>3891.588579409291</v>
      </c>
      <c r="F14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2" s="13">
        <f>IF(PaymentSchedule[[#This Row],[PMT NO]]&lt;&gt;"",PaymentSchedule[[#This Row],[TOTAL PAYMENT]]-PaymentSchedule[[#This Row],[INTEREST]],"")</f>
        <v>1029.865140636477</v>
      </c>
      <c r="I142" s="13">
        <f>IF(PaymentSchedule[[#This Row],[PMT NO]]&lt;&gt;"",PaymentSchedule[[#This Row],[BEGINNING BALANCE]]*(InterestRate/PaymentsPerYear),"")</f>
        <v>2861.723438772814</v>
      </c>
      <c r="J14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507720.9684189749</v>
      </c>
      <c r="K142" s="13">
        <f>IF(PaymentSchedule[[#This Row],[PMT NO]]&lt;&gt;"",SUM(INDEX(PaymentSchedule[INTEREST],1,1):PaymentSchedule[[#This Row],[INTEREST]]),"")</f>
        <v>390277.95226572728</v>
      </c>
    </row>
    <row r="143" spans="2:11" x14ac:dyDescent="0.2">
      <c r="B143" s="14">
        <f>IF(LoanIsGood,IF(ROW()-ROW(PaymentSchedule[[#Headers],[PMT NO]])&gt;ScheduledNumberOfPayments,"",ROW()-ROW(PaymentSchedule[[#Headers],[PMT NO]])),"")</f>
        <v>125</v>
      </c>
      <c r="C143" s="12">
        <f>IF(PaymentSchedule[[#This Row],[PMT NO]]&lt;&gt;"",EOMONTH(LoanStartDate,ROW(PaymentSchedule[[#This Row],[PMT NO]])-ROW(PaymentSchedule[[#Headers],[PMT NO]])-2)+DAY(LoanStartDate),"")</f>
        <v>49583</v>
      </c>
      <c r="D143" s="13">
        <f>IF(PaymentSchedule[[#This Row],[PMT NO]]&lt;&gt;"",IF(ROW()-ROW(PaymentSchedule[[#Headers],[BEGINNING BALANCE]])=1,LoanAmount,INDEX(PaymentSchedule[ENDING BALANCE],ROW()-ROW(PaymentSchedule[[#Headers],[BEGINNING BALANCE]])-1)),"")</f>
        <v>507720.9684189749</v>
      </c>
      <c r="E143" s="13">
        <f>IF(PaymentSchedule[[#This Row],[PMT NO]]&lt;&gt;"",ScheduledPayment,"")</f>
        <v>3891.588579409291</v>
      </c>
      <c r="F14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3" s="13">
        <f>IF(PaymentSchedule[[#This Row],[PMT NO]]&lt;&gt;"",PaymentSchedule[[#This Row],[TOTAL PAYMENT]]-PaymentSchedule[[#This Row],[INTEREST]],"")</f>
        <v>1035.658132052557</v>
      </c>
      <c r="I143" s="13">
        <f>IF(PaymentSchedule[[#This Row],[PMT NO]]&lt;&gt;"",PaymentSchedule[[#This Row],[BEGINNING BALANCE]]*(InterestRate/PaymentsPerYear),"")</f>
        <v>2855.930447356734</v>
      </c>
      <c r="J14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506685.31028692232</v>
      </c>
      <c r="K143" s="13">
        <f>IF(PaymentSchedule[[#This Row],[PMT NO]]&lt;&gt;"",SUM(INDEX(PaymentSchedule[INTEREST],1,1):PaymentSchedule[[#This Row],[INTEREST]]),"")</f>
        <v>393133.88271308399</v>
      </c>
    </row>
    <row r="144" spans="2:11" x14ac:dyDescent="0.2">
      <c r="B144" s="14">
        <f>IF(LoanIsGood,IF(ROW()-ROW(PaymentSchedule[[#Headers],[PMT NO]])&gt;ScheduledNumberOfPayments,"",ROW()-ROW(PaymentSchedule[[#Headers],[PMT NO]])),"")</f>
        <v>126</v>
      </c>
      <c r="C144" s="12">
        <f>IF(PaymentSchedule[[#This Row],[PMT NO]]&lt;&gt;"",EOMONTH(LoanStartDate,ROW(PaymentSchedule[[#This Row],[PMT NO]])-ROW(PaymentSchedule[[#Headers],[PMT NO]])-2)+DAY(LoanStartDate),"")</f>
        <v>49614</v>
      </c>
      <c r="D144" s="13">
        <f>IF(PaymentSchedule[[#This Row],[PMT NO]]&lt;&gt;"",IF(ROW()-ROW(PaymentSchedule[[#Headers],[BEGINNING BALANCE]])=1,LoanAmount,INDEX(PaymentSchedule[ENDING BALANCE],ROW()-ROW(PaymentSchedule[[#Headers],[BEGINNING BALANCE]])-1)),"")</f>
        <v>506685.31028692232</v>
      </c>
      <c r="E144" s="13">
        <f>IF(PaymentSchedule[[#This Row],[PMT NO]]&lt;&gt;"",ScheduledPayment,"")</f>
        <v>3891.588579409291</v>
      </c>
      <c r="F14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4" s="13">
        <f>IF(PaymentSchedule[[#This Row],[PMT NO]]&lt;&gt;"",PaymentSchedule[[#This Row],[TOTAL PAYMENT]]-PaymentSchedule[[#This Row],[INTEREST]],"")</f>
        <v>1041.4837090453525</v>
      </c>
      <c r="I144" s="13">
        <f>IF(PaymentSchedule[[#This Row],[PMT NO]]&lt;&gt;"",PaymentSchedule[[#This Row],[BEGINNING BALANCE]]*(InterestRate/PaymentsPerYear),"")</f>
        <v>2850.1048703639385</v>
      </c>
      <c r="J14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505643.82657787699</v>
      </c>
      <c r="K144" s="13">
        <f>IF(PaymentSchedule[[#This Row],[PMT NO]]&lt;&gt;"",SUM(INDEX(PaymentSchedule[INTEREST],1,1):PaymentSchedule[[#This Row],[INTEREST]]),"")</f>
        <v>395983.98758344795</v>
      </c>
    </row>
    <row r="145" spans="2:11" x14ac:dyDescent="0.2">
      <c r="B145" s="14">
        <f>IF(LoanIsGood,IF(ROW()-ROW(PaymentSchedule[[#Headers],[PMT NO]])&gt;ScheduledNumberOfPayments,"",ROW()-ROW(PaymentSchedule[[#Headers],[PMT NO]])),"")</f>
        <v>127</v>
      </c>
      <c r="C145" s="12">
        <f>IF(PaymentSchedule[[#This Row],[PMT NO]]&lt;&gt;"",EOMONTH(LoanStartDate,ROW(PaymentSchedule[[#This Row],[PMT NO]])-ROW(PaymentSchedule[[#Headers],[PMT NO]])-2)+DAY(LoanStartDate),"")</f>
        <v>49644</v>
      </c>
      <c r="D145" s="13">
        <f>IF(PaymentSchedule[[#This Row],[PMT NO]]&lt;&gt;"",IF(ROW()-ROW(PaymentSchedule[[#Headers],[BEGINNING BALANCE]])=1,LoanAmount,INDEX(PaymentSchedule[ENDING BALANCE],ROW()-ROW(PaymentSchedule[[#Headers],[BEGINNING BALANCE]])-1)),"")</f>
        <v>505643.82657787699</v>
      </c>
      <c r="E145" s="13">
        <f>IF(PaymentSchedule[[#This Row],[PMT NO]]&lt;&gt;"",ScheduledPayment,"")</f>
        <v>3891.588579409291</v>
      </c>
      <c r="F14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5" s="13">
        <f>IF(PaymentSchedule[[#This Row],[PMT NO]]&lt;&gt;"",PaymentSchedule[[#This Row],[TOTAL PAYMENT]]-PaymentSchedule[[#This Row],[INTEREST]],"")</f>
        <v>1047.3420549087327</v>
      </c>
      <c r="I145" s="13">
        <f>IF(PaymentSchedule[[#This Row],[PMT NO]]&lt;&gt;"",PaymentSchedule[[#This Row],[BEGINNING BALANCE]]*(InterestRate/PaymentsPerYear),"")</f>
        <v>2844.2465245005583</v>
      </c>
      <c r="J14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504596.48452296824</v>
      </c>
      <c r="K145" s="13">
        <f>IF(PaymentSchedule[[#This Row],[PMT NO]]&lt;&gt;"",SUM(INDEX(PaymentSchedule[INTEREST],1,1):PaymentSchedule[[#This Row],[INTEREST]]),"")</f>
        <v>398828.23410794849</v>
      </c>
    </row>
    <row r="146" spans="2:11" x14ac:dyDescent="0.2">
      <c r="B146" s="14">
        <f>IF(LoanIsGood,IF(ROW()-ROW(PaymentSchedule[[#Headers],[PMT NO]])&gt;ScheduledNumberOfPayments,"",ROW()-ROW(PaymentSchedule[[#Headers],[PMT NO]])),"")</f>
        <v>128</v>
      </c>
      <c r="C146" s="12">
        <f>IF(PaymentSchedule[[#This Row],[PMT NO]]&lt;&gt;"",EOMONTH(LoanStartDate,ROW(PaymentSchedule[[#This Row],[PMT NO]])-ROW(PaymentSchedule[[#Headers],[PMT NO]])-2)+DAY(LoanStartDate),"")</f>
        <v>49675</v>
      </c>
      <c r="D146" s="13">
        <f>IF(PaymentSchedule[[#This Row],[PMT NO]]&lt;&gt;"",IF(ROW()-ROW(PaymentSchedule[[#Headers],[BEGINNING BALANCE]])=1,LoanAmount,INDEX(PaymentSchedule[ENDING BALANCE],ROW()-ROW(PaymentSchedule[[#Headers],[BEGINNING BALANCE]])-1)),"")</f>
        <v>504596.48452296824</v>
      </c>
      <c r="E146" s="13">
        <f>IF(PaymentSchedule[[#This Row],[PMT NO]]&lt;&gt;"",ScheduledPayment,"")</f>
        <v>3891.588579409291</v>
      </c>
      <c r="F14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6" s="13">
        <f>IF(PaymentSchedule[[#This Row],[PMT NO]]&lt;&gt;"",PaymentSchedule[[#This Row],[TOTAL PAYMENT]]-PaymentSchedule[[#This Row],[INTEREST]],"")</f>
        <v>1053.2333539675942</v>
      </c>
      <c r="I146" s="13">
        <f>IF(PaymentSchedule[[#This Row],[PMT NO]]&lt;&gt;"",PaymentSchedule[[#This Row],[BEGINNING BALANCE]]*(InterestRate/PaymentsPerYear),"")</f>
        <v>2838.3552254416968</v>
      </c>
      <c r="J14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503543.25116900064</v>
      </c>
      <c r="K146" s="13">
        <f>IF(PaymentSchedule[[#This Row],[PMT NO]]&lt;&gt;"",SUM(INDEX(PaymentSchedule[INTEREST],1,1):PaymentSchedule[[#This Row],[INTEREST]]),"")</f>
        <v>401666.58933339018</v>
      </c>
    </row>
    <row r="147" spans="2:11" x14ac:dyDescent="0.2">
      <c r="B147" s="14">
        <f>IF(LoanIsGood,IF(ROW()-ROW(PaymentSchedule[[#Headers],[PMT NO]])&gt;ScheduledNumberOfPayments,"",ROW()-ROW(PaymentSchedule[[#Headers],[PMT NO]])),"")</f>
        <v>129</v>
      </c>
      <c r="C147" s="12">
        <f>IF(PaymentSchedule[[#This Row],[PMT NO]]&lt;&gt;"",EOMONTH(LoanStartDate,ROW(PaymentSchedule[[#This Row],[PMT NO]])-ROW(PaymentSchedule[[#Headers],[PMT NO]])-2)+DAY(LoanStartDate),"")</f>
        <v>49706</v>
      </c>
      <c r="D147" s="13">
        <f>IF(PaymentSchedule[[#This Row],[PMT NO]]&lt;&gt;"",IF(ROW()-ROW(PaymentSchedule[[#Headers],[BEGINNING BALANCE]])=1,LoanAmount,INDEX(PaymentSchedule[ENDING BALANCE],ROW()-ROW(PaymentSchedule[[#Headers],[BEGINNING BALANCE]])-1)),"")</f>
        <v>503543.25116900064</v>
      </c>
      <c r="E147" s="13">
        <f>IF(PaymentSchedule[[#This Row],[PMT NO]]&lt;&gt;"",ScheduledPayment,"")</f>
        <v>3891.588579409291</v>
      </c>
      <c r="F14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7" s="13">
        <f>IF(PaymentSchedule[[#This Row],[PMT NO]]&lt;&gt;"",PaymentSchedule[[#This Row],[TOTAL PAYMENT]]-PaymentSchedule[[#This Row],[INTEREST]],"")</f>
        <v>1059.1577915836619</v>
      </c>
      <c r="I147" s="13">
        <f>IF(PaymentSchedule[[#This Row],[PMT NO]]&lt;&gt;"",PaymentSchedule[[#This Row],[BEGINNING BALANCE]]*(InterestRate/PaymentsPerYear),"")</f>
        <v>2832.4307878256291</v>
      </c>
      <c r="J14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502484.09337741695</v>
      </c>
      <c r="K147" s="13">
        <f>IF(PaymentSchedule[[#This Row],[PMT NO]]&lt;&gt;"",SUM(INDEX(PaymentSchedule[INTEREST],1,1):PaymentSchedule[[#This Row],[INTEREST]]),"")</f>
        <v>404499.02012121578</v>
      </c>
    </row>
    <row r="148" spans="2:11" x14ac:dyDescent="0.2">
      <c r="B148" s="14">
        <f>IF(LoanIsGood,IF(ROW()-ROW(PaymentSchedule[[#Headers],[PMT NO]])&gt;ScheduledNumberOfPayments,"",ROW()-ROW(PaymentSchedule[[#Headers],[PMT NO]])),"")</f>
        <v>130</v>
      </c>
      <c r="C148" s="12">
        <f>IF(PaymentSchedule[[#This Row],[PMT NO]]&lt;&gt;"",EOMONTH(LoanStartDate,ROW(PaymentSchedule[[#This Row],[PMT NO]])-ROW(PaymentSchedule[[#Headers],[PMT NO]])-2)+DAY(LoanStartDate),"")</f>
        <v>49735</v>
      </c>
      <c r="D148" s="13">
        <f>IF(PaymentSchedule[[#This Row],[PMT NO]]&lt;&gt;"",IF(ROW()-ROW(PaymentSchedule[[#Headers],[BEGINNING BALANCE]])=1,LoanAmount,INDEX(PaymentSchedule[ENDING BALANCE],ROW()-ROW(PaymentSchedule[[#Headers],[BEGINNING BALANCE]])-1)),"")</f>
        <v>502484.09337741695</v>
      </c>
      <c r="E148" s="13">
        <f>IF(PaymentSchedule[[#This Row],[PMT NO]]&lt;&gt;"",ScheduledPayment,"")</f>
        <v>3891.588579409291</v>
      </c>
      <c r="F14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8" s="13">
        <f>IF(PaymentSchedule[[#This Row],[PMT NO]]&lt;&gt;"",PaymentSchedule[[#This Row],[TOTAL PAYMENT]]-PaymentSchedule[[#This Row],[INTEREST]],"")</f>
        <v>1065.1155541613202</v>
      </c>
      <c r="I148" s="13">
        <f>IF(PaymentSchedule[[#This Row],[PMT NO]]&lt;&gt;"",PaymentSchedule[[#This Row],[BEGINNING BALANCE]]*(InterestRate/PaymentsPerYear),"")</f>
        <v>2826.4730252479708</v>
      </c>
      <c r="J14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501418.97782325564</v>
      </c>
      <c r="K148" s="13">
        <f>IF(PaymentSchedule[[#This Row],[PMT NO]]&lt;&gt;"",SUM(INDEX(PaymentSchedule[INTEREST],1,1):PaymentSchedule[[#This Row],[INTEREST]]),"")</f>
        <v>407325.49314646376</v>
      </c>
    </row>
    <row r="149" spans="2:11" x14ac:dyDescent="0.2">
      <c r="B149" s="14">
        <f>IF(LoanIsGood,IF(ROW()-ROW(PaymentSchedule[[#Headers],[PMT NO]])&gt;ScheduledNumberOfPayments,"",ROW()-ROW(PaymentSchedule[[#Headers],[PMT NO]])),"")</f>
        <v>131</v>
      </c>
      <c r="C149" s="12">
        <f>IF(PaymentSchedule[[#This Row],[PMT NO]]&lt;&gt;"",EOMONTH(LoanStartDate,ROW(PaymentSchedule[[#This Row],[PMT NO]])-ROW(PaymentSchedule[[#Headers],[PMT NO]])-2)+DAY(LoanStartDate),"")</f>
        <v>49766</v>
      </c>
      <c r="D149" s="13">
        <f>IF(PaymentSchedule[[#This Row],[PMT NO]]&lt;&gt;"",IF(ROW()-ROW(PaymentSchedule[[#Headers],[BEGINNING BALANCE]])=1,LoanAmount,INDEX(PaymentSchedule[ENDING BALANCE],ROW()-ROW(PaymentSchedule[[#Headers],[BEGINNING BALANCE]])-1)),"")</f>
        <v>501418.97782325564</v>
      </c>
      <c r="E149" s="13">
        <f>IF(PaymentSchedule[[#This Row],[PMT NO]]&lt;&gt;"",ScheduledPayment,"")</f>
        <v>3891.588579409291</v>
      </c>
      <c r="F14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49" s="13">
        <f>IF(PaymentSchedule[[#This Row],[PMT NO]]&lt;&gt;"",PaymentSchedule[[#This Row],[TOTAL PAYMENT]]-PaymentSchedule[[#This Row],[INTEREST]],"")</f>
        <v>1071.1068291534775</v>
      </c>
      <c r="I149" s="13">
        <f>IF(PaymentSchedule[[#This Row],[PMT NO]]&lt;&gt;"",PaymentSchedule[[#This Row],[BEGINNING BALANCE]]*(InterestRate/PaymentsPerYear),"")</f>
        <v>2820.4817502558135</v>
      </c>
      <c r="J14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500347.87099410215</v>
      </c>
      <c r="K149" s="13">
        <f>IF(PaymentSchedule[[#This Row],[PMT NO]]&lt;&gt;"",SUM(INDEX(PaymentSchedule[INTEREST],1,1):PaymentSchedule[[#This Row],[INTEREST]]),"")</f>
        <v>410145.97489671956</v>
      </c>
    </row>
    <row r="150" spans="2:11" x14ac:dyDescent="0.2">
      <c r="B150" s="14">
        <f>IF(LoanIsGood,IF(ROW()-ROW(PaymentSchedule[[#Headers],[PMT NO]])&gt;ScheduledNumberOfPayments,"",ROW()-ROW(PaymentSchedule[[#Headers],[PMT NO]])),"")</f>
        <v>132</v>
      </c>
      <c r="C150" s="12">
        <f>IF(PaymentSchedule[[#This Row],[PMT NO]]&lt;&gt;"",EOMONTH(LoanStartDate,ROW(PaymentSchedule[[#This Row],[PMT NO]])-ROW(PaymentSchedule[[#Headers],[PMT NO]])-2)+DAY(LoanStartDate),"")</f>
        <v>49796</v>
      </c>
      <c r="D150" s="13">
        <f>IF(PaymentSchedule[[#This Row],[PMT NO]]&lt;&gt;"",IF(ROW()-ROW(PaymentSchedule[[#Headers],[BEGINNING BALANCE]])=1,LoanAmount,INDEX(PaymentSchedule[ENDING BALANCE],ROW()-ROW(PaymentSchedule[[#Headers],[BEGINNING BALANCE]])-1)),"")</f>
        <v>500347.87099410215</v>
      </c>
      <c r="E150" s="13">
        <f>IF(PaymentSchedule[[#This Row],[PMT NO]]&lt;&gt;"",ScheduledPayment,"")</f>
        <v>3891.588579409291</v>
      </c>
      <c r="F15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0" s="13">
        <f>IF(PaymentSchedule[[#This Row],[PMT NO]]&lt;&gt;"",PaymentSchedule[[#This Row],[TOTAL PAYMENT]]-PaymentSchedule[[#This Row],[INTEREST]],"")</f>
        <v>1077.1318050674663</v>
      </c>
      <c r="I150" s="13">
        <f>IF(PaymentSchedule[[#This Row],[PMT NO]]&lt;&gt;"",PaymentSchedule[[#This Row],[BEGINNING BALANCE]]*(InterestRate/PaymentsPerYear),"")</f>
        <v>2814.4567743418247</v>
      </c>
      <c r="J15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499270.73918903468</v>
      </c>
      <c r="K150" s="13">
        <f>IF(PaymentSchedule[[#This Row],[PMT NO]]&lt;&gt;"",SUM(INDEX(PaymentSchedule[INTEREST],1,1):PaymentSchedule[[#This Row],[INTEREST]]),"")</f>
        <v>412960.43167106138</v>
      </c>
    </row>
    <row r="151" spans="2:11" x14ac:dyDescent="0.2">
      <c r="B151" s="14">
        <f>IF(LoanIsGood,IF(ROW()-ROW(PaymentSchedule[[#Headers],[PMT NO]])&gt;ScheduledNumberOfPayments,"",ROW()-ROW(PaymentSchedule[[#Headers],[PMT NO]])),"")</f>
        <v>133</v>
      </c>
      <c r="C151" s="12">
        <f>IF(PaymentSchedule[[#This Row],[PMT NO]]&lt;&gt;"",EOMONTH(LoanStartDate,ROW(PaymentSchedule[[#This Row],[PMT NO]])-ROW(PaymentSchedule[[#Headers],[PMT NO]])-2)+DAY(LoanStartDate),"")</f>
        <v>49827</v>
      </c>
      <c r="D151" s="13">
        <f>IF(PaymentSchedule[[#This Row],[PMT NO]]&lt;&gt;"",IF(ROW()-ROW(PaymentSchedule[[#Headers],[BEGINNING BALANCE]])=1,LoanAmount,INDEX(PaymentSchedule[ENDING BALANCE],ROW()-ROW(PaymentSchedule[[#Headers],[BEGINNING BALANCE]])-1)),"")</f>
        <v>499270.73918903468</v>
      </c>
      <c r="E151" s="13">
        <f>IF(PaymentSchedule[[#This Row],[PMT NO]]&lt;&gt;"",ScheduledPayment,"")</f>
        <v>3891.588579409291</v>
      </c>
      <c r="F15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1" s="13">
        <f>IF(PaymentSchedule[[#This Row],[PMT NO]]&lt;&gt;"",PaymentSchedule[[#This Row],[TOTAL PAYMENT]]-PaymentSchedule[[#This Row],[INTEREST]],"")</f>
        <v>1083.1906714709708</v>
      </c>
      <c r="I151" s="13">
        <f>IF(PaymentSchedule[[#This Row],[PMT NO]]&lt;&gt;"",PaymentSchedule[[#This Row],[BEGINNING BALANCE]]*(InterestRate/PaymentsPerYear),"")</f>
        <v>2808.3979079383203</v>
      </c>
      <c r="J15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498187.54851756373</v>
      </c>
      <c r="K151" s="13">
        <f>IF(PaymentSchedule[[#This Row],[PMT NO]]&lt;&gt;"",SUM(INDEX(PaymentSchedule[INTEREST],1,1):PaymentSchedule[[#This Row],[INTEREST]]),"")</f>
        <v>415768.82957899972</v>
      </c>
    </row>
    <row r="152" spans="2:11" x14ac:dyDescent="0.2">
      <c r="B152" s="14">
        <f>IF(LoanIsGood,IF(ROW()-ROW(PaymentSchedule[[#Headers],[PMT NO]])&gt;ScheduledNumberOfPayments,"",ROW()-ROW(PaymentSchedule[[#Headers],[PMT NO]])),"")</f>
        <v>134</v>
      </c>
      <c r="C152" s="12">
        <f>IF(PaymentSchedule[[#This Row],[PMT NO]]&lt;&gt;"",EOMONTH(LoanStartDate,ROW(PaymentSchedule[[#This Row],[PMT NO]])-ROW(PaymentSchedule[[#Headers],[PMT NO]])-2)+DAY(LoanStartDate),"")</f>
        <v>49857</v>
      </c>
      <c r="D152" s="13">
        <f>IF(PaymentSchedule[[#This Row],[PMT NO]]&lt;&gt;"",IF(ROW()-ROW(PaymentSchedule[[#Headers],[BEGINNING BALANCE]])=1,LoanAmount,INDEX(PaymentSchedule[ENDING BALANCE],ROW()-ROW(PaymentSchedule[[#Headers],[BEGINNING BALANCE]])-1)),"")</f>
        <v>498187.54851756373</v>
      </c>
      <c r="E152" s="13">
        <f>IF(PaymentSchedule[[#This Row],[PMT NO]]&lt;&gt;"",ScheduledPayment,"")</f>
        <v>3891.588579409291</v>
      </c>
      <c r="F15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2" s="13">
        <f>IF(PaymentSchedule[[#This Row],[PMT NO]]&lt;&gt;"",PaymentSchedule[[#This Row],[TOTAL PAYMENT]]-PaymentSchedule[[#This Row],[INTEREST]],"")</f>
        <v>1089.2836189979948</v>
      </c>
      <c r="I152" s="13">
        <f>IF(PaymentSchedule[[#This Row],[PMT NO]]&lt;&gt;"",PaymentSchedule[[#This Row],[BEGINNING BALANCE]]*(InterestRate/PaymentsPerYear),"")</f>
        <v>2802.3049604112962</v>
      </c>
      <c r="J15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497098.26489856571</v>
      </c>
      <c r="K152" s="13">
        <f>IF(PaymentSchedule[[#This Row],[PMT NO]]&lt;&gt;"",SUM(INDEX(PaymentSchedule[INTEREST],1,1):PaymentSchedule[[#This Row],[INTEREST]]),"")</f>
        <v>418571.134539411</v>
      </c>
    </row>
    <row r="153" spans="2:11" x14ac:dyDescent="0.2">
      <c r="B153" s="14">
        <f>IF(LoanIsGood,IF(ROW()-ROW(PaymentSchedule[[#Headers],[PMT NO]])&gt;ScheduledNumberOfPayments,"",ROW()-ROW(PaymentSchedule[[#Headers],[PMT NO]])),"")</f>
        <v>135</v>
      </c>
      <c r="C153" s="12">
        <f>IF(PaymentSchedule[[#This Row],[PMT NO]]&lt;&gt;"",EOMONTH(LoanStartDate,ROW(PaymentSchedule[[#This Row],[PMT NO]])-ROW(PaymentSchedule[[#Headers],[PMT NO]])-2)+DAY(LoanStartDate),"")</f>
        <v>49888</v>
      </c>
      <c r="D153" s="13">
        <f>IF(PaymentSchedule[[#This Row],[PMT NO]]&lt;&gt;"",IF(ROW()-ROW(PaymentSchedule[[#Headers],[BEGINNING BALANCE]])=1,LoanAmount,INDEX(PaymentSchedule[ENDING BALANCE],ROW()-ROW(PaymentSchedule[[#Headers],[BEGINNING BALANCE]])-1)),"")</f>
        <v>497098.26489856571</v>
      </c>
      <c r="E153" s="13">
        <f>IF(PaymentSchedule[[#This Row],[PMT NO]]&lt;&gt;"",ScheduledPayment,"")</f>
        <v>3891.588579409291</v>
      </c>
      <c r="F15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3" s="13">
        <f>IF(PaymentSchedule[[#This Row],[PMT NO]]&lt;&gt;"",PaymentSchedule[[#This Row],[TOTAL PAYMENT]]-PaymentSchedule[[#This Row],[INTEREST]],"")</f>
        <v>1095.4108393548586</v>
      </c>
      <c r="I153" s="13">
        <f>IF(PaymentSchedule[[#This Row],[PMT NO]]&lt;&gt;"",PaymentSchedule[[#This Row],[BEGINNING BALANCE]]*(InterestRate/PaymentsPerYear),"")</f>
        <v>2796.1777400544324</v>
      </c>
      <c r="J15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496002.85405921086</v>
      </c>
      <c r="K153" s="13">
        <f>IF(PaymentSchedule[[#This Row],[PMT NO]]&lt;&gt;"",SUM(INDEX(PaymentSchedule[INTEREST],1,1):PaymentSchedule[[#This Row],[INTEREST]]),"")</f>
        <v>421367.31227946543</v>
      </c>
    </row>
    <row r="154" spans="2:11" x14ac:dyDescent="0.2">
      <c r="B154" s="14">
        <f>IF(LoanIsGood,IF(ROW()-ROW(PaymentSchedule[[#Headers],[PMT NO]])&gt;ScheduledNumberOfPayments,"",ROW()-ROW(PaymentSchedule[[#Headers],[PMT NO]])),"")</f>
        <v>136</v>
      </c>
      <c r="C154" s="12">
        <f>IF(PaymentSchedule[[#This Row],[PMT NO]]&lt;&gt;"",EOMONTH(LoanStartDate,ROW(PaymentSchedule[[#This Row],[PMT NO]])-ROW(PaymentSchedule[[#Headers],[PMT NO]])-2)+DAY(LoanStartDate),"")</f>
        <v>49919</v>
      </c>
      <c r="D154" s="13">
        <f>IF(PaymentSchedule[[#This Row],[PMT NO]]&lt;&gt;"",IF(ROW()-ROW(PaymentSchedule[[#Headers],[BEGINNING BALANCE]])=1,LoanAmount,INDEX(PaymentSchedule[ENDING BALANCE],ROW()-ROW(PaymentSchedule[[#Headers],[BEGINNING BALANCE]])-1)),"")</f>
        <v>496002.85405921086</v>
      </c>
      <c r="E154" s="13">
        <f>IF(PaymentSchedule[[#This Row],[PMT NO]]&lt;&gt;"",ScheduledPayment,"")</f>
        <v>3891.588579409291</v>
      </c>
      <c r="F15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4" s="13">
        <f>IF(PaymentSchedule[[#This Row],[PMT NO]]&lt;&gt;"",PaymentSchedule[[#This Row],[TOTAL PAYMENT]]-PaymentSchedule[[#This Row],[INTEREST]],"")</f>
        <v>1101.5725253262294</v>
      </c>
      <c r="I154" s="13">
        <f>IF(PaymentSchedule[[#This Row],[PMT NO]]&lt;&gt;"",PaymentSchedule[[#This Row],[BEGINNING BALANCE]]*(InterestRate/PaymentsPerYear),"")</f>
        <v>2790.0160540830616</v>
      </c>
      <c r="J15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494901.28153388464</v>
      </c>
      <c r="K154" s="13">
        <f>IF(PaymentSchedule[[#This Row],[PMT NO]]&lt;&gt;"",SUM(INDEX(PaymentSchedule[INTEREST],1,1):PaymentSchedule[[#This Row],[INTEREST]]),"")</f>
        <v>424157.3283335485</v>
      </c>
    </row>
    <row r="155" spans="2:11" x14ac:dyDescent="0.2">
      <c r="B155" s="14">
        <f>IF(LoanIsGood,IF(ROW()-ROW(PaymentSchedule[[#Headers],[PMT NO]])&gt;ScheduledNumberOfPayments,"",ROW()-ROW(PaymentSchedule[[#Headers],[PMT NO]])),"")</f>
        <v>137</v>
      </c>
      <c r="C155" s="12">
        <f>IF(PaymentSchedule[[#This Row],[PMT NO]]&lt;&gt;"",EOMONTH(LoanStartDate,ROW(PaymentSchedule[[#This Row],[PMT NO]])-ROW(PaymentSchedule[[#Headers],[PMT NO]])-2)+DAY(LoanStartDate),"")</f>
        <v>49949</v>
      </c>
      <c r="D155" s="13">
        <f>IF(PaymentSchedule[[#This Row],[PMT NO]]&lt;&gt;"",IF(ROW()-ROW(PaymentSchedule[[#Headers],[BEGINNING BALANCE]])=1,LoanAmount,INDEX(PaymentSchedule[ENDING BALANCE],ROW()-ROW(PaymentSchedule[[#Headers],[BEGINNING BALANCE]])-1)),"")</f>
        <v>494901.28153388464</v>
      </c>
      <c r="E155" s="13">
        <f>IF(PaymentSchedule[[#This Row],[PMT NO]]&lt;&gt;"",ScheduledPayment,"")</f>
        <v>3891.588579409291</v>
      </c>
      <c r="F15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5" s="13">
        <f>IF(PaymentSchedule[[#This Row],[PMT NO]]&lt;&gt;"",PaymentSchedule[[#This Row],[TOTAL PAYMENT]]-PaymentSchedule[[#This Row],[INTEREST]],"")</f>
        <v>1107.7688707811894</v>
      </c>
      <c r="I155" s="13">
        <f>IF(PaymentSchedule[[#This Row],[PMT NO]]&lt;&gt;"",PaymentSchedule[[#This Row],[BEGINNING BALANCE]]*(InterestRate/PaymentsPerYear),"")</f>
        <v>2783.8197086281016</v>
      </c>
      <c r="J15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493793.51266310347</v>
      </c>
      <c r="K155" s="13">
        <f>IF(PaymentSchedule[[#This Row],[PMT NO]]&lt;&gt;"",SUM(INDEX(PaymentSchedule[INTEREST],1,1):PaymentSchedule[[#This Row],[INTEREST]]),"")</f>
        <v>426941.14804217662</v>
      </c>
    </row>
    <row r="156" spans="2:11" x14ac:dyDescent="0.2">
      <c r="B156" s="14">
        <f>IF(LoanIsGood,IF(ROW()-ROW(PaymentSchedule[[#Headers],[PMT NO]])&gt;ScheduledNumberOfPayments,"",ROW()-ROW(PaymentSchedule[[#Headers],[PMT NO]])),"")</f>
        <v>138</v>
      </c>
      <c r="C156" s="12">
        <f>IF(PaymentSchedule[[#This Row],[PMT NO]]&lt;&gt;"",EOMONTH(LoanStartDate,ROW(PaymentSchedule[[#This Row],[PMT NO]])-ROW(PaymentSchedule[[#Headers],[PMT NO]])-2)+DAY(LoanStartDate),"")</f>
        <v>49980</v>
      </c>
      <c r="D156" s="13">
        <f>IF(PaymentSchedule[[#This Row],[PMT NO]]&lt;&gt;"",IF(ROW()-ROW(PaymentSchedule[[#Headers],[BEGINNING BALANCE]])=1,LoanAmount,INDEX(PaymentSchedule[ENDING BALANCE],ROW()-ROW(PaymentSchedule[[#Headers],[BEGINNING BALANCE]])-1)),"")</f>
        <v>493793.51266310347</v>
      </c>
      <c r="E156" s="13">
        <f>IF(PaymentSchedule[[#This Row],[PMT NO]]&lt;&gt;"",ScheduledPayment,"")</f>
        <v>3891.588579409291</v>
      </c>
      <c r="F15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6" s="13">
        <f>IF(PaymentSchedule[[#This Row],[PMT NO]]&lt;&gt;"",PaymentSchedule[[#This Row],[TOTAL PAYMENT]]-PaymentSchedule[[#This Row],[INTEREST]],"")</f>
        <v>1114.0000706793335</v>
      </c>
      <c r="I156" s="13">
        <f>IF(PaymentSchedule[[#This Row],[PMT NO]]&lt;&gt;"",PaymentSchedule[[#This Row],[BEGINNING BALANCE]]*(InterestRate/PaymentsPerYear),"")</f>
        <v>2777.5885087299575</v>
      </c>
      <c r="J15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492679.51259242411</v>
      </c>
      <c r="K156" s="13">
        <f>IF(PaymentSchedule[[#This Row],[PMT NO]]&lt;&gt;"",SUM(INDEX(PaymentSchedule[INTEREST],1,1):PaymentSchedule[[#This Row],[INTEREST]]),"")</f>
        <v>429718.73655090656</v>
      </c>
    </row>
    <row r="157" spans="2:11" x14ac:dyDescent="0.2">
      <c r="B157" s="14">
        <f>IF(LoanIsGood,IF(ROW()-ROW(PaymentSchedule[[#Headers],[PMT NO]])&gt;ScheduledNumberOfPayments,"",ROW()-ROW(PaymentSchedule[[#Headers],[PMT NO]])),"")</f>
        <v>139</v>
      </c>
      <c r="C157" s="12">
        <f>IF(PaymentSchedule[[#This Row],[PMT NO]]&lt;&gt;"",EOMONTH(LoanStartDate,ROW(PaymentSchedule[[#This Row],[PMT NO]])-ROW(PaymentSchedule[[#Headers],[PMT NO]])-2)+DAY(LoanStartDate),"")</f>
        <v>50010</v>
      </c>
      <c r="D157" s="13">
        <f>IF(PaymentSchedule[[#This Row],[PMT NO]]&lt;&gt;"",IF(ROW()-ROW(PaymentSchedule[[#Headers],[BEGINNING BALANCE]])=1,LoanAmount,INDEX(PaymentSchedule[ENDING BALANCE],ROW()-ROW(PaymentSchedule[[#Headers],[BEGINNING BALANCE]])-1)),"")</f>
        <v>492679.51259242411</v>
      </c>
      <c r="E157" s="13">
        <f>IF(PaymentSchedule[[#This Row],[PMT NO]]&lt;&gt;"",ScheduledPayment,"")</f>
        <v>3891.588579409291</v>
      </c>
      <c r="F15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7" s="13">
        <f>IF(PaymentSchedule[[#This Row],[PMT NO]]&lt;&gt;"",PaymentSchedule[[#This Row],[TOTAL PAYMENT]]-PaymentSchedule[[#This Row],[INTEREST]],"")</f>
        <v>1120.2663210769051</v>
      </c>
      <c r="I157" s="13">
        <f>IF(PaymentSchedule[[#This Row],[PMT NO]]&lt;&gt;"",PaymentSchedule[[#This Row],[BEGINNING BALANCE]]*(InterestRate/PaymentsPerYear),"")</f>
        <v>2771.3222583323859</v>
      </c>
      <c r="J15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491559.24627134722</v>
      </c>
      <c r="K157" s="13">
        <f>IF(PaymentSchedule[[#This Row],[PMT NO]]&lt;&gt;"",SUM(INDEX(PaymentSchedule[INTEREST],1,1):PaymentSchedule[[#This Row],[INTEREST]]),"")</f>
        <v>432490.05880923895</v>
      </c>
    </row>
    <row r="158" spans="2:11" x14ac:dyDescent="0.2">
      <c r="B158" s="14">
        <f>IF(LoanIsGood,IF(ROW()-ROW(PaymentSchedule[[#Headers],[PMT NO]])&gt;ScheduledNumberOfPayments,"",ROW()-ROW(PaymentSchedule[[#Headers],[PMT NO]])),"")</f>
        <v>140</v>
      </c>
      <c r="C158" s="12">
        <f>IF(PaymentSchedule[[#This Row],[PMT NO]]&lt;&gt;"",EOMONTH(LoanStartDate,ROW(PaymentSchedule[[#This Row],[PMT NO]])-ROW(PaymentSchedule[[#Headers],[PMT NO]])-2)+DAY(LoanStartDate),"")</f>
        <v>50041</v>
      </c>
      <c r="D158" s="13">
        <f>IF(PaymentSchedule[[#This Row],[PMT NO]]&lt;&gt;"",IF(ROW()-ROW(PaymentSchedule[[#Headers],[BEGINNING BALANCE]])=1,LoanAmount,INDEX(PaymentSchedule[ENDING BALANCE],ROW()-ROW(PaymentSchedule[[#Headers],[BEGINNING BALANCE]])-1)),"")</f>
        <v>491559.24627134722</v>
      </c>
      <c r="E158" s="13">
        <f>IF(PaymentSchedule[[#This Row],[PMT NO]]&lt;&gt;"",ScheduledPayment,"")</f>
        <v>3891.588579409291</v>
      </c>
      <c r="F15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8" s="13">
        <f>IF(PaymentSchedule[[#This Row],[PMT NO]]&lt;&gt;"",PaymentSchedule[[#This Row],[TOTAL PAYMENT]]-PaymentSchedule[[#This Row],[INTEREST]],"")</f>
        <v>1126.5678191329625</v>
      </c>
      <c r="I158" s="13">
        <f>IF(PaymentSchedule[[#This Row],[PMT NO]]&lt;&gt;"",PaymentSchedule[[#This Row],[BEGINNING BALANCE]]*(InterestRate/PaymentsPerYear),"")</f>
        <v>2765.0207602763285</v>
      </c>
      <c r="J15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490432.67845221428</v>
      </c>
      <c r="K158" s="13">
        <f>IF(PaymentSchedule[[#This Row],[PMT NO]]&lt;&gt;"",SUM(INDEX(PaymentSchedule[INTEREST],1,1):PaymentSchedule[[#This Row],[INTEREST]]),"")</f>
        <v>435255.07956951531</v>
      </c>
    </row>
    <row r="159" spans="2:11" x14ac:dyDescent="0.2">
      <c r="B159" s="14">
        <f>IF(LoanIsGood,IF(ROW()-ROW(PaymentSchedule[[#Headers],[PMT NO]])&gt;ScheduledNumberOfPayments,"",ROW()-ROW(PaymentSchedule[[#Headers],[PMT NO]])),"")</f>
        <v>141</v>
      </c>
      <c r="C159" s="12">
        <f>IF(PaymentSchedule[[#This Row],[PMT NO]]&lt;&gt;"",EOMONTH(LoanStartDate,ROW(PaymentSchedule[[#This Row],[PMT NO]])-ROW(PaymentSchedule[[#Headers],[PMT NO]])-2)+DAY(LoanStartDate),"")</f>
        <v>50072</v>
      </c>
      <c r="D159" s="13">
        <f>IF(PaymentSchedule[[#This Row],[PMT NO]]&lt;&gt;"",IF(ROW()-ROW(PaymentSchedule[[#Headers],[BEGINNING BALANCE]])=1,LoanAmount,INDEX(PaymentSchedule[ENDING BALANCE],ROW()-ROW(PaymentSchedule[[#Headers],[BEGINNING BALANCE]])-1)),"")</f>
        <v>490432.67845221428</v>
      </c>
      <c r="E159" s="13">
        <f>IF(PaymentSchedule[[#This Row],[PMT NO]]&lt;&gt;"",ScheduledPayment,"")</f>
        <v>3891.588579409291</v>
      </c>
      <c r="F15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59" s="13">
        <f>IF(PaymentSchedule[[#This Row],[PMT NO]]&lt;&gt;"",PaymentSchedule[[#This Row],[TOTAL PAYMENT]]-PaymentSchedule[[#This Row],[INTEREST]],"")</f>
        <v>1132.9047631155854</v>
      </c>
      <c r="I159" s="13">
        <f>IF(PaymentSchedule[[#This Row],[PMT NO]]&lt;&gt;"",PaymentSchedule[[#This Row],[BEGINNING BALANCE]]*(InterestRate/PaymentsPerYear),"")</f>
        <v>2758.6838162937056</v>
      </c>
      <c r="J15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489299.77368909871</v>
      </c>
      <c r="K159" s="13">
        <f>IF(PaymentSchedule[[#This Row],[PMT NO]]&lt;&gt;"",SUM(INDEX(PaymentSchedule[INTEREST],1,1):PaymentSchedule[[#This Row],[INTEREST]]),"")</f>
        <v>438013.76338580903</v>
      </c>
    </row>
    <row r="160" spans="2:11" x14ac:dyDescent="0.2">
      <c r="B160" s="14">
        <f>IF(LoanIsGood,IF(ROW()-ROW(PaymentSchedule[[#Headers],[PMT NO]])&gt;ScheduledNumberOfPayments,"",ROW()-ROW(PaymentSchedule[[#Headers],[PMT NO]])),"")</f>
        <v>142</v>
      </c>
      <c r="C160" s="12">
        <f>IF(PaymentSchedule[[#This Row],[PMT NO]]&lt;&gt;"",EOMONTH(LoanStartDate,ROW(PaymentSchedule[[#This Row],[PMT NO]])-ROW(PaymentSchedule[[#Headers],[PMT NO]])-2)+DAY(LoanStartDate),"")</f>
        <v>50100</v>
      </c>
      <c r="D160" s="13">
        <f>IF(PaymentSchedule[[#This Row],[PMT NO]]&lt;&gt;"",IF(ROW()-ROW(PaymentSchedule[[#Headers],[BEGINNING BALANCE]])=1,LoanAmount,INDEX(PaymentSchedule[ENDING BALANCE],ROW()-ROW(PaymentSchedule[[#Headers],[BEGINNING BALANCE]])-1)),"")</f>
        <v>489299.77368909871</v>
      </c>
      <c r="E160" s="13">
        <f>IF(PaymentSchedule[[#This Row],[PMT NO]]&lt;&gt;"",ScheduledPayment,"")</f>
        <v>3891.588579409291</v>
      </c>
      <c r="F16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0" s="13">
        <f>IF(PaymentSchedule[[#This Row],[PMT NO]]&lt;&gt;"",PaymentSchedule[[#This Row],[TOTAL PAYMENT]]-PaymentSchedule[[#This Row],[INTEREST]],"")</f>
        <v>1139.2773524081103</v>
      </c>
      <c r="I160" s="13">
        <f>IF(PaymentSchedule[[#This Row],[PMT NO]]&lt;&gt;"",PaymentSchedule[[#This Row],[BEGINNING BALANCE]]*(InterestRate/PaymentsPerYear),"")</f>
        <v>2752.3112270011807</v>
      </c>
      <c r="J16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488160.49633669062</v>
      </c>
      <c r="K160" s="13">
        <f>IF(PaymentSchedule[[#This Row],[PMT NO]]&lt;&gt;"",SUM(INDEX(PaymentSchedule[INTEREST],1,1):PaymentSchedule[[#This Row],[INTEREST]]),"")</f>
        <v>440766.07461281022</v>
      </c>
    </row>
    <row r="161" spans="2:11" x14ac:dyDescent="0.2">
      <c r="B161" s="14">
        <f>IF(LoanIsGood,IF(ROW()-ROW(PaymentSchedule[[#Headers],[PMT NO]])&gt;ScheduledNumberOfPayments,"",ROW()-ROW(PaymentSchedule[[#Headers],[PMT NO]])),"")</f>
        <v>143</v>
      </c>
      <c r="C161" s="12">
        <f>IF(PaymentSchedule[[#This Row],[PMT NO]]&lt;&gt;"",EOMONTH(LoanStartDate,ROW(PaymentSchedule[[#This Row],[PMT NO]])-ROW(PaymentSchedule[[#Headers],[PMT NO]])-2)+DAY(LoanStartDate),"")</f>
        <v>50131</v>
      </c>
      <c r="D161" s="13">
        <f>IF(PaymentSchedule[[#This Row],[PMT NO]]&lt;&gt;"",IF(ROW()-ROW(PaymentSchedule[[#Headers],[BEGINNING BALANCE]])=1,LoanAmount,INDEX(PaymentSchedule[ENDING BALANCE],ROW()-ROW(PaymentSchedule[[#Headers],[BEGINNING BALANCE]])-1)),"")</f>
        <v>488160.49633669062</v>
      </c>
      <c r="E161" s="13">
        <f>IF(PaymentSchedule[[#This Row],[PMT NO]]&lt;&gt;"",ScheduledPayment,"")</f>
        <v>3891.588579409291</v>
      </c>
      <c r="F16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1" s="13">
        <f>IF(PaymentSchedule[[#This Row],[PMT NO]]&lt;&gt;"",PaymentSchedule[[#This Row],[TOTAL PAYMENT]]-PaymentSchedule[[#This Row],[INTEREST]],"")</f>
        <v>1145.685787515406</v>
      </c>
      <c r="I161" s="13">
        <f>IF(PaymentSchedule[[#This Row],[PMT NO]]&lt;&gt;"",PaymentSchedule[[#This Row],[BEGINNING BALANCE]]*(InterestRate/PaymentsPerYear),"")</f>
        <v>2745.902791893885</v>
      </c>
      <c r="J16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487014.81054917519</v>
      </c>
      <c r="K161" s="13">
        <f>IF(PaymentSchedule[[#This Row],[PMT NO]]&lt;&gt;"",SUM(INDEX(PaymentSchedule[INTEREST],1,1):PaymentSchedule[[#This Row],[INTEREST]]),"")</f>
        <v>443511.97740470408</v>
      </c>
    </row>
    <row r="162" spans="2:11" x14ac:dyDescent="0.2">
      <c r="B162" s="14">
        <f>IF(LoanIsGood,IF(ROW()-ROW(PaymentSchedule[[#Headers],[PMT NO]])&gt;ScheduledNumberOfPayments,"",ROW()-ROW(PaymentSchedule[[#Headers],[PMT NO]])),"")</f>
        <v>144</v>
      </c>
      <c r="C162" s="12">
        <f>IF(PaymentSchedule[[#This Row],[PMT NO]]&lt;&gt;"",EOMONTH(LoanStartDate,ROW(PaymentSchedule[[#This Row],[PMT NO]])-ROW(PaymentSchedule[[#Headers],[PMT NO]])-2)+DAY(LoanStartDate),"")</f>
        <v>50161</v>
      </c>
      <c r="D162" s="13">
        <f>IF(PaymentSchedule[[#This Row],[PMT NO]]&lt;&gt;"",IF(ROW()-ROW(PaymentSchedule[[#Headers],[BEGINNING BALANCE]])=1,LoanAmount,INDEX(PaymentSchedule[ENDING BALANCE],ROW()-ROW(PaymentSchedule[[#Headers],[BEGINNING BALANCE]])-1)),"")</f>
        <v>487014.81054917519</v>
      </c>
      <c r="E162" s="13">
        <f>IF(PaymentSchedule[[#This Row],[PMT NO]]&lt;&gt;"",ScheduledPayment,"")</f>
        <v>3891.588579409291</v>
      </c>
      <c r="F16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2" s="13">
        <f>IF(PaymentSchedule[[#This Row],[PMT NO]]&lt;&gt;"",PaymentSchedule[[#This Row],[TOTAL PAYMENT]]-PaymentSchedule[[#This Row],[INTEREST]],"")</f>
        <v>1152.1302700701804</v>
      </c>
      <c r="I162" s="13">
        <f>IF(PaymentSchedule[[#This Row],[PMT NO]]&lt;&gt;"",PaymentSchedule[[#This Row],[BEGINNING BALANCE]]*(InterestRate/PaymentsPerYear),"")</f>
        <v>2739.4583093391107</v>
      </c>
      <c r="J16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485862.68027910503</v>
      </c>
      <c r="K162" s="13">
        <f>IF(PaymentSchedule[[#This Row],[PMT NO]]&lt;&gt;"",SUM(INDEX(PaymentSchedule[INTEREST],1,1):PaymentSchedule[[#This Row],[INTEREST]]),"")</f>
        <v>446251.43571404321</v>
      </c>
    </row>
    <row r="163" spans="2:11" x14ac:dyDescent="0.2">
      <c r="B163" s="14">
        <f>IF(LoanIsGood,IF(ROW()-ROW(PaymentSchedule[[#Headers],[PMT NO]])&gt;ScheduledNumberOfPayments,"",ROW()-ROW(PaymentSchedule[[#Headers],[PMT NO]])),"")</f>
        <v>145</v>
      </c>
      <c r="C163" s="12">
        <f>IF(PaymentSchedule[[#This Row],[PMT NO]]&lt;&gt;"",EOMONTH(LoanStartDate,ROW(PaymentSchedule[[#This Row],[PMT NO]])-ROW(PaymentSchedule[[#Headers],[PMT NO]])-2)+DAY(LoanStartDate),"")</f>
        <v>50192</v>
      </c>
      <c r="D163" s="13">
        <f>IF(PaymentSchedule[[#This Row],[PMT NO]]&lt;&gt;"",IF(ROW()-ROW(PaymentSchedule[[#Headers],[BEGINNING BALANCE]])=1,LoanAmount,INDEX(PaymentSchedule[ENDING BALANCE],ROW()-ROW(PaymentSchedule[[#Headers],[BEGINNING BALANCE]])-1)),"")</f>
        <v>485862.68027910503</v>
      </c>
      <c r="E163" s="13">
        <f>IF(PaymentSchedule[[#This Row],[PMT NO]]&lt;&gt;"",ScheduledPayment,"")</f>
        <v>3891.588579409291</v>
      </c>
      <c r="F16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3" s="13">
        <f>IF(PaymentSchedule[[#This Row],[PMT NO]]&lt;&gt;"",PaymentSchedule[[#This Row],[TOTAL PAYMENT]]-PaymentSchedule[[#This Row],[INTEREST]],"")</f>
        <v>1158.611002839325</v>
      </c>
      <c r="I163" s="13">
        <f>IF(PaymentSchedule[[#This Row],[PMT NO]]&lt;&gt;"",PaymentSchedule[[#This Row],[BEGINNING BALANCE]]*(InterestRate/PaymentsPerYear),"")</f>
        <v>2732.977576569966</v>
      </c>
      <c r="J16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484704.06927626568</v>
      </c>
      <c r="K163" s="13">
        <f>IF(PaymentSchedule[[#This Row],[PMT NO]]&lt;&gt;"",SUM(INDEX(PaymentSchedule[INTEREST],1,1):PaymentSchedule[[#This Row],[INTEREST]]),"")</f>
        <v>448984.41329061316</v>
      </c>
    </row>
    <row r="164" spans="2:11" x14ac:dyDescent="0.2">
      <c r="B164" s="14">
        <f>IF(LoanIsGood,IF(ROW()-ROW(PaymentSchedule[[#Headers],[PMT NO]])&gt;ScheduledNumberOfPayments,"",ROW()-ROW(PaymentSchedule[[#Headers],[PMT NO]])),"")</f>
        <v>146</v>
      </c>
      <c r="C164" s="12">
        <f>IF(PaymentSchedule[[#This Row],[PMT NO]]&lt;&gt;"",EOMONTH(LoanStartDate,ROW(PaymentSchedule[[#This Row],[PMT NO]])-ROW(PaymentSchedule[[#Headers],[PMT NO]])-2)+DAY(LoanStartDate),"")</f>
        <v>50222</v>
      </c>
      <c r="D164" s="13">
        <f>IF(PaymentSchedule[[#This Row],[PMT NO]]&lt;&gt;"",IF(ROW()-ROW(PaymentSchedule[[#Headers],[BEGINNING BALANCE]])=1,LoanAmount,INDEX(PaymentSchedule[ENDING BALANCE],ROW()-ROW(PaymentSchedule[[#Headers],[BEGINNING BALANCE]])-1)),"")</f>
        <v>484704.06927626568</v>
      </c>
      <c r="E164" s="13">
        <f>IF(PaymentSchedule[[#This Row],[PMT NO]]&lt;&gt;"",ScheduledPayment,"")</f>
        <v>3891.588579409291</v>
      </c>
      <c r="F16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4" s="13">
        <f>IF(PaymentSchedule[[#This Row],[PMT NO]]&lt;&gt;"",PaymentSchedule[[#This Row],[TOTAL PAYMENT]]-PaymentSchedule[[#This Row],[INTEREST]],"")</f>
        <v>1165.1281897302961</v>
      </c>
      <c r="I164" s="13">
        <f>IF(PaymentSchedule[[#This Row],[PMT NO]]&lt;&gt;"",PaymentSchedule[[#This Row],[BEGINNING BALANCE]]*(InterestRate/PaymentsPerYear),"")</f>
        <v>2726.4603896789949</v>
      </c>
      <c r="J16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483538.9410865354</v>
      </c>
      <c r="K164" s="13">
        <f>IF(PaymentSchedule[[#This Row],[PMT NO]]&lt;&gt;"",SUM(INDEX(PaymentSchedule[INTEREST],1,1):PaymentSchedule[[#This Row],[INTEREST]]),"")</f>
        <v>451710.87368029216</v>
      </c>
    </row>
    <row r="165" spans="2:11" x14ac:dyDescent="0.2">
      <c r="B165" s="14">
        <f>IF(LoanIsGood,IF(ROW()-ROW(PaymentSchedule[[#Headers],[PMT NO]])&gt;ScheduledNumberOfPayments,"",ROW()-ROW(PaymentSchedule[[#Headers],[PMT NO]])),"")</f>
        <v>147</v>
      </c>
      <c r="C165" s="12">
        <f>IF(PaymentSchedule[[#This Row],[PMT NO]]&lt;&gt;"",EOMONTH(LoanStartDate,ROW(PaymentSchedule[[#This Row],[PMT NO]])-ROW(PaymentSchedule[[#Headers],[PMT NO]])-2)+DAY(LoanStartDate),"")</f>
        <v>50253</v>
      </c>
      <c r="D165" s="13">
        <f>IF(PaymentSchedule[[#This Row],[PMT NO]]&lt;&gt;"",IF(ROW()-ROW(PaymentSchedule[[#Headers],[BEGINNING BALANCE]])=1,LoanAmount,INDEX(PaymentSchedule[ENDING BALANCE],ROW()-ROW(PaymentSchedule[[#Headers],[BEGINNING BALANCE]])-1)),"")</f>
        <v>483538.9410865354</v>
      </c>
      <c r="E165" s="13">
        <f>IF(PaymentSchedule[[#This Row],[PMT NO]]&lt;&gt;"",ScheduledPayment,"")</f>
        <v>3891.588579409291</v>
      </c>
      <c r="F16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5" s="13">
        <f>IF(PaymentSchedule[[#This Row],[PMT NO]]&lt;&gt;"",PaymentSchedule[[#This Row],[TOTAL PAYMENT]]-PaymentSchedule[[#This Row],[INTEREST]],"")</f>
        <v>1171.6820357975289</v>
      </c>
      <c r="I165" s="13">
        <f>IF(PaymentSchedule[[#This Row],[PMT NO]]&lt;&gt;"",PaymentSchedule[[#This Row],[BEGINNING BALANCE]]*(InterestRate/PaymentsPerYear),"")</f>
        <v>2719.9065436117621</v>
      </c>
      <c r="J16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482367.25905073789</v>
      </c>
      <c r="K165" s="13">
        <f>IF(PaymentSchedule[[#This Row],[PMT NO]]&lt;&gt;"",SUM(INDEX(PaymentSchedule[INTEREST],1,1):PaymentSchedule[[#This Row],[INTEREST]]),"")</f>
        <v>454430.78022390394</v>
      </c>
    </row>
    <row r="166" spans="2:11" x14ac:dyDescent="0.2">
      <c r="B166" s="14">
        <f>IF(LoanIsGood,IF(ROW()-ROW(PaymentSchedule[[#Headers],[PMT NO]])&gt;ScheduledNumberOfPayments,"",ROW()-ROW(PaymentSchedule[[#Headers],[PMT NO]])),"")</f>
        <v>148</v>
      </c>
      <c r="C166" s="12">
        <f>IF(PaymentSchedule[[#This Row],[PMT NO]]&lt;&gt;"",EOMONTH(LoanStartDate,ROW(PaymentSchedule[[#This Row],[PMT NO]])-ROW(PaymentSchedule[[#Headers],[PMT NO]])-2)+DAY(LoanStartDate),"")</f>
        <v>50284</v>
      </c>
      <c r="D166" s="13">
        <f>IF(PaymentSchedule[[#This Row],[PMT NO]]&lt;&gt;"",IF(ROW()-ROW(PaymentSchedule[[#Headers],[BEGINNING BALANCE]])=1,LoanAmount,INDEX(PaymentSchedule[ENDING BALANCE],ROW()-ROW(PaymentSchedule[[#Headers],[BEGINNING BALANCE]])-1)),"")</f>
        <v>482367.25905073789</v>
      </c>
      <c r="E166" s="13">
        <f>IF(PaymentSchedule[[#This Row],[PMT NO]]&lt;&gt;"",ScheduledPayment,"")</f>
        <v>3891.588579409291</v>
      </c>
      <c r="F16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6" s="13">
        <f>IF(PaymentSchedule[[#This Row],[PMT NO]]&lt;&gt;"",PaymentSchedule[[#This Row],[TOTAL PAYMENT]]-PaymentSchedule[[#This Row],[INTEREST]],"")</f>
        <v>1178.27274724889</v>
      </c>
      <c r="I166" s="13">
        <f>IF(PaymentSchedule[[#This Row],[PMT NO]]&lt;&gt;"",PaymentSchedule[[#This Row],[BEGINNING BALANCE]]*(InterestRate/PaymentsPerYear),"")</f>
        <v>2713.315832160401</v>
      </c>
      <c r="J16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481188.98630348901</v>
      </c>
      <c r="K166" s="13">
        <f>IF(PaymentSchedule[[#This Row],[PMT NO]]&lt;&gt;"",SUM(INDEX(PaymentSchedule[INTEREST],1,1):PaymentSchedule[[#This Row],[INTEREST]]),"")</f>
        <v>457144.09605606436</v>
      </c>
    </row>
    <row r="167" spans="2:11" x14ac:dyDescent="0.2">
      <c r="B167" s="14">
        <f>IF(LoanIsGood,IF(ROW()-ROW(PaymentSchedule[[#Headers],[PMT NO]])&gt;ScheduledNumberOfPayments,"",ROW()-ROW(PaymentSchedule[[#Headers],[PMT NO]])),"")</f>
        <v>149</v>
      </c>
      <c r="C167" s="12">
        <f>IF(PaymentSchedule[[#This Row],[PMT NO]]&lt;&gt;"",EOMONTH(LoanStartDate,ROW(PaymentSchedule[[#This Row],[PMT NO]])-ROW(PaymentSchedule[[#Headers],[PMT NO]])-2)+DAY(LoanStartDate),"")</f>
        <v>50314</v>
      </c>
      <c r="D167" s="13">
        <f>IF(PaymentSchedule[[#This Row],[PMT NO]]&lt;&gt;"",IF(ROW()-ROW(PaymentSchedule[[#Headers],[BEGINNING BALANCE]])=1,LoanAmount,INDEX(PaymentSchedule[ENDING BALANCE],ROW()-ROW(PaymentSchedule[[#Headers],[BEGINNING BALANCE]])-1)),"")</f>
        <v>481188.98630348901</v>
      </c>
      <c r="E167" s="13">
        <f>IF(PaymentSchedule[[#This Row],[PMT NO]]&lt;&gt;"",ScheduledPayment,"")</f>
        <v>3891.588579409291</v>
      </c>
      <c r="F16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7" s="13">
        <f>IF(PaymentSchedule[[#This Row],[PMT NO]]&lt;&gt;"",PaymentSchedule[[#This Row],[TOTAL PAYMENT]]-PaymentSchedule[[#This Row],[INTEREST]],"")</f>
        <v>1184.9005314521651</v>
      </c>
      <c r="I167" s="13">
        <f>IF(PaymentSchedule[[#This Row],[PMT NO]]&lt;&gt;"",PaymentSchedule[[#This Row],[BEGINNING BALANCE]]*(InterestRate/PaymentsPerYear),"")</f>
        <v>2706.6880479571259</v>
      </c>
      <c r="J16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480004.08577203687</v>
      </c>
      <c r="K167" s="13">
        <f>IF(PaymentSchedule[[#This Row],[PMT NO]]&lt;&gt;"",SUM(INDEX(PaymentSchedule[INTEREST],1,1):PaymentSchedule[[#This Row],[INTEREST]]),"")</f>
        <v>459850.7841040215</v>
      </c>
    </row>
    <row r="168" spans="2:11" x14ac:dyDescent="0.2">
      <c r="B168" s="14">
        <f>IF(LoanIsGood,IF(ROW()-ROW(PaymentSchedule[[#Headers],[PMT NO]])&gt;ScheduledNumberOfPayments,"",ROW()-ROW(PaymentSchedule[[#Headers],[PMT NO]])),"")</f>
        <v>150</v>
      </c>
      <c r="C168" s="12">
        <f>IF(PaymentSchedule[[#This Row],[PMT NO]]&lt;&gt;"",EOMONTH(LoanStartDate,ROW(PaymentSchedule[[#This Row],[PMT NO]])-ROW(PaymentSchedule[[#Headers],[PMT NO]])-2)+DAY(LoanStartDate),"")</f>
        <v>50345</v>
      </c>
      <c r="D168" s="13">
        <f>IF(PaymentSchedule[[#This Row],[PMT NO]]&lt;&gt;"",IF(ROW()-ROW(PaymentSchedule[[#Headers],[BEGINNING BALANCE]])=1,LoanAmount,INDEX(PaymentSchedule[ENDING BALANCE],ROW()-ROW(PaymentSchedule[[#Headers],[BEGINNING BALANCE]])-1)),"")</f>
        <v>480004.08577203687</v>
      </c>
      <c r="E168" s="13">
        <f>IF(PaymentSchedule[[#This Row],[PMT NO]]&lt;&gt;"",ScheduledPayment,"")</f>
        <v>3891.588579409291</v>
      </c>
      <c r="F16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8" s="13">
        <f>IF(PaymentSchedule[[#This Row],[PMT NO]]&lt;&gt;"",PaymentSchedule[[#This Row],[TOTAL PAYMENT]]-PaymentSchedule[[#This Row],[INTEREST]],"")</f>
        <v>1191.5655969415834</v>
      </c>
      <c r="I168" s="13">
        <f>IF(PaymentSchedule[[#This Row],[PMT NO]]&lt;&gt;"",PaymentSchedule[[#This Row],[BEGINNING BALANCE]]*(InterestRate/PaymentsPerYear),"")</f>
        <v>2700.0229824677076</v>
      </c>
      <c r="J16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478812.5201750953</v>
      </c>
      <c r="K168" s="13">
        <f>IF(PaymentSchedule[[#This Row],[PMT NO]]&lt;&gt;"",SUM(INDEX(PaymentSchedule[INTEREST],1,1):PaymentSchedule[[#This Row],[INTEREST]]),"")</f>
        <v>462550.80708648922</v>
      </c>
    </row>
    <row r="169" spans="2:11" x14ac:dyDescent="0.2">
      <c r="B169" s="14">
        <f>IF(LoanIsGood,IF(ROW()-ROW(PaymentSchedule[[#Headers],[PMT NO]])&gt;ScheduledNumberOfPayments,"",ROW()-ROW(PaymentSchedule[[#Headers],[PMT NO]])),"")</f>
        <v>151</v>
      </c>
      <c r="C169" s="12">
        <f>IF(PaymentSchedule[[#This Row],[PMT NO]]&lt;&gt;"",EOMONTH(LoanStartDate,ROW(PaymentSchedule[[#This Row],[PMT NO]])-ROW(PaymentSchedule[[#Headers],[PMT NO]])-2)+DAY(LoanStartDate),"")</f>
        <v>50375</v>
      </c>
      <c r="D169" s="13">
        <f>IF(PaymentSchedule[[#This Row],[PMT NO]]&lt;&gt;"",IF(ROW()-ROW(PaymentSchedule[[#Headers],[BEGINNING BALANCE]])=1,LoanAmount,INDEX(PaymentSchedule[ENDING BALANCE],ROW()-ROW(PaymentSchedule[[#Headers],[BEGINNING BALANCE]])-1)),"")</f>
        <v>478812.5201750953</v>
      </c>
      <c r="E169" s="13">
        <f>IF(PaymentSchedule[[#This Row],[PMT NO]]&lt;&gt;"",ScheduledPayment,"")</f>
        <v>3891.588579409291</v>
      </c>
      <c r="F16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69" s="13">
        <f>IF(PaymentSchedule[[#This Row],[PMT NO]]&lt;&gt;"",PaymentSchedule[[#This Row],[TOTAL PAYMENT]]-PaymentSchedule[[#This Row],[INTEREST]],"")</f>
        <v>1198.2681534243798</v>
      </c>
      <c r="I169" s="13">
        <f>IF(PaymentSchedule[[#This Row],[PMT NO]]&lt;&gt;"",PaymentSchedule[[#This Row],[BEGINNING BALANCE]]*(InterestRate/PaymentsPerYear),"")</f>
        <v>2693.3204259849113</v>
      </c>
      <c r="J16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477614.25202167092</v>
      </c>
      <c r="K169" s="13">
        <f>IF(PaymentSchedule[[#This Row],[PMT NO]]&lt;&gt;"",SUM(INDEX(PaymentSchedule[INTEREST],1,1):PaymentSchedule[[#This Row],[INTEREST]]),"")</f>
        <v>465244.12751247414</v>
      </c>
    </row>
    <row r="170" spans="2:11" x14ac:dyDescent="0.2">
      <c r="B170" s="14">
        <f>IF(LoanIsGood,IF(ROW()-ROW(PaymentSchedule[[#Headers],[PMT NO]])&gt;ScheduledNumberOfPayments,"",ROW()-ROW(PaymentSchedule[[#Headers],[PMT NO]])),"")</f>
        <v>152</v>
      </c>
      <c r="C170" s="12">
        <f>IF(PaymentSchedule[[#This Row],[PMT NO]]&lt;&gt;"",EOMONTH(LoanStartDate,ROW(PaymentSchedule[[#This Row],[PMT NO]])-ROW(PaymentSchedule[[#Headers],[PMT NO]])-2)+DAY(LoanStartDate),"")</f>
        <v>50406</v>
      </c>
      <c r="D170" s="13">
        <f>IF(PaymentSchedule[[#This Row],[PMT NO]]&lt;&gt;"",IF(ROW()-ROW(PaymentSchedule[[#Headers],[BEGINNING BALANCE]])=1,LoanAmount,INDEX(PaymentSchedule[ENDING BALANCE],ROW()-ROW(PaymentSchedule[[#Headers],[BEGINNING BALANCE]])-1)),"")</f>
        <v>477614.25202167092</v>
      </c>
      <c r="E170" s="13">
        <f>IF(PaymentSchedule[[#This Row],[PMT NO]]&lt;&gt;"",ScheduledPayment,"")</f>
        <v>3891.588579409291</v>
      </c>
      <c r="F17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0" s="13">
        <f>IF(PaymentSchedule[[#This Row],[PMT NO]]&lt;&gt;"",PaymentSchedule[[#This Row],[TOTAL PAYMENT]]-PaymentSchedule[[#This Row],[INTEREST]],"")</f>
        <v>1205.0084117873917</v>
      </c>
      <c r="I170" s="13">
        <f>IF(PaymentSchedule[[#This Row],[PMT NO]]&lt;&gt;"",PaymentSchedule[[#This Row],[BEGINNING BALANCE]]*(InterestRate/PaymentsPerYear),"")</f>
        <v>2686.5801676218994</v>
      </c>
      <c r="J17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476409.24360988353</v>
      </c>
      <c r="K170" s="13">
        <f>IF(PaymentSchedule[[#This Row],[PMT NO]]&lt;&gt;"",SUM(INDEX(PaymentSchedule[INTEREST],1,1):PaymentSchedule[[#This Row],[INTEREST]]),"")</f>
        <v>467930.70768009603</v>
      </c>
    </row>
    <row r="171" spans="2:11" x14ac:dyDescent="0.2">
      <c r="B171" s="14">
        <f>IF(LoanIsGood,IF(ROW()-ROW(PaymentSchedule[[#Headers],[PMT NO]])&gt;ScheduledNumberOfPayments,"",ROW()-ROW(PaymentSchedule[[#Headers],[PMT NO]])),"")</f>
        <v>153</v>
      </c>
      <c r="C171" s="12">
        <f>IF(PaymentSchedule[[#This Row],[PMT NO]]&lt;&gt;"",EOMONTH(LoanStartDate,ROW(PaymentSchedule[[#This Row],[PMT NO]])-ROW(PaymentSchedule[[#Headers],[PMT NO]])-2)+DAY(LoanStartDate),"")</f>
        <v>50437</v>
      </c>
      <c r="D171" s="13">
        <f>IF(PaymentSchedule[[#This Row],[PMT NO]]&lt;&gt;"",IF(ROW()-ROW(PaymentSchedule[[#Headers],[BEGINNING BALANCE]])=1,LoanAmount,INDEX(PaymentSchedule[ENDING BALANCE],ROW()-ROW(PaymentSchedule[[#Headers],[BEGINNING BALANCE]])-1)),"")</f>
        <v>476409.24360988353</v>
      </c>
      <c r="E171" s="13">
        <f>IF(PaymentSchedule[[#This Row],[PMT NO]]&lt;&gt;"",ScheduledPayment,"")</f>
        <v>3891.588579409291</v>
      </c>
      <c r="F17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1" s="13">
        <f>IF(PaymentSchedule[[#This Row],[PMT NO]]&lt;&gt;"",PaymentSchedule[[#This Row],[TOTAL PAYMENT]]-PaymentSchedule[[#This Row],[INTEREST]],"")</f>
        <v>1211.786584103696</v>
      </c>
      <c r="I171" s="13">
        <f>IF(PaymentSchedule[[#This Row],[PMT NO]]&lt;&gt;"",PaymentSchedule[[#This Row],[BEGINNING BALANCE]]*(InterestRate/PaymentsPerYear),"")</f>
        <v>2679.801995305595</v>
      </c>
      <c r="J17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475197.45702577982</v>
      </c>
      <c r="K171" s="13">
        <f>IF(PaymentSchedule[[#This Row],[PMT NO]]&lt;&gt;"",SUM(INDEX(PaymentSchedule[INTEREST],1,1):PaymentSchedule[[#This Row],[INTEREST]]),"")</f>
        <v>470610.50967540161</v>
      </c>
    </row>
    <row r="172" spans="2:11" x14ac:dyDescent="0.2">
      <c r="B172" s="14">
        <f>IF(LoanIsGood,IF(ROW()-ROW(PaymentSchedule[[#Headers],[PMT NO]])&gt;ScheduledNumberOfPayments,"",ROW()-ROW(PaymentSchedule[[#Headers],[PMT NO]])),"")</f>
        <v>154</v>
      </c>
      <c r="C172" s="12">
        <f>IF(PaymentSchedule[[#This Row],[PMT NO]]&lt;&gt;"",EOMONTH(LoanStartDate,ROW(PaymentSchedule[[#This Row],[PMT NO]])-ROW(PaymentSchedule[[#Headers],[PMT NO]])-2)+DAY(LoanStartDate),"")</f>
        <v>50465</v>
      </c>
      <c r="D172" s="13">
        <f>IF(PaymentSchedule[[#This Row],[PMT NO]]&lt;&gt;"",IF(ROW()-ROW(PaymentSchedule[[#Headers],[BEGINNING BALANCE]])=1,LoanAmount,INDEX(PaymentSchedule[ENDING BALANCE],ROW()-ROW(PaymentSchedule[[#Headers],[BEGINNING BALANCE]])-1)),"")</f>
        <v>475197.45702577982</v>
      </c>
      <c r="E172" s="13">
        <f>IF(PaymentSchedule[[#This Row],[PMT NO]]&lt;&gt;"",ScheduledPayment,"")</f>
        <v>3891.588579409291</v>
      </c>
      <c r="F17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2" s="13">
        <f>IF(PaymentSchedule[[#This Row],[PMT NO]]&lt;&gt;"",PaymentSchedule[[#This Row],[TOTAL PAYMENT]]-PaymentSchedule[[#This Row],[INTEREST]],"")</f>
        <v>1218.6028836392793</v>
      </c>
      <c r="I172" s="13">
        <f>IF(PaymentSchedule[[#This Row],[PMT NO]]&lt;&gt;"",PaymentSchedule[[#This Row],[BEGINNING BALANCE]]*(InterestRate/PaymentsPerYear),"")</f>
        <v>2672.9856957700117</v>
      </c>
      <c r="J17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473978.85414214054</v>
      </c>
      <c r="K172" s="13">
        <f>IF(PaymentSchedule[[#This Row],[PMT NO]]&lt;&gt;"",SUM(INDEX(PaymentSchedule[INTEREST],1,1):PaymentSchedule[[#This Row],[INTEREST]]),"")</f>
        <v>473283.49537117162</v>
      </c>
    </row>
    <row r="173" spans="2:11" x14ac:dyDescent="0.2">
      <c r="B173" s="14">
        <f>IF(LoanIsGood,IF(ROW()-ROW(PaymentSchedule[[#Headers],[PMT NO]])&gt;ScheduledNumberOfPayments,"",ROW()-ROW(PaymentSchedule[[#Headers],[PMT NO]])),"")</f>
        <v>155</v>
      </c>
      <c r="C173" s="12">
        <f>IF(PaymentSchedule[[#This Row],[PMT NO]]&lt;&gt;"",EOMONTH(LoanStartDate,ROW(PaymentSchedule[[#This Row],[PMT NO]])-ROW(PaymentSchedule[[#Headers],[PMT NO]])-2)+DAY(LoanStartDate),"")</f>
        <v>50496</v>
      </c>
      <c r="D173" s="13">
        <f>IF(PaymentSchedule[[#This Row],[PMT NO]]&lt;&gt;"",IF(ROW()-ROW(PaymentSchedule[[#Headers],[BEGINNING BALANCE]])=1,LoanAmount,INDEX(PaymentSchedule[ENDING BALANCE],ROW()-ROW(PaymentSchedule[[#Headers],[BEGINNING BALANCE]])-1)),"")</f>
        <v>473978.85414214054</v>
      </c>
      <c r="E173" s="13">
        <f>IF(PaymentSchedule[[#This Row],[PMT NO]]&lt;&gt;"",ScheduledPayment,"")</f>
        <v>3891.588579409291</v>
      </c>
      <c r="F17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3" s="13">
        <f>IF(PaymentSchedule[[#This Row],[PMT NO]]&lt;&gt;"",PaymentSchedule[[#This Row],[TOTAL PAYMENT]]-PaymentSchedule[[#This Row],[INTEREST]],"")</f>
        <v>1225.4575248597503</v>
      </c>
      <c r="I173" s="13">
        <f>IF(PaymentSchedule[[#This Row],[PMT NO]]&lt;&gt;"",PaymentSchedule[[#This Row],[BEGINNING BALANCE]]*(InterestRate/PaymentsPerYear),"")</f>
        <v>2666.1310545495407</v>
      </c>
      <c r="J17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472753.39661728078</v>
      </c>
      <c r="K173" s="13">
        <f>IF(PaymentSchedule[[#This Row],[PMT NO]]&lt;&gt;"",SUM(INDEX(PaymentSchedule[INTEREST],1,1):PaymentSchedule[[#This Row],[INTEREST]]),"")</f>
        <v>475949.62642572116</v>
      </c>
    </row>
    <row r="174" spans="2:11" x14ac:dyDescent="0.2">
      <c r="B174" s="14">
        <f>IF(LoanIsGood,IF(ROW()-ROW(PaymentSchedule[[#Headers],[PMT NO]])&gt;ScheduledNumberOfPayments,"",ROW()-ROW(PaymentSchedule[[#Headers],[PMT NO]])),"")</f>
        <v>156</v>
      </c>
      <c r="C174" s="12">
        <f>IF(PaymentSchedule[[#This Row],[PMT NO]]&lt;&gt;"",EOMONTH(LoanStartDate,ROW(PaymentSchedule[[#This Row],[PMT NO]])-ROW(PaymentSchedule[[#Headers],[PMT NO]])-2)+DAY(LoanStartDate),"")</f>
        <v>50526</v>
      </c>
      <c r="D174" s="13">
        <f>IF(PaymentSchedule[[#This Row],[PMT NO]]&lt;&gt;"",IF(ROW()-ROW(PaymentSchedule[[#Headers],[BEGINNING BALANCE]])=1,LoanAmount,INDEX(PaymentSchedule[ENDING BALANCE],ROW()-ROW(PaymentSchedule[[#Headers],[BEGINNING BALANCE]])-1)),"")</f>
        <v>472753.39661728078</v>
      </c>
      <c r="E174" s="13">
        <f>IF(PaymentSchedule[[#This Row],[PMT NO]]&lt;&gt;"",ScheduledPayment,"")</f>
        <v>3891.588579409291</v>
      </c>
      <c r="F17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4" s="13">
        <f>IF(PaymentSchedule[[#This Row],[PMT NO]]&lt;&gt;"",PaymentSchedule[[#This Row],[TOTAL PAYMENT]]-PaymentSchedule[[#This Row],[INTEREST]],"")</f>
        <v>1232.3507234370863</v>
      </c>
      <c r="I174" s="13">
        <f>IF(PaymentSchedule[[#This Row],[PMT NO]]&lt;&gt;"",PaymentSchedule[[#This Row],[BEGINNING BALANCE]]*(InterestRate/PaymentsPerYear),"")</f>
        <v>2659.2378559722047</v>
      </c>
      <c r="J17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471521.04589384369</v>
      </c>
      <c r="K174" s="13">
        <f>IF(PaymentSchedule[[#This Row],[PMT NO]]&lt;&gt;"",SUM(INDEX(PaymentSchedule[INTEREST],1,1):PaymentSchedule[[#This Row],[INTEREST]]),"")</f>
        <v>478608.86428169336</v>
      </c>
    </row>
    <row r="175" spans="2:11" x14ac:dyDescent="0.2">
      <c r="B175" s="14">
        <f>IF(LoanIsGood,IF(ROW()-ROW(PaymentSchedule[[#Headers],[PMT NO]])&gt;ScheduledNumberOfPayments,"",ROW()-ROW(PaymentSchedule[[#Headers],[PMT NO]])),"")</f>
        <v>157</v>
      </c>
      <c r="C175" s="12">
        <f>IF(PaymentSchedule[[#This Row],[PMT NO]]&lt;&gt;"",EOMONTH(LoanStartDate,ROW(PaymentSchedule[[#This Row],[PMT NO]])-ROW(PaymentSchedule[[#Headers],[PMT NO]])-2)+DAY(LoanStartDate),"")</f>
        <v>50557</v>
      </c>
      <c r="D175" s="13">
        <f>IF(PaymentSchedule[[#This Row],[PMT NO]]&lt;&gt;"",IF(ROW()-ROW(PaymentSchedule[[#Headers],[BEGINNING BALANCE]])=1,LoanAmount,INDEX(PaymentSchedule[ENDING BALANCE],ROW()-ROW(PaymentSchedule[[#Headers],[BEGINNING BALANCE]])-1)),"")</f>
        <v>471521.04589384369</v>
      </c>
      <c r="E175" s="13">
        <f>IF(PaymentSchedule[[#This Row],[PMT NO]]&lt;&gt;"",ScheduledPayment,"")</f>
        <v>3891.588579409291</v>
      </c>
      <c r="F17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5" s="13">
        <f>IF(PaymentSchedule[[#This Row],[PMT NO]]&lt;&gt;"",PaymentSchedule[[#This Row],[TOTAL PAYMENT]]-PaymentSchedule[[#This Row],[INTEREST]],"")</f>
        <v>1239.28269625642</v>
      </c>
      <c r="I175" s="13">
        <f>IF(PaymentSchedule[[#This Row],[PMT NO]]&lt;&gt;"",PaymentSchedule[[#This Row],[BEGINNING BALANCE]]*(InterestRate/PaymentsPerYear),"")</f>
        <v>2652.305883152871</v>
      </c>
      <c r="J17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470281.76319758728</v>
      </c>
      <c r="K175" s="13">
        <f>IF(PaymentSchedule[[#This Row],[PMT NO]]&lt;&gt;"",SUM(INDEX(PaymentSchedule[INTEREST],1,1):PaymentSchedule[[#This Row],[INTEREST]]),"")</f>
        <v>481261.17016484623</v>
      </c>
    </row>
    <row r="176" spans="2:11" x14ac:dyDescent="0.2">
      <c r="B176" s="14">
        <f>IF(LoanIsGood,IF(ROW()-ROW(PaymentSchedule[[#Headers],[PMT NO]])&gt;ScheduledNumberOfPayments,"",ROW()-ROW(PaymentSchedule[[#Headers],[PMT NO]])),"")</f>
        <v>158</v>
      </c>
      <c r="C176" s="12">
        <f>IF(PaymentSchedule[[#This Row],[PMT NO]]&lt;&gt;"",EOMONTH(LoanStartDate,ROW(PaymentSchedule[[#This Row],[PMT NO]])-ROW(PaymentSchedule[[#Headers],[PMT NO]])-2)+DAY(LoanStartDate),"")</f>
        <v>50587</v>
      </c>
      <c r="D176" s="13">
        <f>IF(PaymentSchedule[[#This Row],[PMT NO]]&lt;&gt;"",IF(ROW()-ROW(PaymentSchedule[[#Headers],[BEGINNING BALANCE]])=1,LoanAmount,INDEX(PaymentSchedule[ENDING BALANCE],ROW()-ROW(PaymentSchedule[[#Headers],[BEGINNING BALANCE]])-1)),"")</f>
        <v>470281.76319758728</v>
      </c>
      <c r="E176" s="13">
        <f>IF(PaymentSchedule[[#This Row],[PMT NO]]&lt;&gt;"",ScheduledPayment,"")</f>
        <v>3891.588579409291</v>
      </c>
      <c r="F17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6" s="13">
        <f>IF(PaymentSchedule[[#This Row],[PMT NO]]&lt;&gt;"",PaymentSchedule[[#This Row],[TOTAL PAYMENT]]-PaymentSchedule[[#This Row],[INTEREST]],"")</f>
        <v>1246.2536614228625</v>
      </c>
      <c r="I176" s="13">
        <f>IF(PaymentSchedule[[#This Row],[PMT NO]]&lt;&gt;"",PaymentSchedule[[#This Row],[BEGINNING BALANCE]]*(InterestRate/PaymentsPerYear),"")</f>
        <v>2645.3349179864285</v>
      </c>
      <c r="J17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469035.50953616441</v>
      </c>
      <c r="K176" s="13">
        <f>IF(PaymentSchedule[[#This Row],[PMT NO]]&lt;&gt;"",SUM(INDEX(PaymentSchedule[INTEREST],1,1):PaymentSchedule[[#This Row],[INTEREST]]),"")</f>
        <v>483906.50508283265</v>
      </c>
    </row>
    <row r="177" spans="2:11" x14ac:dyDescent="0.2">
      <c r="B177" s="14">
        <f>IF(LoanIsGood,IF(ROW()-ROW(PaymentSchedule[[#Headers],[PMT NO]])&gt;ScheduledNumberOfPayments,"",ROW()-ROW(PaymentSchedule[[#Headers],[PMT NO]])),"")</f>
        <v>159</v>
      </c>
      <c r="C177" s="12">
        <f>IF(PaymentSchedule[[#This Row],[PMT NO]]&lt;&gt;"",EOMONTH(LoanStartDate,ROW(PaymentSchedule[[#This Row],[PMT NO]])-ROW(PaymentSchedule[[#Headers],[PMT NO]])-2)+DAY(LoanStartDate),"")</f>
        <v>50618</v>
      </c>
      <c r="D177" s="13">
        <f>IF(PaymentSchedule[[#This Row],[PMT NO]]&lt;&gt;"",IF(ROW()-ROW(PaymentSchedule[[#Headers],[BEGINNING BALANCE]])=1,LoanAmount,INDEX(PaymentSchedule[ENDING BALANCE],ROW()-ROW(PaymentSchedule[[#Headers],[BEGINNING BALANCE]])-1)),"")</f>
        <v>469035.50953616441</v>
      </c>
      <c r="E177" s="13">
        <f>IF(PaymentSchedule[[#This Row],[PMT NO]]&lt;&gt;"",ScheduledPayment,"")</f>
        <v>3891.588579409291</v>
      </c>
      <c r="F17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7" s="13">
        <f>IF(PaymentSchedule[[#This Row],[PMT NO]]&lt;&gt;"",PaymentSchedule[[#This Row],[TOTAL PAYMENT]]-PaymentSchedule[[#This Row],[INTEREST]],"")</f>
        <v>1253.2638382683658</v>
      </c>
      <c r="I177" s="13">
        <f>IF(PaymentSchedule[[#This Row],[PMT NO]]&lt;&gt;"",PaymentSchedule[[#This Row],[BEGINNING BALANCE]]*(InterestRate/PaymentsPerYear),"")</f>
        <v>2638.3247411409252</v>
      </c>
      <c r="J17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467782.24569789605</v>
      </c>
      <c r="K177" s="13">
        <f>IF(PaymentSchedule[[#This Row],[PMT NO]]&lt;&gt;"",SUM(INDEX(PaymentSchedule[INTEREST],1,1):PaymentSchedule[[#This Row],[INTEREST]]),"")</f>
        <v>486544.82982397359</v>
      </c>
    </row>
    <row r="178" spans="2:11" x14ac:dyDescent="0.2">
      <c r="B178" s="14">
        <f>IF(LoanIsGood,IF(ROW()-ROW(PaymentSchedule[[#Headers],[PMT NO]])&gt;ScheduledNumberOfPayments,"",ROW()-ROW(PaymentSchedule[[#Headers],[PMT NO]])),"")</f>
        <v>160</v>
      </c>
      <c r="C178" s="12">
        <f>IF(PaymentSchedule[[#This Row],[PMT NO]]&lt;&gt;"",EOMONTH(LoanStartDate,ROW(PaymentSchedule[[#This Row],[PMT NO]])-ROW(PaymentSchedule[[#Headers],[PMT NO]])-2)+DAY(LoanStartDate),"")</f>
        <v>50649</v>
      </c>
      <c r="D178" s="13">
        <f>IF(PaymentSchedule[[#This Row],[PMT NO]]&lt;&gt;"",IF(ROW()-ROW(PaymentSchedule[[#Headers],[BEGINNING BALANCE]])=1,LoanAmount,INDEX(PaymentSchedule[ENDING BALANCE],ROW()-ROW(PaymentSchedule[[#Headers],[BEGINNING BALANCE]])-1)),"")</f>
        <v>467782.24569789605</v>
      </c>
      <c r="E178" s="13">
        <f>IF(PaymentSchedule[[#This Row],[PMT NO]]&lt;&gt;"",ScheduledPayment,"")</f>
        <v>3891.588579409291</v>
      </c>
      <c r="F17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8" s="13">
        <f>IF(PaymentSchedule[[#This Row],[PMT NO]]&lt;&gt;"",PaymentSchedule[[#This Row],[TOTAL PAYMENT]]-PaymentSchedule[[#This Row],[INTEREST]],"")</f>
        <v>1260.3134473586256</v>
      </c>
      <c r="I178" s="13">
        <f>IF(PaymentSchedule[[#This Row],[PMT NO]]&lt;&gt;"",PaymentSchedule[[#This Row],[BEGINNING BALANCE]]*(InterestRate/PaymentsPerYear),"")</f>
        <v>2631.2751320506654</v>
      </c>
      <c r="J17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466521.93225053744</v>
      </c>
      <c r="K178" s="13">
        <f>IF(PaymentSchedule[[#This Row],[PMT NO]]&lt;&gt;"",SUM(INDEX(PaymentSchedule[INTEREST],1,1):PaymentSchedule[[#This Row],[INTEREST]]),"")</f>
        <v>489176.10495602427</v>
      </c>
    </row>
    <row r="179" spans="2:11" x14ac:dyDescent="0.2">
      <c r="B179" s="14">
        <f>IF(LoanIsGood,IF(ROW()-ROW(PaymentSchedule[[#Headers],[PMT NO]])&gt;ScheduledNumberOfPayments,"",ROW()-ROW(PaymentSchedule[[#Headers],[PMT NO]])),"")</f>
        <v>161</v>
      </c>
      <c r="C179" s="12">
        <f>IF(PaymentSchedule[[#This Row],[PMT NO]]&lt;&gt;"",EOMONTH(LoanStartDate,ROW(PaymentSchedule[[#This Row],[PMT NO]])-ROW(PaymentSchedule[[#Headers],[PMT NO]])-2)+DAY(LoanStartDate),"")</f>
        <v>50679</v>
      </c>
      <c r="D179" s="13">
        <f>IF(PaymentSchedule[[#This Row],[PMT NO]]&lt;&gt;"",IF(ROW()-ROW(PaymentSchedule[[#Headers],[BEGINNING BALANCE]])=1,LoanAmount,INDEX(PaymentSchedule[ENDING BALANCE],ROW()-ROW(PaymentSchedule[[#Headers],[BEGINNING BALANCE]])-1)),"")</f>
        <v>466521.93225053744</v>
      </c>
      <c r="E179" s="13">
        <f>IF(PaymentSchedule[[#This Row],[PMT NO]]&lt;&gt;"",ScheduledPayment,"")</f>
        <v>3891.588579409291</v>
      </c>
      <c r="F17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79" s="13">
        <f>IF(PaymentSchedule[[#This Row],[PMT NO]]&lt;&gt;"",PaymentSchedule[[#This Row],[TOTAL PAYMENT]]-PaymentSchedule[[#This Row],[INTEREST]],"")</f>
        <v>1267.4027105000177</v>
      </c>
      <c r="I179" s="13">
        <f>IF(PaymentSchedule[[#This Row],[PMT NO]]&lt;&gt;"",PaymentSchedule[[#This Row],[BEGINNING BALANCE]]*(InterestRate/PaymentsPerYear),"")</f>
        <v>2624.1858689092733</v>
      </c>
      <c r="J17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465254.52954003745</v>
      </c>
      <c r="K179" s="13">
        <f>IF(PaymentSchedule[[#This Row],[PMT NO]]&lt;&gt;"",SUM(INDEX(PaymentSchedule[INTEREST],1,1):PaymentSchedule[[#This Row],[INTEREST]]),"")</f>
        <v>491800.29082493356</v>
      </c>
    </row>
    <row r="180" spans="2:11" x14ac:dyDescent="0.2">
      <c r="B180" s="14">
        <f>IF(LoanIsGood,IF(ROW()-ROW(PaymentSchedule[[#Headers],[PMT NO]])&gt;ScheduledNumberOfPayments,"",ROW()-ROW(PaymentSchedule[[#Headers],[PMT NO]])),"")</f>
        <v>162</v>
      </c>
      <c r="C180" s="12">
        <f>IF(PaymentSchedule[[#This Row],[PMT NO]]&lt;&gt;"",EOMONTH(LoanStartDate,ROW(PaymentSchedule[[#This Row],[PMT NO]])-ROW(PaymentSchedule[[#Headers],[PMT NO]])-2)+DAY(LoanStartDate),"")</f>
        <v>50710</v>
      </c>
      <c r="D180" s="13">
        <f>IF(PaymentSchedule[[#This Row],[PMT NO]]&lt;&gt;"",IF(ROW()-ROW(PaymentSchedule[[#Headers],[BEGINNING BALANCE]])=1,LoanAmount,INDEX(PaymentSchedule[ENDING BALANCE],ROW()-ROW(PaymentSchedule[[#Headers],[BEGINNING BALANCE]])-1)),"")</f>
        <v>465254.52954003745</v>
      </c>
      <c r="E180" s="13">
        <f>IF(PaymentSchedule[[#This Row],[PMT NO]]&lt;&gt;"",ScheduledPayment,"")</f>
        <v>3891.588579409291</v>
      </c>
      <c r="F18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0" s="13">
        <f>IF(PaymentSchedule[[#This Row],[PMT NO]]&lt;&gt;"",PaymentSchedule[[#This Row],[TOTAL PAYMENT]]-PaymentSchedule[[#This Row],[INTEREST]],"")</f>
        <v>1274.5318507465799</v>
      </c>
      <c r="I180" s="13">
        <f>IF(PaymentSchedule[[#This Row],[PMT NO]]&lt;&gt;"",PaymentSchedule[[#This Row],[BEGINNING BALANCE]]*(InterestRate/PaymentsPerYear),"")</f>
        <v>2617.0567286627111</v>
      </c>
      <c r="J18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463979.99768929085</v>
      </c>
      <c r="K180" s="13">
        <f>IF(PaymentSchedule[[#This Row],[PMT NO]]&lt;&gt;"",SUM(INDEX(PaymentSchedule[INTEREST],1,1):PaymentSchedule[[#This Row],[INTEREST]]),"")</f>
        <v>494417.34755359625</v>
      </c>
    </row>
    <row r="181" spans="2:11" x14ac:dyDescent="0.2">
      <c r="B181" s="14">
        <f>IF(LoanIsGood,IF(ROW()-ROW(PaymentSchedule[[#Headers],[PMT NO]])&gt;ScheduledNumberOfPayments,"",ROW()-ROW(PaymentSchedule[[#Headers],[PMT NO]])),"")</f>
        <v>163</v>
      </c>
      <c r="C181" s="12">
        <f>IF(PaymentSchedule[[#This Row],[PMT NO]]&lt;&gt;"",EOMONTH(LoanStartDate,ROW(PaymentSchedule[[#This Row],[PMT NO]])-ROW(PaymentSchedule[[#Headers],[PMT NO]])-2)+DAY(LoanStartDate),"")</f>
        <v>50740</v>
      </c>
      <c r="D181" s="13">
        <f>IF(PaymentSchedule[[#This Row],[PMT NO]]&lt;&gt;"",IF(ROW()-ROW(PaymentSchedule[[#Headers],[BEGINNING BALANCE]])=1,LoanAmount,INDEX(PaymentSchedule[ENDING BALANCE],ROW()-ROW(PaymentSchedule[[#Headers],[BEGINNING BALANCE]])-1)),"")</f>
        <v>463979.99768929085</v>
      </c>
      <c r="E181" s="13">
        <f>IF(PaymentSchedule[[#This Row],[PMT NO]]&lt;&gt;"",ScheduledPayment,"")</f>
        <v>3891.588579409291</v>
      </c>
      <c r="F18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1" s="13">
        <f>IF(PaymentSchedule[[#This Row],[PMT NO]]&lt;&gt;"",PaymentSchedule[[#This Row],[TOTAL PAYMENT]]-PaymentSchedule[[#This Row],[INTEREST]],"")</f>
        <v>1281.7010924070296</v>
      </c>
      <c r="I181" s="13">
        <f>IF(PaymentSchedule[[#This Row],[PMT NO]]&lt;&gt;"",PaymentSchedule[[#This Row],[BEGINNING BALANCE]]*(InterestRate/PaymentsPerYear),"")</f>
        <v>2609.8874870022614</v>
      </c>
      <c r="J18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462698.2965968838</v>
      </c>
      <c r="K181" s="13">
        <f>IF(PaymentSchedule[[#This Row],[PMT NO]]&lt;&gt;"",SUM(INDEX(PaymentSchedule[INTEREST],1,1):PaymentSchedule[[#This Row],[INTEREST]]),"")</f>
        <v>497027.23504059849</v>
      </c>
    </row>
    <row r="182" spans="2:11" x14ac:dyDescent="0.2">
      <c r="B182" s="14">
        <f>IF(LoanIsGood,IF(ROW()-ROW(PaymentSchedule[[#Headers],[PMT NO]])&gt;ScheduledNumberOfPayments,"",ROW()-ROW(PaymentSchedule[[#Headers],[PMT NO]])),"")</f>
        <v>164</v>
      </c>
      <c r="C182" s="12">
        <f>IF(PaymentSchedule[[#This Row],[PMT NO]]&lt;&gt;"",EOMONTH(LoanStartDate,ROW(PaymentSchedule[[#This Row],[PMT NO]])-ROW(PaymentSchedule[[#Headers],[PMT NO]])-2)+DAY(LoanStartDate),"")</f>
        <v>50771</v>
      </c>
      <c r="D182" s="13">
        <f>IF(PaymentSchedule[[#This Row],[PMT NO]]&lt;&gt;"",IF(ROW()-ROW(PaymentSchedule[[#Headers],[BEGINNING BALANCE]])=1,LoanAmount,INDEX(PaymentSchedule[ENDING BALANCE],ROW()-ROW(PaymentSchedule[[#Headers],[BEGINNING BALANCE]])-1)),"")</f>
        <v>462698.2965968838</v>
      </c>
      <c r="E182" s="13">
        <f>IF(PaymentSchedule[[#This Row],[PMT NO]]&lt;&gt;"",ScheduledPayment,"")</f>
        <v>3891.588579409291</v>
      </c>
      <c r="F18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2" s="13">
        <f>IF(PaymentSchedule[[#This Row],[PMT NO]]&lt;&gt;"",PaymentSchedule[[#This Row],[TOTAL PAYMENT]]-PaymentSchedule[[#This Row],[INTEREST]],"")</f>
        <v>1288.9106610518193</v>
      </c>
      <c r="I182" s="13">
        <f>IF(PaymentSchedule[[#This Row],[PMT NO]]&lt;&gt;"",PaymentSchedule[[#This Row],[BEGINNING BALANCE]]*(InterestRate/PaymentsPerYear),"")</f>
        <v>2602.6779183574718</v>
      </c>
      <c r="J18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461409.38593583199</v>
      </c>
      <c r="K182" s="13">
        <f>IF(PaymentSchedule[[#This Row],[PMT NO]]&lt;&gt;"",SUM(INDEX(PaymentSchedule[INTEREST],1,1):PaymentSchedule[[#This Row],[INTEREST]]),"")</f>
        <v>499629.91295895597</v>
      </c>
    </row>
    <row r="183" spans="2:11" x14ac:dyDescent="0.2">
      <c r="B183" s="14">
        <f>IF(LoanIsGood,IF(ROW()-ROW(PaymentSchedule[[#Headers],[PMT NO]])&gt;ScheduledNumberOfPayments,"",ROW()-ROW(PaymentSchedule[[#Headers],[PMT NO]])),"")</f>
        <v>165</v>
      </c>
      <c r="C183" s="12">
        <f>IF(PaymentSchedule[[#This Row],[PMT NO]]&lt;&gt;"",EOMONTH(LoanStartDate,ROW(PaymentSchedule[[#This Row],[PMT NO]])-ROW(PaymentSchedule[[#Headers],[PMT NO]])-2)+DAY(LoanStartDate),"")</f>
        <v>50802</v>
      </c>
      <c r="D183" s="13">
        <f>IF(PaymentSchedule[[#This Row],[PMT NO]]&lt;&gt;"",IF(ROW()-ROW(PaymentSchedule[[#Headers],[BEGINNING BALANCE]])=1,LoanAmount,INDEX(PaymentSchedule[ENDING BALANCE],ROW()-ROW(PaymentSchedule[[#Headers],[BEGINNING BALANCE]])-1)),"")</f>
        <v>461409.38593583199</v>
      </c>
      <c r="E183" s="13">
        <f>IF(PaymentSchedule[[#This Row],[PMT NO]]&lt;&gt;"",ScheduledPayment,"")</f>
        <v>3891.588579409291</v>
      </c>
      <c r="F18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3" s="13">
        <f>IF(PaymentSchedule[[#This Row],[PMT NO]]&lt;&gt;"",PaymentSchedule[[#This Row],[TOTAL PAYMENT]]-PaymentSchedule[[#This Row],[INTEREST]],"")</f>
        <v>1296.1607835202358</v>
      </c>
      <c r="I183" s="13">
        <f>IF(PaymentSchedule[[#This Row],[PMT NO]]&lt;&gt;"",PaymentSchedule[[#This Row],[BEGINNING BALANCE]]*(InterestRate/PaymentsPerYear),"")</f>
        <v>2595.4277958890552</v>
      </c>
      <c r="J18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460113.22515231173</v>
      </c>
      <c r="K183" s="13">
        <f>IF(PaymentSchedule[[#This Row],[PMT NO]]&lt;&gt;"",SUM(INDEX(PaymentSchedule[INTEREST],1,1):PaymentSchedule[[#This Row],[INTEREST]]),"")</f>
        <v>502225.340754845</v>
      </c>
    </row>
    <row r="184" spans="2:11" x14ac:dyDescent="0.2">
      <c r="B184" s="14">
        <f>IF(LoanIsGood,IF(ROW()-ROW(PaymentSchedule[[#Headers],[PMT NO]])&gt;ScheduledNumberOfPayments,"",ROW()-ROW(PaymentSchedule[[#Headers],[PMT NO]])),"")</f>
        <v>166</v>
      </c>
      <c r="C184" s="12">
        <f>IF(PaymentSchedule[[#This Row],[PMT NO]]&lt;&gt;"",EOMONTH(LoanStartDate,ROW(PaymentSchedule[[#This Row],[PMT NO]])-ROW(PaymentSchedule[[#Headers],[PMT NO]])-2)+DAY(LoanStartDate),"")</f>
        <v>50830</v>
      </c>
      <c r="D184" s="13">
        <f>IF(PaymentSchedule[[#This Row],[PMT NO]]&lt;&gt;"",IF(ROW()-ROW(PaymentSchedule[[#Headers],[BEGINNING BALANCE]])=1,LoanAmount,INDEX(PaymentSchedule[ENDING BALANCE],ROW()-ROW(PaymentSchedule[[#Headers],[BEGINNING BALANCE]])-1)),"")</f>
        <v>460113.22515231173</v>
      </c>
      <c r="E184" s="13">
        <f>IF(PaymentSchedule[[#This Row],[PMT NO]]&lt;&gt;"",ScheduledPayment,"")</f>
        <v>3891.588579409291</v>
      </c>
      <c r="F18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4" s="13">
        <f>IF(PaymentSchedule[[#This Row],[PMT NO]]&lt;&gt;"",PaymentSchedule[[#This Row],[TOTAL PAYMENT]]-PaymentSchedule[[#This Row],[INTEREST]],"")</f>
        <v>1303.451687927537</v>
      </c>
      <c r="I184" s="13">
        <f>IF(PaymentSchedule[[#This Row],[PMT NO]]&lt;&gt;"",PaymentSchedule[[#This Row],[BEGINNING BALANCE]]*(InterestRate/PaymentsPerYear),"")</f>
        <v>2588.136891481754</v>
      </c>
      <c r="J18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458809.7734643842</v>
      </c>
      <c r="K184" s="13">
        <f>IF(PaymentSchedule[[#This Row],[PMT NO]]&lt;&gt;"",SUM(INDEX(PaymentSchedule[INTEREST],1,1):PaymentSchedule[[#This Row],[INTEREST]]),"")</f>
        <v>504813.47764632676</v>
      </c>
    </row>
    <row r="185" spans="2:11" x14ac:dyDescent="0.2">
      <c r="B185" s="14">
        <f>IF(LoanIsGood,IF(ROW()-ROW(PaymentSchedule[[#Headers],[PMT NO]])&gt;ScheduledNumberOfPayments,"",ROW()-ROW(PaymentSchedule[[#Headers],[PMT NO]])),"")</f>
        <v>167</v>
      </c>
      <c r="C185" s="12">
        <f>IF(PaymentSchedule[[#This Row],[PMT NO]]&lt;&gt;"",EOMONTH(LoanStartDate,ROW(PaymentSchedule[[#This Row],[PMT NO]])-ROW(PaymentSchedule[[#Headers],[PMT NO]])-2)+DAY(LoanStartDate),"")</f>
        <v>50861</v>
      </c>
      <c r="D185" s="13">
        <f>IF(PaymentSchedule[[#This Row],[PMT NO]]&lt;&gt;"",IF(ROW()-ROW(PaymentSchedule[[#Headers],[BEGINNING BALANCE]])=1,LoanAmount,INDEX(PaymentSchedule[ENDING BALANCE],ROW()-ROW(PaymentSchedule[[#Headers],[BEGINNING BALANCE]])-1)),"")</f>
        <v>458809.7734643842</v>
      </c>
      <c r="E185" s="13">
        <f>IF(PaymentSchedule[[#This Row],[PMT NO]]&lt;&gt;"",ScheduledPayment,"")</f>
        <v>3891.588579409291</v>
      </c>
      <c r="F18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5" s="13">
        <f>IF(PaymentSchedule[[#This Row],[PMT NO]]&lt;&gt;"",PaymentSchedule[[#This Row],[TOTAL PAYMENT]]-PaymentSchedule[[#This Row],[INTEREST]],"")</f>
        <v>1310.7836036721296</v>
      </c>
      <c r="I185" s="13">
        <f>IF(PaymentSchedule[[#This Row],[PMT NO]]&lt;&gt;"",PaymentSchedule[[#This Row],[BEGINNING BALANCE]]*(InterestRate/PaymentsPerYear),"")</f>
        <v>2580.8049757371614</v>
      </c>
      <c r="J18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457498.98986071208</v>
      </c>
      <c r="K185" s="13">
        <f>IF(PaymentSchedule[[#This Row],[PMT NO]]&lt;&gt;"",SUM(INDEX(PaymentSchedule[INTEREST],1,1):PaymentSchedule[[#This Row],[INTEREST]]),"")</f>
        <v>507394.28262206394</v>
      </c>
    </row>
    <row r="186" spans="2:11" x14ac:dyDescent="0.2">
      <c r="B186" s="14">
        <f>IF(LoanIsGood,IF(ROW()-ROW(PaymentSchedule[[#Headers],[PMT NO]])&gt;ScheduledNumberOfPayments,"",ROW()-ROW(PaymentSchedule[[#Headers],[PMT NO]])),"")</f>
        <v>168</v>
      </c>
      <c r="C186" s="12">
        <f>IF(PaymentSchedule[[#This Row],[PMT NO]]&lt;&gt;"",EOMONTH(LoanStartDate,ROW(PaymentSchedule[[#This Row],[PMT NO]])-ROW(PaymentSchedule[[#Headers],[PMT NO]])-2)+DAY(LoanStartDate),"")</f>
        <v>50891</v>
      </c>
      <c r="D186" s="13">
        <f>IF(PaymentSchedule[[#This Row],[PMT NO]]&lt;&gt;"",IF(ROW()-ROW(PaymentSchedule[[#Headers],[BEGINNING BALANCE]])=1,LoanAmount,INDEX(PaymentSchedule[ENDING BALANCE],ROW()-ROW(PaymentSchedule[[#Headers],[BEGINNING BALANCE]])-1)),"")</f>
        <v>457498.98986071208</v>
      </c>
      <c r="E186" s="13">
        <f>IF(PaymentSchedule[[#This Row],[PMT NO]]&lt;&gt;"",ScheduledPayment,"")</f>
        <v>3891.588579409291</v>
      </c>
      <c r="F18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6" s="13">
        <f>IF(PaymentSchedule[[#This Row],[PMT NO]]&lt;&gt;"",PaymentSchedule[[#This Row],[TOTAL PAYMENT]]-PaymentSchedule[[#This Row],[INTEREST]],"")</f>
        <v>1318.1567614427854</v>
      </c>
      <c r="I186" s="13">
        <f>IF(PaymentSchedule[[#This Row],[PMT NO]]&lt;&gt;"",PaymentSchedule[[#This Row],[BEGINNING BALANCE]]*(InterestRate/PaymentsPerYear),"")</f>
        <v>2573.4318179665056</v>
      </c>
      <c r="J18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456180.83309926931</v>
      </c>
      <c r="K186" s="13">
        <f>IF(PaymentSchedule[[#This Row],[PMT NO]]&lt;&gt;"",SUM(INDEX(PaymentSchedule[INTEREST],1,1):PaymentSchedule[[#This Row],[INTEREST]]),"")</f>
        <v>509967.71444003045</v>
      </c>
    </row>
    <row r="187" spans="2:11" x14ac:dyDescent="0.2">
      <c r="B187" s="14">
        <f>IF(LoanIsGood,IF(ROW()-ROW(PaymentSchedule[[#Headers],[PMT NO]])&gt;ScheduledNumberOfPayments,"",ROW()-ROW(PaymentSchedule[[#Headers],[PMT NO]])),"")</f>
        <v>169</v>
      </c>
      <c r="C187" s="12">
        <f>IF(PaymentSchedule[[#This Row],[PMT NO]]&lt;&gt;"",EOMONTH(LoanStartDate,ROW(PaymentSchedule[[#This Row],[PMT NO]])-ROW(PaymentSchedule[[#Headers],[PMT NO]])-2)+DAY(LoanStartDate),"")</f>
        <v>50922</v>
      </c>
      <c r="D187" s="13">
        <f>IF(PaymentSchedule[[#This Row],[PMT NO]]&lt;&gt;"",IF(ROW()-ROW(PaymentSchedule[[#Headers],[BEGINNING BALANCE]])=1,LoanAmount,INDEX(PaymentSchedule[ENDING BALANCE],ROW()-ROW(PaymentSchedule[[#Headers],[BEGINNING BALANCE]])-1)),"")</f>
        <v>456180.83309926931</v>
      </c>
      <c r="E187" s="13">
        <f>IF(PaymentSchedule[[#This Row],[PMT NO]]&lt;&gt;"",ScheduledPayment,"")</f>
        <v>3891.588579409291</v>
      </c>
      <c r="F18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7" s="13">
        <f>IF(PaymentSchedule[[#This Row],[PMT NO]]&lt;&gt;"",PaymentSchedule[[#This Row],[TOTAL PAYMENT]]-PaymentSchedule[[#This Row],[INTEREST]],"")</f>
        <v>1325.5713932259009</v>
      </c>
      <c r="I187" s="13">
        <f>IF(PaymentSchedule[[#This Row],[PMT NO]]&lt;&gt;"",PaymentSchedule[[#This Row],[BEGINNING BALANCE]]*(InterestRate/PaymentsPerYear),"")</f>
        <v>2566.0171861833901</v>
      </c>
      <c r="J18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454855.26170604338</v>
      </c>
      <c r="K187" s="13">
        <f>IF(PaymentSchedule[[#This Row],[PMT NO]]&lt;&gt;"",SUM(INDEX(PaymentSchedule[INTEREST],1,1):PaymentSchedule[[#This Row],[INTEREST]]),"")</f>
        <v>512533.73162621382</v>
      </c>
    </row>
    <row r="188" spans="2:11" x14ac:dyDescent="0.2">
      <c r="B188" s="14">
        <f>IF(LoanIsGood,IF(ROW()-ROW(PaymentSchedule[[#Headers],[PMT NO]])&gt;ScheduledNumberOfPayments,"",ROW()-ROW(PaymentSchedule[[#Headers],[PMT NO]])),"")</f>
        <v>170</v>
      </c>
      <c r="C188" s="12">
        <f>IF(PaymentSchedule[[#This Row],[PMT NO]]&lt;&gt;"",EOMONTH(LoanStartDate,ROW(PaymentSchedule[[#This Row],[PMT NO]])-ROW(PaymentSchedule[[#Headers],[PMT NO]])-2)+DAY(LoanStartDate),"")</f>
        <v>50952</v>
      </c>
      <c r="D188" s="13">
        <f>IF(PaymentSchedule[[#This Row],[PMT NO]]&lt;&gt;"",IF(ROW()-ROW(PaymentSchedule[[#Headers],[BEGINNING BALANCE]])=1,LoanAmount,INDEX(PaymentSchedule[ENDING BALANCE],ROW()-ROW(PaymentSchedule[[#Headers],[BEGINNING BALANCE]])-1)),"")</f>
        <v>454855.26170604338</v>
      </c>
      <c r="E188" s="13">
        <f>IF(PaymentSchedule[[#This Row],[PMT NO]]&lt;&gt;"",ScheduledPayment,"")</f>
        <v>3891.588579409291</v>
      </c>
      <c r="F18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8" s="13">
        <f>IF(PaymentSchedule[[#This Row],[PMT NO]]&lt;&gt;"",PaymentSchedule[[#This Row],[TOTAL PAYMENT]]-PaymentSchedule[[#This Row],[INTEREST]],"")</f>
        <v>1333.0277323127966</v>
      </c>
      <c r="I188" s="13">
        <f>IF(PaymentSchedule[[#This Row],[PMT NO]]&lt;&gt;"",PaymentSchedule[[#This Row],[BEGINNING BALANCE]]*(InterestRate/PaymentsPerYear),"")</f>
        <v>2558.5608470964944</v>
      </c>
      <c r="J18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453522.23397373059</v>
      </c>
      <c r="K188" s="13">
        <f>IF(PaymentSchedule[[#This Row],[PMT NO]]&lt;&gt;"",SUM(INDEX(PaymentSchedule[INTEREST],1,1):PaymentSchedule[[#This Row],[INTEREST]]),"")</f>
        <v>515092.29247331031</v>
      </c>
    </row>
    <row r="189" spans="2:11" x14ac:dyDescent="0.2">
      <c r="B189" s="14">
        <f>IF(LoanIsGood,IF(ROW()-ROW(PaymentSchedule[[#Headers],[PMT NO]])&gt;ScheduledNumberOfPayments,"",ROW()-ROW(PaymentSchedule[[#Headers],[PMT NO]])),"")</f>
        <v>171</v>
      </c>
      <c r="C189" s="12">
        <f>IF(PaymentSchedule[[#This Row],[PMT NO]]&lt;&gt;"",EOMONTH(LoanStartDate,ROW(PaymentSchedule[[#This Row],[PMT NO]])-ROW(PaymentSchedule[[#Headers],[PMT NO]])-2)+DAY(LoanStartDate),"")</f>
        <v>50983</v>
      </c>
      <c r="D189" s="13">
        <f>IF(PaymentSchedule[[#This Row],[PMT NO]]&lt;&gt;"",IF(ROW()-ROW(PaymentSchedule[[#Headers],[BEGINNING BALANCE]])=1,LoanAmount,INDEX(PaymentSchedule[ENDING BALANCE],ROW()-ROW(PaymentSchedule[[#Headers],[BEGINNING BALANCE]])-1)),"")</f>
        <v>453522.23397373059</v>
      </c>
      <c r="E189" s="13">
        <f>IF(PaymentSchedule[[#This Row],[PMT NO]]&lt;&gt;"",ScheduledPayment,"")</f>
        <v>3891.588579409291</v>
      </c>
      <c r="F18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89" s="13">
        <f>IF(PaymentSchedule[[#This Row],[PMT NO]]&lt;&gt;"",PaymentSchedule[[#This Row],[TOTAL PAYMENT]]-PaymentSchedule[[#This Row],[INTEREST]],"")</f>
        <v>1340.526013307056</v>
      </c>
      <c r="I189" s="13">
        <f>IF(PaymentSchedule[[#This Row],[PMT NO]]&lt;&gt;"",PaymentSchedule[[#This Row],[BEGINNING BALANCE]]*(InterestRate/PaymentsPerYear),"")</f>
        <v>2551.062566102235</v>
      </c>
      <c r="J18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452181.70796042355</v>
      </c>
      <c r="K189" s="13">
        <f>IF(PaymentSchedule[[#This Row],[PMT NO]]&lt;&gt;"",SUM(INDEX(PaymentSchedule[INTEREST],1,1):PaymentSchedule[[#This Row],[INTEREST]]),"")</f>
        <v>517643.35503941256</v>
      </c>
    </row>
    <row r="190" spans="2:11" x14ac:dyDescent="0.2">
      <c r="B190" s="14">
        <f>IF(LoanIsGood,IF(ROW()-ROW(PaymentSchedule[[#Headers],[PMT NO]])&gt;ScheduledNumberOfPayments,"",ROW()-ROW(PaymentSchedule[[#Headers],[PMT NO]])),"")</f>
        <v>172</v>
      </c>
      <c r="C190" s="12">
        <f>IF(PaymentSchedule[[#This Row],[PMT NO]]&lt;&gt;"",EOMONTH(LoanStartDate,ROW(PaymentSchedule[[#This Row],[PMT NO]])-ROW(PaymentSchedule[[#Headers],[PMT NO]])-2)+DAY(LoanStartDate),"")</f>
        <v>51014</v>
      </c>
      <c r="D190" s="13">
        <f>IF(PaymentSchedule[[#This Row],[PMT NO]]&lt;&gt;"",IF(ROW()-ROW(PaymentSchedule[[#Headers],[BEGINNING BALANCE]])=1,LoanAmount,INDEX(PaymentSchedule[ENDING BALANCE],ROW()-ROW(PaymentSchedule[[#Headers],[BEGINNING BALANCE]])-1)),"")</f>
        <v>452181.70796042355</v>
      </c>
      <c r="E190" s="13">
        <f>IF(PaymentSchedule[[#This Row],[PMT NO]]&lt;&gt;"",ScheduledPayment,"")</f>
        <v>3891.588579409291</v>
      </c>
      <c r="F19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0" s="13">
        <f>IF(PaymentSchedule[[#This Row],[PMT NO]]&lt;&gt;"",PaymentSchedule[[#This Row],[TOTAL PAYMENT]]-PaymentSchedule[[#This Row],[INTEREST]],"")</f>
        <v>1348.0664721319081</v>
      </c>
      <c r="I190" s="13">
        <f>IF(PaymentSchedule[[#This Row],[PMT NO]]&lt;&gt;"",PaymentSchedule[[#This Row],[BEGINNING BALANCE]]*(InterestRate/PaymentsPerYear),"")</f>
        <v>2543.5221072773829</v>
      </c>
      <c r="J19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450833.64148829161</v>
      </c>
      <c r="K190" s="13">
        <f>IF(PaymentSchedule[[#This Row],[PMT NO]]&lt;&gt;"",SUM(INDEX(PaymentSchedule[INTEREST],1,1):PaymentSchedule[[#This Row],[INTEREST]]),"")</f>
        <v>520186.87714668992</v>
      </c>
    </row>
    <row r="191" spans="2:11" x14ac:dyDescent="0.2">
      <c r="B191" s="14">
        <f>IF(LoanIsGood,IF(ROW()-ROW(PaymentSchedule[[#Headers],[PMT NO]])&gt;ScheduledNumberOfPayments,"",ROW()-ROW(PaymentSchedule[[#Headers],[PMT NO]])),"")</f>
        <v>173</v>
      </c>
      <c r="C191" s="12">
        <f>IF(PaymentSchedule[[#This Row],[PMT NO]]&lt;&gt;"",EOMONTH(LoanStartDate,ROW(PaymentSchedule[[#This Row],[PMT NO]])-ROW(PaymentSchedule[[#Headers],[PMT NO]])-2)+DAY(LoanStartDate),"")</f>
        <v>51044</v>
      </c>
      <c r="D191" s="13">
        <f>IF(PaymentSchedule[[#This Row],[PMT NO]]&lt;&gt;"",IF(ROW()-ROW(PaymentSchedule[[#Headers],[BEGINNING BALANCE]])=1,LoanAmount,INDEX(PaymentSchedule[ENDING BALANCE],ROW()-ROW(PaymentSchedule[[#Headers],[BEGINNING BALANCE]])-1)),"")</f>
        <v>450833.64148829161</v>
      </c>
      <c r="E191" s="13">
        <f>IF(PaymentSchedule[[#This Row],[PMT NO]]&lt;&gt;"",ScheduledPayment,"")</f>
        <v>3891.588579409291</v>
      </c>
      <c r="F19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1" s="13">
        <f>IF(PaymentSchedule[[#This Row],[PMT NO]]&lt;&gt;"",PaymentSchedule[[#This Row],[TOTAL PAYMENT]]-PaymentSchedule[[#This Row],[INTEREST]],"")</f>
        <v>1355.6493460376505</v>
      </c>
      <c r="I191" s="13">
        <f>IF(PaymentSchedule[[#This Row],[PMT NO]]&lt;&gt;"",PaymentSchedule[[#This Row],[BEGINNING BALANCE]]*(InterestRate/PaymentsPerYear),"")</f>
        <v>2535.9392333716405</v>
      </c>
      <c r="J19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449477.99214225396</v>
      </c>
      <c r="K191" s="13">
        <f>IF(PaymentSchedule[[#This Row],[PMT NO]]&lt;&gt;"",SUM(INDEX(PaymentSchedule[INTEREST],1,1):PaymentSchedule[[#This Row],[INTEREST]]),"")</f>
        <v>522722.81638006156</v>
      </c>
    </row>
    <row r="192" spans="2:11" x14ac:dyDescent="0.2">
      <c r="B192" s="14">
        <f>IF(LoanIsGood,IF(ROW()-ROW(PaymentSchedule[[#Headers],[PMT NO]])&gt;ScheduledNumberOfPayments,"",ROW()-ROW(PaymentSchedule[[#Headers],[PMT NO]])),"")</f>
        <v>174</v>
      </c>
      <c r="C192" s="12">
        <f>IF(PaymentSchedule[[#This Row],[PMT NO]]&lt;&gt;"",EOMONTH(LoanStartDate,ROW(PaymentSchedule[[#This Row],[PMT NO]])-ROW(PaymentSchedule[[#Headers],[PMT NO]])-2)+DAY(LoanStartDate),"")</f>
        <v>51075</v>
      </c>
      <c r="D192" s="13">
        <f>IF(PaymentSchedule[[#This Row],[PMT NO]]&lt;&gt;"",IF(ROW()-ROW(PaymentSchedule[[#Headers],[BEGINNING BALANCE]])=1,LoanAmount,INDEX(PaymentSchedule[ENDING BALANCE],ROW()-ROW(PaymentSchedule[[#Headers],[BEGINNING BALANCE]])-1)),"")</f>
        <v>449477.99214225396</v>
      </c>
      <c r="E192" s="13">
        <f>IF(PaymentSchedule[[#This Row],[PMT NO]]&lt;&gt;"",ScheduledPayment,"")</f>
        <v>3891.588579409291</v>
      </c>
      <c r="F19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2" s="13">
        <f>IF(PaymentSchedule[[#This Row],[PMT NO]]&lt;&gt;"",PaymentSchedule[[#This Row],[TOTAL PAYMENT]]-PaymentSchedule[[#This Row],[INTEREST]],"")</f>
        <v>1363.2748736091121</v>
      </c>
      <c r="I192" s="13">
        <f>IF(PaymentSchedule[[#This Row],[PMT NO]]&lt;&gt;"",PaymentSchedule[[#This Row],[BEGINNING BALANCE]]*(InterestRate/PaymentsPerYear),"")</f>
        <v>2528.3137058001789</v>
      </c>
      <c r="J19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448114.71726864483</v>
      </c>
      <c r="K192" s="13">
        <f>IF(PaymentSchedule[[#This Row],[PMT NO]]&lt;&gt;"",SUM(INDEX(PaymentSchedule[INTEREST],1,1):PaymentSchedule[[#This Row],[INTEREST]]),"")</f>
        <v>525251.13008586178</v>
      </c>
    </row>
    <row r="193" spans="2:11" x14ac:dyDescent="0.2">
      <c r="B193" s="14">
        <f>IF(LoanIsGood,IF(ROW()-ROW(PaymentSchedule[[#Headers],[PMT NO]])&gt;ScheduledNumberOfPayments,"",ROW()-ROW(PaymentSchedule[[#Headers],[PMT NO]])),"")</f>
        <v>175</v>
      </c>
      <c r="C193" s="12">
        <f>IF(PaymentSchedule[[#This Row],[PMT NO]]&lt;&gt;"",EOMONTH(LoanStartDate,ROW(PaymentSchedule[[#This Row],[PMT NO]])-ROW(PaymentSchedule[[#Headers],[PMT NO]])-2)+DAY(LoanStartDate),"")</f>
        <v>51105</v>
      </c>
      <c r="D193" s="13">
        <f>IF(PaymentSchedule[[#This Row],[PMT NO]]&lt;&gt;"",IF(ROW()-ROW(PaymentSchedule[[#Headers],[BEGINNING BALANCE]])=1,LoanAmount,INDEX(PaymentSchedule[ENDING BALANCE],ROW()-ROW(PaymentSchedule[[#Headers],[BEGINNING BALANCE]])-1)),"")</f>
        <v>448114.71726864483</v>
      </c>
      <c r="E193" s="13">
        <f>IF(PaymentSchedule[[#This Row],[PMT NO]]&lt;&gt;"",ScheduledPayment,"")</f>
        <v>3891.588579409291</v>
      </c>
      <c r="F19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3" s="13">
        <f>IF(PaymentSchedule[[#This Row],[PMT NO]]&lt;&gt;"",PaymentSchedule[[#This Row],[TOTAL PAYMENT]]-PaymentSchedule[[#This Row],[INTEREST]],"")</f>
        <v>1370.9432947731634</v>
      </c>
      <c r="I193" s="13">
        <f>IF(PaymentSchedule[[#This Row],[PMT NO]]&lt;&gt;"",PaymentSchedule[[#This Row],[BEGINNING BALANCE]]*(InterestRate/PaymentsPerYear),"")</f>
        <v>2520.6452846361276</v>
      </c>
      <c r="J19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446743.77397387166</v>
      </c>
      <c r="K193" s="13">
        <f>IF(PaymentSchedule[[#This Row],[PMT NO]]&lt;&gt;"",SUM(INDEX(PaymentSchedule[INTEREST],1,1):PaymentSchedule[[#This Row],[INTEREST]]),"")</f>
        <v>527771.77537049796</v>
      </c>
    </row>
    <row r="194" spans="2:11" x14ac:dyDescent="0.2">
      <c r="B194" s="14">
        <f>IF(LoanIsGood,IF(ROW()-ROW(PaymentSchedule[[#Headers],[PMT NO]])&gt;ScheduledNumberOfPayments,"",ROW()-ROW(PaymentSchedule[[#Headers],[PMT NO]])),"")</f>
        <v>176</v>
      </c>
      <c r="C194" s="12">
        <f>IF(PaymentSchedule[[#This Row],[PMT NO]]&lt;&gt;"",EOMONTH(LoanStartDate,ROW(PaymentSchedule[[#This Row],[PMT NO]])-ROW(PaymentSchedule[[#Headers],[PMT NO]])-2)+DAY(LoanStartDate),"")</f>
        <v>51136</v>
      </c>
      <c r="D194" s="13">
        <f>IF(PaymentSchedule[[#This Row],[PMT NO]]&lt;&gt;"",IF(ROW()-ROW(PaymentSchedule[[#Headers],[BEGINNING BALANCE]])=1,LoanAmount,INDEX(PaymentSchedule[ENDING BALANCE],ROW()-ROW(PaymentSchedule[[#Headers],[BEGINNING BALANCE]])-1)),"")</f>
        <v>446743.77397387166</v>
      </c>
      <c r="E194" s="13">
        <f>IF(PaymentSchedule[[#This Row],[PMT NO]]&lt;&gt;"",ScheduledPayment,"")</f>
        <v>3891.588579409291</v>
      </c>
      <c r="F19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4" s="13">
        <f>IF(PaymentSchedule[[#This Row],[PMT NO]]&lt;&gt;"",PaymentSchedule[[#This Row],[TOTAL PAYMENT]]-PaymentSchedule[[#This Row],[INTEREST]],"")</f>
        <v>1378.6548508062624</v>
      </c>
      <c r="I194" s="13">
        <f>IF(PaymentSchedule[[#This Row],[PMT NO]]&lt;&gt;"",PaymentSchedule[[#This Row],[BEGINNING BALANCE]]*(InterestRate/PaymentsPerYear),"")</f>
        <v>2512.9337286030286</v>
      </c>
      <c r="J19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445365.11912306538</v>
      </c>
      <c r="K194" s="13">
        <f>IF(PaymentSchedule[[#This Row],[PMT NO]]&lt;&gt;"",SUM(INDEX(PaymentSchedule[INTEREST],1,1):PaymentSchedule[[#This Row],[INTEREST]]),"")</f>
        <v>530284.70909910102</v>
      </c>
    </row>
    <row r="195" spans="2:11" x14ac:dyDescent="0.2">
      <c r="B195" s="14">
        <f>IF(LoanIsGood,IF(ROW()-ROW(PaymentSchedule[[#Headers],[PMT NO]])&gt;ScheduledNumberOfPayments,"",ROW()-ROW(PaymentSchedule[[#Headers],[PMT NO]])),"")</f>
        <v>177</v>
      </c>
      <c r="C195" s="12">
        <f>IF(PaymentSchedule[[#This Row],[PMT NO]]&lt;&gt;"",EOMONTH(LoanStartDate,ROW(PaymentSchedule[[#This Row],[PMT NO]])-ROW(PaymentSchedule[[#Headers],[PMT NO]])-2)+DAY(LoanStartDate),"")</f>
        <v>51167</v>
      </c>
      <c r="D195" s="13">
        <f>IF(PaymentSchedule[[#This Row],[PMT NO]]&lt;&gt;"",IF(ROW()-ROW(PaymentSchedule[[#Headers],[BEGINNING BALANCE]])=1,LoanAmount,INDEX(PaymentSchedule[ENDING BALANCE],ROW()-ROW(PaymentSchedule[[#Headers],[BEGINNING BALANCE]])-1)),"")</f>
        <v>445365.11912306538</v>
      </c>
      <c r="E195" s="13">
        <f>IF(PaymentSchedule[[#This Row],[PMT NO]]&lt;&gt;"",ScheduledPayment,"")</f>
        <v>3891.588579409291</v>
      </c>
      <c r="F19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5" s="13">
        <f>IF(PaymentSchedule[[#This Row],[PMT NO]]&lt;&gt;"",PaymentSchedule[[#This Row],[TOTAL PAYMENT]]-PaymentSchedule[[#This Row],[INTEREST]],"")</f>
        <v>1386.4097843420482</v>
      </c>
      <c r="I195" s="13">
        <f>IF(PaymentSchedule[[#This Row],[PMT NO]]&lt;&gt;"",PaymentSchedule[[#This Row],[BEGINNING BALANCE]]*(InterestRate/PaymentsPerYear),"")</f>
        <v>2505.1787950672428</v>
      </c>
      <c r="J19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443978.70933872333</v>
      </c>
      <c r="K195" s="13">
        <f>IF(PaymentSchedule[[#This Row],[PMT NO]]&lt;&gt;"",SUM(INDEX(PaymentSchedule[INTEREST],1,1):PaymentSchedule[[#This Row],[INTEREST]]),"")</f>
        <v>532789.88789416826</v>
      </c>
    </row>
    <row r="196" spans="2:11" x14ac:dyDescent="0.2">
      <c r="B196" s="14">
        <f>IF(LoanIsGood,IF(ROW()-ROW(PaymentSchedule[[#Headers],[PMT NO]])&gt;ScheduledNumberOfPayments,"",ROW()-ROW(PaymentSchedule[[#Headers],[PMT NO]])),"")</f>
        <v>178</v>
      </c>
      <c r="C196" s="12">
        <f>IF(PaymentSchedule[[#This Row],[PMT NO]]&lt;&gt;"",EOMONTH(LoanStartDate,ROW(PaymentSchedule[[#This Row],[PMT NO]])-ROW(PaymentSchedule[[#Headers],[PMT NO]])-2)+DAY(LoanStartDate),"")</f>
        <v>51196</v>
      </c>
      <c r="D196" s="13">
        <f>IF(PaymentSchedule[[#This Row],[PMT NO]]&lt;&gt;"",IF(ROW()-ROW(PaymentSchedule[[#Headers],[BEGINNING BALANCE]])=1,LoanAmount,INDEX(PaymentSchedule[ENDING BALANCE],ROW()-ROW(PaymentSchedule[[#Headers],[BEGINNING BALANCE]])-1)),"")</f>
        <v>443978.70933872333</v>
      </c>
      <c r="E196" s="13">
        <f>IF(PaymentSchedule[[#This Row],[PMT NO]]&lt;&gt;"",ScheduledPayment,"")</f>
        <v>3891.588579409291</v>
      </c>
      <c r="F19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6" s="13">
        <f>IF(PaymentSchedule[[#This Row],[PMT NO]]&lt;&gt;"",PaymentSchedule[[#This Row],[TOTAL PAYMENT]]-PaymentSchedule[[#This Row],[INTEREST]],"")</f>
        <v>1394.2083393789721</v>
      </c>
      <c r="I196" s="13">
        <f>IF(PaymentSchedule[[#This Row],[PMT NO]]&lt;&gt;"",PaymentSchedule[[#This Row],[BEGINNING BALANCE]]*(InterestRate/PaymentsPerYear),"")</f>
        <v>2497.3802400303189</v>
      </c>
      <c r="J19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442584.50099934434</v>
      </c>
      <c r="K196" s="13">
        <f>IF(PaymentSchedule[[#This Row],[PMT NO]]&lt;&gt;"",SUM(INDEX(PaymentSchedule[INTEREST],1,1):PaymentSchedule[[#This Row],[INTEREST]]),"")</f>
        <v>535287.26813419862</v>
      </c>
    </row>
    <row r="197" spans="2:11" x14ac:dyDescent="0.2">
      <c r="B197" s="14">
        <f>IF(LoanIsGood,IF(ROW()-ROW(PaymentSchedule[[#Headers],[PMT NO]])&gt;ScheduledNumberOfPayments,"",ROW()-ROW(PaymentSchedule[[#Headers],[PMT NO]])),"")</f>
        <v>179</v>
      </c>
      <c r="C197" s="12">
        <f>IF(PaymentSchedule[[#This Row],[PMT NO]]&lt;&gt;"",EOMONTH(LoanStartDate,ROW(PaymentSchedule[[#This Row],[PMT NO]])-ROW(PaymentSchedule[[#Headers],[PMT NO]])-2)+DAY(LoanStartDate),"")</f>
        <v>51227</v>
      </c>
      <c r="D197" s="13">
        <f>IF(PaymentSchedule[[#This Row],[PMT NO]]&lt;&gt;"",IF(ROW()-ROW(PaymentSchedule[[#Headers],[BEGINNING BALANCE]])=1,LoanAmount,INDEX(PaymentSchedule[ENDING BALANCE],ROW()-ROW(PaymentSchedule[[#Headers],[BEGINNING BALANCE]])-1)),"")</f>
        <v>442584.50099934434</v>
      </c>
      <c r="E197" s="13">
        <f>IF(PaymentSchedule[[#This Row],[PMT NO]]&lt;&gt;"",ScheduledPayment,"")</f>
        <v>3891.588579409291</v>
      </c>
      <c r="F19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7" s="13">
        <f>IF(PaymentSchedule[[#This Row],[PMT NO]]&lt;&gt;"",PaymentSchedule[[#This Row],[TOTAL PAYMENT]]-PaymentSchedule[[#This Row],[INTEREST]],"")</f>
        <v>1402.0507612879787</v>
      </c>
      <c r="I197" s="13">
        <f>IF(PaymentSchedule[[#This Row],[PMT NO]]&lt;&gt;"",PaymentSchedule[[#This Row],[BEGINNING BALANCE]]*(InterestRate/PaymentsPerYear),"")</f>
        <v>2489.5378181213123</v>
      </c>
      <c r="J19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441182.45023805636</v>
      </c>
      <c r="K197" s="13">
        <f>IF(PaymentSchedule[[#This Row],[PMT NO]]&lt;&gt;"",SUM(INDEX(PaymentSchedule[INTEREST],1,1):PaymentSchedule[[#This Row],[INTEREST]]),"")</f>
        <v>537776.80595231988</v>
      </c>
    </row>
    <row r="198" spans="2:11" x14ac:dyDescent="0.2">
      <c r="B198" s="14">
        <f>IF(LoanIsGood,IF(ROW()-ROW(PaymentSchedule[[#Headers],[PMT NO]])&gt;ScheduledNumberOfPayments,"",ROW()-ROW(PaymentSchedule[[#Headers],[PMT NO]])),"")</f>
        <v>180</v>
      </c>
      <c r="C198" s="12">
        <f>IF(PaymentSchedule[[#This Row],[PMT NO]]&lt;&gt;"",EOMONTH(LoanStartDate,ROW(PaymentSchedule[[#This Row],[PMT NO]])-ROW(PaymentSchedule[[#Headers],[PMT NO]])-2)+DAY(LoanStartDate),"")</f>
        <v>51257</v>
      </c>
      <c r="D198" s="13">
        <f>IF(PaymentSchedule[[#This Row],[PMT NO]]&lt;&gt;"",IF(ROW()-ROW(PaymentSchedule[[#Headers],[BEGINNING BALANCE]])=1,LoanAmount,INDEX(PaymentSchedule[ENDING BALANCE],ROW()-ROW(PaymentSchedule[[#Headers],[BEGINNING BALANCE]])-1)),"")</f>
        <v>441182.45023805636</v>
      </c>
      <c r="E198" s="13">
        <f>IF(PaymentSchedule[[#This Row],[PMT NO]]&lt;&gt;"",ScheduledPayment,"")</f>
        <v>3891.588579409291</v>
      </c>
      <c r="F19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8" s="13">
        <f>IF(PaymentSchedule[[#This Row],[PMT NO]]&lt;&gt;"",PaymentSchedule[[#This Row],[TOTAL PAYMENT]]-PaymentSchedule[[#This Row],[INTEREST]],"")</f>
        <v>1409.9372968202238</v>
      </c>
      <c r="I198" s="13">
        <f>IF(PaymentSchedule[[#This Row],[PMT NO]]&lt;&gt;"",PaymentSchedule[[#This Row],[BEGINNING BALANCE]]*(InterestRate/PaymentsPerYear),"")</f>
        <v>2481.6512825890673</v>
      </c>
      <c r="J19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439772.51294123614</v>
      </c>
      <c r="K198" s="13">
        <f>IF(PaymentSchedule[[#This Row],[PMT NO]]&lt;&gt;"",SUM(INDEX(PaymentSchedule[INTEREST],1,1):PaymentSchedule[[#This Row],[INTEREST]]),"")</f>
        <v>540258.45723490894</v>
      </c>
    </row>
    <row r="199" spans="2:11" x14ac:dyDescent="0.2">
      <c r="B199" s="14">
        <f>IF(LoanIsGood,IF(ROW()-ROW(PaymentSchedule[[#Headers],[PMT NO]])&gt;ScheduledNumberOfPayments,"",ROW()-ROW(PaymentSchedule[[#Headers],[PMT NO]])),"")</f>
        <v>181</v>
      </c>
      <c r="C199" s="12">
        <f>IF(PaymentSchedule[[#This Row],[PMT NO]]&lt;&gt;"",EOMONTH(LoanStartDate,ROW(PaymentSchedule[[#This Row],[PMT NO]])-ROW(PaymentSchedule[[#Headers],[PMT NO]])-2)+DAY(LoanStartDate),"")</f>
        <v>51288</v>
      </c>
      <c r="D199" s="13">
        <f>IF(PaymentSchedule[[#This Row],[PMT NO]]&lt;&gt;"",IF(ROW()-ROW(PaymentSchedule[[#Headers],[BEGINNING BALANCE]])=1,LoanAmount,INDEX(PaymentSchedule[ENDING BALANCE],ROW()-ROW(PaymentSchedule[[#Headers],[BEGINNING BALANCE]])-1)),"")</f>
        <v>439772.51294123614</v>
      </c>
      <c r="E199" s="13">
        <f>IF(PaymentSchedule[[#This Row],[PMT NO]]&lt;&gt;"",ScheduledPayment,"")</f>
        <v>3891.588579409291</v>
      </c>
      <c r="F19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199" s="13">
        <f>IF(PaymentSchedule[[#This Row],[PMT NO]]&lt;&gt;"",PaymentSchedule[[#This Row],[TOTAL PAYMENT]]-PaymentSchedule[[#This Row],[INTEREST]],"")</f>
        <v>1417.8681941148375</v>
      </c>
      <c r="I199" s="13">
        <f>IF(PaymentSchedule[[#This Row],[PMT NO]]&lt;&gt;"",PaymentSchedule[[#This Row],[BEGINNING BALANCE]]*(InterestRate/PaymentsPerYear),"")</f>
        <v>2473.7203852944535</v>
      </c>
      <c r="J19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438354.64474712132</v>
      </c>
      <c r="K199" s="13">
        <f>IF(PaymentSchedule[[#This Row],[PMT NO]]&lt;&gt;"",SUM(INDEX(PaymentSchedule[INTEREST],1,1):PaymentSchedule[[#This Row],[INTEREST]]),"")</f>
        <v>542732.17762020335</v>
      </c>
    </row>
    <row r="200" spans="2:11" x14ac:dyDescent="0.2">
      <c r="B200" s="14">
        <f>IF(LoanIsGood,IF(ROW()-ROW(PaymentSchedule[[#Headers],[PMT NO]])&gt;ScheduledNumberOfPayments,"",ROW()-ROW(PaymentSchedule[[#Headers],[PMT NO]])),"")</f>
        <v>182</v>
      </c>
      <c r="C200" s="12">
        <f>IF(PaymentSchedule[[#This Row],[PMT NO]]&lt;&gt;"",EOMONTH(LoanStartDate,ROW(PaymentSchedule[[#This Row],[PMT NO]])-ROW(PaymentSchedule[[#Headers],[PMT NO]])-2)+DAY(LoanStartDate),"")</f>
        <v>51318</v>
      </c>
      <c r="D200" s="13">
        <f>IF(PaymentSchedule[[#This Row],[PMT NO]]&lt;&gt;"",IF(ROW()-ROW(PaymentSchedule[[#Headers],[BEGINNING BALANCE]])=1,LoanAmount,INDEX(PaymentSchedule[ENDING BALANCE],ROW()-ROW(PaymentSchedule[[#Headers],[BEGINNING BALANCE]])-1)),"")</f>
        <v>438354.64474712132</v>
      </c>
      <c r="E200" s="13">
        <f>IF(PaymentSchedule[[#This Row],[PMT NO]]&lt;&gt;"",ScheduledPayment,"")</f>
        <v>3891.588579409291</v>
      </c>
      <c r="F20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0" s="13">
        <f>IF(PaymentSchedule[[#This Row],[PMT NO]]&lt;&gt;"",PaymentSchedule[[#This Row],[TOTAL PAYMENT]]-PaymentSchedule[[#This Row],[INTEREST]],"")</f>
        <v>1425.8437027067334</v>
      </c>
      <c r="I200" s="13">
        <f>IF(PaymentSchedule[[#This Row],[PMT NO]]&lt;&gt;"",PaymentSchedule[[#This Row],[BEGINNING BALANCE]]*(InterestRate/PaymentsPerYear),"")</f>
        <v>2465.7448767025576</v>
      </c>
      <c r="J20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436928.80104441458</v>
      </c>
      <c r="K200" s="13">
        <f>IF(PaymentSchedule[[#This Row],[PMT NO]]&lt;&gt;"",SUM(INDEX(PaymentSchedule[INTEREST],1,1):PaymentSchedule[[#This Row],[INTEREST]]),"")</f>
        <v>545197.9224969059</v>
      </c>
    </row>
    <row r="201" spans="2:11" x14ac:dyDescent="0.2">
      <c r="B201" s="14">
        <f>IF(LoanIsGood,IF(ROW()-ROW(PaymentSchedule[[#Headers],[PMT NO]])&gt;ScheduledNumberOfPayments,"",ROW()-ROW(PaymentSchedule[[#Headers],[PMT NO]])),"")</f>
        <v>183</v>
      </c>
      <c r="C201" s="12">
        <f>IF(PaymentSchedule[[#This Row],[PMT NO]]&lt;&gt;"",EOMONTH(LoanStartDate,ROW(PaymentSchedule[[#This Row],[PMT NO]])-ROW(PaymentSchedule[[#Headers],[PMT NO]])-2)+DAY(LoanStartDate),"")</f>
        <v>51349</v>
      </c>
      <c r="D201" s="13">
        <f>IF(PaymentSchedule[[#This Row],[PMT NO]]&lt;&gt;"",IF(ROW()-ROW(PaymentSchedule[[#Headers],[BEGINNING BALANCE]])=1,LoanAmount,INDEX(PaymentSchedule[ENDING BALANCE],ROW()-ROW(PaymentSchedule[[#Headers],[BEGINNING BALANCE]])-1)),"")</f>
        <v>436928.80104441458</v>
      </c>
      <c r="E201" s="13">
        <f>IF(PaymentSchedule[[#This Row],[PMT NO]]&lt;&gt;"",ScheduledPayment,"")</f>
        <v>3891.588579409291</v>
      </c>
      <c r="F20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1" s="13">
        <f>IF(PaymentSchedule[[#This Row],[PMT NO]]&lt;&gt;"",PaymentSchedule[[#This Row],[TOTAL PAYMENT]]-PaymentSchedule[[#This Row],[INTEREST]],"")</f>
        <v>1433.8640735344588</v>
      </c>
      <c r="I201" s="13">
        <f>IF(PaymentSchedule[[#This Row],[PMT NO]]&lt;&gt;"",PaymentSchedule[[#This Row],[BEGINNING BALANCE]]*(InterestRate/PaymentsPerYear),"")</f>
        <v>2457.7245058748322</v>
      </c>
      <c r="J20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435494.93697088014</v>
      </c>
      <c r="K201" s="13">
        <f>IF(PaymentSchedule[[#This Row],[PMT NO]]&lt;&gt;"",SUM(INDEX(PaymentSchedule[INTEREST],1,1):PaymentSchedule[[#This Row],[INTEREST]]),"")</f>
        <v>547655.64700278069</v>
      </c>
    </row>
    <row r="202" spans="2:11" x14ac:dyDescent="0.2">
      <c r="B202" s="14">
        <f>IF(LoanIsGood,IF(ROW()-ROW(PaymentSchedule[[#Headers],[PMT NO]])&gt;ScheduledNumberOfPayments,"",ROW()-ROW(PaymentSchedule[[#Headers],[PMT NO]])),"")</f>
        <v>184</v>
      </c>
      <c r="C202" s="12">
        <f>IF(PaymentSchedule[[#This Row],[PMT NO]]&lt;&gt;"",EOMONTH(LoanStartDate,ROW(PaymentSchedule[[#This Row],[PMT NO]])-ROW(PaymentSchedule[[#Headers],[PMT NO]])-2)+DAY(LoanStartDate),"")</f>
        <v>51380</v>
      </c>
      <c r="D202" s="13">
        <f>IF(PaymentSchedule[[#This Row],[PMT NO]]&lt;&gt;"",IF(ROW()-ROW(PaymentSchedule[[#Headers],[BEGINNING BALANCE]])=1,LoanAmount,INDEX(PaymentSchedule[ENDING BALANCE],ROW()-ROW(PaymentSchedule[[#Headers],[BEGINNING BALANCE]])-1)),"")</f>
        <v>435494.93697088014</v>
      </c>
      <c r="E202" s="13">
        <f>IF(PaymentSchedule[[#This Row],[PMT NO]]&lt;&gt;"",ScheduledPayment,"")</f>
        <v>3891.588579409291</v>
      </c>
      <c r="F20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2" s="13">
        <f>IF(PaymentSchedule[[#This Row],[PMT NO]]&lt;&gt;"",PaymentSchedule[[#This Row],[TOTAL PAYMENT]]-PaymentSchedule[[#This Row],[INTEREST]],"")</f>
        <v>1441.9295589480898</v>
      </c>
      <c r="I202" s="13">
        <f>IF(PaymentSchedule[[#This Row],[PMT NO]]&lt;&gt;"",PaymentSchedule[[#This Row],[BEGINNING BALANCE]]*(InterestRate/PaymentsPerYear),"")</f>
        <v>2449.6590204612012</v>
      </c>
      <c r="J20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434053.00741193205</v>
      </c>
      <c r="K202" s="13">
        <f>IF(PaymentSchedule[[#This Row],[PMT NO]]&lt;&gt;"",SUM(INDEX(PaymentSchedule[INTEREST],1,1):PaymentSchedule[[#This Row],[INTEREST]]),"")</f>
        <v>550105.30602324195</v>
      </c>
    </row>
    <row r="203" spans="2:11" x14ac:dyDescent="0.2">
      <c r="B203" s="14">
        <f>IF(LoanIsGood,IF(ROW()-ROW(PaymentSchedule[[#Headers],[PMT NO]])&gt;ScheduledNumberOfPayments,"",ROW()-ROW(PaymentSchedule[[#Headers],[PMT NO]])),"")</f>
        <v>185</v>
      </c>
      <c r="C203" s="12">
        <f>IF(PaymentSchedule[[#This Row],[PMT NO]]&lt;&gt;"",EOMONTH(LoanStartDate,ROW(PaymentSchedule[[#This Row],[PMT NO]])-ROW(PaymentSchedule[[#Headers],[PMT NO]])-2)+DAY(LoanStartDate),"")</f>
        <v>51410</v>
      </c>
      <c r="D203" s="13">
        <f>IF(PaymentSchedule[[#This Row],[PMT NO]]&lt;&gt;"",IF(ROW()-ROW(PaymentSchedule[[#Headers],[BEGINNING BALANCE]])=1,LoanAmount,INDEX(PaymentSchedule[ENDING BALANCE],ROW()-ROW(PaymentSchedule[[#Headers],[BEGINNING BALANCE]])-1)),"")</f>
        <v>434053.00741193205</v>
      </c>
      <c r="E203" s="13">
        <f>IF(PaymentSchedule[[#This Row],[PMT NO]]&lt;&gt;"",ScheduledPayment,"")</f>
        <v>3891.588579409291</v>
      </c>
      <c r="F20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3" s="13">
        <f>IF(PaymentSchedule[[#This Row],[PMT NO]]&lt;&gt;"",PaymentSchedule[[#This Row],[TOTAL PAYMENT]]-PaymentSchedule[[#This Row],[INTEREST]],"")</f>
        <v>1450.0404127171728</v>
      </c>
      <c r="I203" s="13">
        <f>IF(PaymentSchedule[[#This Row],[PMT NO]]&lt;&gt;"",PaymentSchedule[[#This Row],[BEGINNING BALANCE]]*(InterestRate/PaymentsPerYear),"")</f>
        <v>2441.5481666921182</v>
      </c>
      <c r="J20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432602.9669992149</v>
      </c>
      <c r="K203" s="13">
        <f>IF(PaymentSchedule[[#This Row],[PMT NO]]&lt;&gt;"",SUM(INDEX(PaymentSchedule[INTEREST],1,1):PaymentSchedule[[#This Row],[INTEREST]]),"")</f>
        <v>552546.85418993409</v>
      </c>
    </row>
    <row r="204" spans="2:11" x14ac:dyDescent="0.2">
      <c r="B204" s="14">
        <f>IF(LoanIsGood,IF(ROW()-ROW(PaymentSchedule[[#Headers],[PMT NO]])&gt;ScheduledNumberOfPayments,"",ROW()-ROW(PaymentSchedule[[#Headers],[PMT NO]])),"")</f>
        <v>186</v>
      </c>
      <c r="C204" s="12">
        <f>IF(PaymentSchedule[[#This Row],[PMT NO]]&lt;&gt;"",EOMONTH(LoanStartDate,ROW(PaymentSchedule[[#This Row],[PMT NO]])-ROW(PaymentSchedule[[#Headers],[PMT NO]])-2)+DAY(LoanStartDate),"")</f>
        <v>51441</v>
      </c>
      <c r="D204" s="13">
        <f>IF(PaymentSchedule[[#This Row],[PMT NO]]&lt;&gt;"",IF(ROW()-ROW(PaymentSchedule[[#Headers],[BEGINNING BALANCE]])=1,LoanAmount,INDEX(PaymentSchedule[ENDING BALANCE],ROW()-ROW(PaymentSchedule[[#Headers],[BEGINNING BALANCE]])-1)),"")</f>
        <v>432602.9669992149</v>
      </c>
      <c r="E204" s="13">
        <f>IF(PaymentSchedule[[#This Row],[PMT NO]]&lt;&gt;"",ScheduledPayment,"")</f>
        <v>3891.588579409291</v>
      </c>
      <c r="F20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4" s="13">
        <f>IF(PaymentSchedule[[#This Row],[PMT NO]]&lt;&gt;"",PaymentSchedule[[#This Row],[TOTAL PAYMENT]]-PaymentSchedule[[#This Row],[INTEREST]],"")</f>
        <v>1458.1968900387069</v>
      </c>
      <c r="I204" s="13">
        <f>IF(PaymentSchedule[[#This Row],[PMT NO]]&lt;&gt;"",PaymentSchedule[[#This Row],[BEGINNING BALANCE]]*(InterestRate/PaymentsPerYear),"")</f>
        <v>2433.3916893705841</v>
      </c>
      <c r="J20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431144.77010917617</v>
      </c>
      <c r="K204" s="13">
        <f>IF(PaymentSchedule[[#This Row],[PMT NO]]&lt;&gt;"",SUM(INDEX(PaymentSchedule[INTEREST],1,1):PaymentSchedule[[#This Row],[INTEREST]]),"")</f>
        <v>554980.24587930471</v>
      </c>
    </row>
    <row r="205" spans="2:11" x14ac:dyDescent="0.2">
      <c r="B205" s="14">
        <f>IF(LoanIsGood,IF(ROW()-ROW(PaymentSchedule[[#Headers],[PMT NO]])&gt;ScheduledNumberOfPayments,"",ROW()-ROW(PaymentSchedule[[#Headers],[PMT NO]])),"")</f>
        <v>187</v>
      </c>
      <c r="C205" s="12">
        <f>IF(PaymentSchedule[[#This Row],[PMT NO]]&lt;&gt;"",EOMONTH(LoanStartDate,ROW(PaymentSchedule[[#This Row],[PMT NO]])-ROW(PaymentSchedule[[#Headers],[PMT NO]])-2)+DAY(LoanStartDate),"")</f>
        <v>51471</v>
      </c>
      <c r="D205" s="13">
        <f>IF(PaymentSchedule[[#This Row],[PMT NO]]&lt;&gt;"",IF(ROW()-ROW(PaymentSchedule[[#Headers],[BEGINNING BALANCE]])=1,LoanAmount,INDEX(PaymentSchedule[ENDING BALANCE],ROW()-ROW(PaymentSchedule[[#Headers],[BEGINNING BALANCE]])-1)),"")</f>
        <v>431144.77010917617</v>
      </c>
      <c r="E205" s="13">
        <f>IF(PaymentSchedule[[#This Row],[PMT NO]]&lt;&gt;"",ScheduledPayment,"")</f>
        <v>3891.588579409291</v>
      </c>
      <c r="F20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5" s="13">
        <f>IF(PaymentSchedule[[#This Row],[PMT NO]]&lt;&gt;"",PaymentSchedule[[#This Row],[TOTAL PAYMENT]]-PaymentSchedule[[#This Row],[INTEREST]],"")</f>
        <v>1466.3992475451746</v>
      </c>
      <c r="I205" s="13">
        <f>IF(PaymentSchedule[[#This Row],[PMT NO]]&lt;&gt;"",PaymentSchedule[[#This Row],[BEGINNING BALANCE]]*(InterestRate/PaymentsPerYear),"")</f>
        <v>2425.1893318641164</v>
      </c>
      <c r="J20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429678.370861631</v>
      </c>
      <c r="K205" s="13">
        <f>IF(PaymentSchedule[[#This Row],[PMT NO]]&lt;&gt;"",SUM(INDEX(PaymentSchedule[INTEREST],1,1):PaymentSchedule[[#This Row],[INTEREST]]),"")</f>
        <v>557405.43521116883</v>
      </c>
    </row>
    <row r="206" spans="2:11" x14ac:dyDescent="0.2">
      <c r="B206" s="14">
        <f>IF(LoanIsGood,IF(ROW()-ROW(PaymentSchedule[[#Headers],[PMT NO]])&gt;ScheduledNumberOfPayments,"",ROW()-ROW(PaymentSchedule[[#Headers],[PMT NO]])),"")</f>
        <v>188</v>
      </c>
      <c r="C206" s="12">
        <f>IF(PaymentSchedule[[#This Row],[PMT NO]]&lt;&gt;"",EOMONTH(LoanStartDate,ROW(PaymentSchedule[[#This Row],[PMT NO]])-ROW(PaymentSchedule[[#Headers],[PMT NO]])-2)+DAY(LoanStartDate),"")</f>
        <v>51502</v>
      </c>
      <c r="D206" s="13">
        <f>IF(PaymentSchedule[[#This Row],[PMT NO]]&lt;&gt;"",IF(ROW()-ROW(PaymentSchedule[[#Headers],[BEGINNING BALANCE]])=1,LoanAmount,INDEX(PaymentSchedule[ENDING BALANCE],ROW()-ROW(PaymentSchedule[[#Headers],[BEGINNING BALANCE]])-1)),"")</f>
        <v>429678.370861631</v>
      </c>
      <c r="E206" s="13">
        <f>IF(PaymentSchedule[[#This Row],[PMT NO]]&lt;&gt;"",ScheduledPayment,"")</f>
        <v>3891.588579409291</v>
      </c>
      <c r="F20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6" s="13">
        <f>IF(PaymentSchedule[[#This Row],[PMT NO]]&lt;&gt;"",PaymentSchedule[[#This Row],[TOTAL PAYMENT]]-PaymentSchedule[[#This Row],[INTEREST]],"")</f>
        <v>1474.6477433126165</v>
      </c>
      <c r="I206" s="13">
        <f>IF(PaymentSchedule[[#This Row],[PMT NO]]&lt;&gt;"",PaymentSchedule[[#This Row],[BEGINNING BALANCE]]*(InterestRate/PaymentsPerYear),"")</f>
        <v>2416.9408360966745</v>
      </c>
      <c r="J20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428203.72311831836</v>
      </c>
      <c r="K206" s="13">
        <f>IF(PaymentSchedule[[#This Row],[PMT NO]]&lt;&gt;"",SUM(INDEX(PaymentSchedule[INTEREST],1,1):PaymentSchedule[[#This Row],[INTEREST]]),"")</f>
        <v>559822.37604726548</v>
      </c>
    </row>
    <row r="207" spans="2:11" x14ac:dyDescent="0.2">
      <c r="B207" s="14">
        <f>IF(LoanIsGood,IF(ROW()-ROW(PaymentSchedule[[#Headers],[PMT NO]])&gt;ScheduledNumberOfPayments,"",ROW()-ROW(PaymentSchedule[[#Headers],[PMT NO]])),"")</f>
        <v>189</v>
      </c>
      <c r="C207" s="12">
        <f>IF(PaymentSchedule[[#This Row],[PMT NO]]&lt;&gt;"",EOMONTH(LoanStartDate,ROW(PaymentSchedule[[#This Row],[PMT NO]])-ROW(PaymentSchedule[[#Headers],[PMT NO]])-2)+DAY(LoanStartDate),"")</f>
        <v>51533</v>
      </c>
      <c r="D207" s="13">
        <f>IF(PaymentSchedule[[#This Row],[PMT NO]]&lt;&gt;"",IF(ROW()-ROW(PaymentSchedule[[#Headers],[BEGINNING BALANCE]])=1,LoanAmount,INDEX(PaymentSchedule[ENDING BALANCE],ROW()-ROW(PaymentSchedule[[#Headers],[BEGINNING BALANCE]])-1)),"")</f>
        <v>428203.72311831836</v>
      </c>
      <c r="E207" s="13">
        <f>IF(PaymentSchedule[[#This Row],[PMT NO]]&lt;&gt;"",ScheduledPayment,"")</f>
        <v>3891.588579409291</v>
      </c>
      <c r="F20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7" s="13">
        <f>IF(PaymentSchedule[[#This Row],[PMT NO]]&lt;&gt;"",PaymentSchedule[[#This Row],[TOTAL PAYMENT]]-PaymentSchedule[[#This Row],[INTEREST]],"")</f>
        <v>1482.94263686875</v>
      </c>
      <c r="I207" s="13">
        <f>IF(PaymentSchedule[[#This Row],[PMT NO]]&lt;&gt;"",PaymentSchedule[[#This Row],[BEGINNING BALANCE]]*(InterestRate/PaymentsPerYear),"")</f>
        <v>2408.645942540541</v>
      </c>
      <c r="J20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426720.78048144962</v>
      </c>
      <c r="K207" s="13">
        <f>IF(PaymentSchedule[[#This Row],[PMT NO]]&lt;&gt;"",SUM(INDEX(PaymentSchedule[INTEREST],1,1):PaymentSchedule[[#This Row],[INTEREST]]),"")</f>
        <v>562231.02198980597</v>
      </c>
    </row>
    <row r="208" spans="2:11" x14ac:dyDescent="0.2">
      <c r="B208" s="14">
        <f>IF(LoanIsGood,IF(ROW()-ROW(PaymentSchedule[[#Headers],[PMT NO]])&gt;ScheduledNumberOfPayments,"",ROW()-ROW(PaymentSchedule[[#Headers],[PMT NO]])),"")</f>
        <v>190</v>
      </c>
      <c r="C208" s="12">
        <f>IF(PaymentSchedule[[#This Row],[PMT NO]]&lt;&gt;"",EOMONTH(LoanStartDate,ROW(PaymentSchedule[[#This Row],[PMT NO]])-ROW(PaymentSchedule[[#Headers],[PMT NO]])-2)+DAY(LoanStartDate),"")</f>
        <v>51561</v>
      </c>
      <c r="D208" s="13">
        <f>IF(PaymentSchedule[[#This Row],[PMT NO]]&lt;&gt;"",IF(ROW()-ROW(PaymentSchedule[[#Headers],[BEGINNING BALANCE]])=1,LoanAmount,INDEX(PaymentSchedule[ENDING BALANCE],ROW()-ROW(PaymentSchedule[[#Headers],[BEGINNING BALANCE]])-1)),"")</f>
        <v>426720.78048144962</v>
      </c>
      <c r="E208" s="13">
        <f>IF(PaymentSchedule[[#This Row],[PMT NO]]&lt;&gt;"",ScheduledPayment,"")</f>
        <v>3891.588579409291</v>
      </c>
      <c r="F20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8" s="13">
        <f>IF(PaymentSchedule[[#This Row],[PMT NO]]&lt;&gt;"",PaymentSchedule[[#This Row],[TOTAL PAYMENT]]-PaymentSchedule[[#This Row],[INTEREST]],"")</f>
        <v>1491.2841892011365</v>
      </c>
      <c r="I208" s="13">
        <f>IF(PaymentSchedule[[#This Row],[PMT NO]]&lt;&gt;"",PaymentSchedule[[#This Row],[BEGINNING BALANCE]]*(InterestRate/PaymentsPerYear),"")</f>
        <v>2400.3043902081545</v>
      </c>
      <c r="J20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425229.49629224848</v>
      </c>
      <c r="K208" s="13">
        <f>IF(PaymentSchedule[[#This Row],[PMT NO]]&lt;&gt;"",SUM(INDEX(PaymentSchedule[INTEREST],1,1):PaymentSchedule[[#This Row],[INTEREST]]),"")</f>
        <v>564631.32638001407</v>
      </c>
    </row>
    <row r="209" spans="2:11" x14ac:dyDescent="0.2">
      <c r="B209" s="14">
        <f>IF(LoanIsGood,IF(ROW()-ROW(PaymentSchedule[[#Headers],[PMT NO]])&gt;ScheduledNumberOfPayments,"",ROW()-ROW(PaymentSchedule[[#Headers],[PMT NO]])),"")</f>
        <v>191</v>
      </c>
      <c r="C209" s="12">
        <f>IF(PaymentSchedule[[#This Row],[PMT NO]]&lt;&gt;"",EOMONTH(LoanStartDate,ROW(PaymentSchedule[[#This Row],[PMT NO]])-ROW(PaymentSchedule[[#Headers],[PMT NO]])-2)+DAY(LoanStartDate),"")</f>
        <v>51592</v>
      </c>
      <c r="D209" s="13">
        <f>IF(PaymentSchedule[[#This Row],[PMT NO]]&lt;&gt;"",IF(ROW()-ROW(PaymentSchedule[[#Headers],[BEGINNING BALANCE]])=1,LoanAmount,INDEX(PaymentSchedule[ENDING BALANCE],ROW()-ROW(PaymentSchedule[[#Headers],[BEGINNING BALANCE]])-1)),"")</f>
        <v>425229.49629224848</v>
      </c>
      <c r="E209" s="13">
        <f>IF(PaymentSchedule[[#This Row],[PMT NO]]&lt;&gt;"",ScheduledPayment,"")</f>
        <v>3891.588579409291</v>
      </c>
      <c r="F20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09" s="13">
        <f>IF(PaymentSchedule[[#This Row],[PMT NO]]&lt;&gt;"",PaymentSchedule[[#This Row],[TOTAL PAYMENT]]-PaymentSchedule[[#This Row],[INTEREST]],"")</f>
        <v>1499.6726627653929</v>
      </c>
      <c r="I209" s="13">
        <f>IF(PaymentSchedule[[#This Row],[PMT NO]]&lt;&gt;"",PaymentSchedule[[#This Row],[BEGINNING BALANCE]]*(InterestRate/PaymentsPerYear),"")</f>
        <v>2391.9159166438981</v>
      </c>
      <c r="J20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423729.82362948311</v>
      </c>
      <c r="K209" s="13">
        <f>IF(PaymentSchedule[[#This Row],[PMT NO]]&lt;&gt;"",SUM(INDEX(PaymentSchedule[INTEREST],1,1):PaymentSchedule[[#This Row],[INTEREST]]),"")</f>
        <v>567023.24229665799</v>
      </c>
    </row>
    <row r="210" spans="2:11" x14ac:dyDescent="0.2">
      <c r="B210" s="14">
        <f>IF(LoanIsGood,IF(ROW()-ROW(PaymentSchedule[[#Headers],[PMT NO]])&gt;ScheduledNumberOfPayments,"",ROW()-ROW(PaymentSchedule[[#Headers],[PMT NO]])),"")</f>
        <v>192</v>
      </c>
      <c r="C210" s="12">
        <f>IF(PaymentSchedule[[#This Row],[PMT NO]]&lt;&gt;"",EOMONTH(LoanStartDate,ROW(PaymentSchedule[[#This Row],[PMT NO]])-ROW(PaymentSchedule[[#Headers],[PMT NO]])-2)+DAY(LoanStartDate),"")</f>
        <v>51622</v>
      </c>
      <c r="D210" s="13">
        <f>IF(PaymentSchedule[[#This Row],[PMT NO]]&lt;&gt;"",IF(ROW()-ROW(PaymentSchedule[[#Headers],[BEGINNING BALANCE]])=1,LoanAmount,INDEX(PaymentSchedule[ENDING BALANCE],ROW()-ROW(PaymentSchedule[[#Headers],[BEGINNING BALANCE]])-1)),"")</f>
        <v>423729.82362948311</v>
      </c>
      <c r="E210" s="13">
        <f>IF(PaymentSchedule[[#This Row],[PMT NO]]&lt;&gt;"",ScheduledPayment,"")</f>
        <v>3891.588579409291</v>
      </c>
      <c r="F21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0" s="13">
        <f>IF(PaymentSchedule[[#This Row],[PMT NO]]&lt;&gt;"",PaymentSchedule[[#This Row],[TOTAL PAYMENT]]-PaymentSchedule[[#This Row],[INTEREST]],"")</f>
        <v>1508.1083214934483</v>
      </c>
      <c r="I210" s="13">
        <f>IF(PaymentSchedule[[#This Row],[PMT NO]]&lt;&gt;"",PaymentSchedule[[#This Row],[BEGINNING BALANCE]]*(InterestRate/PaymentsPerYear),"")</f>
        <v>2383.4802579158427</v>
      </c>
      <c r="J21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422221.71530798968</v>
      </c>
      <c r="K210" s="13">
        <f>IF(PaymentSchedule[[#This Row],[PMT NO]]&lt;&gt;"",SUM(INDEX(PaymentSchedule[INTEREST],1,1):PaymentSchedule[[#This Row],[INTEREST]]),"")</f>
        <v>569406.72255457379</v>
      </c>
    </row>
    <row r="211" spans="2:11" x14ac:dyDescent="0.2">
      <c r="B211" s="14">
        <f>IF(LoanIsGood,IF(ROW()-ROW(PaymentSchedule[[#Headers],[PMT NO]])&gt;ScheduledNumberOfPayments,"",ROW()-ROW(PaymentSchedule[[#Headers],[PMT NO]])),"")</f>
        <v>193</v>
      </c>
      <c r="C211" s="12">
        <f>IF(PaymentSchedule[[#This Row],[PMT NO]]&lt;&gt;"",EOMONTH(LoanStartDate,ROW(PaymentSchedule[[#This Row],[PMT NO]])-ROW(PaymentSchedule[[#Headers],[PMT NO]])-2)+DAY(LoanStartDate),"")</f>
        <v>51653</v>
      </c>
      <c r="D211" s="13">
        <f>IF(PaymentSchedule[[#This Row],[PMT NO]]&lt;&gt;"",IF(ROW()-ROW(PaymentSchedule[[#Headers],[BEGINNING BALANCE]])=1,LoanAmount,INDEX(PaymentSchedule[ENDING BALANCE],ROW()-ROW(PaymentSchedule[[#Headers],[BEGINNING BALANCE]])-1)),"")</f>
        <v>422221.71530798968</v>
      </c>
      <c r="E211" s="13">
        <f>IF(PaymentSchedule[[#This Row],[PMT NO]]&lt;&gt;"",ScheduledPayment,"")</f>
        <v>3891.588579409291</v>
      </c>
      <c r="F21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1" s="13">
        <f>IF(PaymentSchedule[[#This Row],[PMT NO]]&lt;&gt;"",PaymentSchedule[[#This Row],[TOTAL PAYMENT]]-PaymentSchedule[[#This Row],[INTEREST]],"")</f>
        <v>1516.5914308018487</v>
      </c>
      <c r="I211" s="13">
        <f>IF(PaymentSchedule[[#This Row],[PMT NO]]&lt;&gt;"",PaymentSchedule[[#This Row],[BEGINNING BALANCE]]*(InterestRate/PaymentsPerYear),"")</f>
        <v>2374.9971486074423</v>
      </c>
      <c r="J21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420705.12387718784</v>
      </c>
      <c r="K211" s="13">
        <f>IF(PaymentSchedule[[#This Row],[PMT NO]]&lt;&gt;"",SUM(INDEX(PaymentSchedule[INTEREST],1,1):PaymentSchedule[[#This Row],[INTEREST]]),"")</f>
        <v>571781.71970318118</v>
      </c>
    </row>
    <row r="212" spans="2:11" x14ac:dyDescent="0.2">
      <c r="B212" s="14">
        <f>IF(LoanIsGood,IF(ROW()-ROW(PaymentSchedule[[#Headers],[PMT NO]])&gt;ScheduledNumberOfPayments,"",ROW()-ROW(PaymentSchedule[[#Headers],[PMT NO]])),"")</f>
        <v>194</v>
      </c>
      <c r="C212" s="12">
        <f>IF(PaymentSchedule[[#This Row],[PMT NO]]&lt;&gt;"",EOMONTH(LoanStartDate,ROW(PaymentSchedule[[#This Row],[PMT NO]])-ROW(PaymentSchedule[[#Headers],[PMT NO]])-2)+DAY(LoanStartDate),"")</f>
        <v>51683</v>
      </c>
      <c r="D212" s="13">
        <f>IF(PaymentSchedule[[#This Row],[PMT NO]]&lt;&gt;"",IF(ROW()-ROW(PaymentSchedule[[#Headers],[BEGINNING BALANCE]])=1,LoanAmount,INDEX(PaymentSchedule[ENDING BALANCE],ROW()-ROW(PaymentSchedule[[#Headers],[BEGINNING BALANCE]])-1)),"")</f>
        <v>420705.12387718784</v>
      </c>
      <c r="E212" s="13">
        <f>IF(PaymentSchedule[[#This Row],[PMT NO]]&lt;&gt;"",ScheduledPayment,"")</f>
        <v>3891.588579409291</v>
      </c>
      <c r="F21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2" s="13">
        <f>IF(PaymentSchedule[[#This Row],[PMT NO]]&lt;&gt;"",PaymentSchedule[[#This Row],[TOTAL PAYMENT]]-PaymentSchedule[[#This Row],[INTEREST]],"")</f>
        <v>1525.1222576001092</v>
      </c>
      <c r="I212" s="13">
        <f>IF(PaymentSchedule[[#This Row],[PMT NO]]&lt;&gt;"",PaymentSchedule[[#This Row],[BEGINNING BALANCE]]*(InterestRate/PaymentsPerYear),"")</f>
        <v>2366.4663218091819</v>
      </c>
      <c r="J21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419180.00161958771</v>
      </c>
      <c r="K212" s="13">
        <f>IF(PaymentSchedule[[#This Row],[PMT NO]]&lt;&gt;"",SUM(INDEX(PaymentSchedule[INTEREST],1,1):PaymentSchedule[[#This Row],[INTEREST]]),"")</f>
        <v>574148.1860249904</v>
      </c>
    </row>
    <row r="213" spans="2:11" x14ac:dyDescent="0.2">
      <c r="B213" s="14">
        <f>IF(LoanIsGood,IF(ROW()-ROW(PaymentSchedule[[#Headers],[PMT NO]])&gt;ScheduledNumberOfPayments,"",ROW()-ROW(PaymentSchedule[[#Headers],[PMT NO]])),"")</f>
        <v>195</v>
      </c>
      <c r="C213" s="12">
        <f>IF(PaymentSchedule[[#This Row],[PMT NO]]&lt;&gt;"",EOMONTH(LoanStartDate,ROW(PaymentSchedule[[#This Row],[PMT NO]])-ROW(PaymentSchedule[[#Headers],[PMT NO]])-2)+DAY(LoanStartDate),"")</f>
        <v>51714</v>
      </c>
      <c r="D213" s="13">
        <f>IF(PaymentSchedule[[#This Row],[PMT NO]]&lt;&gt;"",IF(ROW()-ROW(PaymentSchedule[[#Headers],[BEGINNING BALANCE]])=1,LoanAmount,INDEX(PaymentSchedule[ENDING BALANCE],ROW()-ROW(PaymentSchedule[[#Headers],[BEGINNING BALANCE]])-1)),"")</f>
        <v>419180.00161958771</v>
      </c>
      <c r="E213" s="13">
        <f>IF(PaymentSchedule[[#This Row],[PMT NO]]&lt;&gt;"",ScheduledPayment,"")</f>
        <v>3891.588579409291</v>
      </c>
      <c r="F21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3" s="13">
        <f>IF(PaymentSchedule[[#This Row],[PMT NO]]&lt;&gt;"",PaymentSchedule[[#This Row],[TOTAL PAYMENT]]-PaymentSchedule[[#This Row],[INTEREST]],"")</f>
        <v>1533.7010702991097</v>
      </c>
      <c r="I213" s="13">
        <f>IF(PaymentSchedule[[#This Row],[PMT NO]]&lt;&gt;"",PaymentSchedule[[#This Row],[BEGINNING BALANCE]]*(InterestRate/PaymentsPerYear),"")</f>
        <v>2357.8875091101813</v>
      </c>
      <c r="J21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417646.30054928863</v>
      </c>
      <c r="K213" s="13">
        <f>IF(PaymentSchedule[[#This Row],[PMT NO]]&lt;&gt;"",SUM(INDEX(PaymentSchedule[INTEREST],1,1):PaymentSchedule[[#This Row],[INTEREST]]),"")</f>
        <v>576506.07353410055</v>
      </c>
    </row>
    <row r="214" spans="2:11" x14ac:dyDescent="0.2">
      <c r="B214" s="14">
        <f>IF(LoanIsGood,IF(ROW()-ROW(PaymentSchedule[[#Headers],[PMT NO]])&gt;ScheduledNumberOfPayments,"",ROW()-ROW(PaymentSchedule[[#Headers],[PMT NO]])),"")</f>
        <v>196</v>
      </c>
      <c r="C214" s="12">
        <f>IF(PaymentSchedule[[#This Row],[PMT NO]]&lt;&gt;"",EOMONTH(LoanStartDate,ROW(PaymentSchedule[[#This Row],[PMT NO]])-ROW(PaymentSchedule[[#Headers],[PMT NO]])-2)+DAY(LoanStartDate),"")</f>
        <v>51745</v>
      </c>
      <c r="D214" s="13">
        <f>IF(PaymentSchedule[[#This Row],[PMT NO]]&lt;&gt;"",IF(ROW()-ROW(PaymentSchedule[[#Headers],[BEGINNING BALANCE]])=1,LoanAmount,INDEX(PaymentSchedule[ENDING BALANCE],ROW()-ROW(PaymentSchedule[[#Headers],[BEGINNING BALANCE]])-1)),"")</f>
        <v>417646.30054928863</v>
      </c>
      <c r="E214" s="13">
        <f>IF(PaymentSchedule[[#This Row],[PMT NO]]&lt;&gt;"",ScheduledPayment,"")</f>
        <v>3891.588579409291</v>
      </c>
      <c r="F21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4" s="13">
        <f>IF(PaymentSchedule[[#This Row],[PMT NO]]&lt;&gt;"",PaymentSchedule[[#This Row],[TOTAL PAYMENT]]-PaymentSchedule[[#This Row],[INTEREST]],"")</f>
        <v>1542.3281388195423</v>
      </c>
      <c r="I214" s="13">
        <f>IF(PaymentSchedule[[#This Row],[PMT NO]]&lt;&gt;"",PaymentSchedule[[#This Row],[BEGINNING BALANCE]]*(InterestRate/PaymentsPerYear),"")</f>
        <v>2349.2604405897487</v>
      </c>
      <c r="J21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416103.97241046908</v>
      </c>
      <c r="K214" s="13">
        <f>IF(PaymentSchedule[[#This Row],[PMT NO]]&lt;&gt;"",SUM(INDEX(PaymentSchedule[INTEREST],1,1):PaymentSchedule[[#This Row],[INTEREST]]),"")</f>
        <v>578855.33397469029</v>
      </c>
    </row>
    <row r="215" spans="2:11" x14ac:dyDescent="0.2">
      <c r="B215" s="14">
        <f>IF(LoanIsGood,IF(ROW()-ROW(PaymentSchedule[[#Headers],[PMT NO]])&gt;ScheduledNumberOfPayments,"",ROW()-ROW(PaymentSchedule[[#Headers],[PMT NO]])),"")</f>
        <v>197</v>
      </c>
      <c r="C215" s="12">
        <f>IF(PaymentSchedule[[#This Row],[PMT NO]]&lt;&gt;"",EOMONTH(LoanStartDate,ROW(PaymentSchedule[[#This Row],[PMT NO]])-ROW(PaymentSchedule[[#Headers],[PMT NO]])-2)+DAY(LoanStartDate),"")</f>
        <v>51775</v>
      </c>
      <c r="D215" s="13">
        <f>IF(PaymentSchedule[[#This Row],[PMT NO]]&lt;&gt;"",IF(ROW()-ROW(PaymentSchedule[[#Headers],[BEGINNING BALANCE]])=1,LoanAmount,INDEX(PaymentSchedule[ENDING BALANCE],ROW()-ROW(PaymentSchedule[[#Headers],[BEGINNING BALANCE]])-1)),"")</f>
        <v>416103.97241046908</v>
      </c>
      <c r="E215" s="13">
        <f>IF(PaymentSchedule[[#This Row],[PMT NO]]&lt;&gt;"",ScheduledPayment,"")</f>
        <v>3891.588579409291</v>
      </c>
      <c r="F21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5" s="13">
        <f>IF(PaymentSchedule[[#This Row],[PMT NO]]&lt;&gt;"",PaymentSchedule[[#This Row],[TOTAL PAYMENT]]-PaymentSchedule[[#This Row],[INTEREST]],"")</f>
        <v>1551.0037346004024</v>
      </c>
      <c r="I215" s="13">
        <f>IF(PaymentSchedule[[#This Row],[PMT NO]]&lt;&gt;"",PaymentSchedule[[#This Row],[BEGINNING BALANCE]]*(InterestRate/PaymentsPerYear),"")</f>
        <v>2340.5848448088886</v>
      </c>
      <c r="J21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414552.9686758687</v>
      </c>
      <c r="K215" s="13">
        <f>IF(PaymentSchedule[[#This Row],[PMT NO]]&lt;&gt;"",SUM(INDEX(PaymentSchedule[INTEREST],1,1):PaymentSchedule[[#This Row],[INTEREST]]),"")</f>
        <v>581195.9188194992</v>
      </c>
    </row>
    <row r="216" spans="2:11" x14ac:dyDescent="0.2">
      <c r="B216" s="14">
        <f>IF(LoanIsGood,IF(ROW()-ROW(PaymentSchedule[[#Headers],[PMT NO]])&gt;ScheduledNumberOfPayments,"",ROW()-ROW(PaymentSchedule[[#Headers],[PMT NO]])),"")</f>
        <v>198</v>
      </c>
      <c r="C216" s="12">
        <f>IF(PaymentSchedule[[#This Row],[PMT NO]]&lt;&gt;"",EOMONTH(LoanStartDate,ROW(PaymentSchedule[[#This Row],[PMT NO]])-ROW(PaymentSchedule[[#Headers],[PMT NO]])-2)+DAY(LoanStartDate),"")</f>
        <v>51806</v>
      </c>
      <c r="D216" s="13">
        <f>IF(PaymentSchedule[[#This Row],[PMT NO]]&lt;&gt;"",IF(ROW()-ROW(PaymentSchedule[[#Headers],[BEGINNING BALANCE]])=1,LoanAmount,INDEX(PaymentSchedule[ENDING BALANCE],ROW()-ROW(PaymentSchedule[[#Headers],[BEGINNING BALANCE]])-1)),"")</f>
        <v>414552.9686758687</v>
      </c>
      <c r="E216" s="13">
        <f>IF(PaymentSchedule[[#This Row],[PMT NO]]&lt;&gt;"",ScheduledPayment,"")</f>
        <v>3891.588579409291</v>
      </c>
      <c r="F21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6" s="13">
        <f>IF(PaymentSchedule[[#This Row],[PMT NO]]&lt;&gt;"",PaymentSchedule[[#This Row],[TOTAL PAYMENT]]-PaymentSchedule[[#This Row],[INTEREST]],"")</f>
        <v>1559.7281306075292</v>
      </c>
      <c r="I216" s="13">
        <f>IF(PaymentSchedule[[#This Row],[PMT NO]]&lt;&gt;"",PaymentSchedule[[#This Row],[BEGINNING BALANCE]]*(InterestRate/PaymentsPerYear),"")</f>
        <v>2331.8604488017618</v>
      </c>
      <c r="J21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412993.24054526119</v>
      </c>
      <c r="K216" s="13">
        <f>IF(PaymentSchedule[[#This Row],[PMT NO]]&lt;&gt;"",SUM(INDEX(PaymentSchedule[INTEREST],1,1):PaymentSchedule[[#This Row],[INTEREST]]),"")</f>
        <v>583527.77926830098</v>
      </c>
    </row>
    <row r="217" spans="2:11" x14ac:dyDescent="0.2">
      <c r="B217" s="14">
        <f>IF(LoanIsGood,IF(ROW()-ROW(PaymentSchedule[[#Headers],[PMT NO]])&gt;ScheduledNumberOfPayments,"",ROW()-ROW(PaymentSchedule[[#Headers],[PMT NO]])),"")</f>
        <v>199</v>
      </c>
      <c r="C217" s="12">
        <f>IF(PaymentSchedule[[#This Row],[PMT NO]]&lt;&gt;"",EOMONTH(LoanStartDate,ROW(PaymentSchedule[[#This Row],[PMT NO]])-ROW(PaymentSchedule[[#Headers],[PMT NO]])-2)+DAY(LoanStartDate),"")</f>
        <v>51836</v>
      </c>
      <c r="D217" s="13">
        <f>IF(PaymentSchedule[[#This Row],[PMT NO]]&lt;&gt;"",IF(ROW()-ROW(PaymentSchedule[[#Headers],[BEGINNING BALANCE]])=1,LoanAmount,INDEX(PaymentSchedule[ENDING BALANCE],ROW()-ROW(PaymentSchedule[[#Headers],[BEGINNING BALANCE]])-1)),"")</f>
        <v>412993.24054526119</v>
      </c>
      <c r="E217" s="13">
        <f>IF(PaymentSchedule[[#This Row],[PMT NO]]&lt;&gt;"",ScheduledPayment,"")</f>
        <v>3891.588579409291</v>
      </c>
      <c r="F21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7" s="13">
        <f>IF(PaymentSchedule[[#This Row],[PMT NO]]&lt;&gt;"",PaymentSchedule[[#This Row],[TOTAL PAYMENT]]-PaymentSchedule[[#This Row],[INTEREST]],"")</f>
        <v>1568.5016013421964</v>
      </c>
      <c r="I217" s="13">
        <f>IF(PaymentSchedule[[#This Row],[PMT NO]]&lt;&gt;"",PaymentSchedule[[#This Row],[BEGINNING BALANCE]]*(InterestRate/PaymentsPerYear),"")</f>
        <v>2323.0869780670946</v>
      </c>
      <c r="J21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411424.73894391902</v>
      </c>
      <c r="K217" s="13">
        <f>IF(PaymentSchedule[[#This Row],[PMT NO]]&lt;&gt;"",SUM(INDEX(PaymentSchedule[INTEREST],1,1):PaymentSchedule[[#This Row],[INTEREST]]),"")</f>
        <v>585850.86624636804</v>
      </c>
    </row>
    <row r="218" spans="2:11" x14ac:dyDescent="0.2">
      <c r="B218" s="14">
        <f>IF(LoanIsGood,IF(ROW()-ROW(PaymentSchedule[[#Headers],[PMT NO]])&gt;ScheduledNumberOfPayments,"",ROW()-ROW(PaymentSchedule[[#Headers],[PMT NO]])),"")</f>
        <v>200</v>
      </c>
      <c r="C218" s="12">
        <f>IF(PaymentSchedule[[#This Row],[PMT NO]]&lt;&gt;"",EOMONTH(LoanStartDate,ROW(PaymentSchedule[[#This Row],[PMT NO]])-ROW(PaymentSchedule[[#Headers],[PMT NO]])-2)+DAY(LoanStartDate),"")</f>
        <v>51867</v>
      </c>
      <c r="D218" s="13">
        <f>IF(PaymentSchedule[[#This Row],[PMT NO]]&lt;&gt;"",IF(ROW()-ROW(PaymentSchedule[[#Headers],[BEGINNING BALANCE]])=1,LoanAmount,INDEX(PaymentSchedule[ENDING BALANCE],ROW()-ROW(PaymentSchedule[[#Headers],[BEGINNING BALANCE]])-1)),"")</f>
        <v>411424.73894391902</v>
      </c>
      <c r="E218" s="13">
        <f>IF(PaymentSchedule[[#This Row],[PMT NO]]&lt;&gt;"",ScheduledPayment,"")</f>
        <v>3891.588579409291</v>
      </c>
      <c r="F21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8" s="13">
        <f>IF(PaymentSchedule[[#This Row],[PMT NO]]&lt;&gt;"",PaymentSchedule[[#This Row],[TOTAL PAYMENT]]-PaymentSchedule[[#This Row],[INTEREST]],"")</f>
        <v>1577.3244228497465</v>
      </c>
      <c r="I218" s="13">
        <f>IF(PaymentSchedule[[#This Row],[PMT NO]]&lt;&gt;"",PaymentSchedule[[#This Row],[BEGINNING BALANCE]]*(InterestRate/PaymentsPerYear),"")</f>
        <v>2314.2641565595445</v>
      </c>
      <c r="J21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409847.41452106927</v>
      </c>
      <c r="K218" s="13">
        <f>IF(PaymentSchedule[[#This Row],[PMT NO]]&lt;&gt;"",SUM(INDEX(PaymentSchedule[INTEREST],1,1):PaymentSchedule[[#This Row],[INTEREST]]),"")</f>
        <v>588165.13040292764</v>
      </c>
    </row>
    <row r="219" spans="2:11" x14ac:dyDescent="0.2">
      <c r="B219" s="14">
        <f>IF(LoanIsGood,IF(ROW()-ROW(PaymentSchedule[[#Headers],[PMT NO]])&gt;ScheduledNumberOfPayments,"",ROW()-ROW(PaymentSchedule[[#Headers],[PMT NO]])),"")</f>
        <v>201</v>
      </c>
      <c r="C219" s="12">
        <f>IF(PaymentSchedule[[#This Row],[PMT NO]]&lt;&gt;"",EOMONTH(LoanStartDate,ROW(PaymentSchedule[[#This Row],[PMT NO]])-ROW(PaymentSchedule[[#Headers],[PMT NO]])-2)+DAY(LoanStartDate),"")</f>
        <v>51898</v>
      </c>
      <c r="D219" s="13">
        <f>IF(PaymentSchedule[[#This Row],[PMT NO]]&lt;&gt;"",IF(ROW()-ROW(PaymentSchedule[[#Headers],[BEGINNING BALANCE]])=1,LoanAmount,INDEX(PaymentSchedule[ENDING BALANCE],ROW()-ROW(PaymentSchedule[[#Headers],[BEGINNING BALANCE]])-1)),"")</f>
        <v>409847.41452106927</v>
      </c>
      <c r="E219" s="13">
        <f>IF(PaymentSchedule[[#This Row],[PMT NO]]&lt;&gt;"",ScheduledPayment,"")</f>
        <v>3891.588579409291</v>
      </c>
      <c r="F21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19" s="13">
        <f>IF(PaymentSchedule[[#This Row],[PMT NO]]&lt;&gt;"",PaymentSchedule[[#This Row],[TOTAL PAYMENT]]-PaymentSchedule[[#This Row],[INTEREST]],"")</f>
        <v>1586.196872728276</v>
      </c>
      <c r="I219" s="13">
        <f>IF(PaymentSchedule[[#This Row],[PMT NO]]&lt;&gt;"",PaymentSchedule[[#This Row],[BEGINNING BALANCE]]*(InterestRate/PaymentsPerYear),"")</f>
        <v>2305.391706681015</v>
      </c>
      <c r="J21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408261.21764834097</v>
      </c>
      <c r="K219" s="13">
        <f>IF(PaymentSchedule[[#This Row],[PMT NO]]&lt;&gt;"",SUM(INDEX(PaymentSchedule[INTEREST],1,1):PaymentSchedule[[#This Row],[INTEREST]]),"")</f>
        <v>590470.52210960863</v>
      </c>
    </row>
    <row r="220" spans="2:11" x14ac:dyDescent="0.2">
      <c r="B220" s="14">
        <f>IF(LoanIsGood,IF(ROW()-ROW(PaymentSchedule[[#Headers],[PMT NO]])&gt;ScheduledNumberOfPayments,"",ROW()-ROW(PaymentSchedule[[#Headers],[PMT NO]])),"")</f>
        <v>202</v>
      </c>
      <c r="C220" s="12">
        <f>IF(PaymentSchedule[[#This Row],[PMT NO]]&lt;&gt;"",EOMONTH(LoanStartDate,ROW(PaymentSchedule[[#This Row],[PMT NO]])-ROW(PaymentSchedule[[#Headers],[PMT NO]])-2)+DAY(LoanStartDate),"")</f>
        <v>51926</v>
      </c>
      <c r="D220" s="13">
        <f>IF(PaymentSchedule[[#This Row],[PMT NO]]&lt;&gt;"",IF(ROW()-ROW(PaymentSchedule[[#Headers],[BEGINNING BALANCE]])=1,LoanAmount,INDEX(PaymentSchedule[ENDING BALANCE],ROW()-ROW(PaymentSchedule[[#Headers],[BEGINNING BALANCE]])-1)),"")</f>
        <v>408261.21764834097</v>
      </c>
      <c r="E220" s="13">
        <f>IF(PaymentSchedule[[#This Row],[PMT NO]]&lt;&gt;"",ScheduledPayment,"")</f>
        <v>3891.588579409291</v>
      </c>
      <c r="F22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0" s="13">
        <f>IF(PaymentSchedule[[#This Row],[PMT NO]]&lt;&gt;"",PaymentSchedule[[#This Row],[TOTAL PAYMENT]]-PaymentSchedule[[#This Row],[INTEREST]],"")</f>
        <v>1595.1192301373726</v>
      </c>
      <c r="I220" s="13">
        <f>IF(PaymentSchedule[[#This Row],[PMT NO]]&lt;&gt;"",PaymentSchedule[[#This Row],[BEGINNING BALANCE]]*(InterestRate/PaymentsPerYear),"")</f>
        <v>2296.4693492719184</v>
      </c>
      <c r="J22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406666.09841820359</v>
      </c>
      <c r="K220" s="13">
        <f>IF(PaymentSchedule[[#This Row],[PMT NO]]&lt;&gt;"",SUM(INDEX(PaymentSchedule[INTEREST],1,1):PaymentSchedule[[#This Row],[INTEREST]]),"")</f>
        <v>592766.9914588806</v>
      </c>
    </row>
    <row r="221" spans="2:11" x14ac:dyDescent="0.2">
      <c r="B221" s="14">
        <f>IF(LoanIsGood,IF(ROW()-ROW(PaymentSchedule[[#Headers],[PMT NO]])&gt;ScheduledNumberOfPayments,"",ROW()-ROW(PaymentSchedule[[#Headers],[PMT NO]])),"")</f>
        <v>203</v>
      </c>
      <c r="C221" s="12">
        <f>IF(PaymentSchedule[[#This Row],[PMT NO]]&lt;&gt;"",EOMONTH(LoanStartDate,ROW(PaymentSchedule[[#This Row],[PMT NO]])-ROW(PaymentSchedule[[#Headers],[PMT NO]])-2)+DAY(LoanStartDate),"")</f>
        <v>51957</v>
      </c>
      <c r="D221" s="13">
        <f>IF(PaymentSchedule[[#This Row],[PMT NO]]&lt;&gt;"",IF(ROW()-ROW(PaymentSchedule[[#Headers],[BEGINNING BALANCE]])=1,LoanAmount,INDEX(PaymentSchedule[ENDING BALANCE],ROW()-ROW(PaymentSchedule[[#Headers],[BEGINNING BALANCE]])-1)),"")</f>
        <v>406666.09841820359</v>
      </c>
      <c r="E221" s="13">
        <f>IF(PaymentSchedule[[#This Row],[PMT NO]]&lt;&gt;"",ScheduledPayment,"")</f>
        <v>3891.588579409291</v>
      </c>
      <c r="F22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1" s="13">
        <f>IF(PaymentSchedule[[#This Row],[PMT NO]]&lt;&gt;"",PaymentSchedule[[#This Row],[TOTAL PAYMENT]]-PaymentSchedule[[#This Row],[INTEREST]],"")</f>
        <v>1604.0917758068954</v>
      </c>
      <c r="I221" s="13">
        <f>IF(PaymentSchedule[[#This Row],[PMT NO]]&lt;&gt;"",PaymentSchedule[[#This Row],[BEGINNING BALANCE]]*(InterestRate/PaymentsPerYear),"")</f>
        <v>2287.4968036023956</v>
      </c>
      <c r="J22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405062.00664239668</v>
      </c>
      <c r="K221" s="13">
        <f>IF(PaymentSchedule[[#This Row],[PMT NO]]&lt;&gt;"",SUM(INDEX(PaymentSchedule[INTEREST],1,1):PaymentSchedule[[#This Row],[INTEREST]]),"")</f>
        <v>595054.48826248304</v>
      </c>
    </row>
    <row r="222" spans="2:11" x14ac:dyDescent="0.2">
      <c r="B222" s="14">
        <f>IF(LoanIsGood,IF(ROW()-ROW(PaymentSchedule[[#Headers],[PMT NO]])&gt;ScheduledNumberOfPayments,"",ROW()-ROW(PaymentSchedule[[#Headers],[PMT NO]])),"")</f>
        <v>204</v>
      </c>
      <c r="C222" s="12">
        <f>IF(PaymentSchedule[[#This Row],[PMT NO]]&lt;&gt;"",EOMONTH(LoanStartDate,ROW(PaymentSchedule[[#This Row],[PMT NO]])-ROW(PaymentSchedule[[#Headers],[PMT NO]])-2)+DAY(LoanStartDate),"")</f>
        <v>51987</v>
      </c>
      <c r="D222" s="13">
        <f>IF(PaymentSchedule[[#This Row],[PMT NO]]&lt;&gt;"",IF(ROW()-ROW(PaymentSchedule[[#Headers],[BEGINNING BALANCE]])=1,LoanAmount,INDEX(PaymentSchedule[ENDING BALANCE],ROW()-ROW(PaymentSchedule[[#Headers],[BEGINNING BALANCE]])-1)),"")</f>
        <v>405062.00664239668</v>
      </c>
      <c r="E222" s="13">
        <f>IF(PaymentSchedule[[#This Row],[PMT NO]]&lt;&gt;"",ScheduledPayment,"")</f>
        <v>3891.588579409291</v>
      </c>
      <c r="F22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2" s="13">
        <f>IF(PaymentSchedule[[#This Row],[PMT NO]]&lt;&gt;"",PaymentSchedule[[#This Row],[TOTAL PAYMENT]]-PaymentSchedule[[#This Row],[INTEREST]],"")</f>
        <v>1613.1147920458093</v>
      </c>
      <c r="I222" s="13">
        <f>IF(PaymentSchedule[[#This Row],[PMT NO]]&lt;&gt;"",PaymentSchedule[[#This Row],[BEGINNING BALANCE]]*(InterestRate/PaymentsPerYear),"")</f>
        <v>2278.4737873634817</v>
      </c>
      <c r="J22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403448.89185035089</v>
      </c>
      <c r="K222" s="13">
        <f>IF(PaymentSchedule[[#This Row],[PMT NO]]&lt;&gt;"",SUM(INDEX(PaymentSchedule[INTEREST],1,1):PaymentSchedule[[#This Row],[INTEREST]]),"")</f>
        <v>597332.96204984654</v>
      </c>
    </row>
    <row r="223" spans="2:11" x14ac:dyDescent="0.2">
      <c r="B223" s="14">
        <f>IF(LoanIsGood,IF(ROW()-ROW(PaymentSchedule[[#Headers],[PMT NO]])&gt;ScheduledNumberOfPayments,"",ROW()-ROW(PaymentSchedule[[#Headers],[PMT NO]])),"")</f>
        <v>205</v>
      </c>
      <c r="C223" s="12">
        <f>IF(PaymentSchedule[[#This Row],[PMT NO]]&lt;&gt;"",EOMONTH(LoanStartDate,ROW(PaymentSchedule[[#This Row],[PMT NO]])-ROW(PaymentSchedule[[#Headers],[PMT NO]])-2)+DAY(LoanStartDate),"")</f>
        <v>52018</v>
      </c>
      <c r="D223" s="13">
        <f>IF(PaymentSchedule[[#This Row],[PMT NO]]&lt;&gt;"",IF(ROW()-ROW(PaymentSchedule[[#Headers],[BEGINNING BALANCE]])=1,LoanAmount,INDEX(PaymentSchedule[ENDING BALANCE],ROW()-ROW(PaymentSchedule[[#Headers],[BEGINNING BALANCE]])-1)),"")</f>
        <v>403448.89185035089</v>
      </c>
      <c r="E223" s="13">
        <f>IF(PaymentSchedule[[#This Row],[PMT NO]]&lt;&gt;"",ScheduledPayment,"")</f>
        <v>3891.588579409291</v>
      </c>
      <c r="F22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3" s="13">
        <f>IF(PaymentSchedule[[#This Row],[PMT NO]]&lt;&gt;"",PaymentSchedule[[#This Row],[TOTAL PAYMENT]]-PaymentSchedule[[#This Row],[INTEREST]],"")</f>
        <v>1622.1885627510669</v>
      </c>
      <c r="I223" s="13">
        <f>IF(PaymentSchedule[[#This Row],[PMT NO]]&lt;&gt;"",PaymentSchedule[[#This Row],[BEGINNING BALANCE]]*(InterestRate/PaymentsPerYear),"")</f>
        <v>2269.4000166582241</v>
      </c>
      <c r="J22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401826.70328759984</v>
      </c>
      <c r="K223" s="13">
        <f>IF(PaymentSchedule[[#This Row],[PMT NO]]&lt;&gt;"",SUM(INDEX(PaymentSchedule[INTEREST],1,1):PaymentSchedule[[#This Row],[INTEREST]]),"")</f>
        <v>599602.36206650478</v>
      </c>
    </row>
    <row r="224" spans="2:11" x14ac:dyDescent="0.2">
      <c r="B224" s="14">
        <f>IF(LoanIsGood,IF(ROW()-ROW(PaymentSchedule[[#Headers],[PMT NO]])&gt;ScheduledNumberOfPayments,"",ROW()-ROW(PaymentSchedule[[#Headers],[PMT NO]])),"")</f>
        <v>206</v>
      </c>
      <c r="C224" s="12">
        <f>IF(PaymentSchedule[[#This Row],[PMT NO]]&lt;&gt;"",EOMONTH(LoanStartDate,ROW(PaymentSchedule[[#This Row],[PMT NO]])-ROW(PaymentSchedule[[#Headers],[PMT NO]])-2)+DAY(LoanStartDate),"")</f>
        <v>52048</v>
      </c>
      <c r="D224" s="13">
        <f>IF(PaymentSchedule[[#This Row],[PMT NO]]&lt;&gt;"",IF(ROW()-ROW(PaymentSchedule[[#Headers],[BEGINNING BALANCE]])=1,LoanAmount,INDEX(PaymentSchedule[ENDING BALANCE],ROW()-ROW(PaymentSchedule[[#Headers],[BEGINNING BALANCE]])-1)),"")</f>
        <v>401826.70328759984</v>
      </c>
      <c r="E224" s="13">
        <f>IF(PaymentSchedule[[#This Row],[PMT NO]]&lt;&gt;"",ScheduledPayment,"")</f>
        <v>3891.588579409291</v>
      </c>
      <c r="F22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4" s="13">
        <f>IF(PaymentSchedule[[#This Row],[PMT NO]]&lt;&gt;"",PaymentSchedule[[#This Row],[TOTAL PAYMENT]]-PaymentSchedule[[#This Row],[INTEREST]],"")</f>
        <v>1631.3133734165417</v>
      </c>
      <c r="I224" s="13">
        <f>IF(PaymentSchedule[[#This Row],[PMT NO]]&lt;&gt;"",PaymentSchedule[[#This Row],[BEGINNING BALANCE]]*(InterestRate/PaymentsPerYear),"")</f>
        <v>2260.2752059927493</v>
      </c>
      <c r="J22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400195.3899141833</v>
      </c>
      <c r="K224" s="13">
        <f>IF(PaymentSchedule[[#This Row],[PMT NO]]&lt;&gt;"",SUM(INDEX(PaymentSchedule[INTEREST],1,1):PaymentSchedule[[#This Row],[INTEREST]]),"")</f>
        <v>601862.63727249752</v>
      </c>
    </row>
    <row r="225" spans="2:11" x14ac:dyDescent="0.2">
      <c r="B225" s="14">
        <f>IF(LoanIsGood,IF(ROW()-ROW(PaymentSchedule[[#Headers],[PMT NO]])&gt;ScheduledNumberOfPayments,"",ROW()-ROW(PaymentSchedule[[#Headers],[PMT NO]])),"")</f>
        <v>207</v>
      </c>
      <c r="C225" s="12">
        <f>IF(PaymentSchedule[[#This Row],[PMT NO]]&lt;&gt;"",EOMONTH(LoanStartDate,ROW(PaymentSchedule[[#This Row],[PMT NO]])-ROW(PaymentSchedule[[#Headers],[PMT NO]])-2)+DAY(LoanStartDate),"")</f>
        <v>52079</v>
      </c>
      <c r="D225" s="13">
        <f>IF(PaymentSchedule[[#This Row],[PMT NO]]&lt;&gt;"",IF(ROW()-ROW(PaymentSchedule[[#Headers],[BEGINNING BALANCE]])=1,LoanAmount,INDEX(PaymentSchedule[ENDING BALANCE],ROW()-ROW(PaymentSchedule[[#Headers],[BEGINNING BALANCE]])-1)),"")</f>
        <v>400195.3899141833</v>
      </c>
      <c r="E225" s="13">
        <f>IF(PaymentSchedule[[#This Row],[PMT NO]]&lt;&gt;"",ScheduledPayment,"")</f>
        <v>3891.588579409291</v>
      </c>
      <c r="F22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5" s="13">
        <f>IF(PaymentSchedule[[#This Row],[PMT NO]]&lt;&gt;"",PaymentSchedule[[#This Row],[TOTAL PAYMENT]]-PaymentSchedule[[#This Row],[INTEREST]],"")</f>
        <v>1640.4895111420096</v>
      </c>
      <c r="I225" s="13">
        <f>IF(PaymentSchedule[[#This Row],[PMT NO]]&lt;&gt;"",PaymentSchedule[[#This Row],[BEGINNING BALANCE]]*(InterestRate/PaymentsPerYear),"")</f>
        <v>2251.0990682672814</v>
      </c>
      <c r="J22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398554.90040304128</v>
      </c>
      <c r="K225" s="13">
        <f>IF(PaymentSchedule[[#This Row],[PMT NO]]&lt;&gt;"",SUM(INDEX(PaymentSchedule[INTEREST],1,1):PaymentSchedule[[#This Row],[INTEREST]]),"")</f>
        <v>604113.73634076479</v>
      </c>
    </row>
    <row r="226" spans="2:11" x14ac:dyDescent="0.2">
      <c r="B226" s="14">
        <f>IF(LoanIsGood,IF(ROW()-ROW(PaymentSchedule[[#Headers],[PMT NO]])&gt;ScheduledNumberOfPayments,"",ROW()-ROW(PaymentSchedule[[#Headers],[PMT NO]])),"")</f>
        <v>208</v>
      </c>
      <c r="C226" s="12">
        <f>IF(PaymentSchedule[[#This Row],[PMT NO]]&lt;&gt;"",EOMONTH(LoanStartDate,ROW(PaymentSchedule[[#This Row],[PMT NO]])-ROW(PaymentSchedule[[#Headers],[PMT NO]])-2)+DAY(LoanStartDate),"")</f>
        <v>52110</v>
      </c>
      <c r="D226" s="13">
        <f>IF(PaymentSchedule[[#This Row],[PMT NO]]&lt;&gt;"",IF(ROW()-ROW(PaymentSchedule[[#Headers],[BEGINNING BALANCE]])=1,LoanAmount,INDEX(PaymentSchedule[ENDING BALANCE],ROW()-ROW(PaymentSchedule[[#Headers],[BEGINNING BALANCE]])-1)),"")</f>
        <v>398554.90040304128</v>
      </c>
      <c r="E226" s="13">
        <f>IF(PaymentSchedule[[#This Row],[PMT NO]]&lt;&gt;"",ScheduledPayment,"")</f>
        <v>3891.588579409291</v>
      </c>
      <c r="F22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6" s="13">
        <f>IF(PaymentSchedule[[#This Row],[PMT NO]]&lt;&gt;"",PaymentSchedule[[#This Row],[TOTAL PAYMENT]]-PaymentSchedule[[#This Row],[INTEREST]],"")</f>
        <v>1649.7172646421836</v>
      </c>
      <c r="I226" s="13">
        <f>IF(PaymentSchedule[[#This Row],[PMT NO]]&lt;&gt;"",PaymentSchedule[[#This Row],[BEGINNING BALANCE]]*(InterestRate/PaymentsPerYear),"")</f>
        <v>2241.8713147671074</v>
      </c>
      <c r="J22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396905.18313839909</v>
      </c>
      <c r="K226" s="13">
        <f>IF(PaymentSchedule[[#This Row],[PMT NO]]&lt;&gt;"",SUM(INDEX(PaymentSchedule[INTEREST],1,1):PaymentSchedule[[#This Row],[INTEREST]]),"")</f>
        <v>606355.60765553184</v>
      </c>
    </row>
    <row r="227" spans="2:11" x14ac:dyDescent="0.2">
      <c r="B227" s="14">
        <f>IF(LoanIsGood,IF(ROW()-ROW(PaymentSchedule[[#Headers],[PMT NO]])&gt;ScheduledNumberOfPayments,"",ROW()-ROW(PaymentSchedule[[#Headers],[PMT NO]])),"")</f>
        <v>209</v>
      </c>
      <c r="C227" s="12">
        <f>IF(PaymentSchedule[[#This Row],[PMT NO]]&lt;&gt;"",EOMONTH(LoanStartDate,ROW(PaymentSchedule[[#This Row],[PMT NO]])-ROW(PaymentSchedule[[#Headers],[PMT NO]])-2)+DAY(LoanStartDate),"")</f>
        <v>52140</v>
      </c>
      <c r="D227" s="13">
        <f>IF(PaymentSchedule[[#This Row],[PMT NO]]&lt;&gt;"",IF(ROW()-ROW(PaymentSchedule[[#Headers],[BEGINNING BALANCE]])=1,LoanAmount,INDEX(PaymentSchedule[ENDING BALANCE],ROW()-ROW(PaymentSchedule[[#Headers],[BEGINNING BALANCE]])-1)),"")</f>
        <v>396905.18313839909</v>
      </c>
      <c r="E227" s="13">
        <f>IF(PaymentSchedule[[#This Row],[PMT NO]]&lt;&gt;"",ScheduledPayment,"")</f>
        <v>3891.588579409291</v>
      </c>
      <c r="F22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7" s="13">
        <f>IF(PaymentSchedule[[#This Row],[PMT NO]]&lt;&gt;"",PaymentSchedule[[#This Row],[TOTAL PAYMENT]]-PaymentSchedule[[#This Row],[INTEREST]],"")</f>
        <v>1658.9969242557959</v>
      </c>
      <c r="I227" s="13">
        <f>IF(PaymentSchedule[[#This Row],[PMT NO]]&lt;&gt;"",PaymentSchedule[[#This Row],[BEGINNING BALANCE]]*(InterestRate/PaymentsPerYear),"")</f>
        <v>2232.5916551534951</v>
      </c>
      <c r="J22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395246.18621414329</v>
      </c>
      <c r="K227" s="13">
        <f>IF(PaymentSchedule[[#This Row],[PMT NO]]&lt;&gt;"",SUM(INDEX(PaymentSchedule[INTEREST],1,1):PaymentSchedule[[#This Row],[INTEREST]]),"")</f>
        <v>608588.19931068539</v>
      </c>
    </row>
    <row r="228" spans="2:11" x14ac:dyDescent="0.2">
      <c r="B228" s="14">
        <f>IF(LoanIsGood,IF(ROW()-ROW(PaymentSchedule[[#Headers],[PMT NO]])&gt;ScheduledNumberOfPayments,"",ROW()-ROW(PaymentSchedule[[#Headers],[PMT NO]])),"")</f>
        <v>210</v>
      </c>
      <c r="C228" s="12">
        <f>IF(PaymentSchedule[[#This Row],[PMT NO]]&lt;&gt;"",EOMONTH(LoanStartDate,ROW(PaymentSchedule[[#This Row],[PMT NO]])-ROW(PaymentSchedule[[#Headers],[PMT NO]])-2)+DAY(LoanStartDate),"")</f>
        <v>52171</v>
      </c>
      <c r="D228" s="13">
        <f>IF(PaymentSchedule[[#This Row],[PMT NO]]&lt;&gt;"",IF(ROW()-ROW(PaymentSchedule[[#Headers],[BEGINNING BALANCE]])=1,LoanAmount,INDEX(PaymentSchedule[ENDING BALANCE],ROW()-ROW(PaymentSchedule[[#Headers],[BEGINNING BALANCE]])-1)),"")</f>
        <v>395246.18621414329</v>
      </c>
      <c r="E228" s="13">
        <f>IF(PaymentSchedule[[#This Row],[PMT NO]]&lt;&gt;"",ScheduledPayment,"")</f>
        <v>3891.588579409291</v>
      </c>
      <c r="F22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8" s="13">
        <f>IF(PaymentSchedule[[#This Row],[PMT NO]]&lt;&gt;"",PaymentSchedule[[#This Row],[TOTAL PAYMENT]]-PaymentSchedule[[#This Row],[INTEREST]],"")</f>
        <v>1668.3287819547349</v>
      </c>
      <c r="I228" s="13">
        <f>IF(PaymentSchedule[[#This Row],[PMT NO]]&lt;&gt;"",PaymentSchedule[[#This Row],[BEGINNING BALANCE]]*(InterestRate/PaymentsPerYear),"")</f>
        <v>2223.2597974545561</v>
      </c>
      <c r="J22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393577.85743218858</v>
      </c>
      <c r="K228" s="13">
        <f>IF(PaymentSchedule[[#This Row],[PMT NO]]&lt;&gt;"",SUM(INDEX(PaymentSchedule[INTEREST],1,1):PaymentSchedule[[#This Row],[INTEREST]]),"")</f>
        <v>610811.45910813997</v>
      </c>
    </row>
    <row r="229" spans="2:11" x14ac:dyDescent="0.2">
      <c r="B229" s="14">
        <f>IF(LoanIsGood,IF(ROW()-ROW(PaymentSchedule[[#Headers],[PMT NO]])&gt;ScheduledNumberOfPayments,"",ROW()-ROW(PaymentSchedule[[#Headers],[PMT NO]])),"")</f>
        <v>211</v>
      </c>
      <c r="C229" s="12">
        <f>IF(PaymentSchedule[[#This Row],[PMT NO]]&lt;&gt;"",EOMONTH(LoanStartDate,ROW(PaymentSchedule[[#This Row],[PMT NO]])-ROW(PaymentSchedule[[#Headers],[PMT NO]])-2)+DAY(LoanStartDate),"")</f>
        <v>52201</v>
      </c>
      <c r="D229" s="13">
        <f>IF(PaymentSchedule[[#This Row],[PMT NO]]&lt;&gt;"",IF(ROW()-ROW(PaymentSchedule[[#Headers],[BEGINNING BALANCE]])=1,LoanAmount,INDEX(PaymentSchedule[ENDING BALANCE],ROW()-ROW(PaymentSchedule[[#Headers],[BEGINNING BALANCE]])-1)),"")</f>
        <v>393577.85743218858</v>
      </c>
      <c r="E229" s="13">
        <f>IF(PaymentSchedule[[#This Row],[PMT NO]]&lt;&gt;"",ScheduledPayment,"")</f>
        <v>3891.588579409291</v>
      </c>
      <c r="F22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29" s="13">
        <f>IF(PaymentSchedule[[#This Row],[PMT NO]]&lt;&gt;"",PaymentSchedule[[#This Row],[TOTAL PAYMENT]]-PaymentSchedule[[#This Row],[INTEREST]],"")</f>
        <v>1677.71313135323</v>
      </c>
      <c r="I229" s="13">
        <f>IF(PaymentSchedule[[#This Row],[PMT NO]]&lt;&gt;"",PaymentSchedule[[#This Row],[BEGINNING BALANCE]]*(InterestRate/PaymentsPerYear),"")</f>
        <v>2213.875448056061</v>
      </c>
      <c r="J22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391900.14430083532</v>
      </c>
      <c r="K229" s="13">
        <f>IF(PaymentSchedule[[#This Row],[PMT NO]]&lt;&gt;"",SUM(INDEX(PaymentSchedule[INTEREST],1,1):PaymentSchedule[[#This Row],[INTEREST]]),"")</f>
        <v>613025.334556196</v>
      </c>
    </row>
    <row r="230" spans="2:11" x14ac:dyDescent="0.2">
      <c r="B230" s="14">
        <f>IF(LoanIsGood,IF(ROW()-ROW(PaymentSchedule[[#Headers],[PMT NO]])&gt;ScheduledNumberOfPayments,"",ROW()-ROW(PaymentSchedule[[#Headers],[PMT NO]])),"")</f>
        <v>212</v>
      </c>
      <c r="C230" s="12">
        <f>IF(PaymentSchedule[[#This Row],[PMT NO]]&lt;&gt;"",EOMONTH(LoanStartDate,ROW(PaymentSchedule[[#This Row],[PMT NO]])-ROW(PaymentSchedule[[#Headers],[PMT NO]])-2)+DAY(LoanStartDate),"")</f>
        <v>52232</v>
      </c>
      <c r="D230" s="13">
        <f>IF(PaymentSchedule[[#This Row],[PMT NO]]&lt;&gt;"",IF(ROW()-ROW(PaymentSchedule[[#Headers],[BEGINNING BALANCE]])=1,LoanAmount,INDEX(PaymentSchedule[ENDING BALANCE],ROW()-ROW(PaymentSchedule[[#Headers],[BEGINNING BALANCE]])-1)),"")</f>
        <v>391900.14430083532</v>
      </c>
      <c r="E230" s="13">
        <f>IF(PaymentSchedule[[#This Row],[PMT NO]]&lt;&gt;"",ScheduledPayment,"")</f>
        <v>3891.588579409291</v>
      </c>
      <c r="F23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0" s="13">
        <f>IF(PaymentSchedule[[#This Row],[PMT NO]]&lt;&gt;"",PaymentSchedule[[#This Row],[TOTAL PAYMENT]]-PaymentSchedule[[#This Row],[INTEREST]],"")</f>
        <v>1687.150267717092</v>
      </c>
      <c r="I230" s="13">
        <f>IF(PaymentSchedule[[#This Row],[PMT NO]]&lt;&gt;"",PaymentSchedule[[#This Row],[BEGINNING BALANCE]]*(InterestRate/PaymentsPerYear),"")</f>
        <v>2204.438311692199</v>
      </c>
      <c r="J23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390212.99403311824</v>
      </c>
      <c r="K230" s="13">
        <f>IF(PaymentSchedule[[#This Row],[PMT NO]]&lt;&gt;"",SUM(INDEX(PaymentSchedule[INTEREST],1,1):PaymentSchedule[[#This Row],[INTEREST]]),"")</f>
        <v>615229.77286788821</v>
      </c>
    </row>
    <row r="231" spans="2:11" x14ac:dyDescent="0.2">
      <c r="B231" s="14">
        <f>IF(LoanIsGood,IF(ROW()-ROW(PaymentSchedule[[#Headers],[PMT NO]])&gt;ScheduledNumberOfPayments,"",ROW()-ROW(PaymentSchedule[[#Headers],[PMT NO]])),"")</f>
        <v>213</v>
      </c>
      <c r="C231" s="12">
        <f>IF(PaymentSchedule[[#This Row],[PMT NO]]&lt;&gt;"",EOMONTH(LoanStartDate,ROW(PaymentSchedule[[#This Row],[PMT NO]])-ROW(PaymentSchedule[[#Headers],[PMT NO]])-2)+DAY(LoanStartDate),"")</f>
        <v>52263</v>
      </c>
      <c r="D231" s="13">
        <f>IF(PaymentSchedule[[#This Row],[PMT NO]]&lt;&gt;"",IF(ROW()-ROW(PaymentSchedule[[#Headers],[BEGINNING BALANCE]])=1,LoanAmount,INDEX(PaymentSchedule[ENDING BALANCE],ROW()-ROW(PaymentSchedule[[#Headers],[BEGINNING BALANCE]])-1)),"")</f>
        <v>390212.99403311824</v>
      </c>
      <c r="E231" s="13">
        <f>IF(PaymentSchedule[[#This Row],[PMT NO]]&lt;&gt;"",ScheduledPayment,"")</f>
        <v>3891.588579409291</v>
      </c>
      <c r="F23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1" s="13">
        <f>IF(PaymentSchedule[[#This Row],[PMT NO]]&lt;&gt;"",PaymentSchedule[[#This Row],[TOTAL PAYMENT]]-PaymentSchedule[[#This Row],[INTEREST]],"")</f>
        <v>1696.6404879730007</v>
      </c>
      <c r="I231" s="13">
        <f>IF(PaymentSchedule[[#This Row],[PMT NO]]&lt;&gt;"",PaymentSchedule[[#This Row],[BEGINNING BALANCE]]*(InterestRate/PaymentsPerYear),"")</f>
        <v>2194.9480914362903</v>
      </c>
      <c r="J23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388516.35354514525</v>
      </c>
      <c r="K231" s="13">
        <f>IF(PaymentSchedule[[#This Row],[PMT NO]]&lt;&gt;"",SUM(INDEX(PaymentSchedule[INTEREST],1,1):PaymentSchedule[[#This Row],[INTEREST]]),"")</f>
        <v>617424.72095932451</v>
      </c>
    </row>
    <row r="232" spans="2:11" x14ac:dyDescent="0.2">
      <c r="B232" s="14">
        <f>IF(LoanIsGood,IF(ROW()-ROW(PaymentSchedule[[#Headers],[PMT NO]])&gt;ScheduledNumberOfPayments,"",ROW()-ROW(PaymentSchedule[[#Headers],[PMT NO]])),"")</f>
        <v>214</v>
      </c>
      <c r="C232" s="12">
        <f>IF(PaymentSchedule[[#This Row],[PMT NO]]&lt;&gt;"",EOMONTH(LoanStartDate,ROW(PaymentSchedule[[#This Row],[PMT NO]])-ROW(PaymentSchedule[[#Headers],[PMT NO]])-2)+DAY(LoanStartDate),"")</f>
        <v>52291</v>
      </c>
      <c r="D232" s="13">
        <f>IF(PaymentSchedule[[#This Row],[PMT NO]]&lt;&gt;"",IF(ROW()-ROW(PaymentSchedule[[#Headers],[BEGINNING BALANCE]])=1,LoanAmount,INDEX(PaymentSchedule[ENDING BALANCE],ROW()-ROW(PaymentSchedule[[#Headers],[BEGINNING BALANCE]])-1)),"")</f>
        <v>388516.35354514525</v>
      </c>
      <c r="E232" s="13">
        <f>IF(PaymentSchedule[[#This Row],[PMT NO]]&lt;&gt;"",ScheduledPayment,"")</f>
        <v>3891.588579409291</v>
      </c>
      <c r="F23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2" s="13">
        <f>IF(PaymentSchedule[[#This Row],[PMT NO]]&lt;&gt;"",PaymentSchedule[[#This Row],[TOTAL PAYMENT]]-PaymentSchedule[[#This Row],[INTEREST]],"")</f>
        <v>1706.1840907178489</v>
      </c>
      <c r="I232" s="13">
        <f>IF(PaymentSchedule[[#This Row],[PMT NO]]&lt;&gt;"",PaymentSchedule[[#This Row],[BEGINNING BALANCE]]*(InterestRate/PaymentsPerYear),"")</f>
        <v>2185.4044886914421</v>
      </c>
      <c r="J23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386810.16945442738</v>
      </c>
      <c r="K232" s="13">
        <f>IF(PaymentSchedule[[#This Row],[PMT NO]]&lt;&gt;"",SUM(INDEX(PaymentSchedule[INTEREST],1,1):PaymentSchedule[[#This Row],[INTEREST]]),"")</f>
        <v>619610.12544801598</v>
      </c>
    </row>
    <row r="233" spans="2:11" x14ac:dyDescent="0.2">
      <c r="B233" s="14">
        <f>IF(LoanIsGood,IF(ROW()-ROW(PaymentSchedule[[#Headers],[PMT NO]])&gt;ScheduledNumberOfPayments,"",ROW()-ROW(PaymentSchedule[[#Headers],[PMT NO]])),"")</f>
        <v>215</v>
      </c>
      <c r="C233" s="12">
        <f>IF(PaymentSchedule[[#This Row],[PMT NO]]&lt;&gt;"",EOMONTH(LoanStartDate,ROW(PaymentSchedule[[#This Row],[PMT NO]])-ROW(PaymentSchedule[[#Headers],[PMT NO]])-2)+DAY(LoanStartDate),"")</f>
        <v>52322</v>
      </c>
      <c r="D233" s="13">
        <f>IF(PaymentSchedule[[#This Row],[PMT NO]]&lt;&gt;"",IF(ROW()-ROW(PaymentSchedule[[#Headers],[BEGINNING BALANCE]])=1,LoanAmount,INDEX(PaymentSchedule[ENDING BALANCE],ROW()-ROW(PaymentSchedule[[#Headers],[BEGINNING BALANCE]])-1)),"")</f>
        <v>386810.16945442738</v>
      </c>
      <c r="E233" s="13">
        <f>IF(PaymentSchedule[[#This Row],[PMT NO]]&lt;&gt;"",ScheduledPayment,"")</f>
        <v>3891.588579409291</v>
      </c>
      <c r="F23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3" s="13">
        <f>IF(PaymentSchedule[[#This Row],[PMT NO]]&lt;&gt;"",PaymentSchedule[[#This Row],[TOTAL PAYMENT]]-PaymentSchedule[[#This Row],[INTEREST]],"")</f>
        <v>1715.7813762281367</v>
      </c>
      <c r="I233" s="13">
        <f>IF(PaymentSchedule[[#This Row],[PMT NO]]&lt;&gt;"",PaymentSchedule[[#This Row],[BEGINNING BALANCE]]*(InterestRate/PaymentsPerYear),"")</f>
        <v>2175.8072031811544</v>
      </c>
      <c r="J23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385094.38807819923</v>
      </c>
      <c r="K233" s="13">
        <f>IF(PaymentSchedule[[#This Row],[PMT NO]]&lt;&gt;"",SUM(INDEX(PaymentSchedule[INTEREST],1,1):PaymentSchedule[[#This Row],[INTEREST]]),"")</f>
        <v>621785.93265119719</v>
      </c>
    </row>
    <row r="234" spans="2:11" x14ac:dyDescent="0.2">
      <c r="B234" s="14">
        <f>IF(LoanIsGood,IF(ROW()-ROW(PaymentSchedule[[#Headers],[PMT NO]])&gt;ScheduledNumberOfPayments,"",ROW()-ROW(PaymentSchedule[[#Headers],[PMT NO]])),"")</f>
        <v>216</v>
      </c>
      <c r="C234" s="12">
        <f>IF(PaymentSchedule[[#This Row],[PMT NO]]&lt;&gt;"",EOMONTH(LoanStartDate,ROW(PaymentSchedule[[#This Row],[PMT NO]])-ROW(PaymentSchedule[[#Headers],[PMT NO]])-2)+DAY(LoanStartDate),"")</f>
        <v>52352</v>
      </c>
      <c r="D234" s="13">
        <f>IF(PaymentSchedule[[#This Row],[PMT NO]]&lt;&gt;"",IF(ROW()-ROW(PaymentSchedule[[#Headers],[BEGINNING BALANCE]])=1,LoanAmount,INDEX(PaymentSchedule[ENDING BALANCE],ROW()-ROW(PaymentSchedule[[#Headers],[BEGINNING BALANCE]])-1)),"")</f>
        <v>385094.38807819923</v>
      </c>
      <c r="E234" s="13">
        <f>IF(PaymentSchedule[[#This Row],[PMT NO]]&lt;&gt;"",ScheduledPayment,"")</f>
        <v>3891.588579409291</v>
      </c>
      <c r="F23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4" s="13">
        <f>IF(PaymentSchedule[[#This Row],[PMT NO]]&lt;&gt;"",PaymentSchedule[[#This Row],[TOTAL PAYMENT]]-PaymentSchedule[[#This Row],[INTEREST]],"")</f>
        <v>1725.43264646942</v>
      </c>
      <c r="I234" s="13">
        <f>IF(PaymentSchedule[[#This Row],[PMT NO]]&lt;&gt;"",PaymentSchedule[[#This Row],[BEGINNING BALANCE]]*(InterestRate/PaymentsPerYear),"")</f>
        <v>2166.155932939871</v>
      </c>
      <c r="J23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383368.95543172979</v>
      </c>
      <c r="K234" s="13">
        <f>IF(PaymentSchedule[[#This Row],[PMT NO]]&lt;&gt;"",SUM(INDEX(PaymentSchedule[INTEREST],1,1):PaymentSchedule[[#This Row],[INTEREST]]),"")</f>
        <v>623952.08858413703</v>
      </c>
    </row>
    <row r="235" spans="2:11" x14ac:dyDescent="0.2">
      <c r="B235" s="14">
        <f>IF(LoanIsGood,IF(ROW()-ROW(PaymentSchedule[[#Headers],[PMT NO]])&gt;ScheduledNumberOfPayments,"",ROW()-ROW(PaymentSchedule[[#Headers],[PMT NO]])),"")</f>
        <v>217</v>
      </c>
      <c r="C235" s="12">
        <f>IF(PaymentSchedule[[#This Row],[PMT NO]]&lt;&gt;"",EOMONTH(LoanStartDate,ROW(PaymentSchedule[[#This Row],[PMT NO]])-ROW(PaymentSchedule[[#Headers],[PMT NO]])-2)+DAY(LoanStartDate),"")</f>
        <v>52383</v>
      </c>
      <c r="D235" s="13">
        <f>IF(PaymentSchedule[[#This Row],[PMT NO]]&lt;&gt;"",IF(ROW()-ROW(PaymentSchedule[[#Headers],[BEGINNING BALANCE]])=1,LoanAmount,INDEX(PaymentSchedule[ENDING BALANCE],ROW()-ROW(PaymentSchedule[[#Headers],[BEGINNING BALANCE]])-1)),"")</f>
        <v>383368.95543172979</v>
      </c>
      <c r="E235" s="13">
        <f>IF(PaymentSchedule[[#This Row],[PMT NO]]&lt;&gt;"",ScheduledPayment,"")</f>
        <v>3891.588579409291</v>
      </c>
      <c r="F23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5" s="13">
        <f>IF(PaymentSchedule[[#This Row],[PMT NO]]&lt;&gt;"",PaymentSchedule[[#This Row],[TOTAL PAYMENT]]-PaymentSchedule[[#This Row],[INTEREST]],"")</f>
        <v>1735.1382051058108</v>
      </c>
      <c r="I235" s="13">
        <f>IF(PaymentSchedule[[#This Row],[PMT NO]]&lt;&gt;"",PaymentSchedule[[#This Row],[BEGINNING BALANCE]]*(InterestRate/PaymentsPerYear),"")</f>
        <v>2156.4503743034802</v>
      </c>
      <c r="J23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381633.817226624</v>
      </c>
      <c r="K235" s="13">
        <f>IF(PaymentSchedule[[#This Row],[PMT NO]]&lt;&gt;"",SUM(INDEX(PaymentSchedule[INTEREST],1,1):PaymentSchedule[[#This Row],[INTEREST]]),"")</f>
        <v>626108.53895844053</v>
      </c>
    </row>
    <row r="236" spans="2:11" x14ac:dyDescent="0.2">
      <c r="B236" s="14">
        <f>IF(LoanIsGood,IF(ROW()-ROW(PaymentSchedule[[#Headers],[PMT NO]])&gt;ScheduledNumberOfPayments,"",ROW()-ROW(PaymentSchedule[[#Headers],[PMT NO]])),"")</f>
        <v>218</v>
      </c>
      <c r="C236" s="12">
        <f>IF(PaymentSchedule[[#This Row],[PMT NO]]&lt;&gt;"",EOMONTH(LoanStartDate,ROW(PaymentSchedule[[#This Row],[PMT NO]])-ROW(PaymentSchedule[[#Headers],[PMT NO]])-2)+DAY(LoanStartDate),"")</f>
        <v>52413</v>
      </c>
      <c r="D236" s="13">
        <f>IF(PaymentSchedule[[#This Row],[PMT NO]]&lt;&gt;"",IF(ROW()-ROW(PaymentSchedule[[#Headers],[BEGINNING BALANCE]])=1,LoanAmount,INDEX(PaymentSchedule[ENDING BALANCE],ROW()-ROW(PaymentSchedule[[#Headers],[BEGINNING BALANCE]])-1)),"")</f>
        <v>381633.817226624</v>
      </c>
      <c r="E236" s="13">
        <f>IF(PaymentSchedule[[#This Row],[PMT NO]]&lt;&gt;"",ScheduledPayment,"")</f>
        <v>3891.588579409291</v>
      </c>
      <c r="F23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6" s="13">
        <f>IF(PaymentSchedule[[#This Row],[PMT NO]]&lt;&gt;"",PaymentSchedule[[#This Row],[TOTAL PAYMENT]]-PaymentSchedule[[#This Row],[INTEREST]],"")</f>
        <v>1744.8983575095308</v>
      </c>
      <c r="I236" s="13">
        <f>IF(PaymentSchedule[[#This Row],[PMT NO]]&lt;&gt;"",PaymentSchedule[[#This Row],[BEGINNING BALANCE]]*(InterestRate/PaymentsPerYear),"")</f>
        <v>2146.6902218997602</v>
      </c>
      <c r="J23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379888.91886911448</v>
      </c>
      <c r="K236" s="13">
        <f>IF(PaymentSchedule[[#This Row],[PMT NO]]&lt;&gt;"",SUM(INDEX(PaymentSchedule[INTEREST],1,1):PaymentSchedule[[#This Row],[INTEREST]]),"")</f>
        <v>628255.22918034031</v>
      </c>
    </row>
    <row r="237" spans="2:11" x14ac:dyDescent="0.2">
      <c r="B237" s="14">
        <f>IF(LoanIsGood,IF(ROW()-ROW(PaymentSchedule[[#Headers],[PMT NO]])&gt;ScheduledNumberOfPayments,"",ROW()-ROW(PaymentSchedule[[#Headers],[PMT NO]])),"")</f>
        <v>219</v>
      </c>
      <c r="C237" s="12">
        <f>IF(PaymentSchedule[[#This Row],[PMT NO]]&lt;&gt;"",EOMONTH(LoanStartDate,ROW(PaymentSchedule[[#This Row],[PMT NO]])-ROW(PaymentSchedule[[#Headers],[PMT NO]])-2)+DAY(LoanStartDate),"")</f>
        <v>52444</v>
      </c>
      <c r="D237" s="13">
        <f>IF(PaymentSchedule[[#This Row],[PMT NO]]&lt;&gt;"",IF(ROW()-ROW(PaymentSchedule[[#Headers],[BEGINNING BALANCE]])=1,LoanAmount,INDEX(PaymentSchedule[ENDING BALANCE],ROW()-ROW(PaymentSchedule[[#Headers],[BEGINNING BALANCE]])-1)),"")</f>
        <v>379888.91886911448</v>
      </c>
      <c r="E237" s="13">
        <f>IF(PaymentSchedule[[#This Row],[PMT NO]]&lt;&gt;"",ScheduledPayment,"")</f>
        <v>3891.588579409291</v>
      </c>
      <c r="F23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7" s="13">
        <f>IF(PaymentSchedule[[#This Row],[PMT NO]]&lt;&gt;"",PaymentSchedule[[#This Row],[TOTAL PAYMENT]]-PaymentSchedule[[#This Row],[INTEREST]],"")</f>
        <v>1754.7134107705219</v>
      </c>
      <c r="I237" s="13">
        <f>IF(PaymentSchedule[[#This Row],[PMT NO]]&lt;&gt;"",PaymentSchedule[[#This Row],[BEGINNING BALANCE]]*(InterestRate/PaymentsPerYear),"")</f>
        <v>2136.8751686387691</v>
      </c>
      <c r="J23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378134.20545834396</v>
      </c>
      <c r="K237" s="13">
        <f>IF(PaymentSchedule[[#This Row],[PMT NO]]&lt;&gt;"",SUM(INDEX(PaymentSchedule[INTEREST],1,1):PaymentSchedule[[#This Row],[INTEREST]]),"")</f>
        <v>630392.10434897908</v>
      </c>
    </row>
    <row r="238" spans="2:11" x14ac:dyDescent="0.2">
      <c r="B238" s="14">
        <f>IF(LoanIsGood,IF(ROW()-ROW(PaymentSchedule[[#Headers],[PMT NO]])&gt;ScheduledNumberOfPayments,"",ROW()-ROW(PaymentSchedule[[#Headers],[PMT NO]])),"")</f>
        <v>220</v>
      </c>
      <c r="C238" s="12">
        <f>IF(PaymentSchedule[[#This Row],[PMT NO]]&lt;&gt;"",EOMONTH(LoanStartDate,ROW(PaymentSchedule[[#This Row],[PMT NO]])-ROW(PaymentSchedule[[#Headers],[PMT NO]])-2)+DAY(LoanStartDate),"")</f>
        <v>52475</v>
      </c>
      <c r="D238" s="13">
        <f>IF(PaymentSchedule[[#This Row],[PMT NO]]&lt;&gt;"",IF(ROW()-ROW(PaymentSchedule[[#Headers],[BEGINNING BALANCE]])=1,LoanAmount,INDEX(PaymentSchedule[ENDING BALANCE],ROW()-ROW(PaymentSchedule[[#Headers],[BEGINNING BALANCE]])-1)),"")</f>
        <v>378134.20545834396</v>
      </c>
      <c r="E238" s="13">
        <f>IF(PaymentSchedule[[#This Row],[PMT NO]]&lt;&gt;"",ScheduledPayment,"")</f>
        <v>3891.588579409291</v>
      </c>
      <c r="F23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8" s="13">
        <f>IF(PaymentSchedule[[#This Row],[PMT NO]]&lt;&gt;"",PaymentSchedule[[#This Row],[TOTAL PAYMENT]]-PaymentSchedule[[#This Row],[INTEREST]],"")</f>
        <v>1764.5836737061059</v>
      </c>
      <c r="I238" s="13">
        <f>IF(PaymentSchedule[[#This Row],[PMT NO]]&lt;&gt;"",PaymentSchedule[[#This Row],[BEGINNING BALANCE]]*(InterestRate/PaymentsPerYear),"")</f>
        <v>2127.0049057031852</v>
      </c>
      <c r="J23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376369.62178463786</v>
      </c>
      <c r="K238" s="13">
        <f>IF(PaymentSchedule[[#This Row],[PMT NO]]&lt;&gt;"",SUM(INDEX(PaymentSchedule[INTEREST],1,1):PaymentSchedule[[#This Row],[INTEREST]]),"")</f>
        <v>632519.1092546822</v>
      </c>
    </row>
    <row r="239" spans="2:11" x14ac:dyDescent="0.2">
      <c r="B239" s="14">
        <f>IF(LoanIsGood,IF(ROW()-ROW(PaymentSchedule[[#Headers],[PMT NO]])&gt;ScheduledNumberOfPayments,"",ROW()-ROW(PaymentSchedule[[#Headers],[PMT NO]])),"")</f>
        <v>221</v>
      </c>
      <c r="C239" s="12">
        <f>IF(PaymentSchedule[[#This Row],[PMT NO]]&lt;&gt;"",EOMONTH(LoanStartDate,ROW(PaymentSchedule[[#This Row],[PMT NO]])-ROW(PaymentSchedule[[#Headers],[PMT NO]])-2)+DAY(LoanStartDate),"")</f>
        <v>52505</v>
      </c>
      <c r="D239" s="13">
        <f>IF(PaymentSchedule[[#This Row],[PMT NO]]&lt;&gt;"",IF(ROW()-ROW(PaymentSchedule[[#Headers],[BEGINNING BALANCE]])=1,LoanAmount,INDEX(PaymentSchedule[ENDING BALANCE],ROW()-ROW(PaymentSchedule[[#Headers],[BEGINNING BALANCE]])-1)),"")</f>
        <v>376369.62178463786</v>
      </c>
      <c r="E239" s="13">
        <f>IF(PaymentSchedule[[#This Row],[PMT NO]]&lt;&gt;"",ScheduledPayment,"")</f>
        <v>3891.588579409291</v>
      </c>
      <c r="F23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39" s="13">
        <f>IF(PaymentSchedule[[#This Row],[PMT NO]]&lt;&gt;"",PaymentSchedule[[#This Row],[TOTAL PAYMENT]]-PaymentSchedule[[#This Row],[INTEREST]],"")</f>
        <v>1774.5094568707027</v>
      </c>
      <c r="I239" s="13">
        <f>IF(PaymentSchedule[[#This Row],[PMT NO]]&lt;&gt;"",PaymentSchedule[[#This Row],[BEGINNING BALANCE]]*(InterestRate/PaymentsPerYear),"")</f>
        <v>2117.0791225385883</v>
      </c>
      <c r="J23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374595.11232776713</v>
      </c>
      <c r="K239" s="13">
        <f>IF(PaymentSchedule[[#This Row],[PMT NO]]&lt;&gt;"",SUM(INDEX(PaymentSchedule[INTEREST],1,1):PaymentSchedule[[#This Row],[INTEREST]]),"")</f>
        <v>634636.18837722077</v>
      </c>
    </row>
    <row r="240" spans="2:11" x14ac:dyDescent="0.2">
      <c r="B240" s="14">
        <f>IF(LoanIsGood,IF(ROW()-ROW(PaymentSchedule[[#Headers],[PMT NO]])&gt;ScheduledNumberOfPayments,"",ROW()-ROW(PaymentSchedule[[#Headers],[PMT NO]])),"")</f>
        <v>222</v>
      </c>
      <c r="C240" s="12">
        <f>IF(PaymentSchedule[[#This Row],[PMT NO]]&lt;&gt;"",EOMONTH(LoanStartDate,ROW(PaymentSchedule[[#This Row],[PMT NO]])-ROW(PaymentSchedule[[#Headers],[PMT NO]])-2)+DAY(LoanStartDate),"")</f>
        <v>52536</v>
      </c>
      <c r="D240" s="13">
        <f>IF(PaymentSchedule[[#This Row],[PMT NO]]&lt;&gt;"",IF(ROW()-ROW(PaymentSchedule[[#Headers],[BEGINNING BALANCE]])=1,LoanAmount,INDEX(PaymentSchedule[ENDING BALANCE],ROW()-ROW(PaymentSchedule[[#Headers],[BEGINNING BALANCE]])-1)),"")</f>
        <v>374595.11232776713</v>
      </c>
      <c r="E240" s="13">
        <f>IF(PaymentSchedule[[#This Row],[PMT NO]]&lt;&gt;"",ScheduledPayment,"")</f>
        <v>3891.588579409291</v>
      </c>
      <c r="F24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0" s="13">
        <f>IF(PaymentSchedule[[#This Row],[PMT NO]]&lt;&gt;"",PaymentSchedule[[#This Row],[TOTAL PAYMENT]]-PaymentSchedule[[#This Row],[INTEREST]],"")</f>
        <v>1784.4910725656005</v>
      </c>
      <c r="I240" s="13">
        <f>IF(PaymentSchedule[[#This Row],[PMT NO]]&lt;&gt;"",PaymentSchedule[[#This Row],[BEGINNING BALANCE]]*(InterestRate/PaymentsPerYear),"")</f>
        <v>2107.0975068436906</v>
      </c>
      <c r="J24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372810.62125520152</v>
      </c>
      <c r="K240" s="13">
        <f>IF(PaymentSchedule[[#This Row],[PMT NO]]&lt;&gt;"",SUM(INDEX(PaymentSchedule[INTEREST],1,1):PaymentSchedule[[#This Row],[INTEREST]]),"")</f>
        <v>636743.28588406451</v>
      </c>
    </row>
    <row r="241" spans="2:11" x14ac:dyDescent="0.2">
      <c r="B241" s="14">
        <f>IF(LoanIsGood,IF(ROW()-ROW(PaymentSchedule[[#Headers],[PMT NO]])&gt;ScheduledNumberOfPayments,"",ROW()-ROW(PaymentSchedule[[#Headers],[PMT NO]])),"")</f>
        <v>223</v>
      </c>
      <c r="C241" s="12">
        <f>IF(PaymentSchedule[[#This Row],[PMT NO]]&lt;&gt;"",EOMONTH(LoanStartDate,ROW(PaymentSchedule[[#This Row],[PMT NO]])-ROW(PaymentSchedule[[#Headers],[PMT NO]])-2)+DAY(LoanStartDate),"")</f>
        <v>52566</v>
      </c>
      <c r="D241" s="13">
        <f>IF(PaymentSchedule[[#This Row],[PMT NO]]&lt;&gt;"",IF(ROW()-ROW(PaymentSchedule[[#Headers],[BEGINNING BALANCE]])=1,LoanAmount,INDEX(PaymentSchedule[ENDING BALANCE],ROW()-ROW(PaymentSchedule[[#Headers],[BEGINNING BALANCE]])-1)),"")</f>
        <v>372810.62125520152</v>
      </c>
      <c r="E241" s="13">
        <f>IF(PaymentSchedule[[#This Row],[PMT NO]]&lt;&gt;"",ScheduledPayment,"")</f>
        <v>3891.588579409291</v>
      </c>
      <c r="F24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1" s="13">
        <f>IF(PaymentSchedule[[#This Row],[PMT NO]]&lt;&gt;"",PaymentSchedule[[#This Row],[TOTAL PAYMENT]]-PaymentSchedule[[#This Row],[INTEREST]],"")</f>
        <v>1794.528834848782</v>
      </c>
      <c r="I241" s="13">
        <f>IF(PaymentSchedule[[#This Row],[PMT NO]]&lt;&gt;"",PaymentSchedule[[#This Row],[BEGINNING BALANCE]]*(InterestRate/PaymentsPerYear),"")</f>
        <v>2097.059744560509</v>
      </c>
      <c r="J24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371016.09242035274</v>
      </c>
      <c r="K241" s="13">
        <f>IF(PaymentSchedule[[#This Row],[PMT NO]]&lt;&gt;"",SUM(INDEX(PaymentSchedule[INTEREST],1,1):PaymentSchedule[[#This Row],[INTEREST]]),"")</f>
        <v>638840.34562862501</v>
      </c>
    </row>
    <row r="242" spans="2:11" x14ac:dyDescent="0.2">
      <c r="B242" s="14">
        <f>IF(LoanIsGood,IF(ROW()-ROW(PaymentSchedule[[#Headers],[PMT NO]])&gt;ScheduledNumberOfPayments,"",ROW()-ROW(PaymentSchedule[[#Headers],[PMT NO]])),"")</f>
        <v>224</v>
      </c>
      <c r="C242" s="12">
        <f>IF(PaymentSchedule[[#This Row],[PMT NO]]&lt;&gt;"",EOMONTH(LoanStartDate,ROW(PaymentSchedule[[#This Row],[PMT NO]])-ROW(PaymentSchedule[[#Headers],[PMT NO]])-2)+DAY(LoanStartDate),"")</f>
        <v>52597</v>
      </c>
      <c r="D242" s="13">
        <f>IF(PaymentSchedule[[#This Row],[PMT NO]]&lt;&gt;"",IF(ROW()-ROW(PaymentSchedule[[#Headers],[BEGINNING BALANCE]])=1,LoanAmount,INDEX(PaymentSchedule[ENDING BALANCE],ROW()-ROW(PaymentSchedule[[#Headers],[BEGINNING BALANCE]])-1)),"")</f>
        <v>371016.09242035274</v>
      </c>
      <c r="E242" s="13">
        <f>IF(PaymentSchedule[[#This Row],[PMT NO]]&lt;&gt;"",ScheduledPayment,"")</f>
        <v>3891.588579409291</v>
      </c>
      <c r="F24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2" s="13">
        <f>IF(PaymentSchedule[[#This Row],[PMT NO]]&lt;&gt;"",PaymentSchedule[[#This Row],[TOTAL PAYMENT]]-PaymentSchedule[[#This Row],[INTEREST]],"")</f>
        <v>1804.6230595448064</v>
      </c>
      <c r="I242" s="13">
        <f>IF(PaymentSchedule[[#This Row],[PMT NO]]&lt;&gt;"",PaymentSchedule[[#This Row],[BEGINNING BALANCE]]*(InterestRate/PaymentsPerYear),"")</f>
        <v>2086.9655198644846</v>
      </c>
      <c r="J24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369211.46936080791</v>
      </c>
      <c r="K242" s="13">
        <f>IF(PaymentSchedule[[#This Row],[PMT NO]]&lt;&gt;"",SUM(INDEX(PaymentSchedule[INTEREST],1,1):PaymentSchedule[[#This Row],[INTEREST]]),"")</f>
        <v>640927.31114848948</v>
      </c>
    </row>
    <row r="243" spans="2:11" x14ac:dyDescent="0.2">
      <c r="B243" s="14">
        <f>IF(LoanIsGood,IF(ROW()-ROW(PaymentSchedule[[#Headers],[PMT NO]])&gt;ScheduledNumberOfPayments,"",ROW()-ROW(PaymentSchedule[[#Headers],[PMT NO]])),"")</f>
        <v>225</v>
      </c>
      <c r="C243" s="12">
        <f>IF(PaymentSchedule[[#This Row],[PMT NO]]&lt;&gt;"",EOMONTH(LoanStartDate,ROW(PaymentSchedule[[#This Row],[PMT NO]])-ROW(PaymentSchedule[[#Headers],[PMT NO]])-2)+DAY(LoanStartDate),"")</f>
        <v>52628</v>
      </c>
      <c r="D243" s="13">
        <f>IF(PaymentSchedule[[#This Row],[PMT NO]]&lt;&gt;"",IF(ROW()-ROW(PaymentSchedule[[#Headers],[BEGINNING BALANCE]])=1,LoanAmount,INDEX(PaymentSchedule[ENDING BALANCE],ROW()-ROW(PaymentSchedule[[#Headers],[BEGINNING BALANCE]])-1)),"")</f>
        <v>369211.46936080791</v>
      </c>
      <c r="E243" s="13">
        <f>IF(PaymentSchedule[[#This Row],[PMT NO]]&lt;&gt;"",ScheduledPayment,"")</f>
        <v>3891.588579409291</v>
      </c>
      <c r="F24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3" s="13">
        <f>IF(PaymentSchedule[[#This Row],[PMT NO]]&lt;&gt;"",PaymentSchedule[[#This Row],[TOTAL PAYMENT]]-PaymentSchedule[[#This Row],[INTEREST]],"")</f>
        <v>1814.7740642547465</v>
      </c>
      <c r="I243" s="13">
        <f>IF(PaymentSchedule[[#This Row],[PMT NO]]&lt;&gt;"",PaymentSchedule[[#This Row],[BEGINNING BALANCE]]*(InterestRate/PaymentsPerYear),"")</f>
        <v>2076.8145151545446</v>
      </c>
      <c r="J24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367396.69529655314</v>
      </c>
      <c r="K243" s="13">
        <f>IF(PaymentSchedule[[#This Row],[PMT NO]]&lt;&gt;"",SUM(INDEX(PaymentSchedule[INTEREST],1,1):PaymentSchedule[[#This Row],[INTEREST]]),"")</f>
        <v>643004.12566364405</v>
      </c>
    </row>
    <row r="244" spans="2:11" x14ac:dyDescent="0.2">
      <c r="B244" s="14">
        <f>IF(LoanIsGood,IF(ROW()-ROW(PaymentSchedule[[#Headers],[PMT NO]])&gt;ScheduledNumberOfPayments,"",ROW()-ROW(PaymentSchedule[[#Headers],[PMT NO]])),"")</f>
        <v>226</v>
      </c>
      <c r="C244" s="12">
        <f>IF(PaymentSchedule[[#This Row],[PMT NO]]&lt;&gt;"",EOMONTH(LoanStartDate,ROW(PaymentSchedule[[#This Row],[PMT NO]])-ROW(PaymentSchedule[[#Headers],[PMT NO]])-2)+DAY(LoanStartDate),"")</f>
        <v>52657</v>
      </c>
      <c r="D244" s="13">
        <f>IF(PaymentSchedule[[#This Row],[PMT NO]]&lt;&gt;"",IF(ROW()-ROW(PaymentSchedule[[#Headers],[BEGINNING BALANCE]])=1,LoanAmount,INDEX(PaymentSchedule[ENDING BALANCE],ROW()-ROW(PaymentSchedule[[#Headers],[BEGINNING BALANCE]])-1)),"")</f>
        <v>367396.69529655314</v>
      </c>
      <c r="E244" s="13">
        <f>IF(PaymentSchedule[[#This Row],[PMT NO]]&lt;&gt;"",ScheduledPayment,"")</f>
        <v>3891.588579409291</v>
      </c>
      <c r="F24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4" s="13">
        <f>IF(PaymentSchedule[[#This Row],[PMT NO]]&lt;&gt;"",PaymentSchedule[[#This Row],[TOTAL PAYMENT]]-PaymentSchedule[[#This Row],[INTEREST]],"")</f>
        <v>1824.9821683661794</v>
      </c>
      <c r="I244" s="13">
        <f>IF(PaymentSchedule[[#This Row],[PMT NO]]&lt;&gt;"",PaymentSchedule[[#This Row],[BEGINNING BALANCE]]*(InterestRate/PaymentsPerYear),"")</f>
        <v>2066.6064110431116</v>
      </c>
      <c r="J24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365571.71312818694</v>
      </c>
      <c r="K244" s="13">
        <f>IF(PaymentSchedule[[#This Row],[PMT NO]]&lt;&gt;"",SUM(INDEX(PaymentSchedule[INTEREST],1,1):PaymentSchedule[[#This Row],[INTEREST]]),"")</f>
        <v>645070.73207468714</v>
      </c>
    </row>
    <row r="245" spans="2:11" x14ac:dyDescent="0.2">
      <c r="B245" s="14">
        <f>IF(LoanIsGood,IF(ROW()-ROW(PaymentSchedule[[#Headers],[PMT NO]])&gt;ScheduledNumberOfPayments,"",ROW()-ROW(PaymentSchedule[[#Headers],[PMT NO]])),"")</f>
        <v>227</v>
      </c>
      <c r="C245" s="12">
        <f>IF(PaymentSchedule[[#This Row],[PMT NO]]&lt;&gt;"",EOMONTH(LoanStartDate,ROW(PaymentSchedule[[#This Row],[PMT NO]])-ROW(PaymentSchedule[[#Headers],[PMT NO]])-2)+DAY(LoanStartDate),"")</f>
        <v>52688</v>
      </c>
      <c r="D245" s="13">
        <f>IF(PaymentSchedule[[#This Row],[PMT NO]]&lt;&gt;"",IF(ROW()-ROW(PaymentSchedule[[#Headers],[BEGINNING BALANCE]])=1,LoanAmount,INDEX(PaymentSchedule[ENDING BALANCE],ROW()-ROW(PaymentSchedule[[#Headers],[BEGINNING BALANCE]])-1)),"")</f>
        <v>365571.71312818694</v>
      </c>
      <c r="E245" s="13">
        <f>IF(PaymentSchedule[[#This Row],[PMT NO]]&lt;&gt;"",ScheduledPayment,"")</f>
        <v>3891.588579409291</v>
      </c>
      <c r="F24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5" s="13">
        <f>IF(PaymentSchedule[[#This Row],[PMT NO]]&lt;&gt;"",PaymentSchedule[[#This Row],[TOTAL PAYMENT]]-PaymentSchedule[[#This Row],[INTEREST]],"")</f>
        <v>1835.2476930632392</v>
      </c>
      <c r="I245" s="13">
        <f>IF(PaymentSchedule[[#This Row],[PMT NO]]&lt;&gt;"",PaymentSchedule[[#This Row],[BEGINNING BALANCE]]*(InterestRate/PaymentsPerYear),"")</f>
        <v>2056.3408863460518</v>
      </c>
      <c r="J24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363736.46543512371</v>
      </c>
      <c r="K245" s="13">
        <f>IF(PaymentSchedule[[#This Row],[PMT NO]]&lt;&gt;"",SUM(INDEX(PaymentSchedule[INTEREST],1,1):PaymentSchedule[[#This Row],[INTEREST]]),"")</f>
        <v>647127.07296103321</v>
      </c>
    </row>
    <row r="246" spans="2:11" x14ac:dyDescent="0.2">
      <c r="B246" s="14">
        <f>IF(LoanIsGood,IF(ROW()-ROW(PaymentSchedule[[#Headers],[PMT NO]])&gt;ScheduledNumberOfPayments,"",ROW()-ROW(PaymentSchedule[[#Headers],[PMT NO]])),"")</f>
        <v>228</v>
      </c>
      <c r="C246" s="12">
        <f>IF(PaymentSchedule[[#This Row],[PMT NO]]&lt;&gt;"",EOMONTH(LoanStartDate,ROW(PaymentSchedule[[#This Row],[PMT NO]])-ROW(PaymentSchedule[[#Headers],[PMT NO]])-2)+DAY(LoanStartDate),"")</f>
        <v>52718</v>
      </c>
      <c r="D246" s="13">
        <f>IF(PaymentSchedule[[#This Row],[PMT NO]]&lt;&gt;"",IF(ROW()-ROW(PaymentSchedule[[#Headers],[BEGINNING BALANCE]])=1,LoanAmount,INDEX(PaymentSchedule[ENDING BALANCE],ROW()-ROW(PaymentSchedule[[#Headers],[BEGINNING BALANCE]])-1)),"")</f>
        <v>363736.46543512371</v>
      </c>
      <c r="E246" s="13">
        <f>IF(PaymentSchedule[[#This Row],[PMT NO]]&lt;&gt;"",ScheduledPayment,"")</f>
        <v>3891.588579409291</v>
      </c>
      <c r="F24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6" s="13">
        <f>IF(PaymentSchedule[[#This Row],[PMT NO]]&lt;&gt;"",PaymentSchedule[[#This Row],[TOTAL PAYMENT]]-PaymentSchedule[[#This Row],[INTEREST]],"")</f>
        <v>1845.5709613367198</v>
      </c>
      <c r="I246" s="13">
        <f>IF(PaymentSchedule[[#This Row],[PMT NO]]&lt;&gt;"",PaymentSchedule[[#This Row],[BEGINNING BALANCE]]*(InterestRate/PaymentsPerYear),"")</f>
        <v>2046.0176180725712</v>
      </c>
      <c r="J24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361890.89447378699</v>
      </c>
      <c r="K246" s="13">
        <f>IF(PaymentSchedule[[#This Row],[PMT NO]]&lt;&gt;"",SUM(INDEX(PaymentSchedule[INTEREST],1,1):PaymentSchedule[[#This Row],[INTEREST]]),"")</f>
        <v>649173.09057910577</v>
      </c>
    </row>
    <row r="247" spans="2:11" x14ac:dyDescent="0.2">
      <c r="B247" s="14">
        <f>IF(LoanIsGood,IF(ROW()-ROW(PaymentSchedule[[#Headers],[PMT NO]])&gt;ScheduledNumberOfPayments,"",ROW()-ROW(PaymentSchedule[[#Headers],[PMT NO]])),"")</f>
        <v>229</v>
      </c>
      <c r="C247" s="12">
        <f>IF(PaymentSchedule[[#This Row],[PMT NO]]&lt;&gt;"",EOMONTH(LoanStartDate,ROW(PaymentSchedule[[#This Row],[PMT NO]])-ROW(PaymentSchedule[[#Headers],[PMT NO]])-2)+DAY(LoanStartDate),"")</f>
        <v>52749</v>
      </c>
      <c r="D247" s="13">
        <f>IF(PaymentSchedule[[#This Row],[PMT NO]]&lt;&gt;"",IF(ROW()-ROW(PaymentSchedule[[#Headers],[BEGINNING BALANCE]])=1,LoanAmount,INDEX(PaymentSchedule[ENDING BALANCE],ROW()-ROW(PaymentSchedule[[#Headers],[BEGINNING BALANCE]])-1)),"")</f>
        <v>361890.89447378699</v>
      </c>
      <c r="E247" s="13">
        <f>IF(PaymentSchedule[[#This Row],[PMT NO]]&lt;&gt;"",ScheduledPayment,"")</f>
        <v>3891.588579409291</v>
      </c>
      <c r="F24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7" s="13">
        <f>IF(PaymentSchedule[[#This Row],[PMT NO]]&lt;&gt;"",PaymentSchedule[[#This Row],[TOTAL PAYMENT]]-PaymentSchedule[[#This Row],[INTEREST]],"")</f>
        <v>1855.952297994239</v>
      </c>
      <c r="I247" s="13">
        <f>IF(PaymentSchedule[[#This Row],[PMT NO]]&lt;&gt;"",PaymentSchedule[[#This Row],[BEGINNING BALANCE]]*(InterestRate/PaymentsPerYear),"")</f>
        <v>2035.6362814150521</v>
      </c>
      <c r="J24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360034.94217579276</v>
      </c>
      <c r="K247" s="13">
        <f>IF(PaymentSchedule[[#This Row],[PMT NO]]&lt;&gt;"",SUM(INDEX(PaymentSchedule[INTEREST],1,1):PaymentSchedule[[#This Row],[INTEREST]]),"")</f>
        <v>651208.72686052078</v>
      </c>
    </row>
    <row r="248" spans="2:11" x14ac:dyDescent="0.2">
      <c r="B248" s="14">
        <f>IF(LoanIsGood,IF(ROW()-ROW(PaymentSchedule[[#Headers],[PMT NO]])&gt;ScheduledNumberOfPayments,"",ROW()-ROW(PaymentSchedule[[#Headers],[PMT NO]])),"")</f>
        <v>230</v>
      </c>
      <c r="C248" s="12">
        <f>IF(PaymentSchedule[[#This Row],[PMT NO]]&lt;&gt;"",EOMONTH(LoanStartDate,ROW(PaymentSchedule[[#This Row],[PMT NO]])-ROW(PaymentSchedule[[#Headers],[PMT NO]])-2)+DAY(LoanStartDate),"")</f>
        <v>52779</v>
      </c>
      <c r="D248" s="13">
        <f>IF(PaymentSchedule[[#This Row],[PMT NO]]&lt;&gt;"",IF(ROW()-ROW(PaymentSchedule[[#Headers],[BEGINNING BALANCE]])=1,LoanAmount,INDEX(PaymentSchedule[ENDING BALANCE],ROW()-ROW(PaymentSchedule[[#Headers],[BEGINNING BALANCE]])-1)),"")</f>
        <v>360034.94217579276</v>
      </c>
      <c r="E248" s="13">
        <f>IF(PaymentSchedule[[#This Row],[PMT NO]]&lt;&gt;"",ScheduledPayment,"")</f>
        <v>3891.588579409291</v>
      </c>
      <c r="F24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8" s="13">
        <f>IF(PaymentSchedule[[#This Row],[PMT NO]]&lt;&gt;"",PaymentSchedule[[#This Row],[TOTAL PAYMENT]]-PaymentSchedule[[#This Row],[INTEREST]],"")</f>
        <v>1866.3920296704564</v>
      </c>
      <c r="I248" s="13">
        <f>IF(PaymentSchedule[[#This Row],[PMT NO]]&lt;&gt;"",PaymentSchedule[[#This Row],[BEGINNING BALANCE]]*(InterestRate/PaymentsPerYear),"")</f>
        <v>2025.1965497388346</v>
      </c>
      <c r="J24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358168.55014612229</v>
      </c>
      <c r="K248" s="13">
        <f>IF(PaymentSchedule[[#This Row],[PMT NO]]&lt;&gt;"",SUM(INDEX(PaymentSchedule[INTEREST],1,1):PaymentSchedule[[#This Row],[INTEREST]]),"")</f>
        <v>653233.92341025965</v>
      </c>
    </row>
    <row r="249" spans="2:11" x14ac:dyDescent="0.2">
      <c r="B249" s="14">
        <f>IF(LoanIsGood,IF(ROW()-ROW(PaymentSchedule[[#Headers],[PMT NO]])&gt;ScheduledNumberOfPayments,"",ROW()-ROW(PaymentSchedule[[#Headers],[PMT NO]])),"")</f>
        <v>231</v>
      </c>
      <c r="C249" s="12">
        <f>IF(PaymentSchedule[[#This Row],[PMT NO]]&lt;&gt;"",EOMONTH(LoanStartDate,ROW(PaymentSchedule[[#This Row],[PMT NO]])-ROW(PaymentSchedule[[#Headers],[PMT NO]])-2)+DAY(LoanStartDate),"")</f>
        <v>52810</v>
      </c>
      <c r="D249" s="13">
        <f>IF(PaymentSchedule[[#This Row],[PMT NO]]&lt;&gt;"",IF(ROW()-ROW(PaymentSchedule[[#Headers],[BEGINNING BALANCE]])=1,LoanAmount,INDEX(PaymentSchedule[ENDING BALANCE],ROW()-ROW(PaymentSchedule[[#Headers],[BEGINNING BALANCE]])-1)),"")</f>
        <v>358168.55014612229</v>
      </c>
      <c r="E249" s="13">
        <f>IF(PaymentSchedule[[#This Row],[PMT NO]]&lt;&gt;"",ScheduledPayment,"")</f>
        <v>3891.588579409291</v>
      </c>
      <c r="F24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49" s="13">
        <f>IF(PaymentSchedule[[#This Row],[PMT NO]]&lt;&gt;"",PaymentSchedule[[#This Row],[TOTAL PAYMENT]]-PaymentSchedule[[#This Row],[INTEREST]],"")</f>
        <v>1876.8904848373529</v>
      </c>
      <c r="I249" s="13">
        <f>IF(PaymentSchedule[[#This Row],[PMT NO]]&lt;&gt;"",PaymentSchedule[[#This Row],[BEGINNING BALANCE]]*(InterestRate/PaymentsPerYear),"")</f>
        <v>2014.6980945719381</v>
      </c>
      <c r="J24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356291.65966128494</v>
      </c>
      <c r="K249" s="13">
        <f>IF(PaymentSchedule[[#This Row],[PMT NO]]&lt;&gt;"",SUM(INDEX(PaymentSchedule[INTEREST],1,1):PaymentSchedule[[#This Row],[INTEREST]]),"")</f>
        <v>655248.62150483159</v>
      </c>
    </row>
    <row r="250" spans="2:11" x14ac:dyDescent="0.2">
      <c r="B250" s="14">
        <f>IF(LoanIsGood,IF(ROW()-ROW(PaymentSchedule[[#Headers],[PMT NO]])&gt;ScheduledNumberOfPayments,"",ROW()-ROW(PaymentSchedule[[#Headers],[PMT NO]])),"")</f>
        <v>232</v>
      </c>
      <c r="C250" s="12">
        <f>IF(PaymentSchedule[[#This Row],[PMT NO]]&lt;&gt;"",EOMONTH(LoanStartDate,ROW(PaymentSchedule[[#This Row],[PMT NO]])-ROW(PaymentSchedule[[#Headers],[PMT NO]])-2)+DAY(LoanStartDate),"")</f>
        <v>52841</v>
      </c>
      <c r="D250" s="13">
        <f>IF(PaymentSchedule[[#This Row],[PMT NO]]&lt;&gt;"",IF(ROW()-ROW(PaymentSchedule[[#Headers],[BEGINNING BALANCE]])=1,LoanAmount,INDEX(PaymentSchedule[ENDING BALANCE],ROW()-ROW(PaymentSchedule[[#Headers],[BEGINNING BALANCE]])-1)),"")</f>
        <v>356291.65966128494</v>
      </c>
      <c r="E250" s="13">
        <f>IF(PaymentSchedule[[#This Row],[PMT NO]]&lt;&gt;"",ScheduledPayment,"")</f>
        <v>3891.588579409291</v>
      </c>
      <c r="F25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0" s="13">
        <f>IF(PaymentSchedule[[#This Row],[PMT NO]]&lt;&gt;"",PaymentSchedule[[#This Row],[TOTAL PAYMENT]]-PaymentSchedule[[#This Row],[INTEREST]],"")</f>
        <v>1887.447993814563</v>
      </c>
      <c r="I250" s="13">
        <f>IF(PaymentSchedule[[#This Row],[PMT NO]]&lt;&gt;"",PaymentSchedule[[#This Row],[BEGINNING BALANCE]]*(InterestRate/PaymentsPerYear),"")</f>
        <v>2004.140585594728</v>
      </c>
      <c r="J25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354404.2116674704</v>
      </c>
      <c r="K250" s="13">
        <f>IF(PaymentSchedule[[#This Row],[PMT NO]]&lt;&gt;"",SUM(INDEX(PaymentSchedule[INTEREST],1,1):PaymentSchedule[[#This Row],[INTEREST]]),"")</f>
        <v>657252.76209042629</v>
      </c>
    </row>
    <row r="251" spans="2:11" x14ac:dyDescent="0.2">
      <c r="B251" s="14">
        <f>IF(LoanIsGood,IF(ROW()-ROW(PaymentSchedule[[#Headers],[PMT NO]])&gt;ScheduledNumberOfPayments,"",ROW()-ROW(PaymentSchedule[[#Headers],[PMT NO]])),"")</f>
        <v>233</v>
      </c>
      <c r="C251" s="12">
        <f>IF(PaymentSchedule[[#This Row],[PMT NO]]&lt;&gt;"",EOMONTH(LoanStartDate,ROW(PaymentSchedule[[#This Row],[PMT NO]])-ROW(PaymentSchedule[[#Headers],[PMT NO]])-2)+DAY(LoanStartDate),"")</f>
        <v>52871</v>
      </c>
      <c r="D251" s="13">
        <f>IF(PaymentSchedule[[#This Row],[PMT NO]]&lt;&gt;"",IF(ROW()-ROW(PaymentSchedule[[#Headers],[BEGINNING BALANCE]])=1,LoanAmount,INDEX(PaymentSchedule[ENDING BALANCE],ROW()-ROW(PaymentSchedule[[#Headers],[BEGINNING BALANCE]])-1)),"")</f>
        <v>354404.2116674704</v>
      </c>
      <c r="E251" s="13">
        <f>IF(PaymentSchedule[[#This Row],[PMT NO]]&lt;&gt;"",ScheduledPayment,"")</f>
        <v>3891.588579409291</v>
      </c>
      <c r="F25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1" s="13">
        <f>IF(PaymentSchedule[[#This Row],[PMT NO]]&lt;&gt;"",PaymentSchedule[[#This Row],[TOTAL PAYMENT]]-PaymentSchedule[[#This Row],[INTEREST]],"")</f>
        <v>1898.0648887797697</v>
      </c>
      <c r="I251" s="13">
        <f>IF(PaymentSchedule[[#This Row],[PMT NO]]&lt;&gt;"",PaymentSchedule[[#This Row],[BEGINNING BALANCE]]*(InterestRate/PaymentsPerYear),"")</f>
        <v>1993.5236906295213</v>
      </c>
      <c r="J25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352506.14677869063</v>
      </c>
      <c r="K251" s="13">
        <f>IF(PaymentSchedule[[#This Row],[PMT NO]]&lt;&gt;"",SUM(INDEX(PaymentSchedule[INTEREST],1,1):PaymentSchedule[[#This Row],[INTEREST]]),"")</f>
        <v>659246.28578105581</v>
      </c>
    </row>
    <row r="252" spans="2:11" x14ac:dyDescent="0.2">
      <c r="B252" s="14">
        <f>IF(LoanIsGood,IF(ROW()-ROW(PaymentSchedule[[#Headers],[PMT NO]])&gt;ScheduledNumberOfPayments,"",ROW()-ROW(PaymentSchedule[[#Headers],[PMT NO]])),"")</f>
        <v>234</v>
      </c>
      <c r="C252" s="12">
        <f>IF(PaymentSchedule[[#This Row],[PMT NO]]&lt;&gt;"",EOMONTH(LoanStartDate,ROW(PaymentSchedule[[#This Row],[PMT NO]])-ROW(PaymentSchedule[[#Headers],[PMT NO]])-2)+DAY(LoanStartDate),"")</f>
        <v>52902</v>
      </c>
      <c r="D252" s="13">
        <f>IF(PaymentSchedule[[#This Row],[PMT NO]]&lt;&gt;"",IF(ROW()-ROW(PaymentSchedule[[#Headers],[BEGINNING BALANCE]])=1,LoanAmount,INDEX(PaymentSchedule[ENDING BALANCE],ROW()-ROW(PaymentSchedule[[#Headers],[BEGINNING BALANCE]])-1)),"")</f>
        <v>352506.14677869063</v>
      </c>
      <c r="E252" s="13">
        <f>IF(PaymentSchedule[[#This Row],[PMT NO]]&lt;&gt;"",ScheduledPayment,"")</f>
        <v>3891.588579409291</v>
      </c>
      <c r="F25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2" s="13">
        <f>IF(PaymentSchedule[[#This Row],[PMT NO]]&lt;&gt;"",PaymentSchedule[[#This Row],[TOTAL PAYMENT]]-PaymentSchedule[[#This Row],[INTEREST]],"")</f>
        <v>1908.7415037791559</v>
      </c>
      <c r="I252" s="13">
        <f>IF(PaymentSchedule[[#This Row],[PMT NO]]&lt;&gt;"",PaymentSchedule[[#This Row],[BEGINNING BALANCE]]*(InterestRate/PaymentsPerYear),"")</f>
        <v>1982.8470756301351</v>
      </c>
      <c r="J25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350597.40527491149</v>
      </c>
      <c r="K252" s="13">
        <f>IF(PaymentSchedule[[#This Row],[PMT NO]]&lt;&gt;"",SUM(INDEX(PaymentSchedule[INTEREST],1,1):PaymentSchedule[[#This Row],[INTEREST]]),"")</f>
        <v>661229.1328566859</v>
      </c>
    </row>
    <row r="253" spans="2:11" x14ac:dyDescent="0.2">
      <c r="B253" s="14">
        <f>IF(LoanIsGood,IF(ROW()-ROW(PaymentSchedule[[#Headers],[PMT NO]])&gt;ScheduledNumberOfPayments,"",ROW()-ROW(PaymentSchedule[[#Headers],[PMT NO]])),"")</f>
        <v>235</v>
      </c>
      <c r="C253" s="12">
        <f>IF(PaymentSchedule[[#This Row],[PMT NO]]&lt;&gt;"",EOMONTH(LoanStartDate,ROW(PaymentSchedule[[#This Row],[PMT NO]])-ROW(PaymentSchedule[[#Headers],[PMT NO]])-2)+DAY(LoanStartDate),"")</f>
        <v>52932</v>
      </c>
      <c r="D253" s="13">
        <f>IF(PaymentSchedule[[#This Row],[PMT NO]]&lt;&gt;"",IF(ROW()-ROW(PaymentSchedule[[#Headers],[BEGINNING BALANCE]])=1,LoanAmount,INDEX(PaymentSchedule[ENDING BALANCE],ROW()-ROW(PaymentSchedule[[#Headers],[BEGINNING BALANCE]])-1)),"")</f>
        <v>350597.40527491149</v>
      </c>
      <c r="E253" s="13">
        <f>IF(PaymentSchedule[[#This Row],[PMT NO]]&lt;&gt;"",ScheduledPayment,"")</f>
        <v>3891.588579409291</v>
      </c>
      <c r="F25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3" s="13">
        <f>IF(PaymentSchedule[[#This Row],[PMT NO]]&lt;&gt;"",PaymentSchedule[[#This Row],[TOTAL PAYMENT]]-PaymentSchedule[[#This Row],[INTEREST]],"")</f>
        <v>1919.4781747379136</v>
      </c>
      <c r="I253" s="13">
        <f>IF(PaymentSchedule[[#This Row],[PMT NO]]&lt;&gt;"",PaymentSchedule[[#This Row],[BEGINNING BALANCE]]*(InterestRate/PaymentsPerYear),"")</f>
        <v>1972.1104046713774</v>
      </c>
      <c r="J25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348677.92710017361</v>
      </c>
      <c r="K253" s="13">
        <f>IF(PaymentSchedule[[#This Row],[PMT NO]]&lt;&gt;"",SUM(INDEX(PaymentSchedule[INTEREST],1,1):PaymentSchedule[[#This Row],[INTEREST]]),"")</f>
        <v>663201.2432613573</v>
      </c>
    </row>
    <row r="254" spans="2:11" x14ac:dyDescent="0.2">
      <c r="B254" s="14">
        <f>IF(LoanIsGood,IF(ROW()-ROW(PaymentSchedule[[#Headers],[PMT NO]])&gt;ScheduledNumberOfPayments,"",ROW()-ROW(PaymentSchedule[[#Headers],[PMT NO]])),"")</f>
        <v>236</v>
      </c>
      <c r="C254" s="12">
        <f>IF(PaymentSchedule[[#This Row],[PMT NO]]&lt;&gt;"",EOMONTH(LoanStartDate,ROW(PaymentSchedule[[#This Row],[PMT NO]])-ROW(PaymentSchedule[[#Headers],[PMT NO]])-2)+DAY(LoanStartDate),"")</f>
        <v>52963</v>
      </c>
      <c r="D254" s="13">
        <f>IF(PaymentSchedule[[#This Row],[PMT NO]]&lt;&gt;"",IF(ROW()-ROW(PaymentSchedule[[#Headers],[BEGINNING BALANCE]])=1,LoanAmount,INDEX(PaymentSchedule[ENDING BALANCE],ROW()-ROW(PaymentSchedule[[#Headers],[BEGINNING BALANCE]])-1)),"")</f>
        <v>348677.92710017361</v>
      </c>
      <c r="E254" s="13">
        <f>IF(PaymentSchedule[[#This Row],[PMT NO]]&lt;&gt;"",ScheduledPayment,"")</f>
        <v>3891.588579409291</v>
      </c>
      <c r="F25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4" s="13">
        <f>IF(PaymentSchedule[[#This Row],[PMT NO]]&lt;&gt;"",PaymentSchedule[[#This Row],[TOTAL PAYMENT]]-PaymentSchedule[[#This Row],[INTEREST]],"")</f>
        <v>1930.2752394708143</v>
      </c>
      <c r="I254" s="13">
        <f>IF(PaymentSchedule[[#This Row],[PMT NO]]&lt;&gt;"",PaymentSchedule[[#This Row],[BEGINNING BALANCE]]*(InterestRate/PaymentsPerYear),"")</f>
        <v>1961.3133399384767</v>
      </c>
      <c r="J25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346747.65186070278</v>
      </c>
      <c r="K254" s="13">
        <f>IF(PaymentSchedule[[#This Row],[PMT NO]]&lt;&gt;"",SUM(INDEX(PaymentSchedule[INTEREST],1,1):PaymentSchedule[[#This Row],[INTEREST]]),"")</f>
        <v>665162.55660129583</v>
      </c>
    </row>
    <row r="255" spans="2:11" x14ac:dyDescent="0.2">
      <c r="B255" s="14">
        <f>IF(LoanIsGood,IF(ROW()-ROW(PaymentSchedule[[#Headers],[PMT NO]])&gt;ScheduledNumberOfPayments,"",ROW()-ROW(PaymentSchedule[[#Headers],[PMT NO]])),"")</f>
        <v>237</v>
      </c>
      <c r="C255" s="12">
        <f>IF(PaymentSchedule[[#This Row],[PMT NO]]&lt;&gt;"",EOMONTH(LoanStartDate,ROW(PaymentSchedule[[#This Row],[PMT NO]])-ROW(PaymentSchedule[[#Headers],[PMT NO]])-2)+DAY(LoanStartDate),"")</f>
        <v>52994</v>
      </c>
      <c r="D255" s="13">
        <f>IF(PaymentSchedule[[#This Row],[PMT NO]]&lt;&gt;"",IF(ROW()-ROW(PaymentSchedule[[#Headers],[BEGINNING BALANCE]])=1,LoanAmount,INDEX(PaymentSchedule[ENDING BALANCE],ROW()-ROW(PaymentSchedule[[#Headers],[BEGINNING BALANCE]])-1)),"")</f>
        <v>346747.65186070278</v>
      </c>
      <c r="E255" s="13">
        <f>IF(PaymentSchedule[[#This Row],[PMT NO]]&lt;&gt;"",ScheduledPayment,"")</f>
        <v>3891.588579409291</v>
      </c>
      <c r="F25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5" s="13">
        <f>IF(PaymentSchedule[[#This Row],[PMT NO]]&lt;&gt;"",PaymentSchedule[[#This Row],[TOTAL PAYMENT]]-PaymentSchedule[[#This Row],[INTEREST]],"")</f>
        <v>1941.1330376928377</v>
      </c>
      <c r="I255" s="13">
        <f>IF(PaymentSchedule[[#This Row],[PMT NO]]&lt;&gt;"",PaymentSchedule[[#This Row],[BEGINNING BALANCE]]*(InterestRate/PaymentsPerYear),"")</f>
        <v>1950.4555417164534</v>
      </c>
      <c r="J25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344806.51882300997</v>
      </c>
      <c r="K255" s="13">
        <f>IF(PaymentSchedule[[#This Row],[PMT NO]]&lt;&gt;"",SUM(INDEX(PaymentSchedule[INTEREST],1,1):PaymentSchedule[[#This Row],[INTEREST]]),"")</f>
        <v>667113.01214301225</v>
      </c>
    </row>
    <row r="256" spans="2:11" x14ac:dyDescent="0.2">
      <c r="B256" s="14">
        <f>IF(LoanIsGood,IF(ROW()-ROW(PaymentSchedule[[#Headers],[PMT NO]])&gt;ScheduledNumberOfPayments,"",ROW()-ROW(PaymentSchedule[[#Headers],[PMT NO]])),"")</f>
        <v>238</v>
      </c>
      <c r="C256" s="12">
        <f>IF(PaymentSchedule[[#This Row],[PMT NO]]&lt;&gt;"",EOMONTH(LoanStartDate,ROW(PaymentSchedule[[#This Row],[PMT NO]])-ROW(PaymentSchedule[[#Headers],[PMT NO]])-2)+DAY(LoanStartDate),"")</f>
        <v>53022</v>
      </c>
      <c r="D256" s="13">
        <f>IF(PaymentSchedule[[#This Row],[PMT NO]]&lt;&gt;"",IF(ROW()-ROW(PaymentSchedule[[#Headers],[BEGINNING BALANCE]])=1,LoanAmount,INDEX(PaymentSchedule[ENDING BALANCE],ROW()-ROW(PaymentSchedule[[#Headers],[BEGINNING BALANCE]])-1)),"")</f>
        <v>344806.51882300997</v>
      </c>
      <c r="E256" s="13">
        <f>IF(PaymentSchedule[[#This Row],[PMT NO]]&lt;&gt;"",ScheduledPayment,"")</f>
        <v>3891.588579409291</v>
      </c>
      <c r="F25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6" s="13">
        <f>IF(PaymentSchedule[[#This Row],[PMT NO]]&lt;&gt;"",PaymentSchedule[[#This Row],[TOTAL PAYMENT]]-PaymentSchedule[[#This Row],[INTEREST]],"")</f>
        <v>1952.0519110298596</v>
      </c>
      <c r="I256" s="13">
        <f>IF(PaymentSchedule[[#This Row],[PMT NO]]&lt;&gt;"",PaymentSchedule[[#This Row],[BEGINNING BALANCE]]*(InterestRate/PaymentsPerYear),"")</f>
        <v>1939.5366683794314</v>
      </c>
      <c r="J25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342854.46691198013</v>
      </c>
      <c r="K256" s="13">
        <f>IF(PaymentSchedule[[#This Row],[PMT NO]]&lt;&gt;"",SUM(INDEX(PaymentSchedule[INTEREST],1,1):PaymentSchedule[[#This Row],[INTEREST]]),"")</f>
        <v>669052.54881139169</v>
      </c>
    </row>
    <row r="257" spans="2:11" x14ac:dyDescent="0.2">
      <c r="B257" s="14">
        <f>IF(LoanIsGood,IF(ROW()-ROW(PaymentSchedule[[#Headers],[PMT NO]])&gt;ScheduledNumberOfPayments,"",ROW()-ROW(PaymentSchedule[[#Headers],[PMT NO]])),"")</f>
        <v>239</v>
      </c>
      <c r="C257" s="12">
        <f>IF(PaymentSchedule[[#This Row],[PMT NO]]&lt;&gt;"",EOMONTH(LoanStartDate,ROW(PaymentSchedule[[#This Row],[PMT NO]])-ROW(PaymentSchedule[[#Headers],[PMT NO]])-2)+DAY(LoanStartDate),"")</f>
        <v>53053</v>
      </c>
      <c r="D257" s="13">
        <f>IF(PaymentSchedule[[#This Row],[PMT NO]]&lt;&gt;"",IF(ROW()-ROW(PaymentSchedule[[#Headers],[BEGINNING BALANCE]])=1,LoanAmount,INDEX(PaymentSchedule[ENDING BALANCE],ROW()-ROW(PaymentSchedule[[#Headers],[BEGINNING BALANCE]])-1)),"")</f>
        <v>342854.46691198013</v>
      </c>
      <c r="E257" s="13">
        <f>IF(PaymentSchedule[[#This Row],[PMT NO]]&lt;&gt;"",ScheduledPayment,"")</f>
        <v>3891.588579409291</v>
      </c>
      <c r="F25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7" s="13">
        <f>IF(PaymentSchedule[[#This Row],[PMT NO]]&lt;&gt;"",PaymentSchedule[[#This Row],[TOTAL PAYMENT]]-PaymentSchedule[[#This Row],[INTEREST]],"")</f>
        <v>1963.0322030294026</v>
      </c>
      <c r="I257" s="13">
        <f>IF(PaymentSchedule[[#This Row],[PMT NO]]&lt;&gt;"",PaymentSchedule[[#This Row],[BEGINNING BALANCE]]*(InterestRate/PaymentsPerYear),"")</f>
        <v>1928.5563763798884</v>
      </c>
      <c r="J25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340891.43470895075</v>
      </c>
      <c r="K257" s="13">
        <f>IF(PaymentSchedule[[#This Row],[PMT NO]]&lt;&gt;"",SUM(INDEX(PaymentSchedule[INTEREST],1,1):PaymentSchedule[[#This Row],[INTEREST]]),"")</f>
        <v>670981.10518777161</v>
      </c>
    </row>
    <row r="258" spans="2:11" x14ac:dyDescent="0.2">
      <c r="B258" s="14">
        <f>IF(LoanIsGood,IF(ROW()-ROW(PaymentSchedule[[#Headers],[PMT NO]])&gt;ScheduledNumberOfPayments,"",ROW()-ROW(PaymentSchedule[[#Headers],[PMT NO]])),"")</f>
        <v>240</v>
      </c>
      <c r="C258" s="12">
        <f>IF(PaymentSchedule[[#This Row],[PMT NO]]&lt;&gt;"",EOMONTH(LoanStartDate,ROW(PaymentSchedule[[#This Row],[PMT NO]])-ROW(PaymentSchedule[[#Headers],[PMT NO]])-2)+DAY(LoanStartDate),"")</f>
        <v>53083</v>
      </c>
      <c r="D258" s="13">
        <f>IF(PaymentSchedule[[#This Row],[PMT NO]]&lt;&gt;"",IF(ROW()-ROW(PaymentSchedule[[#Headers],[BEGINNING BALANCE]])=1,LoanAmount,INDEX(PaymentSchedule[ENDING BALANCE],ROW()-ROW(PaymentSchedule[[#Headers],[BEGINNING BALANCE]])-1)),"")</f>
        <v>340891.43470895075</v>
      </c>
      <c r="E258" s="13">
        <f>IF(PaymentSchedule[[#This Row],[PMT NO]]&lt;&gt;"",ScheduledPayment,"")</f>
        <v>3891.588579409291</v>
      </c>
      <c r="F25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8" s="13">
        <f>IF(PaymentSchedule[[#This Row],[PMT NO]]&lt;&gt;"",PaymentSchedule[[#This Row],[TOTAL PAYMENT]]-PaymentSchedule[[#This Row],[INTEREST]],"")</f>
        <v>1974.0742591714429</v>
      </c>
      <c r="I258" s="13">
        <f>IF(PaymentSchedule[[#This Row],[PMT NO]]&lt;&gt;"",PaymentSchedule[[#This Row],[BEGINNING BALANCE]]*(InterestRate/PaymentsPerYear),"")</f>
        <v>1917.5143202378481</v>
      </c>
      <c r="J25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338917.36044977931</v>
      </c>
      <c r="K258" s="13">
        <f>IF(PaymentSchedule[[#This Row],[PMT NO]]&lt;&gt;"",SUM(INDEX(PaymentSchedule[INTEREST],1,1):PaymentSchedule[[#This Row],[INTEREST]]),"")</f>
        <v>672898.6195080094</v>
      </c>
    </row>
    <row r="259" spans="2:11" x14ac:dyDescent="0.2">
      <c r="B259" s="14">
        <f>IF(LoanIsGood,IF(ROW()-ROW(PaymentSchedule[[#Headers],[PMT NO]])&gt;ScheduledNumberOfPayments,"",ROW()-ROW(PaymentSchedule[[#Headers],[PMT NO]])),"")</f>
        <v>241</v>
      </c>
      <c r="C259" s="12">
        <f>IF(PaymentSchedule[[#This Row],[PMT NO]]&lt;&gt;"",EOMONTH(LoanStartDate,ROW(PaymentSchedule[[#This Row],[PMT NO]])-ROW(PaymentSchedule[[#Headers],[PMT NO]])-2)+DAY(LoanStartDate),"")</f>
        <v>53114</v>
      </c>
      <c r="D259" s="13">
        <f>IF(PaymentSchedule[[#This Row],[PMT NO]]&lt;&gt;"",IF(ROW()-ROW(PaymentSchedule[[#Headers],[BEGINNING BALANCE]])=1,LoanAmount,INDEX(PaymentSchedule[ENDING BALANCE],ROW()-ROW(PaymentSchedule[[#Headers],[BEGINNING BALANCE]])-1)),"")</f>
        <v>338917.36044977931</v>
      </c>
      <c r="E259" s="13">
        <f>IF(PaymentSchedule[[#This Row],[PMT NO]]&lt;&gt;"",ScheduledPayment,"")</f>
        <v>3891.588579409291</v>
      </c>
      <c r="F25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59" s="13">
        <f>IF(PaymentSchedule[[#This Row],[PMT NO]]&lt;&gt;"",PaymentSchedule[[#This Row],[TOTAL PAYMENT]]-PaymentSchedule[[#This Row],[INTEREST]],"")</f>
        <v>1985.1784268792821</v>
      </c>
      <c r="I259" s="13">
        <f>IF(PaymentSchedule[[#This Row],[PMT NO]]&lt;&gt;"",PaymentSchedule[[#This Row],[BEGINNING BALANCE]]*(InterestRate/PaymentsPerYear),"")</f>
        <v>1906.4101525300089</v>
      </c>
      <c r="J25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336932.18202290003</v>
      </c>
      <c r="K259" s="13">
        <f>IF(PaymentSchedule[[#This Row],[PMT NO]]&lt;&gt;"",SUM(INDEX(PaymentSchedule[INTEREST],1,1):PaymentSchedule[[#This Row],[INTEREST]]),"")</f>
        <v>674805.02966053947</v>
      </c>
    </row>
    <row r="260" spans="2:11" x14ac:dyDescent="0.2">
      <c r="B260" s="14">
        <f>IF(LoanIsGood,IF(ROW()-ROW(PaymentSchedule[[#Headers],[PMT NO]])&gt;ScheduledNumberOfPayments,"",ROW()-ROW(PaymentSchedule[[#Headers],[PMT NO]])),"")</f>
        <v>242</v>
      </c>
      <c r="C260" s="12">
        <f>IF(PaymentSchedule[[#This Row],[PMT NO]]&lt;&gt;"",EOMONTH(LoanStartDate,ROW(PaymentSchedule[[#This Row],[PMT NO]])-ROW(PaymentSchedule[[#Headers],[PMT NO]])-2)+DAY(LoanStartDate),"")</f>
        <v>53144</v>
      </c>
      <c r="D260" s="13">
        <f>IF(PaymentSchedule[[#This Row],[PMT NO]]&lt;&gt;"",IF(ROW()-ROW(PaymentSchedule[[#Headers],[BEGINNING BALANCE]])=1,LoanAmount,INDEX(PaymentSchedule[ENDING BALANCE],ROW()-ROW(PaymentSchedule[[#Headers],[BEGINNING BALANCE]])-1)),"")</f>
        <v>336932.18202290003</v>
      </c>
      <c r="E260" s="13">
        <f>IF(PaymentSchedule[[#This Row],[PMT NO]]&lt;&gt;"",ScheduledPayment,"")</f>
        <v>3891.588579409291</v>
      </c>
      <c r="F26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0" s="13">
        <f>IF(PaymentSchedule[[#This Row],[PMT NO]]&lt;&gt;"",PaymentSchedule[[#This Row],[TOTAL PAYMENT]]-PaymentSchedule[[#This Row],[INTEREST]],"")</f>
        <v>1996.345055530478</v>
      </c>
      <c r="I260" s="13">
        <f>IF(PaymentSchedule[[#This Row],[PMT NO]]&lt;&gt;"",PaymentSchedule[[#This Row],[BEGINNING BALANCE]]*(InterestRate/PaymentsPerYear),"")</f>
        <v>1895.243523878813</v>
      </c>
      <c r="J26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334935.83696736954</v>
      </c>
      <c r="K260" s="13">
        <f>IF(PaymentSchedule[[#This Row],[PMT NO]]&lt;&gt;"",SUM(INDEX(PaymentSchedule[INTEREST],1,1):PaymentSchedule[[#This Row],[INTEREST]]),"")</f>
        <v>676700.27318441833</v>
      </c>
    </row>
    <row r="261" spans="2:11" x14ac:dyDescent="0.2">
      <c r="B261" s="14">
        <f>IF(LoanIsGood,IF(ROW()-ROW(PaymentSchedule[[#Headers],[PMT NO]])&gt;ScheduledNumberOfPayments,"",ROW()-ROW(PaymentSchedule[[#Headers],[PMT NO]])),"")</f>
        <v>243</v>
      </c>
      <c r="C261" s="12">
        <f>IF(PaymentSchedule[[#This Row],[PMT NO]]&lt;&gt;"",EOMONTH(LoanStartDate,ROW(PaymentSchedule[[#This Row],[PMT NO]])-ROW(PaymentSchedule[[#Headers],[PMT NO]])-2)+DAY(LoanStartDate),"")</f>
        <v>53175</v>
      </c>
      <c r="D261" s="13">
        <f>IF(PaymentSchedule[[#This Row],[PMT NO]]&lt;&gt;"",IF(ROW()-ROW(PaymentSchedule[[#Headers],[BEGINNING BALANCE]])=1,LoanAmount,INDEX(PaymentSchedule[ENDING BALANCE],ROW()-ROW(PaymentSchedule[[#Headers],[BEGINNING BALANCE]])-1)),"")</f>
        <v>334935.83696736954</v>
      </c>
      <c r="E261" s="13">
        <f>IF(PaymentSchedule[[#This Row],[PMT NO]]&lt;&gt;"",ScheduledPayment,"")</f>
        <v>3891.588579409291</v>
      </c>
      <c r="F26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1" s="13">
        <f>IF(PaymentSchedule[[#This Row],[PMT NO]]&lt;&gt;"",PaymentSchedule[[#This Row],[TOTAL PAYMENT]]-PaymentSchedule[[#This Row],[INTEREST]],"")</f>
        <v>2007.5744964678372</v>
      </c>
      <c r="I261" s="13">
        <f>IF(PaymentSchedule[[#This Row],[PMT NO]]&lt;&gt;"",PaymentSchedule[[#This Row],[BEGINNING BALANCE]]*(InterestRate/PaymentsPerYear),"")</f>
        <v>1884.0140829414538</v>
      </c>
      <c r="J26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332928.26247090171</v>
      </c>
      <c r="K261" s="13">
        <f>IF(PaymentSchedule[[#This Row],[PMT NO]]&lt;&gt;"",SUM(INDEX(PaymentSchedule[INTEREST],1,1):PaymentSchedule[[#This Row],[INTEREST]]),"")</f>
        <v>678584.28726735979</v>
      </c>
    </row>
    <row r="262" spans="2:11" x14ac:dyDescent="0.2">
      <c r="B262" s="14">
        <f>IF(LoanIsGood,IF(ROW()-ROW(PaymentSchedule[[#Headers],[PMT NO]])&gt;ScheduledNumberOfPayments,"",ROW()-ROW(PaymentSchedule[[#Headers],[PMT NO]])),"")</f>
        <v>244</v>
      </c>
      <c r="C262" s="12">
        <f>IF(PaymentSchedule[[#This Row],[PMT NO]]&lt;&gt;"",EOMONTH(LoanStartDate,ROW(PaymentSchedule[[#This Row],[PMT NO]])-ROW(PaymentSchedule[[#Headers],[PMT NO]])-2)+DAY(LoanStartDate),"")</f>
        <v>53206</v>
      </c>
      <c r="D262" s="13">
        <f>IF(PaymentSchedule[[#This Row],[PMT NO]]&lt;&gt;"",IF(ROW()-ROW(PaymentSchedule[[#Headers],[BEGINNING BALANCE]])=1,LoanAmount,INDEX(PaymentSchedule[ENDING BALANCE],ROW()-ROW(PaymentSchedule[[#Headers],[BEGINNING BALANCE]])-1)),"")</f>
        <v>332928.26247090171</v>
      </c>
      <c r="E262" s="13">
        <f>IF(PaymentSchedule[[#This Row],[PMT NO]]&lt;&gt;"",ScheduledPayment,"")</f>
        <v>3891.588579409291</v>
      </c>
      <c r="F26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2" s="13">
        <f>IF(PaymentSchedule[[#This Row],[PMT NO]]&lt;&gt;"",PaymentSchedule[[#This Row],[TOTAL PAYMENT]]-PaymentSchedule[[#This Row],[INTEREST]],"")</f>
        <v>2018.8671030104688</v>
      </c>
      <c r="I262" s="13">
        <f>IF(PaymentSchedule[[#This Row],[PMT NO]]&lt;&gt;"",PaymentSchedule[[#This Row],[BEGINNING BALANCE]]*(InterestRate/PaymentsPerYear),"")</f>
        <v>1872.7214763988222</v>
      </c>
      <c r="J26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330909.39536789124</v>
      </c>
      <c r="K262" s="13">
        <f>IF(PaymentSchedule[[#This Row],[PMT NO]]&lt;&gt;"",SUM(INDEX(PaymentSchedule[INTEREST],1,1):PaymentSchedule[[#This Row],[INTEREST]]),"")</f>
        <v>680457.00874375866</v>
      </c>
    </row>
    <row r="263" spans="2:11" x14ac:dyDescent="0.2">
      <c r="B263" s="14">
        <f>IF(LoanIsGood,IF(ROW()-ROW(PaymentSchedule[[#Headers],[PMT NO]])&gt;ScheduledNumberOfPayments,"",ROW()-ROW(PaymentSchedule[[#Headers],[PMT NO]])),"")</f>
        <v>245</v>
      </c>
      <c r="C263" s="12">
        <f>IF(PaymentSchedule[[#This Row],[PMT NO]]&lt;&gt;"",EOMONTH(LoanStartDate,ROW(PaymentSchedule[[#This Row],[PMT NO]])-ROW(PaymentSchedule[[#Headers],[PMT NO]])-2)+DAY(LoanStartDate),"")</f>
        <v>53236</v>
      </c>
      <c r="D263" s="13">
        <f>IF(PaymentSchedule[[#This Row],[PMT NO]]&lt;&gt;"",IF(ROW()-ROW(PaymentSchedule[[#Headers],[BEGINNING BALANCE]])=1,LoanAmount,INDEX(PaymentSchedule[ENDING BALANCE],ROW()-ROW(PaymentSchedule[[#Headers],[BEGINNING BALANCE]])-1)),"")</f>
        <v>330909.39536789124</v>
      </c>
      <c r="E263" s="13">
        <f>IF(PaymentSchedule[[#This Row],[PMT NO]]&lt;&gt;"",ScheduledPayment,"")</f>
        <v>3891.588579409291</v>
      </c>
      <c r="F26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3" s="13">
        <f>IF(PaymentSchedule[[#This Row],[PMT NO]]&lt;&gt;"",PaymentSchedule[[#This Row],[TOTAL PAYMENT]]-PaymentSchedule[[#This Row],[INTEREST]],"")</f>
        <v>2030.2232304649026</v>
      </c>
      <c r="I263" s="13">
        <f>IF(PaymentSchedule[[#This Row],[PMT NO]]&lt;&gt;"",PaymentSchedule[[#This Row],[BEGINNING BALANCE]]*(InterestRate/PaymentsPerYear),"")</f>
        <v>1861.3653489443884</v>
      </c>
      <c r="J26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328879.17213742633</v>
      </c>
      <c r="K263" s="13">
        <f>IF(PaymentSchedule[[#This Row],[PMT NO]]&lt;&gt;"",SUM(INDEX(PaymentSchedule[INTEREST],1,1):PaymentSchedule[[#This Row],[INTEREST]]),"")</f>
        <v>682318.3740927031</v>
      </c>
    </row>
    <row r="264" spans="2:11" x14ac:dyDescent="0.2">
      <c r="B264" s="14">
        <f>IF(LoanIsGood,IF(ROW()-ROW(PaymentSchedule[[#Headers],[PMT NO]])&gt;ScheduledNumberOfPayments,"",ROW()-ROW(PaymentSchedule[[#Headers],[PMT NO]])),"")</f>
        <v>246</v>
      </c>
      <c r="C264" s="12">
        <f>IF(PaymentSchedule[[#This Row],[PMT NO]]&lt;&gt;"",EOMONTH(LoanStartDate,ROW(PaymentSchedule[[#This Row],[PMT NO]])-ROW(PaymentSchedule[[#Headers],[PMT NO]])-2)+DAY(LoanStartDate),"")</f>
        <v>53267</v>
      </c>
      <c r="D264" s="13">
        <f>IF(PaymentSchedule[[#This Row],[PMT NO]]&lt;&gt;"",IF(ROW()-ROW(PaymentSchedule[[#Headers],[BEGINNING BALANCE]])=1,LoanAmount,INDEX(PaymentSchedule[ENDING BALANCE],ROW()-ROW(PaymentSchedule[[#Headers],[BEGINNING BALANCE]])-1)),"")</f>
        <v>328879.17213742633</v>
      </c>
      <c r="E264" s="13">
        <f>IF(PaymentSchedule[[#This Row],[PMT NO]]&lt;&gt;"",ScheduledPayment,"")</f>
        <v>3891.588579409291</v>
      </c>
      <c r="F26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4" s="13">
        <f>IF(PaymentSchedule[[#This Row],[PMT NO]]&lt;&gt;"",PaymentSchedule[[#This Row],[TOTAL PAYMENT]]-PaymentSchedule[[#This Row],[INTEREST]],"")</f>
        <v>2041.6432361362677</v>
      </c>
      <c r="I264" s="13">
        <f>IF(PaymentSchedule[[#This Row],[PMT NO]]&lt;&gt;"",PaymentSchedule[[#This Row],[BEGINNING BALANCE]]*(InterestRate/PaymentsPerYear),"")</f>
        <v>1849.9453432730234</v>
      </c>
      <c r="J26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326837.52890129003</v>
      </c>
      <c r="K264" s="13">
        <f>IF(PaymentSchedule[[#This Row],[PMT NO]]&lt;&gt;"",SUM(INDEX(PaymentSchedule[INTEREST],1,1):PaymentSchedule[[#This Row],[INTEREST]]),"")</f>
        <v>684168.3194359761</v>
      </c>
    </row>
    <row r="265" spans="2:11" x14ac:dyDescent="0.2">
      <c r="B265" s="14">
        <f>IF(LoanIsGood,IF(ROW()-ROW(PaymentSchedule[[#Headers],[PMT NO]])&gt;ScheduledNumberOfPayments,"",ROW()-ROW(PaymentSchedule[[#Headers],[PMT NO]])),"")</f>
        <v>247</v>
      </c>
      <c r="C265" s="12">
        <f>IF(PaymentSchedule[[#This Row],[PMT NO]]&lt;&gt;"",EOMONTH(LoanStartDate,ROW(PaymentSchedule[[#This Row],[PMT NO]])-ROW(PaymentSchedule[[#Headers],[PMT NO]])-2)+DAY(LoanStartDate),"")</f>
        <v>53297</v>
      </c>
      <c r="D265" s="13">
        <f>IF(PaymentSchedule[[#This Row],[PMT NO]]&lt;&gt;"",IF(ROW()-ROW(PaymentSchedule[[#Headers],[BEGINNING BALANCE]])=1,LoanAmount,INDEX(PaymentSchedule[ENDING BALANCE],ROW()-ROW(PaymentSchedule[[#Headers],[BEGINNING BALANCE]])-1)),"")</f>
        <v>326837.52890129003</v>
      </c>
      <c r="E265" s="13">
        <f>IF(PaymentSchedule[[#This Row],[PMT NO]]&lt;&gt;"",ScheduledPayment,"")</f>
        <v>3891.588579409291</v>
      </c>
      <c r="F26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5" s="13">
        <f>IF(PaymentSchedule[[#This Row],[PMT NO]]&lt;&gt;"",PaymentSchedule[[#This Row],[TOTAL PAYMENT]]-PaymentSchedule[[#This Row],[INTEREST]],"")</f>
        <v>2053.1274793395341</v>
      </c>
      <c r="I265" s="13">
        <f>IF(PaymentSchedule[[#This Row],[PMT NO]]&lt;&gt;"",PaymentSchedule[[#This Row],[BEGINNING BALANCE]]*(InterestRate/PaymentsPerYear),"")</f>
        <v>1838.4611000697566</v>
      </c>
      <c r="J26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324784.40142195049</v>
      </c>
      <c r="K265" s="13">
        <f>IF(PaymentSchedule[[#This Row],[PMT NO]]&lt;&gt;"",SUM(INDEX(PaymentSchedule[INTEREST],1,1):PaymentSchedule[[#This Row],[INTEREST]]),"")</f>
        <v>686006.7805360459</v>
      </c>
    </row>
    <row r="266" spans="2:11" x14ac:dyDescent="0.2">
      <c r="B266" s="14">
        <f>IF(LoanIsGood,IF(ROW()-ROW(PaymentSchedule[[#Headers],[PMT NO]])&gt;ScheduledNumberOfPayments,"",ROW()-ROW(PaymentSchedule[[#Headers],[PMT NO]])),"")</f>
        <v>248</v>
      </c>
      <c r="C266" s="12">
        <f>IF(PaymentSchedule[[#This Row],[PMT NO]]&lt;&gt;"",EOMONTH(LoanStartDate,ROW(PaymentSchedule[[#This Row],[PMT NO]])-ROW(PaymentSchedule[[#Headers],[PMT NO]])-2)+DAY(LoanStartDate),"")</f>
        <v>53328</v>
      </c>
      <c r="D266" s="13">
        <f>IF(PaymentSchedule[[#This Row],[PMT NO]]&lt;&gt;"",IF(ROW()-ROW(PaymentSchedule[[#Headers],[BEGINNING BALANCE]])=1,LoanAmount,INDEX(PaymentSchedule[ENDING BALANCE],ROW()-ROW(PaymentSchedule[[#Headers],[BEGINNING BALANCE]])-1)),"")</f>
        <v>324784.40142195049</v>
      </c>
      <c r="E266" s="13">
        <f>IF(PaymentSchedule[[#This Row],[PMT NO]]&lt;&gt;"",ScheduledPayment,"")</f>
        <v>3891.588579409291</v>
      </c>
      <c r="F26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6" s="13">
        <f>IF(PaymentSchedule[[#This Row],[PMT NO]]&lt;&gt;"",PaymentSchedule[[#This Row],[TOTAL PAYMENT]]-PaymentSchedule[[#This Row],[INTEREST]],"")</f>
        <v>2064.6763214108196</v>
      </c>
      <c r="I266" s="13">
        <f>IF(PaymentSchedule[[#This Row],[PMT NO]]&lt;&gt;"",PaymentSchedule[[#This Row],[BEGINNING BALANCE]]*(InterestRate/PaymentsPerYear),"")</f>
        <v>1826.9122579984717</v>
      </c>
      <c r="J26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322719.72510053968</v>
      </c>
      <c r="K266" s="13">
        <f>IF(PaymentSchedule[[#This Row],[PMT NO]]&lt;&gt;"",SUM(INDEX(PaymentSchedule[INTEREST],1,1):PaymentSchedule[[#This Row],[INTEREST]]),"")</f>
        <v>687833.69279404439</v>
      </c>
    </row>
    <row r="267" spans="2:11" x14ac:dyDescent="0.2">
      <c r="B267" s="14">
        <f>IF(LoanIsGood,IF(ROW()-ROW(PaymentSchedule[[#Headers],[PMT NO]])&gt;ScheduledNumberOfPayments,"",ROW()-ROW(PaymentSchedule[[#Headers],[PMT NO]])),"")</f>
        <v>249</v>
      </c>
      <c r="C267" s="12">
        <f>IF(PaymentSchedule[[#This Row],[PMT NO]]&lt;&gt;"",EOMONTH(LoanStartDate,ROW(PaymentSchedule[[#This Row],[PMT NO]])-ROW(PaymentSchedule[[#Headers],[PMT NO]])-2)+DAY(LoanStartDate),"")</f>
        <v>53359</v>
      </c>
      <c r="D267" s="13">
        <f>IF(PaymentSchedule[[#This Row],[PMT NO]]&lt;&gt;"",IF(ROW()-ROW(PaymentSchedule[[#Headers],[BEGINNING BALANCE]])=1,LoanAmount,INDEX(PaymentSchedule[ENDING BALANCE],ROW()-ROW(PaymentSchedule[[#Headers],[BEGINNING BALANCE]])-1)),"")</f>
        <v>322719.72510053968</v>
      </c>
      <c r="E267" s="13">
        <f>IF(PaymentSchedule[[#This Row],[PMT NO]]&lt;&gt;"",ScheduledPayment,"")</f>
        <v>3891.588579409291</v>
      </c>
      <c r="F26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7" s="13">
        <f>IF(PaymentSchedule[[#This Row],[PMT NO]]&lt;&gt;"",PaymentSchedule[[#This Row],[TOTAL PAYMENT]]-PaymentSchedule[[#This Row],[INTEREST]],"")</f>
        <v>2076.290125718755</v>
      </c>
      <c r="I267" s="13">
        <f>IF(PaymentSchedule[[#This Row],[PMT NO]]&lt;&gt;"",PaymentSchedule[[#This Row],[BEGINNING BALANCE]]*(InterestRate/PaymentsPerYear),"")</f>
        <v>1815.298453690536</v>
      </c>
      <c r="J26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320643.43497482094</v>
      </c>
      <c r="K267" s="13">
        <f>IF(PaymentSchedule[[#This Row],[PMT NO]]&lt;&gt;"",SUM(INDEX(PaymentSchedule[INTEREST],1,1):PaymentSchedule[[#This Row],[INTEREST]]),"")</f>
        <v>689648.99124773487</v>
      </c>
    </row>
    <row r="268" spans="2:11" x14ac:dyDescent="0.2">
      <c r="B268" s="14">
        <f>IF(LoanIsGood,IF(ROW()-ROW(PaymentSchedule[[#Headers],[PMT NO]])&gt;ScheduledNumberOfPayments,"",ROW()-ROW(PaymentSchedule[[#Headers],[PMT NO]])),"")</f>
        <v>250</v>
      </c>
      <c r="C268" s="12">
        <f>IF(PaymentSchedule[[#This Row],[PMT NO]]&lt;&gt;"",EOMONTH(LoanStartDate,ROW(PaymentSchedule[[#This Row],[PMT NO]])-ROW(PaymentSchedule[[#Headers],[PMT NO]])-2)+DAY(LoanStartDate),"")</f>
        <v>53387</v>
      </c>
      <c r="D268" s="13">
        <f>IF(PaymentSchedule[[#This Row],[PMT NO]]&lt;&gt;"",IF(ROW()-ROW(PaymentSchedule[[#Headers],[BEGINNING BALANCE]])=1,LoanAmount,INDEX(PaymentSchedule[ENDING BALANCE],ROW()-ROW(PaymentSchedule[[#Headers],[BEGINNING BALANCE]])-1)),"")</f>
        <v>320643.43497482094</v>
      </c>
      <c r="E268" s="13">
        <f>IF(PaymentSchedule[[#This Row],[PMT NO]]&lt;&gt;"",ScheduledPayment,"")</f>
        <v>3891.588579409291</v>
      </c>
      <c r="F26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8" s="13">
        <f>IF(PaymentSchedule[[#This Row],[PMT NO]]&lt;&gt;"",PaymentSchedule[[#This Row],[TOTAL PAYMENT]]-PaymentSchedule[[#This Row],[INTEREST]],"")</f>
        <v>2087.969257675923</v>
      </c>
      <c r="I268" s="13">
        <f>IF(PaymentSchedule[[#This Row],[PMT NO]]&lt;&gt;"",PaymentSchedule[[#This Row],[BEGINNING BALANCE]]*(InterestRate/PaymentsPerYear),"")</f>
        <v>1803.619321733368</v>
      </c>
      <c r="J26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318555.46571714501</v>
      </c>
      <c r="K268" s="13">
        <f>IF(PaymentSchedule[[#This Row],[PMT NO]]&lt;&gt;"",SUM(INDEX(PaymentSchedule[INTEREST],1,1):PaymentSchedule[[#This Row],[INTEREST]]),"")</f>
        <v>691452.61056946823</v>
      </c>
    </row>
    <row r="269" spans="2:11" x14ac:dyDescent="0.2">
      <c r="B269" s="14">
        <f>IF(LoanIsGood,IF(ROW()-ROW(PaymentSchedule[[#Headers],[PMT NO]])&gt;ScheduledNumberOfPayments,"",ROW()-ROW(PaymentSchedule[[#Headers],[PMT NO]])),"")</f>
        <v>251</v>
      </c>
      <c r="C269" s="12">
        <f>IF(PaymentSchedule[[#This Row],[PMT NO]]&lt;&gt;"",EOMONTH(LoanStartDate,ROW(PaymentSchedule[[#This Row],[PMT NO]])-ROW(PaymentSchedule[[#Headers],[PMT NO]])-2)+DAY(LoanStartDate),"")</f>
        <v>53418</v>
      </c>
      <c r="D269" s="13">
        <f>IF(PaymentSchedule[[#This Row],[PMT NO]]&lt;&gt;"",IF(ROW()-ROW(PaymentSchedule[[#Headers],[BEGINNING BALANCE]])=1,LoanAmount,INDEX(PaymentSchedule[ENDING BALANCE],ROW()-ROW(PaymentSchedule[[#Headers],[BEGINNING BALANCE]])-1)),"")</f>
        <v>318555.46571714501</v>
      </c>
      <c r="E269" s="13">
        <f>IF(PaymentSchedule[[#This Row],[PMT NO]]&lt;&gt;"",ScheduledPayment,"")</f>
        <v>3891.588579409291</v>
      </c>
      <c r="F26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69" s="13">
        <f>IF(PaymentSchedule[[#This Row],[PMT NO]]&lt;&gt;"",PaymentSchedule[[#This Row],[TOTAL PAYMENT]]-PaymentSchedule[[#This Row],[INTEREST]],"")</f>
        <v>2099.7140847503501</v>
      </c>
      <c r="I269" s="13">
        <f>IF(PaymentSchedule[[#This Row],[PMT NO]]&lt;&gt;"",PaymentSchedule[[#This Row],[BEGINNING BALANCE]]*(InterestRate/PaymentsPerYear),"")</f>
        <v>1791.8744946589409</v>
      </c>
      <c r="J26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316455.75163239468</v>
      </c>
      <c r="K269" s="13">
        <f>IF(PaymentSchedule[[#This Row],[PMT NO]]&lt;&gt;"",SUM(INDEX(PaymentSchedule[INTEREST],1,1):PaymentSchedule[[#This Row],[INTEREST]]),"")</f>
        <v>693244.48506412713</v>
      </c>
    </row>
    <row r="270" spans="2:11" x14ac:dyDescent="0.2">
      <c r="B270" s="14">
        <f>IF(LoanIsGood,IF(ROW()-ROW(PaymentSchedule[[#Headers],[PMT NO]])&gt;ScheduledNumberOfPayments,"",ROW()-ROW(PaymentSchedule[[#Headers],[PMT NO]])),"")</f>
        <v>252</v>
      </c>
      <c r="C270" s="12">
        <f>IF(PaymentSchedule[[#This Row],[PMT NO]]&lt;&gt;"",EOMONTH(LoanStartDate,ROW(PaymentSchedule[[#This Row],[PMT NO]])-ROW(PaymentSchedule[[#Headers],[PMT NO]])-2)+DAY(LoanStartDate),"")</f>
        <v>53448</v>
      </c>
      <c r="D270" s="13">
        <f>IF(PaymentSchedule[[#This Row],[PMT NO]]&lt;&gt;"",IF(ROW()-ROW(PaymentSchedule[[#Headers],[BEGINNING BALANCE]])=1,LoanAmount,INDEX(PaymentSchedule[ENDING BALANCE],ROW()-ROW(PaymentSchedule[[#Headers],[BEGINNING BALANCE]])-1)),"")</f>
        <v>316455.75163239468</v>
      </c>
      <c r="E270" s="13">
        <f>IF(PaymentSchedule[[#This Row],[PMT NO]]&lt;&gt;"",ScheduledPayment,"")</f>
        <v>3891.588579409291</v>
      </c>
      <c r="F27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0" s="13">
        <f>IF(PaymentSchedule[[#This Row],[PMT NO]]&lt;&gt;"",PaymentSchedule[[#This Row],[TOTAL PAYMENT]]-PaymentSchedule[[#This Row],[INTEREST]],"")</f>
        <v>2111.5249764770706</v>
      </c>
      <c r="I270" s="13">
        <f>IF(PaymentSchedule[[#This Row],[PMT NO]]&lt;&gt;"",PaymentSchedule[[#This Row],[BEGINNING BALANCE]]*(InterestRate/PaymentsPerYear),"")</f>
        <v>1780.0636029322202</v>
      </c>
      <c r="J27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314344.22665591759</v>
      </c>
      <c r="K270" s="13">
        <f>IF(PaymentSchedule[[#This Row],[PMT NO]]&lt;&gt;"",SUM(INDEX(PaymentSchedule[INTEREST],1,1):PaymentSchedule[[#This Row],[INTEREST]]),"")</f>
        <v>695024.5486670594</v>
      </c>
    </row>
    <row r="271" spans="2:11" x14ac:dyDescent="0.2">
      <c r="B271" s="14">
        <f>IF(LoanIsGood,IF(ROW()-ROW(PaymentSchedule[[#Headers],[PMT NO]])&gt;ScheduledNumberOfPayments,"",ROW()-ROW(PaymentSchedule[[#Headers],[PMT NO]])),"")</f>
        <v>253</v>
      </c>
      <c r="C271" s="12">
        <f>IF(PaymentSchedule[[#This Row],[PMT NO]]&lt;&gt;"",EOMONTH(LoanStartDate,ROW(PaymentSchedule[[#This Row],[PMT NO]])-ROW(PaymentSchedule[[#Headers],[PMT NO]])-2)+DAY(LoanStartDate),"")</f>
        <v>53479</v>
      </c>
      <c r="D271" s="13">
        <f>IF(PaymentSchedule[[#This Row],[PMT NO]]&lt;&gt;"",IF(ROW()-ROW(PaymentSchedule[[#Headers],[BEGINNING BALANCE]])=1,LoanAmount,INDEX(PaymentSchedule[ENDING BALANCE],ROW()-ROW(PaymentSchedule[[#Headers],[BEGINNING BALANCE]])-1)),"")</f>
        <v>314344.22665591759</v>
      </c>
      <c r="E271" s="13">
        <f>IF(PaymentSchedule[[#This Row],[PMT NO]]&lt;&gt;"",ScheduledPayment,"")</f>
        <v>3891.588579409291</v>
      </c>
      <c r="F27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1" s="13">
        <f>IF(PaymentSchedule[[#This Row],[PMT NO]]&lt;&gt;"",PaymentSchedule[[#This Row],[TOTAL PAYMENT]]-PaymentSchedule[[#This Row],[INTEREST]],"")</f>
        <v>2123.4023044697542</v>
      </c>
      <c r="I271" s="13">
        <f>IF(PaymentSchedule[[#This Row],[PMT NO]]&lt;&gt;"",PaymentSchedule[[#This Row],[BEGINNING BALANCE]]*(InterestRate/PaymentsPerYear),"")</f>
        <v>1768.1862749395366</v>
      </c>
      <c r="J27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312220.82435144781</v>
      </c>
      <c r="K271" s="13">
        <f>IF(PaymentSchedule[[#This Row],[PMT NO]]&lt;&gt;"",SUM(INDEX(PaymentSchedule[INTEREST],1,1):PaymentSchedule[[#This Row],[INTEREST]]),"")</f>
        <v>696792.73494199896</v>
      </c>
    </row>
    <row r="272" spans="2:11" x14ac:dyDescent="0.2">
      <c r="B272" s="14">
        <f>IF(LoanIsGood,IF(ROW()-ROW(PaymentSchedule[[#Headers],[PMT NO]])&gt;ScheduledNumberOfPayments,"",ROW()-ROW(PaymentSchedule[[#Headers],[PMT NO]])),"")</f>
        <v>254</v>
      </c>
      <c r="C272" s="12">
        <f>IF(PaymentSchedule[[#This Row],[PMT NO]]&lt;&gt;"",EOMONTH(LoanStartDate,ROW(PaymentSchedule[[#This Row],[PMT NO]])-ROW(PaymentSchedule[[#Headers],[PMT NO]])-2)+DAY(LoanStartDate),"")</f>
        <v>53509</v>
      </c>
      <c r="D272" s="13">
        <f>IF(PaymentSchedule[[#This Row],[PMT NO]]&lt;&gt;"",IF(ROW()-ROW(PaymentSchedule[[#Headers],[BEGINNING BALANCE]])=1,LoanAmount,INDEX(PaymentSchedule[ENDING BALANCE],ROW()-ROW(PaymentSchedule[[#Headers],[BEGINNING BALANCE]])-1)),"")</f>
        <v>312220.82435144781</v>
      </c>
      <c r="E272" s="13">
        <f>IF(PaymentSchedule[[#This Row],[PMT NO]]&lt;&gt;"",ScheduledPayment,"")</f>
        <v>3891.588579409291</v>
      </c>
      <c r="F27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2" s="13">
        <f>IF(PaymentSchedule[[#This Row],[PMT NO]]&lt;&gt;"",PaymentSchedule[[#This Row],[TOTAL PAYMENT]]-PaymentSchedule[[#This Row],[INTEREST]],"")</f>
        <v>2135.3464424323965</v>
      </c>
      <c r="I272" s="13">
        <f>IF(PaymentSchedule[[#This Row],[PMT NO]]&lt;&gt;"",PaymentSchedule[[#This Row],[BEGINNING BALANCE]]*(InterestRate/PaymentsPerYear),"")</f>
        <v>1756.2421369768942</v>
      </c>
      <c r="J27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310085.47790901543</v>
      </c>
      <c r="K272" s="13">
        <f>IF(PaymentSchedule[[#This Row],[PMT NO]]&lt;&gt;"",SUM(INDEX(PaymentSchedule[INTEREST],1,1):PaymentSchedule[[#This Row],[INTEREST]]),"")</f>
        <v>698548.97707897588</v>
      </c>
    </row>
    <row r="273" spans="2:11" x14ac:dyDescent="0.2">
      <c r="B273" s="14">
        <f>IF(LoanIsGood,IF(ROW()-ROW(PaymentSchedule[[#Headers],[PMT NO]])&gt;ScheduledNumberOfPayments,"",ROW()-ROW(PaymentSchedule[[#Headers],[PMT NO]])),"")</f>
        <v>255</v>
      </c>
      <c r="C273" s="12">
        <f>IF(PaymentSchedule[[#This Row],[PMT NO]]&lt;&gt;"",EOMONTH(LoanStartDate,ROW(PaymentSchedule[[#This Row],[PMT NO]])-ROW(PaymentSchedule[[#Headers],[PMT NO]])-2)+DAY(LoanStartDate),"")</f>
        <v>53540</v>
      </c>
      <c r="D273" s="13">
        <f>IF(PaymentSchedule[[#This Row],[PMT NO]]&lt;&gt;"",IF(ROW()-ROW(PaymentSchedule[[#Headers],[BEGINNING BALANCE]])=1,LoanAmount,INDEX(PaymentSchedule[ENDING BALANCE],ROW()-ROW(PaymentSchedule[[#Headers],[BEGINNING BALANCE]])-1)),"")</f>
        <v>310085.47790901543</v>
      </c>
      <c r="E273" s="13">
        <f>IF(PaymentSchedule[[#This Row],[PMT NO]]&lt;&gt;"",ScheduledPayment,"")</f>
        <v>3891.588579409291</v>
      </c>
      <c r="F27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3" s="13">
        <f>IF(PaymentSchedule[[#This Row],[PMT NO]]&lt;&gt;"",PaymentSchedule[[#This Row],[TOTAL PAYMENT]]-PaymentSchedule[[#This Row],[INTEREST]],"")</f>
        <v>2147.3577661710788</v>
      </c>
      <c r="I273" s="13">
        <f>IF(PaymentSchedule[[#This Row],[PMT NO]]&lt;&gt;"",PaymentSchedule[[#This Row],[BEGINNING BALANCE]]*(InterestRate/PaymentsPerYear),"")</f>
        <v>1744.230813238212</v>
      </c>
      <c r="J27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307938.12014284433</v>
      </c>
      <c r="K273" s="13">
        <f>IF(PaymentSchedule[[#This Row],[PMT NO]]&lt;&gt;"",SUM(INDEX(PaymentSchedule[INTEREST],1,1):PaymentSchedule[[#This Row],[INTEREST]]),"")</f>
        <v>700293.20789221406</v>
      </c>
    </row>
    <row r="274" spans="2:11" x14ac:dyDescent="0.2">
      <c r="B274" s="14">
        <f>IF(LoanIsGood,IF(ROW()-ROW(PaymentSchedule[[#Headers],[PMT NO]])&gt;ScheduledNumberOfPayments,"",ROW()-ROW(PaymentSchedule[[#Headers],[PMT NO]])),"")</f>
        <v>256</v>
      </c>
      <c r="C274" s="12">
        <f>IF(PaymentSchedule[[#This Row],[PMT NO]]&lt;&gt;"",EOMONTH(LoanStartDate,ROW(PaymentSchedule[[#This Row],[PMT NO]])-ROW(PaymentSchedule[[#Headers],[PMT NO]])-2)+DAY(LoanStartDate),"")</f>
        <v>53571</v>
      </c>
      <c r="D274" s="13">
        <f>IF(PaymentSchedule[[#This Row],[PMT NO]]&lt;&gt;"",IF(ROW()-ROW(PaymentSchedule[[#Headers],[BEGINNING BALANCE]])=1,LoanAmount,INDEX(PaymentSchedule[ENDING BALANCE],ROW()-ROW(PaymentSchedule[[#Headers],[BEGINNING BALANCE]])-1)),"")</f>
        <v>307938.12014284433</v>
      </c>
      <c r="E274" s="13">
        <f>IF(PaymentSchedule[[#This Row],[PMT NO]]&lt;&gt;"",ScheduledPayment,"")</f>
        <v>3891.588579409291</v>
      </c>
      <c r="F27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4" s="13">
        <f>IF(PaymentSchedule[[#This Row],[PMT NO]]&lt;&gt;"",PaymentSchedule[[#This Row],[TOTAL PAYMENT]]-PaymentSchedule[[#This Row],[INTEREST]],"")</f>
        <v>2159.4366536057914</v>
      </c>
      <c r="I274" s="13">
        <f>IF(PaymentSchedule[[#This Row],[PMT NO]]&lt;&gt;"",PaymentSchedule[[#This Row],[BEGINNING BALANCE]]*(InterestRate/PaymentsPerYear),"")</f>
        <v>1732.1519258034996</v>
      </c>
      <c r="J27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305778.68348923855</v>
      </c>
      <c r="K274" s="13">
        <f>IF(PaymentSchedule[[#This Row],[PMT NO]]&lt;&gt;"",SUM(INDEX(PaymentSchedule[INTEREST],1,1):PaymentSchedule[[#This Row],[INTEREST]]),"")</f>
        <v>702025.35981801758</v>
      </c>
    </row>
    <row r="275" spans="2:11" x14ac:dyDescent="0.2">
      <c r="B275" s="14">
        <f>IF(LoanIsGood,IF(ROW()-ROW(PaymentSchedule[[#Headers],[PMT NO]])&gt;ScheduledNumberOfPayments,"",ROW()-ROW(PaymentSchedule[[#Headers],[PMT NO]])),"")</f>
        <v>257</v>
      </c>
      <c r="C275" s="12">
        <f>IF(PaymentSchedule[[#This Row],[PMT NO]]&lt;&gt;"",EOMONTH(LoanStartDate,ROW(PaymentSchedule[[#This Row],[PMT NO]])-ROW(PaymentSchedule[[#Headers],[PMT NO]])-2)+DAY(LoanStartDate),"")</f>
        <v>53601</v>
      </c>
      <c r="D275" s="13">
        <f>IF(PaymentSchedule[[#This Row],[PMT NO]]&lt;&gt;"",IF(ROW()-ROW(PaymentSchedule[[#Headers],[BEGINNING BALANCE]])=1,LoanAmount,INDEX(PaymentSchedule[ENDING BALANCE],ROW()-ROW(PaymentSchedule[[#Headers],[BEGINNING BALANCE]])-1)),"")</f>
        <v>305778.68348923855</v>
      </c>
      <c r="E275" s="13">
        <f>IF(PaymentSchedule[[#This Row],[PMT NO]]&lt;&gt;"",ScheduledPayment,"")</f>
        <v>3891.588579409291</v>
      </c>
      <c r="F27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5" s="13">
        <f>IF(PaymentSchedule[[#This Row],[PMT NO]]&lt;&gt;"",PaymentSchedule[[#This Row],[TOTAL PAYMENT]]-PaymentSchedule[[#This Row],[INTEREST]],"")</f>
        <v>2171.5834847823239</v>
      </c>
      <c r="I275" s="13">
        <f>IF(PaymentSchedule[[#This Row],[PMT NO]]&lt;&gt;"",PaymentSchedule[[#This Row],[BEGINNING BALANCE]]*(InterestRate/PaymentsPerYear),"")</f>
        <v>1720.0050946269671</v>
      </c>
      <c r="J27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303607.10000445624</v>
      </c>
      <c r="K275" s="13">
        <f>IF(PaymentSchedule[[#This Row],[PMT NO]]&lt;&gt;"",SUM(INDEX(PaymentSchedule[INTEREST],1,1):PaymentSchedule[[#This Row],[INTEREST]]),"")</f>
        <v>703745.36491264449</v>
      </c>
    </row>
    <row r="276" spans="2:11" x14ac:dyDescent="0.2">
      <c r="B276" s="14">
        <f>IF(LoanIsGood,IF(ROW()-ROW(PaymentSchedule[[#Headers],[PMT NO]])&gt;ScheduledNumberOfPayments,"",ROW()-ROW(PaymentSchedule[[#Headers],[PMT NO]])),"")</f>
        <v>258</v>
      </c>
      <c r="C276" s="12">
        <f>IF(PaymentSchedule[[#This Row],[PMT NO]]&lt;&gt;"",EOMONTH(LoanStartDate,ROW(PaymentSchedule[[#This Row],[PMT NO]])-ROW(PaymentSchedule[[#Headers],[PMT NO]])-2)+DAY(LoanStartDate),"")</f>
        <v>53632</v>
      </c>
      <c r="D276" s="13">
        <f>IF(PaymentSchedule[[#This Row],[PMT NO]]&lt;&gt;"",IF(ROW()-ROW(PaymentSchedule[[#Headers],[BEGINNING BALANCE]])=1,LoanAmount,INDEX(PaymentSchedule[ENDING BALANCE],ROW()-ROW(PaymentSchedule[[#Headers],[BEGINNING BALANCE]])-1)),"")</f>
        <v>303607.10000445624</v>
      </c>
      <c r="E276" s="13">
        <f>IF(PaymentSchedule[[#This Row],[PMT NO]]&lt;&gt;"",ScheduledPayment,"")</f>
        <v>3891.588579409291</v>
      </c>
      <c r="F27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6" s="13">
        <f>IF(PaymentSchedule[[#This Row],[PMT NO]]&lt;&gt;"",PaymentSchedule[[#This Row],[TOTAL PAYMENT]]-PaymentSchedule[[#This Row],[INTEREST]],"")</f>
        <v>2183.7986418842247</v>
      </c>
      <c r="I276" s="13">
        <f>IF(PaymentSchedule[[#This Row],[PMT NO]]&lt;&gt;"",PaymentSchedule[[#This Row],[BEGINNING BALANCE]]*(InterestRate/PaymentsPerYear),"")</f>
        <v>1707.7899375250665</v>
      </c>
      <c r="J27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301423.30136257201</v>
      </c>
      <c r="K276" s="13">
        <f>IF(PaymentSchedule[[#This Row],[PMT NO]]&lt;&gt;"",SUM(INDEX(PaymentSchedule[INTEREST],1,1):PaymentSchedule[[#This Row],[INTEREST]]),"")</f>
        <v>705453.15485016955</v>
      </c>
    </row>
    <row r="277" spans="2:11" x14ac:dyDescent="0.2">
      <c r="B277" s="14">
        <f>IF(LoanIsGood,IF(ROW()-ROW(PaymentSchedule[[#Headers],[PMT NO]])&gt;ScheduledNumberOfPayments,"",ROW()-ROW(PaymentSchedule[[#Headers],[PMT NO]])),"")</f>
        <v>259</v>
      </c>
      <c r="C277" s="12">
        <f>IF(PaymentSchedule[[#This Row],[PMT NO]]&lt;&gt;"",EOMONTH(LoanStartDate,ROW(PaymentSchedule[[#This Row],[PMT NO]])-ROW(PaymentSchedule[[#Headers],[PMT NO]])-2)+DAY(LoanStartDate),"")</f>
        <v>53662</v>
      </c>
      <c r="D277" s="13">
        <f>IF(PaymentSchedule[[#This Row],[PMT NO]]&lt;&gt;"",IF(ROW()-ROW(PaymentSchedule[[#Headers],[BEGINNING BALANCE]])=1,LoanAmount,INDEX(PaymentSchedule[ENDING BALANCE],ROW()-ROW(PaymentSchedule[[#Headers],[BEGINNING BALANCE]])-1)),"")</f>
        <v>301423.30136257201</v>
      </c>
      <c r="E277" s="13">
        <f>IF(PaymentSchedule[[#This Row],[PMT NO]]&lt;&gt;"",ScheduledPayment,"")</f>
        <v>3891.588579409291</v>
      </c>
      <c r="F27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7" s="13">
        <f>IF(PaymentSchedule[[#This Row],[PMT NO]]&lt;&gt;"",PaymentSchedule[[#This Row],[TOTAL PAYMENT]]-PaymentSchedule[[#This Row],[INTEREST]],"")</f>
        <v>2196.0825092448231</v>
      </c>
      <c r="I277" s="13">
        <f>IF(PaymentSchedule[[#This Row],[PMT NO]]&lt;&gt;"",PaymentSchedule[[#This Row],[BEGINNING BALANCE]]*(InterestRate/PaymentsPerYear),"")</f>
        <v>1695.5060701644677</v>
      </c>
      <c r="J27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299227.21885332715</v>
      </c>
      <c r="K277" s="13">
        <f>IF(PaymentSchedule[[#This Row],[PMT NO]]&lt;&gt;"",SUM(INDEX(PaymentSchedule[INTEREST],1,1):PaymentSchedule[[#This Row],[INTEREST]]),"")</f>
        <v>707148.66092033405</v>
      </c>
    </row>
    <row r="278" spans="2:11" x14ac:dyDescent="0.2">
      <c r="B278" s="14">
        <f>IF(LoanIsGood,IF(ROW()-ROW(PaymentSchedule[[#Headers],[PMT NO]])&gt;ScheduledNumberOfPayments,"",ROW()-ROW(PaymentSchedule[[#Headers],[PMT NO]])),"")</f>
        <v>260</v>
      </c>
      <c r="C278" s="12">
        <f>IF(PaymentSchedule[[#This Row],[PMT NO]]&lt;&gt;"",EOMONTH(LoanStartDate,ROW(PaymentSchedule[[#This Row],[PMT NO]])-ROW(PaymentSchedule[[#Headers],[PMT NO]])-2)+DAY(LoanStartDate),"")</f>
        <v>53693</v>
      </c>
      <c r="D278" s="13">
        <f>IF(PaymentSchedule[[#This Row],[PMT NO]]&lt;&gt;"",IF(ROW()-ROW(PaymentSchedule[[#Headers],[BEGINNING BALANCE]])=1,LoanAmount,INDEX(PaymentSchedule[ENDING BALANCE],ROW()-ROW(PaymentSchedule[[#Headers],[BEGINNING BALANCE]])-1)),"")</f>
        <v>299227.21885332715</v>
      </c>
      <c r="E278" s="13">
        <f>IF(PaymentSchedule[[#This Row],[PMT NO]]&lt;&gt;"",ScheduledPayment,"")</f>
        <v>3891.588579409291</v>
      </c>
      <c r="F27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8" s="13">
        <f>IF(PaymentSchedule[[#This Row],[PMT NO]]&lt;&gt;"",PaymentSchedule[[#This Row],[TOTAL PAYMENT]]-PaymentSchedule[[#This Row],[INTEREST]],"")</f>
        <v>2208.4354733593254</v>
      </c>
      <c r="I278" s="13">
        <f>IF(PaymentSchedule[[#This Row],[PMT NO]]&lt;&gt;"",PaymentSchedule[[#This Row],[BEGINNING BALANCE]]*(InterestRate/PaymentsPerYear),"")</f>
        <v>1683.1531060499653</v>
      </c>
      <c r="J27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297018.78337996785</v>
      </c>
      <c r="K278" s="13">
        <f>IF(PaymentSchedule[[#This Row],[PMT NO]]&lt;&gt;"",SUM(INDEX(PaymentSchedule[INTEREST],1,1):PaymentSchedule[[#This Row],[INTEREST]]),"")</f>
        <v>708831.81402638403</v>
      </c>
    </row>
    <row r="279" spans="2:11" x14ac:dyDescent="0.2">
      <c r="B279" s="14">
        <f>IF(LoanIsGood,IF(ROW()-ROW(PaymentSchedule[[#Headers],[PMT NO]])&gt;ScheduledNumberOfPayments,"",ROW()-ROW(PaymentSchedule[[#Headers],[PMT NO]])),"")</f>
        <v>261</v>
      </c>
      <c r="C279" s="12">
        <f>IF(PaymentSchedule[[#This Row],[PMT NO]]&lt;&gt;"",EOMONTH(LoanStartDate,ROW(PaymentSchedule[[#This Row],[PMT NO]])-ROW(PaymentSchedule[[#Headers],[PMT NO]])-2)+DAY(LoanStartDate),"")</f>
        <v>53724</v>
      </c>
      <c r="D279" s="13">
        <f>IF(PaymentSchedule[[#This Row],[PMT NO]]&lt;&gt;"",IF(ROW()-ROW(PaymentSchedule[[#Headers],[BEGINNING BALANCE]])=1,LoanAmount,INDEX(PaymentSchedule[ENDING BALANCE],ROW()-ROW(PaymentSchedule[[#Headers],[BEGINNING BALANCE]])-1)),"")</f>
        <v>297018.78337996785</v>
      </c>
      <c r="E279" s="13">
        <f>IF(PaymentSchedule[[#This Row],[PMT NO]]&lt;&gt;"",ScheduledPayment,"")</f>
        <v>3891.588579409291</v>
      </c>
      <c r="F27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79" s="13">
        <f>IF(PaymentSchedule[[#This Row],[PMT NO]]&lt;&gt;"",PaymentSchedule[[#This Row],[TOTAL PAYMENT]]-PaymentSchedule[[#This Row],[INTEREST]],"")</f>
        <v>2220.8579228969716</v>
      </c>
      <c r="I279" s="13">
        <f>IF(PaymentSchedule[[#This Row],[PMT NO]]&lt;&gt;"",PaymentSchedule[[#This Row],[BEGINNING BALANCE]]*(InterestRate/PaymentsPerYear),"")</f>
        <v>1670.7306565123195</v>
      </c>
      <c r="J27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294797.92545707087</v>
      </c>
      <c r="K279" s="13">
        <f>IF(PaymentSchedule[[#This Row],[PMT NO]]&lt;&gt;"",SUM(INDEX(PaymentSchedule[INTEREST],1,1):PaymentSchedule[[#This Row],[INTEREST]]),"")</f>
        <v>710502.54468289635</v>
      </c>
    </row>
    <row r="280" spans="2:11" x14ac:dyDescent="0.2">
      <c r="B280" s="14">
        <f>IF(LoanIsGood,IF(ROW()-ROW(PaymentSchedule[[#Headers],[PMT NO]])&gt;ScheduledNumberOfPayments,"",ROW()-ROW(PaymentSchedule[[#Headers],[PMT NO]])),"")</f>
        <v>262</v>
      </c>
      <c r="C280" s="12">
        <f>IF(PaymentSchedule[[#This Row],[PMT NO]]&lt;&gt;"",EOMONTH(LoanStartDate,ROW(PaymentSchedule[[#This Row],[PMT NO]])-ROW(PaymentSchedule[[#Headers],[PMT NO]])-2)+DAY(LoanStartDate),"")</f>
        <v>53752</v>
      </c>
      <c r="D280" s="13">
        <f>IF(PaymentSchedule[[#This Row],[PMT NO]]&lt;&gt;"",IF(ROW()-ROW(PaymentSchedule[[#Headers],[BEGINNING BALANCE]])=1,LoanAmount,INDEX(PaymentSchedule[ENDING BALANCE],ROW()-ROW(PaymentSchedule[[#Headers],[BEGINNING BALANCE]])-1)),"")</f>
        <v>294797.92545707087</v>
      </c>
      <c r="E280" s="13">
        <f>IF(PaymentSchedule[[#This Row],[PMT NO]]&lt;&gt;"",ScheduledPayment,"")</f>
        <v>3891.588579409291</v>
      </c>
      <c r="F28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0" s="13">
        <f>IF(PaymentSchedule[[#This Row],[PMT NO]]&lt;&gt;"",PaymentSchedule[[#This Row],[TOTAL PAYMENT]]-PaymentSchedule[[#This Row],[INTEREST]],"")</f>
        <v>2233.3502487132673</v>
      </c>
      <c r="I280" s="13">
        <f>IF(PaymentSchedule[[#This Row],[PMT NO]]&lt;&gt;"",PaymentSchedule[[#This Row],[BEGINNING BALANCE]]*(InterestRate/PaymentsPerYear),"")</f>
        <v>1658.2383306960239</v>
      </c>
      <c r="J28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292564.57520835759</v>
      </c>
      <c r="K280" s="13">
        <f>IF(PaymentSchedule[[#This Row],[PMT NO]]&lt;&gt;"",SUM(INDEX(PaymentSchedule[INTEREST],1,1):PaymentSchedule[[#This Row],[INTEREST]]),"")</f>
        <v>712160.78301359236</v>
      </c>
    </row>
    <row r="281" spans="2:11" x14ac:dyDescent="0.2">
      <c r="B281" s="14">
        <f>IF(LoanIsGood,IF(ROW()-ROW(PaymentSchedule[[#Headers],[PMT NO]])&gt;ScheduledNumberOfPayments,"",ROW()-ROW(PaymentSchedule[[#Headers],[PMT NO]])),"")</f>
        <v>263</v>
      </c>
      <c r="C281" s="12">
        <f>IF(PaymentSchedule[[#This Row],[PMT NO]]&lt;&gt;"",EOMONTH(LoanStartDate,ROW(PaymentSchedule[[#This Row],[PMT NO]])-ROW(PaymentSchedule[[#Headers],[PMT NO]])-2)+DAY(LoanStartDate),"")</f>
        <v>53783</v>
      </c>
      <c r="D281" s="13">
        <f>IF(PaymentSchedule[[#This Row],[PMT NO]]&lt;&gt;"",IF(ROW()-ROW(PaymentSchedule[[#Headers],[BEGINNING BALANCE]])=1,LoanAmount,INDEX(PaymentSchedule[ENDING BALANCE],ROW()-ROW(PaymentSchedule[[#Headers],[BEGINNING BALANCE]])-1)),"")</f>
        <v>292564.57520835759</v>
      </c>
      <c r="E281" s="13">
        <f>IF(PaymentSchedule[[#This Row],[PMT NO]]&lt;&gt;"",ScheduledPayment,"")</f>
        <v>3891.588579409291</v>
      </c>
      <c r="F28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1" s="13">
        <f>IF(PaymentSchedule[[#This Row],[PMT NO]]&lt;&gt;"",PaymentSchedule[[#This Row],[TOTAL PAYMENT]]-PaymentSchedule[[#This Row],[INTEREST]],"")</f>
        <v>2245.9128438622793</v>
      </c>
      <c r="I281" s="13">
        <f>IF(PaymentSchedule[[#This Row],[PMT NO]]&lt;&gt;"",PaymentSchedule[[#This Row],[BEGINNING BALANCE]]*(InterestRate/PaymentsPerYear),"")</f>
        <v>1645.6757355470118</v>
      </c>
      <c r="J28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290318.66236449534</v>
      </c>
      <c r="K281" s="13">
        <f>IF(PaymentSchedule[[#This Row],[PMT NO]]&lt;&gt;"",SUM(INDEX(PaymentSchedule[INTEREST],1,1):PaymentSchedule[[#This Row],[INTEREST]]),"")</f>
        <v>713806.45874913933</v>
      </c>
    </row>
    <row r="282" spans="2:11" x14ac:dyDescent="0.2">
      <c r="B282" s="14">
        <f>IF(LoanIsGood,IF(ROW()-ROW(PaymentSchedule[[#Headers],[PMT NO]])&gt;ScheduledNumberOfPayments,"",ROW()-ROW(PaymentSchedule[[#Headers],[PMT NO]])),"")</f>
        <v>264</v>
      </c>
      <c r="C282" s="12">
        <f>IF(PaymentSchedule[[#This Row],[PMT NO]]&lt;&gt;"",EOMONTH(LoanStartDate,ROW(PaymentSchedule[[#This Row],[PMT NO]])-ROW(PaymentSchedule[[#Headers],[PMT NO]])-2)+DAY(LoanStartDate),"")</f>
        <v>53813</v>
      </c>
      <c r="D282" s="13">
        <f>IF(PaymentSchedule[[#This Row],[PMT NO]]&lt;&gt;"",IF(ROW()-ROW(PaymentSchedule[[#Headers],[BEGINNING BALANCE]])=1,LoanAmount,INDEX(PaymentSchedule[ENDING BALANCE],ROW()-ROW(PaymentSchedule[[#Headers],[BEGINNING BALANCE]])-1)),"")</f>
        <v>290318.66236449534</v>
      </c>
      <c r="E282" s="13">
        <f>IF(PaymentSchedule[[#This Row],[PMT NO]]&lt;&gt;"",ScheduledPayment,"")</f>
        <v>3891.588579409291</v>
      </c>
      <c r="F28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2" s="13">
        <f>IF(PaymentSchedule[[#This Row],[PMT NO]]&lt;&gt;"",PaymentSchedule[[#This Row],[TOTAL PAYMENT]]-PaymentSchedule[[#This Row],[INTEREST]],"")</f>
        <v>2258.5461036090046</v>
      </c>
      <c r="I282" s="13">
        <f>IF(PaymentSchedule[[#This Row],[PMT NO]]&lt;&gt;"",PaymentSchedule[[#This Row],[BEGINNING BALANCE]]*(InterestRate/PaymentsPerYear),"")</f>
        <v>1633.0424758002864</v>
      </c>
      <c r="J28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288060.11626088631</v>
      </c>
      <c r="K282" s="13">
        <f>IF(PaymentSchedule[[#This Row],[PMT NO]]&lt;&gt;"",SUM(INDEX(PaymentSchedule[INTEREST],1,1):PaymentSchedule[[#This Row],[INTEREST]]),"")</f>
        <v>715439.50122493959</v>
      </c>
    </row>
    <row r="283" spans="2:11" x14ac:dyDescent="0.2">
      <c r="B283" s="14">
        <f>IF(LoanIsGood,IF(ROW()-ROW(PaymentSchedule[[#Headers],[PMT NO]])&gt;ScheduledNumberOfPayments,"",ROW()-ROW(PaymentSchedule[[#Headers],[PMT NO]])),"")</f>
        <v>265</v>
      </c>
      <c r="C283" s="12">
        <f>IF(PaymentSchedule[[#This Row],[PMT NO]]&lt;&gt;"",EOMONTH(LoanStartDate,ROW(PaymentSchedule[[#This Row],[PMT NO]])-ROW(PaymentSchedule[[#Headers],[PMT NO]])-2)+DAY(LoanStartDate),"")</f>
        <v>53844</v>
      </c>
      <c r="D283" s="13">
        <f>IF(PaymentSchedule[[#This Row],[PMT NO]]&lt;&gt;"",IF(ROW()-ROW(PaymentSchedule[[#Headers],[BEGINNING BALANCE]])=1,LoanAmount,INDEX(PaymentSchedule[ENDING BALANCE],ROW()-ROW(PaymentSchedule[[#Headers],[BEGINNING BALANCE]])-1)),"")</f>
        <v>288060.11626088631</v>
      </c>
      <c r="E283" s="13">
        <f>IF(PaymentSchedule[[#This Row],[PMT NO]]&lt;&gt;"",ScheduledPayment,"")</f>
        <v>3891.588579409291</v>
      </c>
      <c r="F28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3" s="13">
        <f>IF(PaymentSchedule[[#This Row],[PMT NO]]&lt;&gt;"",PaymentSchedule[[#This Row],[TOTAL PAYMENT]]-PaymentSchedule[[#This Row],[INTEREST]],"")</f>
        <v>2271.2504254418054</v>
      </c>
      <c r="I283" s="13">
        <f>IF(PaymentSchedule[[#This Row],[PMT NO]]&lt;&gt;"",PaymentSchedule[[#This Row],[BEGINNING BALANCE]]*(InterestRate/PaymentsPerYear),"")</f>
        <v>1620.3381539674856</v>
      </c>
      <c r="J28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285788.86583544448</v>
      </c>
      <c r="K283" s="13">
        <f>IF(PaymentSchedule[[#This Row],[PMT NO]]&lt;&gt;"",SUM(INDEX(PaymentSchedule[INTEREST],1,1):PaymentSchedule[[#This Row],[INTEREST]]),"")</f>
        <v>717059.83937890711</v>
      </c>
    </row>
    <row r="284" spans="2:11" x14ac:dyDescent="0.2">
      <c r="B284" s="14">
        <f>IF(LoanIsGood,IF(ROW()-ROW(PaymentSchedule[[#Headers],[PMT NO]])&gt;ScheduledNumberOfPayments,"",ROW()-ROW(PaymentSchedule[[#Headers],[PMT NO]])),"")</f>
        <v>266</v>
      </c>
      <c r="C284" s="12">
        <f>IF(PaymentSchedule[[#This Row],[PMT NO]]&lt;&gt;"",EOMONTH(LoanStartDate,ROW(PaymentSchedule[[#This Row],[PMT NO]])-ROW(PaymentSchedule[[#Headers],[PMT NO]])-2)+DAY(LoanStartDate),"")</f>
        <v>53874</v>
      </c>
      <c r="D284" s="13">
        <f>IF(PaymentSchedule[[#This Row],[PMT NO]]&lt;&gt;"",IF(ROW()-ROW(PaymentSchedule[[#Headers],[BEGINNING BALANCE]])=1,LoanAmount,INDEX(PaymentSchedule[ENDING BALANCE],ROW()-ROW(PaymentSchedule[[#Headers],[BEGINNING BALANCE]])-1)),"")</f>
        <v>285788.86583544448</v>
      </c>
      <c r="E284" s="13">
        <f>IF(PaymentSchedule[[#This Row],[PMT NO]]&lt;&gt;"",ScheduledPayment,"")</f>
        <v>3891.588579409291</v>
      </c>
      <c r="F28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4" s="13">
        <f>IF(PaymentSchedule[[#This Row],[PMT NO]]&lt;&gt;"",PaymentSchedule[[#This Row],[TOTAL PAYMENT]]-PaymentSchedule[[#This Row],[INTEREST]],"")</f>
        <v>2284.0262090849155</v>
      </c>
      <c r="I284" s="13">
        <f>IF(PaymentSchedule[[#This Row],[PMT NO]]&lt;&gt;"",PaymentSchedule[[#This Row],[BEGINNING BALANCE]]*(InterestRate/PaymentsPerYear),"")</f>
        <v>1607.5623703243755</v>
      </c>
      <c r="J28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283504.83962635958</v>
      </c>
      <c r="K284" s="13">
        <f>IF(PaymentSchedule[[#This Row],[PMT NO]]&lt;&gt;"",SUM(INDEX(PaymentSchedule[INTEREST],1,1):PaymentSchedule[[#This Row],[INTEREST]]),"")</f>
        <v>718667.4017492315</v>
      </c>
    </row>
    <row r="285" spans="2:11" x14ac:dyDescent="0.2">
      <c r="B285" s="14">
        <f>IF(LoanIsGood,IF(ROW()-ROW(PaymentSchedule[[#Headers],[PMT NO]])&gt;ScheduledNumberOfPayments,"",ROW()-ROW(PaymentSchedule[[#Headers],[PMT NO]])),"")</f>
        <v>267</v>
      </c>
      <c r="C285" s="12">
        <f>IF(PaymentSchedule[[#This Row],[PMT NO]]&lt;&gt;"",EOMONTH(LoanStartDate,ROW(PaymentSchedule[[#This Row],[PMT NO]])-ROW(PaymentSchedule[[#Headers],[PMT NO]])-2)+DAY(LoanStartDate),"")</f>
        <v>53905</v>
      </c>
      <c r="D285" s="13">
        <f>IF(PaymentSchedule[[#This Row],[PMT NO]]&lt;&gt;"",IF(ROW()-ROW(PaymentSchedule[[#Headers],[BEGINNING BALANCE]])=1,LoanAmount,INDEX(PaymentSchedule[ENDING BALANCE],ROW()-ROW(PaymentSchedule[[#Headers],[BEGINNING BALANCE]])-1)),"")</f>
        <v>283504.83962635958</v>
      </c>
      <c r="E285" s="13">
        <f>IF(PaymentSchedule[[#This Row],[PMT NO]]&lt;&gt;"",ScheduledPayment,"")</f>
        <v>3891.588579409291</v>
      </c>
      <c r="F28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5" s="13">
        <f>IF(PaymentSchedule[[#This Row],[PMT NO]]&lt;&gt;"",PaymentSchedule[[#This Row],[TOTAL PAYMENT]]-PaymentSchedule[[#This Row],[INTEREST]],"")</f>
        <v>2296.8738565110179</v>
      </c>
      <c r="I285" s="13">
        <f>IF(PaymentSchedule[[#This Row],[PMT NO]]&lt;&gt;"",PaymentSchedule[[#This Row],[BEGINNING BALANCE]]*(InterestRate/PaymentsPerYear),"")</f>
        <v>1594.7147228982728</v>
      </c>
      <c r="J28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281207.96576984855</v>
      </c>
      <c r="K285" s="13">
        <f>IF(PaymentSchedule[[#This Row],[PMT NO]]&lt;&gt;"",SUM(INDEX(PaymentSchedule[INTEREST],1,1):PaymentSchedule[[#This Row],[INTEREST]]),"")</f>
        <v>720262.11647212983</v>
      </c>
    </row>
    <row r="286" spans="2:11" x14ac:dyDescent="0.2">
      <c r="B286" s="14">
        <f>IF(LoanIsGood,IF(ROW()-ROW(PaymentSchedule[[#Headers],[PMT NO]])&gt;ScheduledNumberOfPayments,"",ROW()-ROW(PaymentSchedule[[#Headers],[PMT NO]])),"")</f>
        <v>268</v>
      </c>
      <c r="C286" s="12">
        <f>IF(PaymentSchedule[[#This Row],[PMT NO]]&lt;&gt;"",EOMONTH(LoanStartDate,ROW(PaymentSchedule[[#This Row],[PMT NO]])-ROW(PaymentSchedule[[#Headers],[PMT NO]])-2)+DAY(LoanStartDate),"")</f>
        <v>53936</v>
      </c>
      <c r="D286" s="13">
        <f>IF(PaymentSchedule[[#This Row],[PMT NO]]&lt;&gt;"",IF(ROW()-ROW(PaymentSchedule[[#Headers],[BEGINNING BALANCE]])=1,LoanAmount,INDEX(PaymentSchedule[ENDING BALANCE],ROW()-ROW(PaymentSchedule[[#Headers],[BEGINNING BALANCE]])-1)),"")</f>
        <v>281207.96576984855</v>
      </c>
      <c r="E286" s="13">
        <f>IF(PaymentSchedule[[#This Row],[PMT NO]]&lt;&gt;"",ScheduledPayment,"")</f>
        <v>3891.588579409291</v>
      </c>
      <c r="F28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6" s="13">
        <f>IF(PaymentSchedule[[#This Row],[PMT NO]]&lt;&gt;"",PaymentSchedule[[#This Row],[TOTAL PAYMENT]]-PaymentSchedule[[#This Row],[INTEREST]],"")</f>
        <v>2309.7937719538927</v>
      </c>
      <c r="I286" s="13">
        <f>IF(PaymentSchedule[[#This Row],[PMT NO]]&lt;&gt;"",PaymentSchedule[[#This Row],[BEGINNING BALANCE]]*(InterestRate/PaymentsPerYear),"")</f>
        <v>1581.7948074553983</v>
      </c>
      <c r="J28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278898.17199789465</v>
      </c>
      <c r="K286" s="13">
        <f>IF(PaymentSchedule[[#This Row],[PMT NO]]&lt;&gt;"",SUM(INDEX(PaymentSchedule[INTEREST],1,1):PaymentSchedule[[#This Row],[INTEREST]]),"")</f>
        <v>721843.91127958521</v>
      </c>
    </row>
    <row r="287" spans="2:11" x14ac:dyDescent="0.2">
      <c r="B287" s="14">
        <f>IF(LoanIsGood,IF(ROW()-ROW(PaymentSchedule[[#Headers],[PMT NO]])&gt;ScheduledNumberOfPayments,"",ROW()-ROW(PaymentSchedule[[#Headers],[PMT NO]])),"")</f>
        <v>269</v>
      </c>
      <c r="C287" s="12">
        <f>IF(PaymentSchedule[[#This Row],[PMT NO]]&lt;&gt;"",EOMONTH(LoanStartDate,ROW(PaymentSchedule[[#This Row],[PMT NO]])-ROW(PaymentSchedule[[#Headers],[PMT NO]])-2)+DAY(LoanStartDate),"")</f>
        <v>53966</v>
      </c>
      <c r="D287" s="13">
        <f>IF(PaymentSchedule[[#This Row],[PMT NO]]&lt;&gt;"",IF(ROW()-ROW(PaymentSchedule[[#Headers],[BEGINNING BALANCE]])=1,LoanAmount,INDEX(PaymentSchedule[ENDING BALANCE],ROW()-ROW(PaymentSchedule[[#Headers],[BEGINNING BALANCE]])-1)),"")</f>
        <v>278898.17199789465</v>
      </c>
      <c r="E287" s="13">
        <f>IF(PaymentSchedule[[#This Row],[PMT NO]]&lt;&gt;"",ScheduledPayment,"")</f>
        <v>3891.588579409291</v>
      </c>
      <c r="F28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7" s="13">
        <f>IF(PaymentSchedule[[#This Row],[PMT NO]]&lt;&gt;"",PaymentSchedule[[#This Row],[TOTAL PAYMENT]]-PaymentSchedule[[#This Row],[INTEREST]],"")</f>
        <v>2322.7863619211334</v>
      </c>
      <c r="I287" s="13">
        <f>IF(PaymentSchedule[[#This Row],[PMT NO]]&lt;&gt;"",PaymentSchedule[[#This Row],[BEGINNING BALANCE]]*(InterestRate/PaymentsPerYear),"")</f>
        <v>1568.8022174881576</v>
      </c>
      <c r="J28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276575.38563597354</v>
      </c>
      <c r="K287" s="13">
        <f>IF(PaymentSchedule[[#This Row],[PMT NO]]&lt;&gt;"",SUM(INDEX(PaymentSchedule[INTEREST],1,1):PaymentSchedule[[#This Row],[INTEREST]]),"")</f>
        <v>723412.71349707339</v>
      </c>
    </row>
    <row r="288" spans="2:11" x14ac:dyDescent="0.2">
      <c r="B288" s="14">
        <f>IF(LoanIsGood,IF(ROW()-ROW(PaymentSchedule[[#Headers],[PMT NO]])&gt;ScheduledNumberOfPayments,"",ROW()-ROW(PaymentSchedule[[#Headers],[PMT NO]])),"")</f>
        <v>270</v>
      </c>
      <c r="C288" s="12">
        <f>IF(PaymentSchedule[[#This Row],[PMT NO]]&lt;&gt;"",EOMONTH(LoanStartDate,ROW(PaymentSchedule[[#This Row],[PMT NO]])-ROW(PaymentSchedule[[#Headers],[PMT NO]])-2)+DAY(LoanStartDate),"")</f>
        <v>53997</v>
      </c>
      <c r="D288" s="13">
        <f>IF(PaymentSchedule[[#This Row],[PMT NO]]&lt;&gt;"",IF(ROW()-ROW(PaymentSchedule[[#Headers],[BEGINNING BALANCE]])=1,LoanAmount,INDEX(PaymentSchedule[ENDING BALANCE],ROW()-ROW(PaymentSchedule[[#Headers],[BEGINNING BALANCE]])-1)),"")</f>
        <v>276575.38563597354</v>
      </c>
      <c r="E288" s="13">
        <f>IF(PaymentSchedule[[#This Row],[PMT NO]]&lt;&gt;"",ScheduledPayment,"")</f>
        <v>3891.588579409291</v>
      </c>
      <c r="F28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8" s="13">
        <f>IF(PaymentSchedule[[#This Row],[PMT NO]]&lt;&gt;"",PaymentSchedule[[#This Row],[TOTAL PAYMENT]]-PaymentSchedule[[#This Row],[INTEREST]],"")</f>
        <v>2335.8520352069399</v>
      </c>
      <c r="I288" s="13">
        <f>IF(PaymentSchedule[[#This Row],[PMT NO]]&lt;&gt;"",PaymentSchedule[[#This Row],[BEGINNING BALANCE]]*(InterestRate/PaymentsPerYear),"")</f>
        <v>1555.7365442023513</v>
      </c>
      <c r="J28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274239.53360076662</v>
      </c>
      <c r="K288" s="13">
        <f>IF(PaymentSchedule[[#This Row],[PMT NO]]&lt;&gt;"",SUM(INDEX(PaymentSchedule[INTEREST],1,1):PaymentSchedule[[#This Row],[INTEREST]]),"")</f>
        <v>724968.4500412757</v>
      </c>
    </row>
    <row r="289" spans="2:11" x14ac:dyDescent="0.2">
      <c r="B289" s="14">
        <f>IF(LoanIsGood,IF(ROW()-ROW(PaymentSchedule[[#Headers],[PMT NO]])&gt;ScheduledNumberOfPayments,"",ROW()-ROW(PaymentSchedule[[#Headers],[PMT NO]])),"")</f>
        <v>271</v>
      </c>
      <c r="C289" s="12">
        <f>IF(PaymentSchedule[[#This Row],[PMT NO]]&lt;&gt;"",EOMONTH(LoanStartDate,ROW(PaymentSchedule[[#This Row],[PMT NO]])-ROW(PaymentSchedule[[#Headers],[PMT NO]])-2)+DAY(LoanStartDate),"")</f>
        <v>54027</v>
      </c>
      <c r="D289" s="13">
        <f>IF(PaymentSchedule[[#This Row],[PMT NO]]&lt;&gt;"",IF(ROW()-ROW(PaymentSchedule[[#Headers],[BEGINNING BALANCE]])=1,LoanAmount,INDEX(PaymentSchedule[ENDING BALANCE],ROW()-ROW(PaymentSchedule[[#Headers],[BEGINNING BALANCE]])-1)),"")</f>
        <v>274239.53360076662</v>
      </c>
      <c r="E289" s="13">
        <f>IF(PaymentSchedule[[#This Row],[PMT NO]]&lt;&gt;"",ScheduledPayment,"")</f>
        <v>3891.588579409291</v>
      </c>
      <c r="F28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89" s="13">
        <f>IF(PaymentSchedule[[#This Row],[PMT NO]]&lt;&gt;"",PaymentSchedule[[#This Row],[TOTAL PAYMENT]]-PaymentSchedule[[#This Row],[INTEREST]],"")</f>
        <v>2348.9912029049783</v>
      </c>
      <c r="I289" s="13">
        <f>IF(PaymentSchedule[[#This Row],[PMT NO]]&lt;&gt;"",PaymentSchedule[[#This Row],[BEGINNING BALANCE]]*(InterestRate/PaymentsPerYear),"")</f>
        <v>1542.5973765043125</v>
      </c>
      <c r="J28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271890.54239786166</v>
      </c>
      <c r="K289" s="13">
        <f>IF(PaymentSchedule[[#This Row],[PMT NO]]&lt;&gt;"",SUM(INDEX(PaymentSchedule[INTEREST],1,1):PaymentSchedule[[#This Row],[INTEREST]]),"")</f>
        <v>726511.04741778004</v>
      </c>
    </row>
    <row r="290" spans="2:11" x14ac:dyDescent="0.2">
      <c r="B290" s="14">
        <f>IF(LoanIsGood,IF(ROW()-ROW(PaymentSchedule[[#Headers],[PMT NO]])&gt;ScheduledNumberOfPayments,"",ROW()-ROW(PaymentSchedule[[#Headers],[PMT NO]])),"")</f>
        <v>272</v>
      </c>
      <c r="C290" s="12">
        <f>IF(PaymentSchedule[[#This Row],[PMT NO]]&lt;&gt;"",EOMONTH(LoanStartDate,ROW(PaymentSchedule[[#This Row],[PMT NO]])-ROW(PaymentSchedule[[#Headers],[PMT NO]])-2)+DAY(LoanStartDate),"")</f>
        <v>54058</v>
      </c>
      <c r="D290" s="13">
        <f>IF(PaymentSchedule[[#This Row],[PMT NO]]&lt;&gt;"",IF(ROW()-ROW(PaymentSchedule[[#Headers],[BEGINNING BALANCE]])=1,LoanAmount,INDEX(PaymentSchedule[ENDING BALANCE],ROW()-ROW(PaymentSchedule[[#Headers],[BEGINNING BALANCE]])-1)),"")</f>
        <v>271890.54239786166</v>
      </c>
      <c r="E290" s="13">
        <f>IF(PaymentSchedule[[#This Row],[PMT NO]]&lt;&gt;"",ScheduledPayment,"")</f>
        <v>3891.588579409291</v>
      </c>
      <c r="F29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0" s="13">
        <f>IF(PaymentSchedule[[#This Row],[PMT NO]]&lt;&gt;"",PaymentSchedule[[#This Row],[TOTAL PAYMENT]]-PaymentSchedule[[#This Row],[INTEREST]],"")</f>
        <v>2362.204278421319</v>
      </c>
      <c r="I290" s="13">
        <f>IF(PaymentSchedule[[#This Row],[PMT NO]]&lt;&gt;"",PaymentSchedule[[#This Row],[BEGINNING BALANCE]]*(InterestRate/PaymentsPerYear),"")</f>
        <v>1529.384300987972</v>
      </c>
      <c r="J29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269528.33811944036</v>
      </c>
      <c r="K290" s="13">
        <f>IF(PaymentSchedule[[#This Row],[PMT NO]]&lt;&gt;"",SUM(INDEX(PaymentSchedule[INTEREST],1,1):PaymentSchedule[[#This Row],[INTEREST]]),"")</f>
        <v>728040.43171876797</v>
      </c>
    </row>
    <row r="291" spans="2:11" x14ac:dyDescent="0.2">
      <c r="B291" s="14">
        <f>IF(LoanIsGood,IF(ROW()-ROW(PaymentSchedule[[#Headers],[PMT NO]])&gt;ScheduledNumberOfPayments,"",ROW()-ROW(PaymentSchedule[[#Headers],[PMT NO]])),"")</f>
        <v>273</v>
      </c>
      <c r="C291" s="12">
        <f>IF(PaymentSchedule[[#This Row],[PMT NO]]&lt;&gt;"",EOMONTH(LoanStartDate,ROW(PaymentSchedule[[#This Row],[PMT NO]])-ROW(PaymentSchedule[[#Headers],[PMT NO]])-2)+DAY(LoanStartDate),"")</f>
        <v>54089</v>
      </c>
      <c r="D291" s="13">
        <f>IF(PaymentSchedule[[#This Row],[PMT NO]]&lt;&gt;"",IF(ROW()-ROW(PaymentSchedule[[#Headers],[BEGINNING BALANCE]])=1,LoanAmount,INDEX(PaymentSchedule[ENDING BALANCE],ROW()-ROW(PaymentSchedule[[#Headers],[BEGINNING BALANCE]])-1)),"")</f>
        <v>269528.33811944036</v>
      </c>
      <c r="E291" s="13">
        <f>IF(PaymentSchedule[[#This Row],[PMT NO]]&lt;&gt;"",ScheduledPayment,"")</f>
        <v>3891.588579409291</v>
      </c>
      <c r="F29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1" s="13">
        <f>IF(PaymentSchedule[[#This Row],[PMT NO]]&lt;&gt;"",PaymentSchedule[[#This Row],[TOTAL PAYMENT]]-PaymentSchedule[[#This Row],[INTEREST]],"")</f>
        <v>2375.4916774874391</v>
      </c>
      <c r="I291" s="13">
        <f>IF(PaymentSchedule[[#This Row],[PMT NO]]&lt;&gt;"",PaymentSchedule[[#This Row],[BEGINNING BALANCE]]*(InterestRate/PaymentsPerYear),"")</f>
        <v>1516.0969019218521</v>
      </c>
      <c r="J29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267152.84644195292</v>
      </c>
      <c r="K291" s="13">
        <f>IF(PaymentSchedule[[#This Row],[PMT NO]]&lt;&gt;"",SUM(INDEX(PaymentSchedule[INTEREST],1,1):PaymentSchedule[[#This Row],[INTEREST]]),"")</f>
        <v>729556.52862068987</v>
      </c>
    </row>
    <row r="292" spans="2:11" x14ac:dyDescent="0.2">
      <c r="B292" s="14">
        <f>IF(LoanIsGood,IF(ROW()-ROW(PaymentSchedule[[#Headers],[PMT NO]])&gt;ScheduledNumberOfPayments,"",ROW()-ROW(PaymentSchedule[[#Headers],[PMT NO]])),"")</f>
        <v>274</v>
      </c>
      <c r="C292" s="12">
        <f>IF(PaymentSchedule[[#This Row],[PMT NO]]&lt;&gt;"",EOMONTH(LoanStartDate,ROW(PaymentSchedule[[#This Row],[PMT NO]])-ROW(PaymentSchedule[[#Headers],[PMT NO]])-2)+DAY(LoanStartDate),"")</f>
        <v>54118</v>
      </c>
      <c r="D292" s="13">
        <f>IF(PaymentSchedule[[#This Row],[PMT NO]]&lt;&gt;"",IF(ROW()-ROW(PaymentSchedule[[#Headers],[BEGINNING BALANCE]])=1,LoanAmount,INDEX(PaymentSchedule[ENDING BALANCE],ROW()-ROW(PaymentSchedule[[#Headers],[BEGINNING BALANCE]])-1)),"")</f>
        <v>267152.84644195292</v>
      </c>
      <c r="E292" s="13">
        <f>IF(PaymentSchedule[[#This Row],[PMT NO]]&lt;&gt;"",ScheduledPayment,"")</f>
        <v>3891.588579409291</v>
      </c>
      <c r="F29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2" s="13">
        <f>IF(PaymentSchedule[[#This Row],[PMT NO]]&lt;&gt;"",PaymentSchedule[[#This Row],[TOTAL PAYMENT]]-PaymentSchedule[[#This Row],[INTEREST]],"")</f>
        <v>2388.8538181733056</v>
      </c>
      <c r="I292" s="13">
        <f>IF(PaymentSchedule[[#This Row],[PMT NO]]&lt;&gt;"",PaymentSchedule[[#This Row],[BEGINNING BALANCE]]*(InterestRate/PaymentsPerYear),"")</f>
        <v>1502.7347612359854</v>
      </c>
      <c r="J29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264763.99262377963</v>
      </c>
      <c r="K292" s="13">
        <f>IF(PaymentSchedule[[#This Row],[PMT NO]]&lt;&gt;"",SUM(INDEX(PaymentSchedule[INTEREST],1,1):PaymentSchedule[[#This Row],[INTEREST]]),"")</f>
        <v>731059.26338192588</v>
      </c>
    </row>
    <row r="293" spans="2:11" x14ac:dyDescent="0.2">
      <c r="B293" s="14">
        <f>IF(LoanIsGood,IF(ROW()-ROW(PaymentSchedule[[#Headers],[PMT NO]])&gt;ScheduledNumberOfPayments,"",ROW()-ROW(PaymentSchedule[[#Headers],[PMT NO]])),"")</f>
        <v>275</v>
      </c>
      <c r="C293" s="12">
        <f>IF(PaymentSchedule[[#This Row],[PMT NO]]&lt;&gt;"",EOMONTH(LoanStartDate,ROW(PaymentSchedule[[#This Row],[PMT NO]])-ROW(PaymentSchedule[[#Headers],[PMT NO]])-2)+DAY(LoanStartDate),"")</f>
        <v>54149</v>
      </c>
      <c r="D293" s="13">
        <f>IF(PaymentSchedule[[#This Row],[PMT NO]]&lt;&gt;"",IF(ROW()-ROW(PaymentSchedule[[#Headers],[BEGINNING BALANCE]])=1,LoanAmount,INDEX(PaymentSchedule[ENDING BALANCE],ROW()-ROW(PaymentSchedule[[#Headers],[BEGINNING BALANCE]])-1)),"")</f>
        <v>264763.99262377963</v>
      </c>
      <c r="E293" s="13">
        <f>IF(PaymentSchedule[[#This Row],[PMT NO]]&lt;&gt;"",ScheduledPayment,"")</f>
        <v>3891.588579409291</v>
      </c>
      <c r="F29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3" s="13">
        <f>IF(PaymentSchedule[[#This Row],[PMT NO]]&lt;&gt;"",PaymentSchedule[[#This Row],[TOTAL PAYMENT]]-PaymentSchedule[[#This Row],[INTEREST]],"")</f>
        <v>2402.2911209005306</v>
      </c>
      <c r="I293" s="13">
        <f>IF(PaymentSchedule[[#This Row],[PMT NO]]&lt;&gt;"",PaymentSchedule[[#This Row],[BEGINNING BALANCE]]*(InterestRate/PaymentsPerYear),"")</f>
        <v>1489.2974585087607</v>
      </c>
      <c r="J29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262361.70150287909</v>
      </c>
      <c r="K293" s="13">
        <f>IF(PaymentSchedule[[#This Row],[PMT NO]]&lt;&gt;"",SUM(INDEX(PaymentSchedule[INTEREST],1,1):PaymentSchedule[[#This Row],[INTEREST]]),"")</f>
        <v>732548.56084043463</v>
      </c>
    </row>
    <row r="294" spans="2:11" x14ac:dyDescent="0.2">
      <c r="B294" s="14">
        <f>IF(LoanIsGood,IF(ROW()-ROW(PaymentSchedule[[#Headers],[PMT NO]])&gt;ScheduledNumberOfPayments,"",ROW()-ROW(PaymentSchedule[[#Headers],[PMT NO]])),"")</f>
        <v>276</v>
      </c>
      <c r="C294" s="12">
        <f>IF(PaymentSchedule[[#This Row],[PMT NO]]&lt;&gt;"",EOMONTH(LoanStartDate,ROW(PaymentSchedule[[#This Row],[PMT NO]])-ROW(PaymentSchedule[[#Headers],[PMT NO]])-2)+DAY(LoanStartDate),"")</f>
        <v>54179</v>
      </c>
      <c r="D294" s="13">
        <f>IF(PaymentSchedule[[#This Row],[PMT NO]]&lt;&gt;"",IF(ROW()-ROW(PaymentSchedule[[#Headers],[BEGINNING BALANCE]])=1,LoanAmount,INDEX(PaymentSchedule[ENDING BALANCE],ROW()-ROW(PaymentSchedule[[#Headers],[BEGINNING BALANCE]])-1)),"")</f>
        <v>262361.70150287909</v>
      </c>
      <c r="E294" s="13">
        <f>IF(PaymentSchedule[[#This Row],[PMT NO]]&lt;&gt;"",ScheduledPayment,"")</f>
        <v>3891.588579409291</v>
      </c>
      <c r="F29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4" s="13">
        <f>IF(PaymentSchedule[[#This Row],[PMT NO]]&lt;&gt;"",PaymentSchedule[[#This Row],[TOTAL PAYMENT]]-PaymentSchedule[[#This Row],[INTEREST]],"")</f>
        <v>2415.804008455596</v>
      </c>
      <c r="I294" s="13">
        <f>IF(PaymentSchedule[[#This Row],[PMT NO]]&lt;&gt;"",PaymentSchedule[[#This Row],[BEGINNING BALANCE]]*(InterestRate/PaymentsPerYear),"")</f>
        <v>1475.784570953695</v>
      </c>
      <c r="J29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259945.89749442349</v>
      </c>
      <c r="K294" s="13">
        <f>IF(PaymentSchedule[[#This Row],[PMT NO]]&lt;&gt;"",SUM(INDEX(PaymentSchedule[INTEREST],1,1):PaymentSchedule[[#This Row],[INTEREST]]),"")</f>
        <v>734024.34541138832</v>
      </c>
    </row>
    <row r="295" spans="2:11" x14ac:dyDescent="0.2">
      <c r="B295" s="14">
        <f>IF(LoanIsGood,IF(ROW()-ROW(PaymentSchedule[[#Headers],[PMT NO]])&gt;ScheduledNumberOfPayments,"",ROW()-ROW(PaymentSchedule[[#Headers],[PMT NO]])),"")</f>
        <v>277</v>
      </c>
      <c r="C295" s="12">
        <f>IF(PaymentSchedule[[#This Row],[PMT NO]]&lt;&gt;"",EOMONTH(LoanStartDate,ROW(PaymentSchedule[[#This Row],[PMT NO]])-ROW(PaymentSchedule[[#Headers],[PMT NO]])-2)+DAY(LoanStartDate),"")</f>
        <v>54210</v>
      </c>
      <c r="D295" s="13">
        <f>IF(PaymentSchedule[[#This Row],[PMT NO]]&lt;&gt;"",IF(ROW()-ROW(PaymentSchedule[[#Headers],[BEGINNING BALANCE]])=1,LoanAmount,INDEX(PaymentSchedule[ENDING BALANCE],ROW()-ROW(PaymentSchedule[[#Headers],[BEGINNING BALANCE]])-1)),"")</f>
        <v>259945.89749442349</v>
      </c>
      <c r="E295" s="13">
        <f>IF(PaymentSchedule[[#This Row],[PMT NO]]&lt;&gt;"",ScheduledPayment,"")</f>
        <v>3891.588579409291</v>
      </c>
      <c r="F29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5" s="13">
        <f>IF(PaymentSchedule[[#This Row],[PMT NO]]&lt;&gt;"",PaymentSchedule[[#This Row],[TOTAL PAYMENT]]-PaymentSchedule[[#This Row],[INTEREST]],"")</f>
        <v>2429.3929060031587</v>
      </c>
      <c r="I295" s="13">
        <f>IF(PaymentSchedule[[#This Row],[PMT NO]]&lt;&gt;"",PaymentSchedule[[#This Row],[BEGINNING BALANCE]]*(InterestRate/PaymentsPerYear),"")</f>
        <v>1462.1956734061323</v>
      </c>
      <c r="J29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257516.50458842033</v>
      </c>
      <c r="K295" s="13">
        <f>IF(PaymentSchedule[[#This Row],[PMT NO]]&lt;&gt;"",SUM(INDEX(PaymentSchedule[INTEREST],1,1):PaymentSchedule[[#This Row],[INTEREST]]),"")</f>
        <v>735486.54108479444</v>
      </c>
    </row>
    <row r="296" spans="2:11" x14ac:dyDescent="0.2">
      <c r="B296" s="14">
        <f>IF(LoanIsGood,IF(ROW()-ROW(PaymentSchedule[[#Headers],[PMT NO]])&gt;ScheduledNumberOfPayments,"",ROW()-ROW(PaymentSchedule[[#Headers],[PMT NO]])),"")</f>
        <v>278</v>
      </c>
      <c r="C296" s="12">
        <f>IF(PaymentSchedule[[#This Row],[PMT NO]]&lt;&gt;"",EOMONTH(LoanStartDate,ROW(PaymentSchedule[[#This Row],[PMT NO]])-ROW(PaymentSchedule[[#Headers],[PMT NO]])-2)+DAY(LoanStartDate),"")</f>
        <v>54240</v>
      </c>
      <c r="D296" s="13">
        <f>IF(PaymentSchedule[[#This Row],[PMT NO]]&lt;&gt;"",IF(ROW()-ROW(PaymentSchedule[[#Headers],[BEGINNING BALANCE]])=1,LoanAmount,INDEX(PaymentSchedule[ENDING BALANCE],ROW()-ROW(PaymentSchedule[[#Headers],[BEGINNING BALANCE]])-1)),"")</f>
        <v>257516.50458842033</v>
      </c>
      <c r="E296" s="13">
        <f>IF(PaymentSchedule[[#This Row],[PMT NO]]&lt;&gt;"",ScheduledPayment,"")</f>
        <v>3891.588579409291</v>
      </c>
      <c r="F29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6" s="13">
        <f>IF(PaymentSchedule[[#This Row],[PMT NO]]&lt;&gt;"",PaymentSchedule[[#This Row],[TOTAL PAYMENT]]-PaymentSchedule[[#This Row],[INTEREST]],"")</f>
        <v>2443.0582410994266</v>
      </c>
      <c r="I296" s="13">
        <f>IF(PaymentSchedule[[#This Row],[PMT NO]]&lt;&gt;"",PaymentSchedule[[#This Row],[BEGINNING BALANCE]]*(InterestRate/PaymentsPerYear),"")</f>
        <v>1448.5303383098644</v>
      </c>
      <c r="J29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255073.44634732089</v>
      </c>
      <c r="K296" s="13">
        <f>IF(PaymentSchedule[[#This Row],[PMT NO]]&lt;&gt;"",SUM(INDEX(PaymentSchedule[INTEREST],1,1):PaymentSchedule[[#This Row],[INTEREST]]),"")</f>
        <v>736935.07142310427</v>
      </c>
    </row>
    <row r="297" spans="2:11" x14ac:dyDescent="0.2">
      <c r="B297" s="14">
        <f>IF(LoanIsGood,IF(ROW()-ROW(PaymentSchedule[[#Headers],[PMT NO]])&gt;ScheduledNumberOfPayments,"",ROW()-ROW(PaymentSchedule[[#Headers],[PMT NO]])),"")</f>
        <v>279</v>
      </c>
      <c r="C297" s="12">
        <f>IF(PaymentSchedule[[#This Row],[PMT NO]]&lt;&gt;"",EOMONTH(LoanStartDate,ROW(PaymentSchedule[[#This Row],[PMT NO]])-ROW(PaymentSchedule[[#Headers],[PMT NO]])-2)+DAY(LoanStartDate),"")</f>
        <v>54271</v>
      </c>
      <c r="D297" s="13">
        <f>IF(PaymentSchedule[[#This Row],[PMT NO]]&lt;&gt;"",IF(ROW()-ROW(PaymentSchedule[[#Headers],[BEGINNING BALANCE]])=1,LoanAmount,INDEX(PaymentSchedule[ENDING BALANCE],ROW()-ROW(PaymentSchedule[[#Headers],[BEGINNING BALANCE]])-1)),"")</f>
        <v>255073.44634732089</v>
      </c>
      <c r="E297" s="13">
        <f>IF(PaymentSchedule[[#This Row],[PMT NO]]&lt;&gt;"",ScheduledPayment,"")</f>
        <v>3891.588579409291</v>
      </c>
      <c r="F29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7" s="13">
        <f>IF(PaymentSchedule[[#This Row],[PMT NO]]&lt;&gt;"",PaymentSchedule[[#This Row],[TOTAL PAYMENT]]-PaymentSchedule[[#This Row],[INTEREST]],"")</f>
        <v>2456.8004437056106</v>
      </c>
      <c r="I297" s="13">
        <f>IF(PaymentSchedule[[#This Row],[PMT NO]]&lt;&gt;"",PaymentSchedule[[#This Row],[BEGINNING BALANCE]]*(InterestRate/PaymentsPerYear),"")</f>
        <v>1434.7881357036802</v>
      </c>
      <c r="J29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252616.64590361528</v>
      </c>
      <c r="K297" s="13">
        <f>IF(PaymentSchedule[[#This Row],[PMT NO]]&lt;&gt;"",SUM(INDEX(PaymentSchedule[INTEREST],1,1):PaymentSchedule[[#This Row],[INTEREST]]),"")</f>
        <v>738369.85955880792</v>
      </c>
    </row>
    <row r="298" spans="2:11" x14ac:dyDescent="0.2">
      <c r="B298" s="14">
        <f>IF(LoanIsGood,IF(ROW()-ROW(PaymentSchedule[[#Headers],[PMT NO]])&gt;ScheduledNumberOfPayments,"",ROW()-ROW(PaymentSchedule[[#Headers],[PMT NO]])),"")</f>
        <v>280</v>
      </c>
      <c r="C298" s="12">
        <f>IF(PaymentSchedule[[#This Row],[PMT NO]]&lt;&gt;"",EOMONTH(LoanStartDate,ROW(PaymentSchedule[[#This Row],[PMT NO]])-ROW(PaymentSchedule[[#Headers],[PMT NO]])-2)+DAY(LoanStartDate),"")</f>
        <v>54302</v>
      </c>
      <c r="D298" s="13">
        <f>IF(PaymentSchedule[[#This Row],[PMT NO]]&lt;&gt;"",IF(ROW()-ROW(PaymentSchedule[[#Headers],[BEGINNING BALANCE]])=1,LoanAmount,INDEX(PaymentSchedule[ENDING BALANCE],ROW()-ROW(PaymentSchedule[[#Headers],[BEGINNING BALANCE]])-1)),"")</f>
        <v>252616.64590361528</v>
      </c>
      <c r="E298" s="13">
        <f>IF(PaymentSchedule[[#This Row],[PMT NO]]&lt;&gt;"",ScheduledPayment,"")</f>
        <v>3891.588579409291</v>
      </c>
      <c r="F29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8" s="13">
        <f>IF(PaymentSchedule[[#This Row],[PMT NO]]&lt;&gt;"",PaymentSchedule[[#This Row],[TOTAL PAYMENT]]-PaymentSchedule[[#This Row],[INTEREST]],"")</f>
        <v>2470.6199462014547</v>
      </c>
      <c r="I298" s="13">
        <f>IF(PaymentSchedule[[#This Row],[PMT NO]]&lt;&gt;"",PaymentSchedule[[#This Row],[BEGINNING BALANCE]]*(InterestRate/PaymentsPerYear),"")</f>
        <v>1420.9686332078361</v>
      </c>
      <c r="J29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250146.02595741383</v>
      </c>
      <c r="K298" s="13">
        <f>IF(PaymentSchedule[[#This Row],[PMT NO]]&lt;&gt;"",SUM(INDEX(PaymentSchedule[INTEREST],1,1):PaymentSchedule[[#This Row],[INTEREST]]),"")</f>
        <v>739790.82819201576</v>
      </c>
    </row>
    <row r="299" spans="2:11" x14ac:dyDescent="0.2">
      <c r="B299" s="14">
        <f>IF(LoanIsGood,IF(ROW()-ROW(PaymentSchedule[[#Headers],[PMT NO]])&gt;ScheduledNumberOfPayments,"",ROW()-ROW(PaymentSchedule[[#Headers],[PMT NO]])),"")</f>
        <v>281</v>
      </c>
      <c r="C299" s="12">
        <f>IF(PaymentSchedule[[#This Row],[PMT NO]]&lt;&gt;"",EOMONTH(LoanStartDate,ROW(PaymentSchedule[[#This Row],[PMT NO]])-ROW(PaymentSchedule[[#Headers],[PMT NO]])-2)+DAY(LoanStartDate),"")</f>
        <v>54332</v>
      </c>
      <c r="D299" s="13">
        <f>IF(PaymentSchedule[[#This Row],[PMT NO]]&lt;&gt;"",IF(ROW()-ROW(PaymentSchedule[[#Headers],[BEGINNING BALANCE]])=1,LoanAmount,INDEX(PaymentSchedule[ENDING BALANCE],ROW()-ROW(PaymentSchedule[[#Headers],[BEGINNING BALANCE]])-1)),"")</f>
        <v>250146.02595741383</v>
      </c>
      <c r="E299" s="13">
        <f>IF(PaymentSchedule[[#This Row],[PMT NO]]&lt;&gt;"",ScheduledPayment,"")</f>
        <v>3891.588579409291</v>
      </c>
      <c r="F29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299" s="13">
        <f>IF(PaymentSchedule[[#This Row],[PMT NO]]&lt;&gt;"",PaymentSchedule[[#This Row],[TOTAL PAYMENT]]-PaymentSchedule[[#This Row],[INTEREST]],"")</f>
        <v>2484.5171833988379</v>
      </c>
      <c r="I299" s="13">
        <f>IF(PaymentSchedule[[#This Row],[PMT NO]]&lt;&gt;"",PaymentSchedule[[#This Row],[BEGINNING BALANCE]]*(InterestRate/PaymentsPerYear),"")</f>
        <v>1407.0713960104529</v>
      </c>
      <c r="J29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247661.508774015</v>
      </c>
      <c r="K299" s="13">
        <f>IF(PaymentSchedule[[#This Row],[PMT NO]]&lt;&gt;"",SUM(INDEX(PaymentSchedule[INTEREST],1,1):PaymentSchedule[[#This Row],[INTEREST]]),"")</f>
        <v>741197.89958802622</v>
      </c>
    </row>
    <row r="300" spans="2:11" x14ac:dyDescent="0.2">
      <c r="B300" s="14">
        <f>IF(LoanIsGood,IF(ROW()-ROW(PaymentSchedule[[#Headers],[PMT NO]])&gt;ScheduledNumberOfPayments,"",ROW()-ROW(PaymentSchedule[[#Headers],[PMT NO]])),"")</f>
        <v>282</v>
      </c>
      <c r="C300" s="12">
        <f>IF(PaymentSchedule[[#This Row],[PMT NO]]&lt;&gt;"",EOMONTH(LoanStartDate,ROW(PaymentSchedule[[#This Row],[PMT NO]])-ROW(PaymentSchedule[[#Headers],[PMT NO]])-2)+DAY(LoanStartDate),"")</f>
        <v>54363</v>
      </c>
      <c r="D300" s="13">
        <f>IF(PaymentSchedule[[#This Row],[PMT NO]]&lt;&gt;"",IF(ROW()-ROW(PaymentSchedule[[#Headers],[BEGINNING BALANCE]])=1,LoanAmount,INDEX(PaymentSchedule[ENDING BALANCE],ROW()-ROW(PaymentSchedule[[#Headers],[BEGINNING BALANCE]])-1)),"")</f>
        <v>247661.508774015</v>
      </c>
      <c r="E300" s="13">
        <f>IF(PaymentSchedule[[#This Row],[PMT NO]]&lt;&gt;"",ScheduledPayment,"")</f>
        <v>3891.588579409291</v>
      </c>
      <c r="F30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0" s="13">
        <f>IF(PaymentSchedule[[#This Row],[PMT NO]]&lt;&gt;"",PaymentSchedule[[#This Row],[TOTAL PAYMENT]]-PaymentSchedule[[#This Row],[INTEREST]],"")</f>
        <v>2498.4925925554562</v>
      </c>
      <c r="I300" s="13">
        <f>IF(PaymentSchedule[[#This Row],[PMT NO]]&lt;&gt;"",PaymentSchedule[[#This Row],[BEGINNING BALANCE]]*(InterestRate/PaymentsPerYear),"")</f>
        <v>1393.0959868538346</v>
      </c>
      <c r="J30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245163.01618145953</v>
      </c>
      <c r="K300" s="13">
        <f>IF(PaymentSchedule[[#This Row],[PMT NO]]&lt;&gt;"",SUM(INDEX(PaymentSchedule[INTEREST],1,1):PaymentSchedule[[#This Row],[INTEREST]]),"")</f>
        <v>742590.99557488004</v>
      </c>
    </row>
    <row r="301" spans="2:11" x14ac:dyDescent="0.2">
      <c r="B301" s="14">
        <f>IF(LoanIsGood,IF(ROW()-ROW(PaymentSchedule[[#Headers],[PMT NO]])&gt;ScheduledNumberOfPayments,"",ROW()-ROW(PaymentSchedule[[#Headers],[PMT NO]])),"")</f>
        <v>283</v>
      </c>
      <c r="C301" s="12">
        <f>IF(PaymentSchedule[[#This Row],[PMT NO]]&lt;&gt;"",EOMONTH(LoanStartDate,ROW(PaymentSchedule[[#This Row],[PMT NO]])-ROW(PaymentSchedule[[#Headers],[PMT NO]])-2)+DAY(LoanStartDate),"")</f>
        <v>54393</v>
      </c>
      <c r="D301" s="13">
        <f>IF(PaymentSchedule[[#This Row],[PMT NO]]&lt;&gt;"",IF(ROW()-ROW(PaymentSchedule[[#Headers],[BEGINNING BALANCE]])=1,LoanAmount,INDEX(PaymentSchedule[ENDING BALANCE],ROW()-ROW(PaymentSchedule[[#Headers],[BEGINNING BALANCE]])-1)),"")</f>
        <v>245163.01618145953</v>
      </c>
      <c r="E301" s="13">
        <f>IF(PaymentSchedule[[#This Row],[PMT NO]]&lt;&gt;"",ScheduledPayment,"")</f>
        <v>3891.588579409291</v>
      </c>
      <c r="F30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1" s="13">
        <f>IF(PaymentSchedule[[#This Row],[PMT NO]]&lt;&gt;"",PaymentSchedule[[#This Row],[TOTAL PAYMENT]]-PaymentSchedule[[#This Row],[INTEREST]],"")</f>
        <v>2512.5466133885811</v>
      </c>
      <c r="I301" s="13">
        <f>IF(PaymentSchedule[[#This Row],[PMT NO]]&lt;&gt;"",PaymentSchedule[[#This Row],[BEGINNING BALANCE]]*(InterestRate/PaymentsPerYear),"")</f>
        <v>1379.0419660207101</v>
      </c>
      <c r="J30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242650.46956807096</v>
      </c>
      <c r="K301" s="13">
        <f>IF(PaymentSchedule[[#This Row],[PMT NO]]&lt;&gt;"",SUM(INDEX(PaymentSchedule[INTEREST],1,1):PaymentSchedule[[#This Row],[INTEREST]]),"")</f>
        <v>743970.03754090075</v>
      </c>
    </row>
    <row r="302" spans="2:11" x14ac:dyDescent="0.2">
      <c r="B302" s="14">
        <f>IF(LoanIsGood,IF(ROW()-ROW(PaymentSchedule[[#Headers],[PMT NO]])&gt;ScheduledNumberOfPayments,"",ROW()-ROW(PaymentSchedule[[#Headers],[PMT NO]])),"")</f>
        <v>284</v>
      </c>
      <c r="C302" s="12">
        <f>IF(PaymentSchedule[[#This Row],[PMT NO]]&lt;&gt;"",EOMONTH(LoanStartDate,ROW(PaymentSchedule[[#This Row],[PMT NO]])-ROW(PaymentSchedule[[#Headers],[PMT NO]])-2)+DAY(LoanStartDate),"")</f>
        <v>54424</v>
      </c>
      <c r="D302" s="13">
        <f>IF(PaymentSchedule[[#This Row],[PMT NO]]&lt;&gt;"",IF(ROW()-ROW(PaymentSchedule[[#Headers],[BEGINNING BALANCE]])=1,LoanAmount,INDEX(PaymentSchedule[ENDING BALANCE],ROW()-ROW(PaymentSchedule[[#Headers],[BEGINNING BALANCE]])-1)),"")</f>
        <v>242650.46956807096</v>
      </c>
      <c r="E302" s="13">
        <f>IF(PaymentSchedule[[#This Row],[PMT NO]]&lt;&gt;"",ScheduledPayment,"")</f>
        <v>3891.588579409291</v>
      </c>
      <c r="F30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2" s="13">
        <f>IF(PaymentSchedule[[#This Row],[PMT NO]]&lt;&gt;"",PaymentSchedule[[#This Row],[TOTAL PAYMENT]]-PaymentSchedule[[#This Row],[INTEREST]],"")</f>
        <v>2526.6796880888915</v>
      </c>
      <c r="I302" s="13">
        <f>IF(PaymentSchedule[[#This Row],[PMT NO]]&lt;&gt;"",PaymentSchedule[[#This Row],[BEGINNING BALANCE]]*(InterestRate/PaymentsPerYear),"")</f>
        <v>1364.9088913203993</v>
      </c>
      <c r="J30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240123.78987998207</v>
      </c>
      <c r="K302" s="13">
        <f>IF(PaymentSchedule[[#This Row],[PMT NO]]&lt;&gt;"",SUM(INDEX(PaymentSchedule[INTEREST],1,1):PaymentSchedule[[#This Row],[INTEREST]]),"")</f>
        <v>745334.9464322211</v>
      </c>
    </row>
    <row r="303" spans="2:11" x14ac:dyDescent="0.2">
      <c r="B303" s="14">
        <f>IF(LoanIsGood,IF(ROW()-ROW(PaymentSchedule[[#Headers],[PMT NO]])&gt;ScheduledNumberOfPayments,"",ROW()-ROW(PaymentSchedule[[#Headers],[PMT NO]])),"")</f>
        <v>285</v>
      </c>
      <c r="C303" s="12">
        <f>IF(PaymentSchedule[[#This Row],[PMT NO]]&lt;&gt;"",EOMONTH(LoanStartDate,ROW(PaymentSchedule[[#This Row],[PMT NO]])-ROW(PaymentSchedule[[#Headers],[PMT NO]])-2)+DAY(LoanStartDate),"")</f>
        <v>54455</v>
      </c>
      <c r="D303" s="13">
        <f>IF(PaymentSchedule[[#This Row],[PMT NO]]&lt;&gt;"",IF(ROW()-ROW(PaymentSchedule[[#Headers],[BEGINNING BALANCE]])=1,LoanAmount,INDEX(PaymentSchedule[ENDING BALANCE],ROW()-ROW(PaymentSchedule[[#Headers],[BEGINNING BALANCE]])-1)),"")</f>
        <v>240123.78987998207</v>
      </c>
      <c r="E303" s="13">
        <f>IF(PaymentSchedule[[#This Row],[PMT NO]]&lt;&gt;"",ScheduledPayment,"")</f>
        <v>3891.588579409291</v>
      </c>
      <c r="F30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3" s="13">
        <f>IF(PaymentSchedule[[#This Row],[PMT NO]]&lt;&gt;"",PaymentSchedule[[#This Row],[TOTAL PAYMENT]]-PaymentSchedule[[#This Row],[INTEREST]],"")</f>
        <v>2540.8922613343921</v>
      </c>
      <c r="I303" s="13">
        <f>IF(PaymentSchedule[[#This Row],[PMT NO]]&lt;&gt;"",PaymentSchedule[[#This Row],[BEGINNING BALANCE]]*(InterestRate/PaymentsPerYear),"")</f>
        <v>1350.6963180748992</v>
      </c>
      <c r="J30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237582.89761864766</v>
      </c>
      <c r="K303" s="13">
        <f>IF(PaymentSchedule[[#This Row],[PMT NO]]&lt;&gt;"",SUM(INDEX(PaymentSchedule[INTEREST],1,1):PaymentSchedule[[#This Row],[INTEREST]]),"")</f>
        <v>746685.64275029604</v>
      </c>
    </row>
    <row r="304" spans="2:11" x14ac:dyDescent="0.2">
      <c r="B304" s="14">
        <f>IF(LoanIsGood,IF(ROW()-ROW(PaymentSchedule[[#Headers],[PMT NO]])&gt;ScheduledNumberOfPayments,"",ROW()-ROW(PaymentSchedule[[#Headers],[PMT NO]])),"")</f>
        <v>286</v>
      </c>
      <c r="C304" s="12">
        <f>IF(PaymentSchedule[[#This Row],[PMT NO]]&lt;&gt;"",EOMONTH(LoanStartDate,ROW(PaymentSchedule[[#This Row],[PMT NO]])-ROW(PaymentSchedule[[#Headers],[PMT NO]])-2)+DAY(LoanStartDate),"")</f>
        <v>54483</v>
      </c>
      <c r="D304" s="13">
        <f>IF(PaymentSchedule[[#This Row],[PMT NO]]&lt;&gt;"",IF(ROW()-ROW(PaymentSchedule[[#Headers],[BEGINNING BALANCE]])=1,LoanAmount,INDEX(PaymentSchedule[ENDING BALANCE],ROW()-ROW(PaymentSchedule[[#Headers],[BEGINNING BALANCE]])-1)),"")</f>
        <v>237582.89761864766</v>
      </c>
      <c r="E304" s="13">
        <f>IF(PaymentSchedule[[#This Row],[PMT NO]]&lt;&gt;"",ScheduledPayment,"")</f>
        <v>3891.588579409291</v>
      </c>
      <c r="F30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4" s="13">
        <f>IF(PaymentSchedule[[#This Row],[PMT NO]]&lt;&gt;"",PaymentSchedule[[#This Row],[TOTAL PAYMENT]]-PaymentSchedule[[#This Row],[INTEREST]],"")</f>
        <v>2555.1847803043975</v>
      </c>
      <c r="I304" s="13">
        <f>IF(PaymentSchedule[[#This Row],[PMT NO]]&lt;&gt;"",PaymentSchedule[[#This Row],[BEGINNING BALANCE]]*(InterestRate/PaymentsPerYear),"")</f>
        <v>1336.4037991048933</v>
      </c>
      <c r="J30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235027.71283834326</v>
      </c>
      <c r="K304" s="13">
        <f>IF(PaymentSchedule[[#This Row],[PMT NO]]&lt;&gt;"",SUM(INDEX(PaymentSchedule[INTEREST],1,1):PaymentSchedule[[#This Row],[INTEREST]]),"")</f>
        <v>748022.0465494009</v>
      </c>
    </row>
    <row r="305" spans="2:11" x14ac:dyDescent="0.2">
      <c r="B305" s="14">
        <f>IF(LoanIsGood,IF(ROW()-ROW(PaymentSchedule[[#Headers],[PMT NO]])&gt;ScheduledNumberOfPayments,"",ROW()-ROW(PaymentSchedule[[#Headers],[PMT NO]])),"")</f>
        <v>287</v>
      </c>
      <c r="C305" s="12">
        <f>IF(PaymentSchedule[[#This Row],[PMT NO]]&lt;&gt;"",EOMONTH(LoanStartDate,ROW(PaymentSchedule[[#This Row],[PMT NO]])-ROW(PaymentSchedule[[#Headers],[PMT NO]])-2)+DAY(LoanStartDate),"")</f>
        <v>54514</v>
      </c>
      <c r="D305" s="13">
        <f>IF(PaymentSchedule[[#This Row],[PMT NO]]&lt;&gt;"",IF(ROW()-ROW(PaymentSchedule[[#Headers],[BEGINNING BALANCE]])=1,LoanAmount,INDEX(PaymentSchedule[ENDING BALANCE],ROW()-ROW(PaymentSchedule[[#Headers],[BEGINNING BALANCE]])-1)),"")</f>
        <v>235027.71283834326</v>
      </c>
      <c r="E305" s="13">
        <f>IF(PaymentSchedule[[#This Row],[PMT NO]]&lt;&gt;"",ScheduledPayment,"")</f>
        <v>3891.588579409291</v>
      </c>
      <c r="F30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5" s="13">
        <f>IF(PaymentSchedule[[#This Row],[PMT NO]]&lt;&gt;"",PaymentSchedule[[#This Row],[TOTAL PAYMENT]]-PaymentSchedule[[#This Row],[INTEREST]],"")</f>
        <v>2569.5576946936098</v>
      </c>
      <c r="I305" s="13">
        <f>IF(PaymentSchedule[[#This Row],[PMT NO]]&lt;&gt;"",PaymentSchedule[[#This Row],[BEGINNING BALANCE]]*(InterestRate/PaymentsPerYear),"")</f>
        <v>1322.0308847156809</v>
      </c>
      <c r="J30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232458.15514364964</v>
      </c>
      <c r="K305" s="13">
        <f>IF(PaymentSchedule[[#This Row],[PMT NO]]&lt;&gt;"",SUM(INDEX(PaymentSchedule[INTEREST],1,1):PaymentSchedule[[#This Row],[INTEREST]]),"")</f>
        <v>749344.07743411663</v>
      </c>
    </row>
    <row r="306" spans="2:11" x14ac:dyDescent="0.2">
      <c r="B306" s="14">
        <f>IF(LoanIsGood,IF(ROW()-ROW(PaymentSchedule[[#Headers],[PMT NO]])&gt;ScheduledNumberOfPayments,"",ROW()-ROW(PaymentSchedule[[#Headers],[PMT NO]])),"")</f>
        <v>288</v>
      </c>
      <c r="C306" s="12">
        <f>IF(PaymentSchedule[[#This Row],[PMT NO]]&lt;&gt;"",EOMONTH(LoanStartDate,ROW(PaymentSchedule[[#This Row],[PMT NO]])-ROW(PaymentSchedule[[#Headers],[PMT NO]])-2)+DAY(LoanStartDate),"")</f>
        <v>54544</v>
      </c>
      <c r="D306" s="13">
        <f>IF(PaymentSchedule[[#This Row],[PMT NO]]&lt;&gt;"",IF(ROW()-ROW(PaymentSchedule[[#Headers],[BEGINNING BALANCE]])=1,LoanAmount,INDEX(PaymentSchedule[ENDING BALANCE],ROW()-ROW(PaymentSchedule[[#Headers],[BEGINNING BALANCE]])-1)),"")</f>
        <v>232458.15514364964</v>
      </c>
      <c r="E306" s="13">
        <f>IF(PaymentSchedule[[#This Row],[PMT NO]]&lt;&gt;"",ScheduledPayment,"")</f>
        <v>3891.588579409291</v>
      </c>
      <c r="F30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6" s="13">
        <f>IF(PaymentSchedule[[#This Row],[PMT NO]]&lt;&gt;"",PaymentSchedule[[#This Row],[TOTAL PAYMENT]]-PaymentSchedule[[#This Row],[INTEREST]],"")</f>
        <v>2584.0114567262617</v>
      </c>
      <c r="I306" s="13">
        <f>IF(PaymentSchedule[[#This Row],[PMT NO]]&lt;&gt;"",PaymentSchedule[[#This Row],[BEGINNING BALANCE]]*(InterestRate/PaymentsPerYear),"")</f>
        <v>1307.5771226830293</v>
      </c>
      <c r="J30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229874.14368692337</v>
      </c>
      <c r="K306" s="13">
        <f>IF(PaymentSchedule[[#This Row],[PMT NO]]&lt;&gt;"",SUM(INDEX(PaymentSchedule[INTEREST],1,1):PaymentSchedule[[#This Row],[INTEREST]]),"")</f>
        <v>750651.65455679968</v>
      </c>
    </row>
    <row r="307" spans="2:11" x14ac:dyDescent="0.2">
      <c r="B307" s="14">
        <f>IF(LoanIsGood,IF(ROW()-ROW(PaymentSchedule[[#Headers],[PMT NO]])&gt;ScheduledNumberOfPayments,"",ROW()-ROW(PaymentSchedule[[#Headers],[PMT NO]])),"")</f>
        <v>289</v>
      </c>
      <c r="C307" s="12">
        <f>IF(PaymentSchedule[[#This Row],[PMT NO]]&lt;&gt;"",EOMONTH(LoanStartDate,ROW(PaymentSchedule[[#This Row],[PMT NO]])-ROW(PaymentSchedule[[#Headers],[PMT NO]])-2)+DAY(LoanStartDate),"")</f>
        <v>54575</v>
      </c>
      <c r="D307" s="13">
        <f>IF(PaymentSchedule[[#This Row],[PMT NO]]&lt;&gt;"",IF(ROW()-ROW(PaymentSchedule[[#Headers],[BEGINNING BALANCE]])=1,LoanAmount,INDEX(PaymentSchedule[ENDING BALANCE],ROW()-ROW(PaymentSchedule[[#Headers],[BEGINNING BALANCE]])-1)),"")</f>
        <v>229874.14368692337</v>
      </c>
      <c r="E307" s="13">
        <f>IF(PaymentSchedule[[#This Row],[PMT NO]]&lt;&gt;"",ScheduledPayment,"")</f>
        <v>3891.588579409291</v>
      </c>
      <c r="F30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7" s="13">
        <f>IF(PaymentSchedule[[#This Row],[PMT NO]]&lt;&gt;"",PaymentSchedule[[#This Row],[TOTAL PAYMENT]]-PaymentSchedule[[#This Row],[INTEREST]],"")</f>
        <v>2598.5465211703468</v>
      </c>
      <c r="I307" s="13">
        <f>IF(PaymentSchedule[[#This Row],[PMT NO]]&lt;&gt;"",PaymentSchedule[[#This Row],[BEGINNING BALANCE]]*(InterestRate/PaymentsPerYear),"")</f>
        <v>1293.042058238944</v>
      </c>
      <c r="J30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227275.59716575302</v>
      </c>
      <c r="K307" s="13">
        <f>IF(PaymentSchedule[[#This Row],[PMT NO]]&lt;&gt;"",SUM(INDEX(PaymentSchedule[INTEREST],1,1):PaymentSchedule[[#This Row],[INTEREST]]),"")</f>
        <v>751944.69661503867</v>
      </c>
    </row>
    <row r="308" spans="2:11" x14ac:dyDescent="0.2">
      <c r="B308" s="14">
        <f>IF(LoanIsGood,IF(ROW()-ROW(PaymentSchedule[[#Headers],[PMT NO]])&gt;ScheduledNumberOfPayments,"",ROW()-ROW(PaymentSchedule[[#Headers],[PMT NO]])),"")</f>
        <v>290</v>
      </c>
      <c r="C308" s="12">
        <f>IF(PaymentSchedule[[#This Row],[PMT NO]]&lt;&gt;"",EOMONTH(LoanStartDate,ROW(PaymentSchedule[[#This Row],[PMT NO]])-ROW(PaymentSchedule[[#Headers],[PMT NO]])-2)+DAY(LoanStartDate),"")</f>
        <v>54605</v>
      </c>
      <c r="D308" s="13">
        <f>IF(PaymentSchedule[[#This Row],[PMT NO]]&lt;&gt;"",IF(ROW()-ROW(PaymentSchedule[[#Headers],[BEGINNING BALANCE]])=1,LoanAmount,INDEX(PaymentSchedule[ENDING BALANCE],ROW()-ROW(PaymentSchedule[[#Headers],[BEGINNING BALANCE]])-1)),"")</f>
        <v>227275.59716575302</v>
      </c>
      <c r="E308" s="13">
        <f>IF(PaymentSchedule[[#This Row],[PMT NO]]&lt;&gt;"",ScheduledPayment,"")</f>
        <v>3891.588579409291</v>
      </c>
      <c r="F30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8" s="13">
        <f>IF(PaymentSchedule[[#This Row],[PMT NO]]&lt;&gt;"",PaymentSchedule[[#This Row],[TOTAL PAYMENT]]-PaymentSchedule[[#This Row],[INTEREST]],"")</f>
        <v>2613.1633453519298</v>
      </c>
      <c r="I308" s="13">
        <f>IF(PaymentSchedule[[#This Row],[PMT NO]]&lt;&gt;"",PaymentSchedule[[#This Row],[BEGINNING BALANCE]]*(InterestRate/PaymentsPerYear),"")</f>
        <v>1278.425234057361</v>
      </c>
      <c r="J30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224662.43382040109</v>
      </c>
      <c r="K308" s="13">
        <f>IF(PaymentSchedule[[#This Row],[PMT NO]]&lt;&gt;"",SUM(INDEX(PaymentSchedule[INTEREST],1,1):PaymentSchedule[[#This Row],[INTEREST]]),"")</f>
        <v>753223.12184909603</v>
      </c>
    </row>
    <row r="309" spans="2:11" x14ac:dyDescent="0.2">
      <c r="B309" s="14">
        <f>IF(LoanIsGood,IF(ROW()-ROW(PaymentSchedule[[#Headers],[PMT NO]])&gt;ScheduledNumberOfPayments,"",ROW()-ROW(PaymentSchedule[[#Headers],[PMT NO]])),"")</f>
        <v>291</v>
      </c>
      <c r="C309" s="12">
        <f>IF(PaymentSchedule[[#This Row],[PMT NO]]&lt;&gt;"",EOMONTH(LoanStartDate,ROW(PaymentSchedule[[#This Row],[PMT NO]])-ROW(PaymentSchedule[[#Headers],[PMT NO]])-2)+DAY(LoanStartDate),"")</f>
        <v>54636</v>
      </c>
      <c r="D309" s="13">
        <f>IF(PaymentSchedule[[#This Row],[PMT NO]]&lt;&gt;"",IF(ROW()-ROW(PaymentSchedule[[#Headers],[BEGINNING BALANCE]])=1,LoanAmount,INDEX(PaymentSchedule[ENDING BALANCE],ROW()-ROW(PaymentSchedule[[#Headers],[BEGINNING BALANCE]])-1)),"")</f>
        <v>224662.43382040109</v>
      </c>
      <c r="E309" s="13">
        <f>IF(PaymentSchedule[[#This Row],[PMT NO]]&lt;&gt;"",ScheduledPayment,"")</f>
        <v>3891.588579409291</v>
      </c>
      <c r="F30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09" s="13">
        <f>IF(PaymentSchedule[[#This Row],[PMT NO]]&lt;&gt;"",PaymentSchedule[[#This Row],[TOTAL PAYMENT]]-PaymentSchedule[[#This Row],[INTEREST]],"")</f>
        <v>2627.8623891695347</v>
      </c>
      <c r="I309" s="13">
        <f>IF(PaymentSchedule[[#This Row],[PMT NO]]&lt;&gt;"",PaymentSchedule[[#This Row],[BEGINNING BALANCE]]*(InterestRate/PaymentsPerYear),"")</f>
        <v>1263.7261902397563</v>
      </c>
      <c r="J30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222034.57143123154</v>
      </c>
      <c r="K309" s="13">
        <f>IF(PaymentSchedule[[#This Row],[PMT NO]]&lt;&gt;"",SUM(INDEX(PaymentSchedule[INTEREST],1,1):PaymentSchedule[[#This Row],[INTEREST]]),"")</f>
        <v>754486.8480393358</v>
      </c>
    </row>
    <row r="310" spans="2:11" x14ac:dyDescent="0.2">
      <c r="B310" s="14">
        <f>IF(LoanIsGood,IF(ROW()-ROW(PaymentSchedule[[#Headers],[PMT NO]])&gt;ScheduledNumberOfPayments,"",ROW()-ROW(PaymentSchedule[[#Headers],[PMT NO]])),"")</f>
        <v>292</v>
      </c>
      <c r="C310" s="12">
        <f>IF(PaymentSchedule[[#This Row],[PMT NO]]&lt;&gt;"",EOMONTH(LoanStartDate,ROW(PaymentSchedule[[#This Row],[PMT NO]])-ROW(PaymentSchedule[[#Headers],[PMT NO]])-2)+DAY(LoanStartDate),"")</f>
        <v>54667</v>
      </c>
      <c r="D310" s="13">
        <f>IF(PaymentSchedule[[#This Row],[PMT NO]]&lt;&gt;"",IF(ROW()-ROW(PaymentSchedule[[#Headers],[BEGINNING BALANCE]])=1,LoanAmount,INDEX(PaymentSchedule[ENDING BALANCE],ROW()-ROW(PaymentSchedule[[#Headers],[BEGINNING BALANCE]])-1)),"")</f>
        <v>222034.57143123154</v>
      </c>
      <c r="E310" s="13">
        <f>IF(PaymentSchedule[[#This Row],[PMT NO]]&lt;&gt;"",ScheduledPayment,"")</f>
        <v>3891.588579409291</v>
      </c>
      <c r="F31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0" s="13">
        <f>IF(PaymentSchedule[[#This Row],[PMT NO]]&lt;&gt;"",PaymentSchedule[[#This Row],[TOTAL PAYMENT]]-PaymentSchedule[[#This Row],[INTEREST]],"")</f>
        <v>2642.6441151086137</v>
      </c>
      <c r="I310" s="13">
        <f>IF(PaymentSchedule[[#This Row],[PMT NO]]&lt;&gt;"",PaymentSchedule[[#This Row],[BEGINNING BALANCE]]*(InterestRate/PaymentsPerYear),"")</f>
        <v>1248.9444643006775</v>
      </c>
      <c r="J31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219391.92731612292</v>
      </c>
      <c r="K310" s="13">
        <f>IF(PaymentSchedule[[#This Row],[PMT NO]]&lt;&gt;"",SUM(INDEX(PaymentSchedule[INTEREST],1,1):PaymentSchedule[[#This Row],[INTEREST]]),"")</f>
        <v>755735.79250363645</v>
      </c>
    </row>
    <row r="311" spans="2:11" x14ac:dyDescent="0.2">
      <c r="B311" s="14">
        <f>IF(LoanIsGood,IF(ROW()-ROW(PaymentSchedule[[#Headers],[PMT NO]])&gt;ScheduledNumberOfPayments,"",ROW()-ROW(PaymentSchedule[[#Headers],[PMT NO]])),"")</f>
        <v>293</v>
      </c>
      <c r="C311" s="12">
        <f>IF(PaymentSchedule[[#This Row],[PMT NO]]&lt;&gt;"",EOMONTH(LoanStartDate,ROW(PaymentSchedule[[#This Row],[PMT NO]])-ROW(PaymentSchedule[[#Headers],[PMT NO]])-2)+DAY(LoanStartDate),"")</f>
        <v>54697</v>
      </c>
      <c r="D311" s="13">
        <f>IF(PaymentSchedule[[#This Row],[PMT NO]]&lt;&gt;"",IF(ROW()-ROW(PaymentSchedule[[#Headers],[BEGINNING BALANCE]])=1,LoanAmount,INDEX(PaymentSchedule[ENDING BALANCE],ROW()-ROW(PaymentSchedule[[#Headers],[BEGINNING BALANCE]])-1)),"")</f>
        <v>219391.92731612292</v>
      </c>
      <c r="E311" s="13">
        <f>IF(PaymentSchedule[[#This Row],[PMT NO]]&lt;&gt;"",ScheduledPayment,"")</f>
        <v>3891.588579409291</v>
      </c>
      <c r="F31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1" s="13">
        <f>IF(PaymentSchedule[[#This Row],[PMT NO]]&lt;&gt;"",PaymentSchedule[[#This Row],[TOTAL PAYMENT]]-PaymentSchedule[[#This Row],[INTEREST]],"")</f>
        <v>2657.5089882560997</v>
      </c>
      <c r="I311" s="13">
        <f>IF(PaymentSchedule[[#This Row],[PMT NO]]&lt;&gt;"",PaymentSchedule[[#This Row],[BEGINNING BALANCE]]*(InterestRate/PaymentsPerYear),"")</f>
        <v>1234.0795911531916</v>
      </c>
      <c r="J31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216734.41832786682</v>
      </c>
      <c r="K311" s="13">
        <f>IF(PaymentSchedule[[#This Row],[PMT NO]]&lt;&gt;"",SUM(INDEX(PaymentSchedule[INTEREST],1,1):PaymentSchedule[[#This Row],[INTEREST]]),"")</f>
        <v>756969.87209478964</v>
      </c>
    </row>
    <row r="312" spans="2:11" x14ac:dyDescent="0.2">
      <c r="B312" s="14">
        <f>IF(LoanIsGood,IF(ROW()-ROW(PaymentSchedule[[#Headers],[PMT NO]])&gt;ScheduledNumberOfPayments,"",ROW()-ROW(PaymentSchedule[[#Headers],[PMT NO]])),"")</f>
        <v>294</v>
      </c>
      <c r="C312" s="12">
        <f>IF(PaymentSchedule[[#This Row],[PMT NO]]&lt;&gt;"",EOMONTH(LoanStartDate,ROW(PaymentSchedule[[#This Row],[PMT NO]])-ROW(PaymentSchedule[[#Headers],[PMT NO]])-2)+DAY(LoanStartDate),"")</f>
        <v>54728</v>
      </c>
      <c r="D312" s="13">
        <f>IF(PaymentSchedule[[#This Row],[PMT NO]]&lt;&gt;"",IF(ROW()-ROW(PaymentSchedule[[#Headers],[BEGINNING BALANCE]])=1,LoanAmount,INDEX(PaymentSchedule[ENDING BALANCE],ROW()-ROW(PaymentSchedule[[#Headers],[BEGINNING BALANCE]])-1)),"")</f>
        <v>216734.41832786682</v>
      </c>
      <c r="E312" s="13">
        <f>IF(PaymentSchedule[[#This Row],[PMT NO]]&lt;&gt;"",ScheduledPayment,"")</f>
        <v>3891.588579409291</v>
      </c>
      <c r="F31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2" s="13">
        <f>IF(PaymentSchedule[[#This Row],[PMT NO]]&lt;&gt;"",PaymentSchedule[[#This Row],[TOTAL PAYMENT]]-PaymentSchedule[[#This Row],[INTEREST]],"")</f>
        <v>2672.4574763150399</v>
      </c>
      <c r="I312" s="13">
        <f>IF(PaymentSchedule[[#This Row],[PMT NO]]&lt;&gt;"",PaymentSchedule[[#This Row],[BEGINNING BALANCE]]*(InterestRate/PaymentsPerYear),"")</f>
        <v>1219.1311030942511</v>
      </c>
      <c r="J31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214061.96085155179</v>
      </c>
      <c r="K312" s="13">
        <f>IF(PaymentSchedule[[#This Row],[PMT NO]]&lt;&gt;"",SUM(INDEX(PaymentSchedule[INTEREST],1,1):PaymentSchedule[[#This Row],[INTEREST]]),"")</f>
        <v>758189.00319788384</v>
      </c>
    </row>
    <row r="313" spans="2:11" x14ac:dyDescent="0.2">
      <c r="B313" s="14">
        <f>IF(LoanIsGood,IF(ROW()-ROW(PaymentSchedule[[#Headers],[PMT NO]])&gt;ScheduledNumberOfPayments,"",ROW()-ROW(PaymentSchedule[[#Headers],[PMT NO]])),"")</f>
        <v>295</v>
      </c>
      <c r="C313" s="12">
        <f>IF(PaymentSchedule[[#This Row],[PMT NO]]&lt;&gt;"",EOMONTH(LoanStartDate,ROW(PaymentSchedule[[#This Row],[PMT NO]])-ROW(PaymentSchedule[[#Headers],[PMT NO]])-2)+DAY(LoanStartDate),"")</f>
        <v>54758</v>
      </c>
      <c r="D313" s="13">
        <f>IF(PaymentSchedule[[#This Row],[PMT NO]]&lt;&gt;"",IF(ROW()-ROW(PaymentSchedule[[#Headers],[BEGINNING BALANCE]])=1,LoanAmount,INDEX(PaymentSchedule[ENDING BALANCE],ROW()-ROW(PaymentSchedule[[#Headers],[BEGINNING BALANCE]])-1)),"")</f>
        <v>214061.96085155179</v>
      </c>
      <c r="E313" s="13">
        <f>IF(PaymentSchedule[[#This Row],[PMT NO]]&lt;&gt;"",ScheduledPayment,"")</f>
        <v>3891.588579409291</v>
      </c>
      <c r="F31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3" s="13">
        <f>IF(PaymentSchedule[[#This Row],[PMT NO]]&lt;&gt;"",PaymentSchedule[[#This Row],[TOTAL PAYMENT]]-PaymentSchedule[[#This Row],[INTEREST]],"")</f>
        <v>2687.4900496193122</v>
      </c>
      <c r="I313" s="13">
        <f>IF(PaymentSchedule[[#This Row],[PMT NO]]&lt;&gt;"",PaymentSchedule[[#This Row],[BEGINNING BALANCE]]*(InterestRate/PaymentsPerYear),"")</f>
        <v>1204.098529789979</v>
      </c>
      <c r="J31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211374.47080193248</v>
      </c>
      <c r="K313" s="13">
        <f>IF(PaymentSchedule[[#This Row],[PMT NO]]&lt;&gt;"",SUM(INDEX(PaymentSchedule[INTEREST],1,1):PaymentSchedule[[#This Row],[INTEREST]]),"")</f>
        <v>759393.10172767378</v>
      </c>
    </row>
    <row r="314" spans="2:11" x14ac:dyDescent="0.2">
      <c r="B314" s="14">
        <f>IF(LoanIsGood,IF(ROW()-ROW(PaymentSchedule[[#Headers],[PMT NO]])&gt;ScheduledNumberOfPayments,"",ROW()-ROW(PaymentSchedule[[#Headers],[PMT NO]])),"")</f>
        <v>296</v>
      </c>
      <c r="C314" s="12">
        <f>IF(PaymentSchedule[[#This Row],[PMT NO]]&lt;&gt;"",EOMONTH(LoanStartDate,ROW(PaymentSchedule[[#This Row],[PMT NO]])-ROW(PaymentSchedule[[#Headers],[PMT NO]])-2)+DAY(LoanStartDate),"")</f>
        <v>54789</v>
      </c>
      <c r="D314" s="13">
        <f>IF(PaymentSchedule[[#This Row],[PMT NO]]&lt;&gt;"",IF(ROW()-ROW(PaymentSchedule[[#Headers],[BEGINNING BALANCE]])=1,LoanAmount,INDEX(PaymentSchedule[ENDING BALANCE],ROW()-ROW(PaymentSchedule[[#Headers],[BEGINNING BALANCE]])-1)),"")</f>
        <v>211374.47080193248</v>
      </c>
      <c r="E314" s="13">
        <f>IF(PaymentSchedule[[#This Row],[PMT NO]]&lt;&gt;"",ScheduledPayment,"")</f>
        <v>3891.588579409291</v>
      </c>
      <c r="F31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4" s="13">
        <f>IF(PaymentSchedule[[#This Row],[PMT NO]]&lt;&gt;"",PaymentSchedule[[#This Row],[TOTAL PAYMENT]]-PaymentSchedule[[#This Row],[INTEREST]],"")</f>
        <v>2702.6071811484208</v>
      </c>
      <c r="I314" s="13">
        <f>IF(PaymentSchedule[[#This Row],[PMT NO]]&lt;&gt;"",PaymentSchedule[[#This Row],[BEGINNING BALANCE]]*(InterestRate/PaymentsPerYear),"")</f>
        <v>1188.9813982608703</v>
      </c>
      <c r="J31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208671.86362078405</v>
      </c>
      <c r="K314" s="13">
        <f>IF(PaymentSchedule[[#This Row],[PMT NO]]&lt;&gt;"",SUM(INDEX(PaymentSchedule[INTEREST],1,1):PaymentSchedule[[#This Row],[INTEREST]]),"")</f>
        <v>760582.0831259347</v>
      </c>
    </row>
    <row r="315" spans="2:11" x14ac:dyDescent="0.2">
      <c r="B315" s="14">
        <f>IF(LoanIsGood,IF(ROW()-ROW(PaymentSchedule[[#Headers],[PMT NO]])&gt;ScheduledNumberOfPayments,"",ROW()-ROW(PaymentSchedule[[#Headers],[PMT NO]])),"")</f>
        <v>297</v>
      </c>
      <c r="C315" s="12">
        <f>IF(PaymentSchedule[[#This Row],[PMT NO]]&lt;&gt;"",EOMONTH(LoanStartDate,ROW(PaymentSchedule[[#This Row],[PMT NO]])-ROW(PaymentSchedule[[#Headers],[PMT NO]])-2)+DAY(LoanStartDate),"")</f>
        <v>54820</v>
      </c>
      <c r="D315" s="13">
        <f>IF(PaymentSchedule[[#This Row],[PMT NO]]&lt;&gt;"",IF(ROW()-ROW(PaymentSchedule[[#Headers],[BEGINNING BALANCE]])=1,LoanAmount,INDEX(PaymentSchedule[ENDING BALANCE],ROW()-ROW(PaymentSchedule[[#Headers],[BEGINNING BALANCE]])-1)),"")</f>
        <v>208671.86362078405</v>
      </c>
      <c r="E315" s="13">
        <f>IF(PaymentSchedule[[#This Row],[PMT NO]]&lt;&gt;"",ScheduledPayment,"")</f>
        <v>3891.588579409291</v>
      </c>
      <c r="F31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5" s="13">
        <f>IF(PaymentSchedule[[#This Row],[PMT NO]]&lt;&gt;"",PaymentSchedule[[#This Row],[TOTAL PAYMENT]]-PaymentSchedule[[#This Row],[INTEREST]],"")</f>
        <v>2717.8093465423808</v>
      </c>
      <c r="I315" s="13">
        <f>IF(PaymentSchedule[[#This Row],[PMT NO]]&lt;&gt;"",PaymentSchedule[[#This Row],[BEGINNING BALANCE]]*(InterestRate/PaymentsPerYear),"")</f>
        <v>1173.7792328669104</v>
      </c>
      <c r="J31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205954.05427424167</v>
      </c>
      <c r="K315" s="13">
        <f>IF(PaymentSchedule[[#This Row],[PMT NO]]&lt;&gt;"",SUM(INDEX(PaymentSchedule[INTEREST],1,1):PaymentSchedule[[#This Row],[INTEREST]]),"")</f>
        <v>761755.86235880165</v>
      </c>
    </row>
    <row r="316" spans="2:11" x14ac:dyDescent="0.2">
      <c r="B316" s="14">
        <f>IF(LoanIsGood,IF(ROW()-ROW(PaymentSchedule[[#Headers],[PMT NO]])&gt;ScheduledNumberOfPayments,"",ROW()-ROW(PaymentSchedule[[#Headers],[PMT NO]])),"")</f>
        <v>298</v>
      </c>
      <c r="C316" s="12">
        <f>IF(PaymentSchedule[[#This Row],[PMT NO]]&lt;&gt;"",EOMONTH(LoanStartDate,ROW(PaymentSchedule[[#This Row],[PMT NO]])-ROW(PaymentSchedule[[#Headers],[PMT NO]])-2)+DAY(LoanStartDate),"")</f>
        <v>54848</v>
      </c>
      <c r="D316" s="13">
        <f>IF(PaymentSchedule[[#This Row],[PMT NO]]&lt;&gt;"",IF(ROW()-ROW(PaymentSchedule[[#Headers],[BEGINNING BALANCE]])=1,LoanAmount,INDEX(PaymentSchedule[ENDING BALANCE],ROW()-ROW(PaymentSchedule[[#Headers],[BEGINNING BALANCE]])-1)),"")</f>
        <v>205954.05427424167</v>
      </c>
      <c r="E316" s="13">
        <f>IF(PaymentSchedule[[#This Row],[PMT NO]]&lt;&gt;"",ScheduledPayment,"")</f>
        <v>3891.588579409291</v>
      </c>
      <c r="F31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6" s="13">
        <f>IF(PaymentSchedule[[#This Row],[PMT NO]]&lt;&gt;"",PaymentSchedule[[#This Row],[TOTAL PAYMENT]]-PaymentSchedule[[#This Row],[INTEREST]],"")</f>
        <v>2733.0970241166815</v>
      </c>
      <c r="I316" s="13">
        <f>IF(PaymentSchedule[[#This Row],[PMT NO]]&lt;&gt;"",PaymentSchedule[[#This Row],[BEGINNING BALANCE]]*(InterestRate/PaymentsPerYear),"")</f>
        <v>1158.4915552926095</v>
      </c>
      <c r="J31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203220.95725012498</v>
      </c>
      <c r="K316" s="13">
        <f>IF(PaymentSchedule[[#This Row],[PMT NO]]&lt;&gt;"",SUM(INDEX(PaymentSchedule[INTEREST],1,1):PaymentSchedule[[#This Row],[INTEREST]]),"")</f>
        <v>762914.35391409427</v>
      </c>
    </row>
    <row r="317" spans="2:11" x14ac:dyDescent="0.2">
      <c r="B317" s="14">
        <f>IF(LoanIsGood,IF(ROW()-ROW(PaymentSchedule[[#Headers],[PMT NO]])&gt;ScheduledNumberOfPayments,"",ROW()-ROW(PaymentSchedule[[#Headers],[PMT NO]])),"")</f>
        <v>299</v>
      </c>
      <c r="C317" s="12">
        <f>IF(PaymentSchedule[[#This Row],[PMT NO]]&lt;&gt;"",EOMONTH(LoanStartDate,ROW(PaymentSchedule[[#This Row],[PMT NO]])-ROW(PaymentSchedule[[#Headers],[PMT NO]])-2)+DAY(LoanStartDate),"")</f>
        <v>54879</v>
      </c>
      <c r="D317" s="13">
        <f>IF(PaymentSchedule[[#This Row],[PMT NO]]&lt;&gt;"",IF(ROW()-ROW(PaymentSchedule[[#Headers],[BEGINNING BALANCE]])=1,LoanAmount,INDEX(PaymentSchedule[ENDING BALANCE],ROW()-ROW(PaymentSchedule[[#Headers],[BEGINNING BALANCE]])-1)),"")</f>
        <v>203220.95725012498</v>
      </c>
      <c r="E317" s="13">
        <f>IF(PaymentSchedule[[#This Row],[PMT NO]]&lt;&gt;"",ScheduledPayment,"")</f>
        <v>3891.588579409291</v>
      </c>
      <c r="F31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7" s="13">
        <f>IF(PaymentSchedule[[#This Row],[PMT NO]]&lt;&gt;"",PaymentSchedule[[#This Row],[TOTAL PAYMENT]]-PaymentSchedule[[#This Row],[INTEREST]],"")</f>
        <v>2748.4706948773378</v>
      </c>
      <c r="I317" s="13">
        <f>IF(PaymentSchedule[[#This Row],[PMT NO]]&lt;&gt;"",PaymentSchedule[[#This Row],[BEGINNING BALANCE]]*(InterestRate/PaymentsPerYear),"")</f>
        <v>1143.1178845319532</v>
      </c>
      <c r="J31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200472.48655524765</v>
      </c>
      <c r="K317" s="13">
        <f>IF(PaymentSchedule[[#This Row],[PMT NO]]&lt;&gt;"",SUM(INDEX(PaymentSchedule[INTEREST],1,1):PaymentSchedule[[#This Row],[INTEREST]]),"")</f>
        <v>764057.47179862624</v>
      </c>
    </row>
    <row r="318" spans="2:11" x14ac:dyDescent="0.2">
      <c r="B318" s="14">
        <f>IF(LoanIsGood,IF(ROW()-ROW(PaymentSchedule[[#Headers],[PMT NO]])&gt;ScheduledNumberOfPayments,"",ROW()-ROW(PaymentSchedule[[#Headers],[PMT NO]])),"")</f>
        <v>300</v>
      </c>
      <c r="C318" s="12">
        <f>IF(PaymentSchedule[[#This Row],[PMT NO]]&lt;&gt;"",EOMONTH(LoanStartDate,ROW(PaymentSchedule[[#This Row],[PMT NO]])-ROW(PaymentSchedule[[#Headers],[PMT NO]])-2)+DAY(LoanStartDate),"")</f>
        <v>54909</v>
      </c>
      <c r="D318" s="13">
        <f>IF(PaymentSchedule[[#This Row],[PMT NO]]&lt;&gt;"",IF(ROW()-ROW(PaymentSchedule[[#Headers],[BEGINNING BALANCE]])=1,LoanAmount,INDEX(PaymentSchedule[ENDING BALANCE],ROW()-ROW(PaymentSchedule[[#Headers],[BEGINNING BALANCE]])-1)),"")</f>
        <v>200472.48655524765</v>
      </c>
      <c r="E318" s="13">
        <f>IF(PaymentSchedule[[#This Row],[PMT NO]]&lt;&gt;"",ScheduledPayment,"")</f>
        <v>3891.588579409291</v>
      </c>
      <c r="F31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8" s="13">
        <f>IF(PaymentSchedule[[#This Row],[PMT NO]]&lt;&gt;"",PaymentSchedule[[#This Row],[TOTAL PAYMENT]]-PaymentSchedule[[#This Row],[INTEREST]],"")</f>
        <v>2763.9308425360227</v>
      </c>
      <c r="I318" s="13">
        <f>IF(PaymentSchedule[[#This Row],[PMT NO]]&lt;&gt;"",PaymentSchedule[[#This Row],[BEGINNING BALANCE]]*(InterestRate/PaymentsPerYear),"")</f>
        <v>1127.6577368732683</v>
      </c>
      <c r="J31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197708.55571271162</v>
      </c>
      <c r="K318" s="13">
        <f>IF(PaymentSchedule[[#This Row],[PMT NO]]&lt;&gt;"",SUM(INDEX(PaymentSchedule[INTEREST],1,1):PaymentSchedule[[#This Row],[INTEREST]]),"")</f>
        <v>765185.12953549949</v>
      </c>
    </row>
    <row r="319" spans="2:11" x14ac:dyDescent="0.2">
      <c r="B319" s="14">
        <f>IF(LoanIsGood,IF(ROW()-ROW(PaymentSchedule[[#Headers],[PMT NO]])&gt;ScheduledNumberOfPayments,"",ROW()-ROW(PaymentSchedule[[#Headers],[PMT NO]])),"")</f>
        <v>301</v>
      </c>
      <c r="C319" s="12">
        <f>IF(PaymentSchedule[[#This Row],[PMT NO]]&lt;&gt;"",EOMONTH(LoanStartDate,ROW(PaymentSchedule[[#This Row],[PMT NO]])-ROW(PaymentSchedule[[#Headers],[PMT NO]])-2)+DAY(LoanStartDate),"")</f>
        <v>54940</v>
      </c>
      <c r="D319" s="13">
        <f>IF(PaymentSchedule[[#This Row],[PMT NO]]&lt;&gt;"",IF(ROW()-ROW(PaymentSchedule[[#Headers],[BEGINNING BALANCE]])=1,LoanAmount,INDEX(PaymentSchedule[ENDING BALANCE],ROW()-ROW(PaymentSchedule[[#Headers],[BEGINNING BALANCE]])-1)),"")</f>
        <v>197708.55571271162</v>
      </c>
      <c r="E319" s="13">
        <f>IF(PaymentSchedule[[#This Row],[PMT NO]]&lt;&gt;"",ScheduledPayment,"")</f>
        <v>3891.588579409291</v>
      </c>
      <c r="F31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19" s="13">
        <f>IF(PaymentSchedule[[#This Row],[PMT NO]]&lt;&gt;"",PaymentSchedule[[#This Row],[TOTAL PAYMENT]]-PaymentSchedule[[#This Row],[INTEREST]],"")</f>
        <v>2779.4779535252883</v>
      </c>
      <c r="I319" s="13">
        <f>IF(PaymentSchedule[[#This Row],[PMT NO]]&lt;&gt;"",PaymentSchedule[[#This Row],[BEGINNING BALANCE]]*(InterestRate/PaymentsPerYear),"")</f>
        <v>1112.110625884003</v>
      </c>
      <c r="J31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194929.07775918633</v>
      </c>
      <c r="K319" s="13">
        <f>IF(PaymentSchedule[[#This Row],[PMT NO]]&lt;&gt;"",SUM(INDEX(PaymentSchedule[INTEREST],1,1):PaymentSchedule[[#This Row],[INTEREST]]),"")</f>
        <v>766297.24016138352</v>
      </c>
    </row>
    <row r="320" spans="2:11" x14ac:dyDescent="0.2">
      <c r="B320" s="14">
        <f>IF(LoanIsGood,IF(ROW()-ROW(PaymentSchedule[[#Headers],[PMT NO]])&gt;ScheduledNumberOfPayments,"",ROW()-ROW(PaymentSchedule[[#Headers],[PMT NO]])),"")</f>
        <v>302</v>
      </c>
      <c r="C320" s="12">
        <f>IF(PaymentSchedule[[#This Row],[PMT NO]]&lt;&gt;"",EOMONTH(LoanStartDate,ROW(PaymentSchedule[[#This Row],[PMT NO]])-ROW(PaymentSchedule[[#Headers],[PMT NO]])-2)+DAY(LoanStartDate),"")</f>
        <v>54970</v>
      </c>
      <c r="D320" s="13">
        <f>IF(PaymentSchedule[[#This Row],[PMT NO]]&lt;&gt;"",IF(ROW()-ROW(PaymentSchedule[[#Headers],[BEGINNING BALANCE]])=1,LoanAmount,INDEX(PaymentSchedule[ENDING BALANCE],ROW()-ROW(PaymentSchedule[[#Headers],[BEGINNING BALANCE]])-1)),"")</f>
        <v>194929.07775918633</v>
      </c>
      <c r="E320" s="13">
        <f>IF(PaymentSchedule[[#This Row],[PMT NO]]&lt;&gt;"",ScheduledPayment,"")</f>
        <v>3891.588579409291</v>
      </c>
      <c r="F32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0" s="13">
        <f>IF(PaymentSchedule[[#This Row],[PMT NO]]&lt;&gt;"",PaymentSchedule[[#This Row],[TOTAL PAYMENT]]-PaymentSchedule[[#This Row],[INTEREST]],"")</f>
        <v>2795.1125170138675</v>
      </c>
      <c r="I320" s="13">
        <f>IF(PaymentSchedule[[#This Row],[PMT NO]]&lt;&gt;"",PaymentSchedule[[#This Row],[BEGINNING BALANCE]]*(InterestRate/PaymentsPerYear),"")</f>
        <v>1096.4760623954232</v>
      </c>
      <c r="J32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192133.96524217247</v>
      </c>
      <c r="K320" s="13">
        <f>IF(PaymentSchedule[[#This Row],[PMT NO]]&lt;&gt;"",SUM(INDEX(PaymentSchedule[INTEREST],1,1):PaymentSchedule[[#This Row],[INTEREST]]),"")</f>
        <v>767393.7162237789</v>
      </c>
    </row>
    <row r="321" spans="2:11" x14ac:dyDescent="0.2">
      <c r="B321" s="14">
        <f>IF(LoanIsGood,IF(ROW()-ROW(PaymentSchedule[[#Headers],[PMT NO]])&gt;ScheduledNumberOfPayments,"",ROW()-ROW(PaymentSchedule[[#Headers],[PMT NO]])),"")</f>
        <v>303</v>
      </c>
      <c r="C321" s="12">
        <f>IF(PaymentSchedule[[#This Row],[PMT NO]]&lt;&gt;"",EOMONTH(LoanStartDate,ROW(PaymentSchedule[[#This Row],[PMT NO]])-ROW(PaymentSchedule[[#Headers],[PMT NO]])-2)+DAY(LoanStartDate),"")</f>
        <v>55001</v>
      </c>
      <c r="D321" s="13">
        <f>IF(PaymentSchedule[[#This Row],[PMT NO]]&lt;&gt;"",IF(ROW()-ROW(PaymentSchedule[[#Headers],[BEGINNING BALANCE]])=1,LoanAmount,INDEX(PaymentSchedule[ENDING BALANCE],ROW()-ROW(PaymentSchedule[[#Headers],[BEGINNING BALANCE]])-1)),"")</f>
        <v>192133.96524217247</v>
      </c>
      <c r="E321" s="13">
        <f>IF(PaymentSchedule[[#This Row],[PMT NO]]&lt;&gt;"",ScheduledPayment,"")</f>
        <v>3891.588579409291</v>
      </c>
      <c r="F32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1" s="13">
        <f>IF(PaymentSchedule[[#This Row],[PMT NO]]&lt;&gt;"",PaymentSchedule[[#This Row],[TOTAL PAYMENT]]-PaymentSchedule[[#This Row],[INTEREST]],"")</f>
        <v>2810.8350249220707</v>
      </c>
      <c r="I321" s="13">
        <f>IF(PaymentSchedule[[#This Row],[PMT NO]]&lt;&gt;"",PaymentSchedule[[#This Row],[BEGINNING BALANCE]]*(InterestRate/PaymentsPerYear),"")</f>
        <v>1080.7535544872203</v>
      </c>
      <c r="J32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189323.13021725041</v>
      </c>
      <c r="K321" s="13">
        <f>IF(PaymentSchedule[[#This Row],[PMT NO]]&lt;&gt;"",SUM(INDEX(PaymentSchedule[INTEREST],1,1):PaymentSchedule[[#This Row],[INTEREST]]),"")</f>
        <v>768474.46977826615</v>
      </c>
    </row>
    <row r="322" spans="2:11" x14ac:dyDescent="0.2">
      <c r="B322" s="14">
        <f>IF(LoanIsGood,IF(ROW()-ROW(PaymentSchedule[[#Headers],[PMT NO]])&gt;ScheduledNumberOfPayments,"",ROW()-ROW(PaymentSchedule[[#Headers],[PMT NO]])),"")</f>
        <v>304</v>
      </c>
      <c r="C322" s="12">
        <f>IF(PaymentSchedule[[#This Row],[PMT NO]]&lt;&gt;"",EOMONTH(LoanStartDate,ROW(PaymentSchedule[[#This Row],[PMT NO]])-ROW(PaymentSchedule[[#Headers],[PMT NO]])-2)+DAY(LoanStartDate),"")</f>
        <v>55032</v>
      </c>
      <c r="D322" s="13">
        <f>IF(PaymentSchedule[[#This Row],[PMT NO]]&lt;&gt;"",IF(ROW()-ROW(PaymentSchedule[[#Headers],[BEGINNING BALANCE]])=1,LoanAmount,INDEX(PaymentSchedule[ENDING BALANCE],ROW()-ROW(PaymentSchedule[[#Headers],[BEGINNING BALANCE]])-1)),"")</f>
        <v>189323.13021725041</v>
      </c>
      <c r="E322" s="13">
        <f>IF(PaymentSchedule[[#This Row],[PMT NO]]&lt;&gt;"",ScheduledPayment,"")</f>
        <v>3891.588579409291</v>
      </c>
      <c r="F32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2" s="13">
        <f>IF(PaymentSchedule[[#This Row],[PMT NO]]&lt;&gt;"",PaymentSchedule[[#This Row],[TOTAL PAYMENT]]-PaymentSchedule[[#This Row],[INTEREST]],"")</f>
        <v>2826.6459719372574</v>
      </c>
      <c r="I322" s="13">
        <f>IF(PaymentSchedule[[#This Row],[PMT NO]]&lt;&gt;"",PaymentSchedule[[#This Row],[BEGINNING BALANCE]]*(InterestRate/PaymentsPerYear),"")</f>
        <v>1064.9426074720336</v>
      </c>
      <c r="J32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186496.48424531316</v>
      </c>
      <c r="K322" s="13">
        <f>IF(PaymentSchedule[[#This Row],[PMT NO]]&lt;&gt;"",SUM(INDEX(PaymentSchedule[INTEREST],1,1):PaymentSchedule[[#This Row],[INTEREST]]),"")</f>
        <v>769539.41238573822</v>
      </c>
    </row>
    <row r="323" spans="2:11" x14ac:dyDescent="0.2">
      <c r="B323" s="14">
        <f>IF(LoanIsGood,IF(ROW()-ROW(PaymentSchedule[[#Headers],[PMT NO]])&gt;ScheduledNumberOfPayments,"",ROW()-ROW(PaymentSchedule[[#Headers],[PMT NO]])),"")</f>
        <v>305</v>
      </c>
      <c r="C323" s="12">
        <f>IF(PaymentSchedule[[#This Row],[PMT NO]]&lt;&gt;"",EOMONTH(LoanStartDate,ROW(PaymentSchedule[[#This Row],[PMT NO]])-ROW(PaymentSchedule[[#Headers],[PMT NO]])-2)+DAY(LoanStartDate),"")</f>
        <v>55062</v>
      </c>
      <c r="D323" s="13">
        <f>IF(PaymentSchedule[[#This Row],[PMT NO]]&lt;&gt;"",IF(ROW()-ROW(PaymentSchedule[[#Headers],[BEGINNING BALANCE]])=1,LoanAmount,INDEX(PaymentSchedule[ENDING BALANCE],ROW()-ROW(PaymentSchedule[[#Headers],[BEGINNING BALANCE]])-1)),"")</f>
        <v>186496.48424531316</v>
      </c>
      <c r="E323" s="13">
        <f>IF(PaymentSchedule[[#This Row],[PMT NO]]&lt;&gt;"",ScheduledPayment,"")</f>
        <v>3891.588579409291</v>
      </c>
      <c r="F32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3" s="13">
        <f>IF(PaymentSchedule[[#This Row],[PMT NO]]&lt;&gt;"",PaymentSchedule[[#This Row],[TOTAL PAYMENT]]-PaymentSchedule[[#This Row],[INTEREST]],"")</f>
        <v>2842.5458555294044</v>
      </c>
      <c r="I323" s="13">
        <f>IF(PaymentSchedule[[#This Row],[PMT NO]]&lt;&gt;"",PaymentSchedule[[#This Row],[BEGINNING BALANCE]]*(InterestRate/PaymentsPerYear),"")</f>
        <v>1049.0427238798866</v>
      </c>
      <c r="J32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183653.93838978375</v>
      </c>
      <c r="K323" s="13">
        <f>IF(PaymentSchedule[[#This Row],[PMT NO]]&lt;&gt;"",SUM(INDEX(PaymentSchedule[INTEREST],1,1):PaymentSchedule[[#This Row],[INTEREST]]),"")</f>
        <v>770588.45510961814</v>
      </c>
    </row>
    <row r="324" spans="2:11" x14ac:dyDescent="0.2">
      <c r="B324" s="14">
        <f>IF(LoanIsGood,IF(ROW()-ROW(PaymentSchedule[[#Headers],[PMT NO]])&gt;ScheduledNumberOfPayments,"",ROW()-ROW(PaymentSchedule[[#Headers],[PMT NO]])),"")</f>
        <v>306</v>
      </c>
      <c r="C324" s="12">
        <f>IF(PaymentSchedule[[#This Row],[PMT NO]]&lt;&gt;"",EOMONTH(LoanStartDate,ROW(PaymentSchedule[[#This Row],[PMT NO]])-ROW(PaymentSchedule[[#Headers],[PMT NO]])-2)+DAY(LoanStartDate),"")</f>
        <v>55093</v>
      </c>
      <c r="D324" s="13">
        <f>IF(PaymentSchedule[[#This Row],[PMT NO]]&lt;&gt;"",IF(ROW()-ROW(PaymentSchedule[[#Headers],[BEGINNING BALANCE]])=1,LoanAmount,INDEX(PaymentSchedule[ENDING BALANCE],ROW()-ROW(PaymentSchedule[[#Headers],[BEGINNING BALANCE]])-1)),"")</f>
        <v>183653.93838978375</v>
      </c>
      <c r="E324" s="13">
        <f>IF(PaymentSchedule[[#This Row],[PMT NO]]&lt;&gt;"",ScheduledPayment,"")</f>
        <v>3891.588579409291</v>
      </c>
      <c r="F32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4" s="13">
        <f>IF(PaymentSchedule[[#This Row],[PMT NO]]&lt;&gt;"",PaymentSchedule[[#This Row],[TOTAL PAYMENT]]-PaymentSchedule[[#This Row],[INTEREST]],"")</f>
        <v>2858.5351759667574</v>
      </c>
      <c r="I324" s="13">
        <f>IF(PaymentSchedule[[#This Row],[PMT NO]]&lt;&gt;"",PaymentSchedule[[#This Row],[BEGINNING BALANCE]]*(InterestRate/PaymentsPerYear),"")</f>
        <v>1033.0534034425336</v>
      </c>
      <c r="J32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180795.40321381699</v>
      </c>
      <c r="K324" s="13">
        <f>IF(PaymentSchedule[[#This Row],[PMT NO]]&lt;&gt;"",SUM(INDEX(PaymentSchedule[INTEREST],1,1):PaymentSchedule[[#This Row],[INTEREST]]),"")</f>
        <v>771621.50851306063</v>
      </c>
    </row>
    <row r="325" spans="2:11" x14ac:dyDescent="0.2">
      <c r="B325" s="14">
        <f>IF(LoanIsGood,IF(ROW()-ROW(PaymentSchedule[[#Headers],[PMT NO]])&gt;ScheduledNumberOfPayments,"",ROW()-ROW(PaymentSchedule[[#Headers],[PMT NO]])),"")</f>
        <v>307</v>
      </c>
      <c r="C325" s="12">
        <f>IF(PaymentSchedule[[#This Row],[PMT NO]]&lt;&gt;"",EOMONTH(LoanStartDate,ROW(PaymentSchedule[[#This Row],[PMT NO]])-ROW(PaymentSchedule[[#Headers],[PMT NO]])-2)+DAY(LoanStartDate),"")</f>
        <v>55123</v>
      </c>
      <c r="D325" s="13">
        <f>IF(PaymentSchedule[[#This Row],[PMT NO]]&lt;&gt;"",IF(ROW()-ROW(PaymentSchedule[[#Headers],[BEGINNING BALANCE]])=1,LoanAmount,INDEX(PaymentSchedule[ENDING BALANCE],ROW()-ROW(PaymentSchedule[[#Headers],[BEGINNING BALANCE]])-1)),"")</f>
        <v>180795.40321381699</v>
      </c>
      <c r="E325" s="13">
        <f>IF(PaymentSchedule[[#This Row],[PMT NO]]&lt;&gt;"",ScheduledPayment,"")</f>
        <v>3891.588579409291</v>
      </c>
      <c r="F32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5" s="13">
        <f>IF(PaymentSchedule[[#This Row],[PMT NO]]&lt;&gt;"",PaymentSchedule[[#This Row],[TOTAL PAYMENT]]-PaymentSchedule[[#This Row],[INTEREST]],"")</f>
        <v>2874.6144363315702</v>
      </c>
      <c r="I325" s="13">
        <f>IF(PaymentSchedule[[#This Row],[PMT NO]]&lt;&gt;"",PaymentSchedule[[#This Row],[BEGINNING BALANCE]]*(InterestRate/PaymentsPerYear),"")</f>
        <v>1016.9741430777207</v>
      </c>
      <c r="J32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177920.7887774854</v>
      </c>
      <c r="K325" s="13">
        <f>IF(PaymentSchedule[[#This Row],[PMT NO]]&lt;&gt;"",SUM(INDEX(PaymentSchedule[INTEREST],1,1):PaymentSchedule[[#This Row],[INTEREST]]),"")</f>
        <v>772638.48265613837</v>
      </c>
    </row>
    <row r="326" spans="2:11" x14ac:dyDescent="0.2">
      <c r="B326" s="14">
        <f>IF(LoanIsGood,IF(ROW()-ROW(PaymentSchedule[[#Headers],[PMT NO]])&gt;ScheduledNumberOfPayments,"",ROW()-ROW(PaymentSchedule[[#Headers],[PMT NO]])),"")</f>
        <v>308</v>
      </c>
      <c r="C326" s="12">
        <f>IF(PaymentSchedule[[#This Row],[PMT NO]]&lt;&gt;"",EOMONTH(LoanStartDate,ROW(PaymentSchedule[[#This Row],[PMT NO]])-ROW(PaymentSchedule[[#Headers],[PMT NO]])-2)+DAY(LoanStartDate),"")</f>
        <v>55154</v>
      </c>
      <c r="D326" s="13">
        <f>IF(PaymentSchedule[[#This Row],[PMT NO]]&lt;&gt;"",IF(ROW()-ROW(PaymentSchedule[[#Headers],[BEGINNING BALANCE]])=1,LoanAmount,INDEX(PaymentSchedule[ENDING BALANCE],ROW()-ROW(PaymentSchedule[[#Headers],[BEGINNING BALANCE]])-1)),"")</f>
        <v>177920.7887774854</v>
      </c>
      <c r="E326" s="13">
        <f>IF(PaymentSchedule[[#This Row],[PMT NO]]&lt;&gt;"",ScheduledPayment,"")</f>
        <v>3891.588579409291</v>
      </c>
      <c r="F32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6" s="13">
        <f>IF(PaymentSchedule[[#This Row],[PMT NO]]&lt;&gt;"",PaymentSchedule[[#This Row],[TOTAL PAYMENT]]-PaymentSchedule[[#This Row],[INTEREST]],"")</f>
        <v>2890.7841425359356</v>
      </c>
      <c r="I326" s="13">
        <f>IF(PaymentSchedule[[#This Row],[PMT NO]]&lt;&gt;"",PaymentSchedule[[#This Row],[BEGINNING BALANCE]]*(InterestRate/PaymentsPerYear),"")</f>
        <v>1000.8044368733555</v>
      </c>
      <c r="J32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175030.00463494947</v>
      </c>
      <c r="K326" s="13">
        <f>IF(PaymentSchedule[[#This Row],[PMT NO]]&lt;&gt;"",SUM(INDEX(PaymentSchedule[INTEREST],1,1):PaymentSchedule[[#This Row],[INTEREST]]),"")</f>
        <v>773639.28709301178</v>
      </c>
    </row>
    <row r="327" spans="2:11" x14ac:dyDescent="0.2">
      <c r="B327" s="14">
        <f>IF(LoanIsGood,IF(ROW()-ROW(PaymentSchedule[[#Headers],[PMT NO]])&gt;ScheduledNumberOfPayments,"",ROW()-ROW(PaymentSchedule[[#Headers],[PMT NO]])),"")</f>
        <v>309</v>
      </c>
      <c r="C327" s="12">
        <f>IF(PaymentSchedule[[#This Row],[PMT NO]]&lt;&gt;"",EOMONTH(LoanStartDate,ROW(PaymentSchedule[[#This Row],[PMT NO]])-ROW(PaymentSchedule[[#Headers],[PMT NO]])-2)+DAY(LoanStartDate),"")</f>
        <v>55185</v>
      </c>
      <c r="D327" s="13">
        <f>IF(PaymentSchedule[[#This Row],[PMT NO]]&lt;&gt;"",IF(ROW()-ROW(PaymentSchedule[[#Headers],[BEGINNING BALANCE]])=1,LoanAmount,INDEX(PaymentSchedule[ENDING BALANCE],ROW()-ROW(PaymentSchedule[[#Headers],[BEGINNING BALANCE]])-1)),"")</f>
        <v>175030.00463494947</v>
      </c>
      <c r="E327" s="13">
        <f>IF(PaymentSchedule[[#This Row],[PMT NO]]&lt;&gt;"",ScheduledPayment,"")</f>
        <v>3891.588579409291</v>
      </c>
      <c r="F32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7" s="13">
        <f>IF(PaymentSchedule[[#This Row],[PMT NO]]&lt;&gt;"",PaymentSchedule[[#This Row],[TOTAL PAYMENT]]-PaymentSchedule[[#This Row],[INTEREST]],"")</f>
        <v>2907.0448033377002</v>
      </c>
      <c r="I327" s="13">
        <f>IF(PaymentSchedule[[#This Row],[PMT NO]]&lt;&gt;"",PaymentSchedule[[#This Row],[BEGINNING BALANCE]]*(InterestRate/PaymentsPerYear),"")</f>
        <v>984.54377607159086</v>
      </c>
      <c r="J32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172122.95983161178</v>
      </c>
      <c r="K327" s="13">
        <f>IF(PaymentSchedule[[#This Row],[PMT NO]]&lt;&gt;"",SUM(INDEX(PaymentSchedule[INTEREST],1,1):PaymentSchedule[[#This Row],[INTEREST]]),"")</f>
        <v>774623.83086908341</v>
      </c>
    </row>
    <row r="328" spans="2:11" x14ac:dyDescent="0.2">
      <c r="B328" s="14">
        <f>IF(LoanIsGood,IF(ROW()-ROW(PaymentSchedule[[#Headers],[PMT NO]])&gt;ScheduledNumberOfPayments,"",ROW()-ROW(PaymentSchedule[[#Headers],[PMT NO]])),"")</f>
        <v>310</v>
      </c>
      <c r="C328" s="12">
        <f>IF(PaymentSchedule[[#This Row],[PMT NO]]&lt;&gt;"",EOMONTH(LoanStartDate,ROW(PaymentSchedule[[#This Row],[PMT NO]])-ROW(PaymentSchedule[[#Headers],[PMT NO]])-2)+DAY(LoanStartDate),"")</f>
        <v>55213</v>
      </c>
      <c r="D328" s="13">
        <f>IF(PaymentSchedule[[#This Row],[PMT NO]]&lt;&gt;"",IF(ROW()-ROW(PaymentSchedule[[#Headers],[BEGINNING BALANCE]])=1,LoanAmount,INDEX(PaymentSchedule[ENDING BALANCE],ROW()-ROW(PaymentSchedule[[#Headers],[BEGINNING BALANCE]])-1)),"")</f>
        <v>172122.95983161178</v>
      </c>
      <c r="E328" s="13">
        <f>IF(PaymentSchedule[[#This Row],[PMT NO]]&lt;&gt;"",ScheduledPayment,"")</f>
        <v>3891.588579409291</v>
      </c>
      <c r="F32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8" s="13">
        <f>IF(PaymentSchedule[[#This Row],[PMT NO]]&lt;&gt;"",PaymentSchedule[[#This Row],[TOTAL PAYMENT]]-PaymentSchedule[[#This Row],[INTEREST]],"")</f>
        <v>2923.3969303564745</v>
      </c>
      <c r="I328" s="13">
        <f>IF(PaymentSchedule[[#This Row],[PMT NO]]&lt;&gt;"",PaymentSchedule[[#This Row],[BEGINNING BALANCE]]*(InterestRate/PaymentsPerYear),"")</f>
        <v>968.19164905281639</v>
      </c>
      <c r="J32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169199.5629012553</v>
      </c>
      <c r="K328" s="13">
        <f>IF(PaymentSchedule[[#This Row],[PMT NO]]&lt;&gt;"",SUM(INDEX(PaymentSchedule[INTEREST],1,1):PaymentSchedule[[#This Row],[INTEREST]]),"")</f>
        <v>775592.02251813619</v>
      </c>
    </row>
    <row r="329" spans="2:11" x14ac:dyDescent="0.2">
      <c r="B329" s="14">
        <f>IF(LoanIsGood,IF(ROW()-ROW(PaymentSchedule[[#Headers],[PMT NO]])&gt;ScheduledNumberOfPayments,"",ROW()-ROW(PaymentSchedule[[#Headers],[PMT NO]])),"")</f>
        <v>311</v>
      </c>
      <c r="C329" s="12">
        <f>IF(PaymentSchedule[[#This Row],[PMT NO]]&lt;&gt;"",EOMONTH(LoanStartDate,ROW(PaymentSchedule[[#This Row],[PMT NO]])-ROW(PaymentSchedule[[#Headers],[PMT NO]])-2)+DAY(LoanStartDate),"")</f>
        <v>55244</v>
      </c>
      <c r="D329" s="13">
        <f>IF(PaymentSchedule[[#This Row],[PMT NO]]&lt;&gt;"",IF(ROW()-ROW(PaymentSchedule[[#Headers],[BEGINNING BALANCE]])=1,LoanAmount,INDEX(PaymentSchedule[ENDING BALANCE],ROW()-ROW(PaymentSchedule[[#Headers],[BEGINNING BALANCE]])-1)),"")</f>
        <v>169199.5629012553</v>
      </c>
      <c r="E329" s="13">
        <f>IF(PaymentSchedule[[#This Row],[PMT NO]]&lt;&gt;"",ScheduledPayment,"")</f>
        <v>3891.588579409291</v>
      </c>
      <c r="F32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29" s="13">
        <f>IF(PaymentSchedule[[#This Row],[PMT NO]]&lt;&gt;"",PaymentSchedule[[#This Row],[TOTAL PAYMENT]]-PaymentSchedule[[#This Row],[INTEREST]],"")</f>
        <v>2939.8410380897299</v>
      </c>
      <c r="I329" s="13">
        <f>IF(PaymentSchedule[[#This Row],[PMT NO]]&lt;&gt;"",PaymentSchedule[[#This Row],[BEGINNING BALANCE]]*(InterestRate/PaymentsPerYear),"")</f>
        <v>951.74754131956115</v>
      </c>
      <c r="J32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166259.72186316556</v>
      </c>
      <c r="K329" s="13">
        <f>IF(PaymentSchedule[[#This Row],[PMT NO]]&lt;&gt;"",SUM(INDEX(PaymentSchedule[INTEREST],1,1):PaymentSchedule[[#This Row],[INTEREST]]),"")</f>
        <v>776543.77005945577</v>
      </c>
    </row>
    <row r="330" spans="2:11" x14ac:dyDescent="0.2">
      <c r="B330" s="14">
        <f>IF(LoanIsGood,IF(ROW()-ROW(PaymentSchedule[[#Headers],[PMT NO]])&gt;ScheduledNumberOfPayments,"",ROW()-ROW(PaymentSchedule[[#Headers],[PMT NO]])),"")</f>
        <v>312</v>
      </c>
      <c r="C330" s="12">
        <f>IF(PaymentSchedule[[#This Row],[PMT NO]]&lt;&gt;"",EOMONTH(LoanStartDate,ROW(PaymentSchedule[[#This Row],[PMT NO]])-ROW(PaymentSchedule[[#Headers],[PMT NO]])-2)+DAY(LoanStartDate),"")</f>
        <v>55274</v>
      </c>
      <c r="D330" s="13">
        <f>IF(PaymentSchedule[[#This Row],[PMT NO]]&lt;&gt;"",IF(ROW()-ROW(PaymentSchedule[[#Headers],[BEGINNING BALANCE]])=1,LoanAmount,INDEX(PaymentSchedule[ENDING BALANCE],ROW()-ROW(PaymentSchedule[[#Headers],[BEGINNING BALANCE]])-1)),"")</f>
        <v>166259.72186316556</v>
      </c>
      <c r="E330" s="13">
        <f>IF(PaymentSchedule[[#This Row],[PMT NO]]&lt;&gt;"",ScheduledPayment,"")</f>
        <v>3891.588579409291</v>
      </c>
      <c r="F33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0" s="13">
        <f>IF(PaymentSchedule[[#This Row],[PMT NO]]&lt;&gt;"",PaymentSchedule[[#This Row],[TOTAL PAYMENT]]-PaymentSchedule[[#This Row],[INTEREST]],"")</f>
        <v>2956.3776439289845</v>
      </c>
      <c r="I330" s="13">
        <f>IF(PaymentSchedule[[#This Row],[PMT NO]]&lt;&gt;"",PaymentSchedule[[#This Row],[BEGINNING BALANCE]]*(InterestRate/PaymentsPerYear),"")</f>
        <v>935.21093548030638</v>
      </c>
      <c r="J33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163303.34421923658</v>
      </c>
      <c r="K330" s="13">
        <f>IF(PaymentSchedule[[#This Row],[PMT NO]]&lt;&gt;"",SUM(INDEX(PaymentSchedule[INTEREST],1,1):PaymentSchedule[[#This Row],[INTEREST]]),"")</f>
        <v>777478.98099493608</v>
      </c>
    </row>
    <row r="331" spans="2:11" x14ac:dyDescent="0.2">
      <c r="B331" s="14">
        <f>IF(LoanIsGood,IF(ROW()-ROW(PaymentSchedule[[#Headers],[PMT NO]])&gt;ScheduledNumberOfPayments,"",ROW()-ROW(PaymentSchedule[[#Headers],[PMT NO]])),"")</f>
        <v>313</v>
      </c>
      <c r="C331" s="12">
        <f>IF(PaymentSchedule[[#This Row],[PMT NO]]&lt;&gt;"",EOMONTH(LoanStartDate,ROW(PaymentSchedule[[#This Row],[PMT NO]])-ROW(PaymentSchedule[[#Headers],[PMT NO]])-2)+DAY(LoanStartDate),"")</f>
        <v>55305</v>
      </c>
      <c r="D331" s="13">
        <f>IF(PaymentSchedule[[#This Row],[PMT NO]]&lt;&gt;"",IF(ROW()-ROW(PaymentSchedule[[#Headers],[BEGINNING BALANCE]])=1,LoanAmount,INDEX(PaymentSchedule[ENDING BALANCE],ROW()-ROW(PaymentSchedule[[#Headers],[BEGINNING BALANCE]])-1)),"")</f>
        <v>163303.34421923658</v>
      </c>
      <c r="E331" s="13">
        <f>IF(PaymentSchedule[[#This Row],[PMT NO]]&lt;&gt;"",ScheduledPayment,"")</f>
        <v>3891.588579409291</v>
      </c>
      <c r="F33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1" s="13">
        <f>IF(PaymentSchedule[[#This Row],[PMT NO]]&lt;&gt;"",PaymentSchedule[[#This Row],[TOTAL PAYMENT]]-PaymentSchedule[[#This Row],[INTEREST]],"")</f>
        <v>2973.0072681760853</v>
      </c>
      <c r="I331" s="13">
        <f>IF(PaymentSchedule[[#This Row],[PMT NO]]&lt;&gt;"",PaymentSchedule[[#This Row],[BEGINNING BALANCE]]*(InterestRate/PaymentsPerYear),"")</f>
        <v>918.58131123320584</v>
      </c>
      <c r="J33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160330.33695106048</v>
      </c>
      <c r="K331" s="13">
        <f>IF(PaymentSchedule[[#This Row],[PMT NO]]&lt;&gt;"",SUM(INDEX(PaymentSchedule[INTEREST],1,1):PaymentSchedule[[#This Row],[INTEREST]]),"")</f>
        <v>778397.5623061693</v>
      </c>
    </row>
    <row r="332" spans="2:11" x14ac:dyDescent="0.2">
      <c r="B332" s="14">
        <f>IF(LoanIsGood,IF(ROW()-ROW(PaymentSchedule[[#Headers],[PMT NO]])&gt;ScheduledNumberOfPayments,"",ROW()-ROW(PaymentSchedule[[#Headers],[PMT NO]])),"")</f>
        <v>314</v>
      </c>
      <c r="C332" s="12">
        <f>IF(PaymentSchedule[[#This Row],[PMT NO]]&lt;&gt;"",EOMONTH(LoanStartDate,ROW(PaymentSchedule[[#This Row],[PMT NO]])-ROW(PaymentSchedule[[#Headers],[PMT NO]])-2)+DAY(LoanStartDate),"")</f>
        <v>55335</v>
      </c>
      <c r="D332" s="13">
        <f>IF(PaymentSchedule[[#This Row],[PMT NO]]&lt;&gt;"",IF(ROW()-ROW(PaymentSchedule[[#Headers],[BEGINNING BALANCE]])=1,LoanAmount,INDEX(PaymentSchedule[ENDING BALANCE],ROW()-ROW(PaymentSchedule[[#Headers],[BEGINNING BALANCE]])-1)),"")</f>
        <v>160330.33695106048</v>
      </c>
      <c r="E332" s="13">
        <f>IF(PaymentSchedule[[#This Row],[PMT NO]]&lt;&gt;"",ScheduledPayment,"")</f>
        <v>3891.588579409291</v>
      </c>
      <c r="F33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2" s="13">
        <f>IF(PaymentSchedule[[#This Row],[PMT NO]]&lt;&gt;"",PaymentSchedule[[#This Row],[TOTAL PAYMENT]]-PaymentSchedule[[#This Row],[INTEREST]],"")</f>
        <v>2989.7304340595756</v>
      </c>
      <c r="I332" s="13">
        <f>IF(PaymentSchedule[[#This Row],[PMT NO]]&lt;&gt;"",PaymentSchedule[[#This Row],[BEGINNING BALANCE]]*(InterestRate/PaymentsPerYear),"")</f>
        <v>901.8581453497153</v>
      </c>
      <c r="J33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157340.60651700091</v>
      </c>
      <c r="K332" s="13">
        <f>IF(PaymentSchedule[[#This Row],[PMT NO]]&lt;&gt;"",SUM(INDEX(PaymentSchedule[INTEREST],1,1):PaymentSchedule[[#This Row],[INTEREST]]),"")</f>
        <v>779299.42045151896</v>
      </c>
    </row>
    <row r="333" spans="2:11" x14ac:dyDescent="0.2">
      <c r="B333" s="14">
        <f>IF(LoanIsGood,IF(ROW()-ROW(PaymentSchedule[[#Headers],[PMT NO]])&gt;ScheduledNumberOfPayments,"",ROW()-ROW(PaymentSchedule[[#Headers],[PMT NO]])),"")</f>
        <v>315</v>
      </c>
      <c r="C333" s="12">
        <f>IF(PaymentSchedule[[#This Row],[PMT NO]]&lt;&gt;"",EOMONTH(LoanStartDate,ROW(PaymentSchedule[[#This Row],[PMT NO]])-ROW(PaymentSchedule[[#Headers],[PMT NO]])-2)+DAY(LoanStartDate),"")</f>
        <v>55366</v>
      </c>
      <c r="D333" s="13">
        <f>IF(PaymentSchedule[[#This Row],[PMT NO]]&lt;&gt;"",IF(ROW()-ROW(PaymentSchedule[[#Headers],[BEGINNING BALANCE]])=1,LoanAmount,INDEX(PaymentSchedule[ENDING BALANCE],ROW()-ROW(PaymentSchedule[[#Headers],[BEGINNING BALANCE]])-1)),"")</f>
        <v>157340.60651700091</v>
      </c>
      <c r="E333" s="13">
        <f>IF(PaymentSchedule[[#This Row],[PMT NO]]&lt;&gt;"",ScheduledPayment,"")</f>
        <v>3891.588579409291</v>
      </c>
      <c r="F33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3" s="13">
        <f>IF(PaymentSchedule[[#This Row],[PMT NO]]&lt;&gt;"",PaymentSchedule[[#This Row],[TOTAL PAYMENT]]-PaymentSchedule[[#This Row],[INTEREST]],"")</f>
        <v>3006.5476677511606</v>
      </c>
      <c r="I333" s="13">
        <f>IF(PaymentSchedule[[#This Row],[PMT NO]]&lt;&gt;"",PaymentSchedule[[#This Row],[BEGINNING BALANCE]]*(InterestRate/PaymentsPerYear),"")</f>
        <v>885.0409116581302</v>
      </c>
      <c r="J33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154334.05884924976</v>
      </c>
      <c r="K333" s="13">
        <f>IF(PaymentSchedule[[#This Row],[PMT NO]]&lt;&gt;"",SUM(INDEX(PaymentSchedule[INTEREST],1,1):PaymentSchedule[[#This Row],[INTEREST]]),"")</f>
        <v>780184.46136317705</v>
      </c>
    </row>
    <row r="334" spans="2:11" x14ac:dyDescent="0.2">
      <c r="B334" s="14">
        <f>IF(LoanIsGood,IF(ROW()-ROW(PaymentSchedule[[#Headers],[PMT NO]])&gt;ScheduledNumberOfPayments,"",ROW()-ROW(PaymentSchedule[[#Headers],[PMT NO]])),"")</f>
        <v>316</v>
      </c>
      <c r="C334" s="12">
        <f>IF(PaymentSchedule[[#This Row],[PMT NO]]&lt;&gt;"",EOMONTH(LoanStartDate,ROW(PaymentSchedule[[#This Row],[PMT NO]])-ROW(PaymentSchedule[[#Headers],[PMT NO]])-2)+DAY(LoanStartDate),"")</f>
        <v>55397</v>
      </c>
      <c r="D334" s="13">
        <f>IF(PaymentSchedule[[#This Row],[PMT NO]]&lt;&gt;"",IF(ROW()-ROW(PaymentSchedule[[#Headers],[BEGINNING BALANCE]])=1,LoanAmount,INDEX(PaymentSchedule[ENDING BALANCE],ROW()-ROW(PaymentSchedule[[#Headers],[BEGINNING BALANCE]])-1)),"")</f>
        <v>154334.05884924976</v>
      </c>
      <c r="E334" s="13">
        <f>IF(PaymentSchedule[[#This Row],[PMT NO]]&lt;&gt;"",ScheduledPayment,"")</f>
        <v>3891.588579409291</v>
      </c>
      <c r="F33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4" s="13">
        <f>IF(PaymentSchedule[[#This Row],[PMT NO]]&lt;&gt;"",PaymentSchedule[[#This Row],[TOTAL PAYMENT]]-PaymentSchedule[[#This Row],[INTEREST]],"")</f>
        <v>3023.4594983822608</v>
      </c>
      <c r="I334" s="13">
        <f>IF(PaymentSchedule[[#This Row],[PMT NO]]&lt;&gt;"",PaymentSchedule[[#This Row],[BEGINNING BALANCE]]*(InterestRate/PaymentsPerYear),"")</f>
        <v>868.12908102703</v>
      </c>
      <c r="J33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151310.5993508675</v>
      </c>
      <c r="K334" s="13">
        <f>IF(PaymentSchedule[[#This Row],[PMT NO]]&lt;&gt;"",SUM(INDEX(PaymentSchedule[INTEREST],1,1):PaymentSchedule[[#This Row],[INTEREST]]),"")</f>
        <v>781052.59044420405</v>
      </c>
    </row>
    <row r="335" spans="2:11" x14ac:dyDescent="0.2">
      <c r="B335" s="14">
        <f>IF(LoanIsGood,IF(ROW()-ROW(PaymentSchedule[[#Headers],[PMT NO]])&gt;ScheduledNumberOfPayments,"",ROW()-ROW(PaymentSchedule[[#Headers],[PMT NO]])),"")</f>
        <v>317</v>
      </c>
      <c r="C335" s="12">
        <f>IF(PaymentSchedule[[#This Row],[PMT NO]]&lt;&gt;"",EOMONTH(LoanStartDate,ROW(PaymentSchedule[[#This Row],[PMT NO]])-ROW(PaymentSchedule[[#Headers],[PMT NO]])-2)+DAY(LoanStartDate),"")</f>
        <v>55427</v>
      </c>
      <c r="D335" s="13">
        <f>IF(PaymentSchedule[[#This Row],[PMT NO]]&lt;&gt;"",IF(ROW()-ROW(PaymentSchedule[[#Headers],[BEGINNING BALANCE]])=1,LoanAmount,INDEX(PaymentSchedule[ENDING BALANCE],ROW()-ROW(PaymentSchedule[[#Headers],[BEGINNING BALANCE]])-1)),"")</f>
        <v>151310.5993508675</v>
      </c>
      <c r="E335" s="13">
        <f>IF(PaymentSchedule[[#This Row],[PMT NO]]&lt;&gt;"",ScheduledPayment,"")</f>
        <v>3891.588579409291</v>
      </c>
      <c r="F33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5" s="13">
        <f>IF(PaymentSchedule[[#This Row],[PMT NO]]&lt;&gt;"",PaymentSchedule[[#This Row],[TOTAL PAYMENT]]-PaymentSchedule[[#This Row],[INTEREST]],"")</f>
        <v>3040.4664580606614</v>
      </c>
      <c r="I335" s="13">
        <f>IF(PaymentSchedule[[#This Row],[PMT NO]]&lt;&gt;"",PaymentSchedule[[#This Row],[BEGINNING BALANCE]]*(InterestRate/PaymentsPerYear),"")</f>
        <v>851.12212134862978</v>
      </c>
      <c r="J33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148270.13289280684</v>
      </c>
      <c r="K335" s="13">
        <f>IF(PaymentSchedule[[#This Row],[PMT NO]]&lt;&gt;"",SUM(INDEX(PaymentSchedule[INTEREST],1,1):PaymentSchedule[[#This Row],[INTEREST]]),"")</f>
        <v>781903.71256555268</v>
      </c>
    </row>
    <row r="336" spans="2:11" x14ac:dyDescent="0.2">
      <c r="B336" s="14">
        <f>IF(LoanIsGood,IF(ROW()-ROW(PaymentSchedule[[#Headers],[PMT NO]])&gt;ScheduledNumberOfPayments,"",ROW()-ROW(PaymentSchedule[[#Headers],[PMT NO]])),"")</f>
        <v>318</v>
      </c>
      <c r="C336" s="12">
        <f>IF(PaymentSchedule[[#This Row],[PMT NO]]&lt;&gt;"",EOMONTH(LoanStartDate,ROW(PaymentSchedule[[#This Row],[PMT NO]])-ROW(PaymentSchedule[[#Headers],[PMT NO]])-2)+DAY(LoanStartDate),"")</f>
        <v>55458</v>
      </c>
      <c r="D336" s="13">
        <f>IF(PaymentSchedule[[#This Row],[PMT NO]]&lt;&gt;"",IF(ROW()-ROW(PaymentSchedule[[#Headers],[BEGINNING BALANCE]])=1,LoanAmount,INDEX(PaymentSchedule[ENDING BALANCE],ROW()-ROW(PaymentSchedule[[#Headers],[BEGINNING BALANCE]])-1)),"")</f>
        <v>148270.13289280684</v>
      </c>
      <c r="E336" s="13">
        <f>IF(PaymentSchedule[[#This Row],[PMT NO]]&lt;&gt;"",ScheduledPayment,"")</f>
        <v>3891.588579409291</v>
      </c>
      <c r="F33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6" s="13">
        <f>IF(PaymentSchedule[[#This Row],[PMT NO]]&lt;&gt;"",PaymentSchedule[[#This Row],[TOTAL PAYMENT]]-PaymentSchedule[[#This Row],[INTEREST]],"")</f>
        <v>3057.5690818872527</v>
      </c>
      <c r="I336" s="13">
        <f>IF(PaymentSchedule[[#This Row],[PMT NO]]&lt;&gt;"",PaymentSchedule[[#This Row],[BEGINNING BALANCE]]*(InterestRate/PaymentsPerYear),"")</f>
        <v>834.01949752203859</v>
      </c>
      <c r="J33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145212.56381091959</v>
      </c>
      <c r="K336" s="13">
        <f>IF(PaymentSchedule[[#This Row],[PMT NO]]&lt;&gt;"",SUM(INDEX(PaymentSchedule[INTEREST],1,1):PaymentSchedule[[#This Row],[INTEREST]]),"")</f>
        <v>782737.73206307471</v>
      </c>
    </row>
    <row r="337" spans="2:11" x14ac:dyDescent="0.2">
      <c r="B337" s="14">
        <f>IF(LoanIsGood,IF(ROW()-ROW(PaymentSchedule[[#Headers],[PMT NO]])&gt;ScheduledNumberOfPayments,"",ROW()-ROW(PaymentSchedule[[#Headers],[PMT NO]])),"")</f>
        <v>319</v>
      </c>
      <c r="C337" s="12">
        <f>IF(PaymentSchedule[[#This Row],[PMT NO]]&lt;&gt;"",EOMONTH(LoanStartDate,ROW(PaymentSchedule[[#This Row],[PMT NO]])-ROW(PaymentSchedule[[#Headers],[PMT NO]])-2)+DAY(LoanStartDate),"")</f>
        <v>55488</v>
      </c>
      <c r="D337" s="13">
        <f>IF(PaymentSchedule[[#This Row],[PMT NO]]&lt;&gt;"",IF(ROW()-ROW(PaymentSchedule[[#Headers],[BEGINNING BALANCE]])=1,LoanAmount,INDEX(PaymentSchedule[ENDING BALANCE],ROW()-ROW(PaymentSchedule[[#Headers],[BEGINNING BALANCE]])-1)),"")</f>
        <v>145212.56381091959</v>
      </c>
      <c r="E337" s="13">
        <f>IF(PaymentSchedule[[#This Row],[PMT NO]]&lt;&gt;"",ScheduledPayment,"")</f>
        <v>3891.588579409291</v>
      </c>
      <c r="F33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7" s="13">
        <f>IF(PaymentSchedule[[#This Row],[PMT NO]]&lt;&gt;"",PaymentSchedule[[#This Row],[TOTAL PAYMENT]]-PaymentSchedule[[#This Row],[INTEREST]],"")</f>
        <v>3074.7679079728682</v>
      </c>
      <c r="I337" s="13">
        <f>IF(PaymentSchedule[[#This Row],[PMT NO]]&lt;&gt;"",PaymentSchedule[[#This Row],[BEGINNING BALANCE]]*(InterestRate/PaymentsPerYear),"")</f>
        <v>816.8206714364228</v>
      </c>
      <c r="J33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142137.79590294673</v>
      </c>
      <c r="K337" s="13">
        <f>IF(PaymentSchedule[[#This Row],[PMT NO]]&lt;&gt;"",SUM(INDEX(PaymentSchedule[INTEREST],1,1):PaymentSchedule[[#This Row],[INTEREST]]),"")</f>
        <v>783554.55273451109</v>
      </c>
    </row>
    <row r="338" spans="2:11" x14ac:dyDescent="0.2">
      <c r="B338" s="14">
        <f>IF(LoanIsGood,IF(ROW()-ROW(PaymentSchedule[[#Headers],[PMT NO]])&gt;ScheduledNumberOfPayments,"",ROW()-ROW(PaymentSchedule[[#Headers],[PMT NO]])),"")</f>
        <v>320</v>
      </c>
      <c r="C338" s="12">
        <f>IF(PaymentSchedule[[#This Row],[PMT NO]]&lt;&gt;"",EOMONTH(LoanStartDate,ROW(PaymentSchedule[[#This Row],[PMT NO]])-ROW(PaymentSchedule[[#Headers],[PMT NO]])-2)+DAY(LoanStartDate),"")</f>
        <v>55519</v>
      </c>
      <c r="D338" s="13">
        <f>IF(PaymentSchedule[[#This Row],[PMT NO]]&lt;&gt;"",IF(ROW()-ROW(PaymentSchedule[[#Headers],[BEGINNING BALANCE]])=1,LoanAmount,INDEX(PaymentSchedule[ENDING BALANCE],ROW()-ROW(PaymentSchedule[[#Headers],[BEGINNING BALANCE]])-1)),"")</f>
        <v>142137.79590294673</v>
      </c>
      <c r="E338" s="13">
        <f>IF(PaymentSchedule[[#This Row],[PMT NO]]&lt;&gt;"",ScheduledPayment,"")</f>
        <v>3891.588579409291</v>
      </c>
      <c r="F33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8" s="13">
        <f>IF(PaymentSchedule[[#This Row],[PMT NO]]&lt;&gt;"",PaymentSchedule[[#This Row],[TOTAL PAYMENT]]-PaymentSchedule[[#This Row],[INTEREST]],"")</f>
        <v>3092.0634774552154</v>
      </c>
      <c r="I338" s="13">
        <f>IF(PaymentSchedule[[#This Row],[PMT NO]]&lt;&gt;"",PaymentSchedule[[#This Row],[BEGINNING BALANCE]]*(InterestRate/PaymentsPerYear),"")</f>
        <v>799.52510195407547</v>
      </c>
      <c r="J33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139045.73242549153</v>
      </c>
      <c r="K338" s="13">
        <f>IF(PaymentSchedule[[#This Row],[PMT NO]]&lt;&gt;"",SUM(INDEX(PaymentSchedule[INTEREST],1,1):PaymentSchedule[[#This Row],[INTEREST]]),"")</f>
        <v>784354.07783646521</v>
      </c>
    </row>
    <row r="339" spans="2:11" x14ac:dyDescent="0.2">
      <c r="B339" s="14">
        <f>IF(LoanIsGood,IF(ROW()-ROW(PaymentSchedule[[#Headers],[PMT NO]])&gt;ScheduledNumberOfPayments,"",ROW()-ROW(PaymentSchedule[[#Headers],[PMT NO]])),"")</f>
        <v>321</v>
      </c>
      <c r="C339" s="12">
        <f>IF(PaymentSchedule[[#This Row],[PMT NO]]&lt;&gt;"",EOMONTH(LoanStartDate,ROW(PaymentSchedule[[#This Row],[PMT NO]])-ROW(PaymentSchedule[[#Headers],[PMT NO]])-2)+DAY(LoanStartDate),"")</f>
        <v>55550</v>
      </c>
      <c r="D339" s="13">
        <f>IF(PaymentSchedule[[#This Row],[PMT NO]]&lt;&gt;"",IF(ROW()-ROW(PaymentSchedule[[#Headers],[BEGINNING BALANCE]])=1,LoanAmount,INDEX(PaymentSchedule[ENDING BALANCE],ROW()-ROW(PaymentSchedule[[#Headers],[BEGINNING BALANCE]])-1)),"")</f>
        <v>139045.73242549153</v>
      </c>
      <c r="E339" s="13">
        <f>IF(PaymentSchedule[[#This Row],[PMT NO]]&lt;&gt;"",ScheduledPayment,"")</f>
        <v>3891.588579409291</v>
      </c>
      <c r="F33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39" s="13">
        <f>IF(PaymentSchedule[[#This Row],[PMT NO]]&lt;&gt;"",PaymentSchedule[[#This Row],[TOTAL PAYMENT]]-PaymentSchedule[[#This Row],[INTEREST]],"")</f>
        <v>3109.4563345159013</v>
      </c>
      <c r="I339" s="13">
        <f>IF(PaymentSchedule[[#This Row],[PMT NO]]&lt;&gt;"",PaymentSchedule[[#This Row],[BEGINNING BALANCE]]*(InterestRate/PaymentsPerYear),"")</f>
        <v>782.13224489338995</v>
      </c>
      <c r="J33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135936.27609097562</v>
      </c>
      <c r="K339" s="13">
        <f>IF(PaymentSchedule[[#This Row],[PMT NO]]&lt;&gt;"",SUM(INDEX(PaymentSchedule[INTEREST],1,1):PaymentSchedule[[#This Row],[INTEREST]]),"")</f>
        <v>785136.21008135856</v>
      </c>
    </row>
    <row r="340" spans="2:11" x14ac:dyDescent="0.2">
      <c r="B340" s="14">
        <f>IF(LoanIsGood,IF(ROW()-ROW(PaymentSchedule[[#Headers],[PMT NO]])&gt;ScheduledNumberOfPayments,"",ROW()-ROW(PaymentSchedule[[#Headers],[PMT NO]])),"")</f>
        <v>322</v>
      </c>
      <c r="C340" s="12">
        <f>IF(PaymentSchedule[[#This Row],[PMT NO]]&lt;&gt;"",EOMONTH(LoanStartDate,ROW(PaymentSchedule[[#This Row],[PMT NO]])-ROW(PaymentSchedule[[#Headers],[PMT NO]])-2)+DAY(LoanStartDate),"")</f>
        <v>55579</v>
      </c>
      <c r="D340" s="13">
        <f>IF(PaymentSchedule[[#This Row],[PMT NO]]&lt;&gt;"",IF(ROW()-ROW(PaymentSchedule[[#Headers],[BEGINNING BALANCE]])=1,LoanAmount,INDEX(PaymentSchedule[ENDING BALANCE],ROW()-ROW(PaymentSchedule[[#Headers],[BEGINNING BALANCE]])-1)),"")</f>
        <v>135936.27609097562</v>
      </c>
      <c r="E340" s="13">
        <f>IF(PaymentSchedule[[#This Row],[PMT NO]]&lt;&gt;"",ScheduledPayment,"")</f>
        <v>3891.588579409291</v>
      </c>
      <c r="F34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0" s="13">
        <f>IF(PaymentSchedule[[#This Row],[PMT NO]]&lt;&gt;"",PaymentSchedule[[#This Row],[TOTAL PAYMENT]]-PaymentSchedule[[#This Row],[INTEREST]],"")</f>
        <v>3126.9470263975531</v>
      </c>
      <c r="I340" s="13">
        <f>IF(PaymentSchedule[[#This Row],[PMT NO]]&lt;&gt;"",PaymentSchedule[[#This Row],[BEGINNING BALANCE]]*(InterestRate/PaymentsPerYear),"")</f>
        <v>764.64155301173798</v>
      </c>
      <c r="J34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132809.32906457805</v>
      </c>
      <c r="K340" s="13">
        <f>IF(PaymentSchedule[[#This Row],[PMT NO]]&lt;&gt;"",SUM(INDEX(PaymentSchedule[INTEREST],1,1):PaymentSchedule[[#This Row],[INTEREST]]),"")</f>
        <v>785900.85163437028</v>
      </c>
    </row>
    <row r="341" spans="2:11" x14ac:dyDescent="0.2">
      <c r="B341" s="14">
        <f>IF(LoanIsGood,IF(ROW()-ROW(PaymentSchedule[[#Headers],[PMT NO]])&gt;ScheduledNumberOfPayments,"",ROW()-ROW(PaymentSchedule[[#Headers],[PMT NO]])),"")</f>
        <v>323</v>
      </c>
      <c r="C341" s="12">
        <f>IF(PaymentSchedule[[#This Row],[PMT NO]]&lt;&gt;"",EOMONTH(LoanStartDate,ROW(PaymentSchedule[[#This Row],[PMT NO]])-ROW(PaymentSchedule[[#Headers],[PMT NO]])-2)+DAY(LoanStartDate),"")</f>
        <v>55610</v>
      </c>
      <c r="D341" s="13">
        <f>IF(PaymentSchedule[[#This Row],[PMT NO]]&lt;&gt;"",IF(ROW()-ROW(PaymentSchedule[[#Headers],[BEGINNING BALANCE]])=1,LoanAmount,INDEX(PaymentSchedule[ENDING BALANCE],ROW()-ROW(PaymentSchedule[[#Headers],[BEGINNING BALANCE]])-1)),"")</f>
        <v>132809.32906457805</v>
      </c>
      <c r="E341" s="13">
        <f>IF(PaymentSchedule[[#This Row],[PMT NO]]&lt;&gt;"",ScheduledPayment,"")</f>
        <v>3891.588579409291</v>
      </c>
      <c r="F34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1" s="13">
        <f>IF(PaymentSchedule[[#This Row],[PMT NO]]&lt;&gt;"",PaymentSchedule[[#This Row],[TOTAL PAYMENT]]-PaymentSchedule[[#This Row],[INTEREST]],"")</f>
        <v>3144.5361034210391</v>
      </c>
      <c r="I341" s="13">
        <f>IF(PaymentSchedule[[#This Row],[PMT NO]]&lt;&gt;"",PaymentSchedule[[#This Row],[BEGINNING BALANCE]]*(InterestRate/PaymentsPerYear),"")</f>
        <v>747.05247598825167</v>
      </c>
      <c r="J34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129664.79296115701</v>
      </c>
      <c r="K341" s="13">
        <f>IF(PaymentSchedule[[#This Row],[PMT NO]]&lt;&gt;"",SUM(INDEX(PaymentSchedule[INTEREST],1,1):PaymentSchedule[[#This Row],[INTEREST]]),"")</f>
        <v>786647.90411035856</v>
      </c>
    </row>
    <row r="342" spans="2:11" x14ac:dyDescent="0.2">
      <c r="B342" s="14">
        <f>IF(LoanIsGood,IF(ROW()-ROW(PaymentSchedule[[#Headers],[PMT NO]])&gt;ScheduledNumberOfPayments,"",ROW()-ROW(PaymentSchedule[[#Headers],[PMT NO]])),"")</f>
        <v>324</v>
      </c>
      <c r="C342" s="12">
        <f>IF(PaymentSchedule[[#This Row],[PMT NO]]&lt;&gt;"",EOMONTH(LoanStartDate,ROW(PaymentSchedule[[#This Row],[PMT NO]])-ROW(PaymentSchedule[[#Headers],[PMT NO]])-2)+DAY(LoanStartDate),"")</f>
        <v>55640</v>
      </c>
      <c r="D342" s="13">
        <f>IF(PaymentSchedule[[#This Row],[PMT NO]]&lt;&gt;"",IF(ROW()-ROW(PaymentSchedule[[#Headers],[BEGINNING BALANCE]])=1,LoanAmount,INDEX(PaymentSchedule[ENDING BALANCE],ROW()-ROW(PaymentSchedule[[#Headers],[BEGINNING BALANCE]])-1)),"")</f>
        <v>129664.79296115701</v>
      </c>
      <c r="E342" s="13">
        <f>IF(PaymentSchedule[[#This Row],[PMT NO]]&lt;&gt;"",ScheduledPayment,"")</f>
        <v>3891.588579409291</v>
      </c>
      <c r="F34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2" s="13">
        <f>IF(PaymentSchedule[[#This Row],[PMT NO]]&lt;&gt;"",PaymentSchedule[[#This Row],[TOTAL PAYMENT]]-PaymentSchedule[[#This Row],[INTEREST]],"")</f>
        <v>3162.2241190027826</v>
      </c>
      <c r="I342" s="13">
        <f>IF(PaymentSchedule[[#This Row],[PMT NO]]&lt;&gt;"",PaymentSchedule[[#This Row],[BEGINNING BALANCE]]*(InterestRate/PaymentsPerYear),"")</f>
        <v>729.36446040650833</v>
      </c>
      <c r="J34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126502.56884215423</v>
      </c>
      <c r="K342" s="13">
        <f>IF(PaymentSchedule[[#This Row],[PMT NO]]&lt;&gt;"",SUM(INDEX(PaymentSchedule[INTEREST],1,1):PaymentSchedule[[#This Row],[INTEREST]]),"")</f>
        <v>787377.26857076504</v>
      </c>
    </row>
    <row r="343" spans="2:11" x14ac:dyDescent="0.2">
      <c r="B343" s="14">
        <f>IF(LoanIsGood,IF(ROW()-ROW(PaymentSchedule[[#Headers],[PMT NO]])&gt;ScheduledNumberOfPayments,"",ROW()-ROW(PaymentSchedule[[#Headers],[PMT NO]])),"")</f>
        <v>325</v>
      </c>
      <c r="C343" s="12">
        <f>IF(PaymentSchedule[[#This Row],[PMT NO]]&lt;&gt;"",EOMONTH(LoanStartDate,ROW(PaymentSchedule[[#This Row],[PMT NO]])-ROW(PaymentSchedule[[#Headers],[PMT NO]])-2)+DAY(LoanStartDate),"")</f>
        <v>55671</v>
      </c>
      <c r="D343" s="13">
        <f>IF(PaymentSchedule[[#This Row],[PMT NO]]&lt;&gt;"",IF(ROW()-ROW(PaymentSchedule[[#Headers],[BEGINNING BALANCE]])=1,LoanAmount,INDEX(PaymentSchedule[ENDING BALANCE],ROW()-ROW(PaymentSchedule[[#Headers],[BEGINNING BALANCE]])-1)),"")</f>
        <v>126502.56884215423</v>
      </c>
      <c r="E343" s="13">
        <f>IF(PaymentSchedule[[#This Row],[PMT NO]]&lt;&gt;"",ScheduledPayment,"")</f>
        <v>3891.588579409291</v>
      </c>
      <c r="F34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3" s="13">
        <f>IF(PaymentSchedule[[#This Row],[PMT NO]]&lt;&gt;"",PaymentSchedule[[#This Row],[TOTAL PAYMENT]]-PaymentSchedule[[#This Row],[INTEREST]],"")</f>
        <v>3180.0116296721735</v>
      </c>
      <c r="I343" s="13">
        <f>IF(PaymentSchedule[[#This Row],[PMT NO]]&lt;&gt;"",PaymentSchedule[[#This Row],[BEGINNING BALANCE]]*(InterestRate/PaymentsPerYear),"")</f>
        <v>711.57694973711762</v>
      </c>
      <c r="J34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123322.55721248206</v>
      </c>
      <c r="K343" s="13">
        <f>IF(PaymentSchedule[[#This Row],[PMT NO]]&lt;&gt;"",SUM(INDEX(PaymentSchedule[INTEREST],1,1):PaymentSchedule[[#This Row],[INTEREST]]),"")</f>
        <v>788088.84552050219</v>
      </c>
    </row>
    <row r="344" spans="2:11" x14ac:dyDescent="0.2">
      <c r="B344" s="14">
        <f>IF(LoanIsGood,IF(ROW()-ROW(PaymentSchedule[[#Headers],[PMT NO]])&gt;ScheduledNumberOfPayments,"",ROW()-ROW(PaymentSchedule[[#Headers],[PMT NO]])),"")</f>
        <v>326</v>
      </c>
      <c r="C344" s="12">
        <f>IF(PaymentSchedule[[#This Row],[PMT NO]]&lt;&gt;"",EOMONTH(LoanStartDate,ROW(PaymentSchedule[[#This Row],[PMT NO]])-ROW(PaymentSchedule[[#Headers],[PMT NO]])-2)+DAY(LoanStartDate),"")</f>
        <v>55701</v>
      </c>
      <c r="D344" s="13">
        <f>IF(PaymentSchedule[[#This Row],[PMT NO]]&lt;&gt;"",IF(ROW()-ROW(PaymentSchedule[[#Headers],[BEGINNING BALANCE]])=1,LoanAmount,INDEX(PaymentSchedule[ENDING BALANCE],ROW()-ROW(PaymentSchedule[[#Headers],[BEGINNING BALANCE]])-1)),"")</f>
        <v>123322.55721248206</v>
      </c>
      <c r="E344" s="13">
        <f>IF(PaymentSchedule[[#This Row],[PMT NO]]&lt;&gt;"",ScheduledPayment,"")</f>
        <v>3891.588579409291</v>
      </c>
      <c r="F34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4" s="13">
        <f>IF(PaymentSchedule[[#This Row],[PMT NO]]&lt;&gt;"",PaymentSchedule[[#This Row],[TOTAL PAYMENT]]-PaymentSchedule[[#This Row],[INTEREST]],"")</f>
        <v>3197.8991950890795</v>
      </c>
      <c r="I344" s="13">
        <f>IF(PaymentSchedule[[#This Row],[PMT NO]]&lt;&gt;"",PaymentSchedule[[#This Row],[BEGINNING BALANCE]]*(InterestRate/PaymentsPerYear),"")</f>
        <v>693.68938432021173</v>
      </c>
      <c r="J34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120124.65801739298</v>
      </c>
      <c r="K344" s="13">
        <f>IF(PaymentSchedule[[#This Row],[PMT NO]]&lt;&gt;"",SUM(INDEX(PaymentSchedule[INTEREST],1,1):PaymentSchedule[[#This Row],[INTEREST]]),"")</f>
        <v>788782.53490482236</v>
      </c>
    </row>
    <row r="345" spans="2:11" x14ac:dyDescent="0.2">
      <c r="B345" s="14">
        <f>IF(LoanIsGood,IF(ROW()-ROW(PaymentSchedule[[#Headers],[PMT NO]])&gt;ScheduledNumberOfPayments,"",ROW()-ROW(PaymentSchedule[[#Headers],[PMT NO]])),"")</f>
        <v>327</v>
      </c>
      <c r="C345" s="12">
        <f>IF(PaymentSchedule[[#This Row],[PMT NO]]&lt;&gt;"",EOMONTH(LoanStartDate,ROW(PaymentSchedule[[#This Row],[PMT NO]])-ROW(PaymentSchedule[[#Headers],[PMT NO]])-2)+DAY(LoanStartDate),"")</f>
        <v>55732</v>
      </c>
      <c r="D345" s="13">
        <f>IF(PaymentSchedule[[#This Row],[PMT NO]]&lt;&gt;"",IF(ROW()-ROW(PaymentSchedule[[#Headers],[BEGINNING BALANCE]])=1,LoanAmount,INDEX(PaymentSchedule[ENDING BALANCE],ROW()-ROW(PaymentSchedule[[#Headers],[BEGINNING BALANCE]])-1)),"")</f>
        <v>120124.65801739298</v>
      </c>
      <c r="E345" s="13">
        <f>IF(PaymentSchedule[[#This Row],[PMT NO]]&lt;&gt;"",ScheduledPayment,"")</f>
        <v>3891.588579409291</v>
      </c>
      <c r="F34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5" s="13">
        <f>IF(PaymentSchedule[[#This Row],[PMT NO]]&lt;&gt;"",PaymentSchedule[[#This Row],[TOTAL PAYMENT]]-PaymentSchedule[[#This Row],[INTEREST]],"")</f>
        <v>3215.8873780614554</v>
      </c>
      <c r="I345" s="13">
        <f>IF(PaymentSchedule[[#This Row],[PMT NO]]&lt;&gt;"",PaymentSchedule[[#This Row],[BEGINNING BALANCE]]*(InterestRate/PaymentsPerYear),"")</f>
        <v>675.70120134783565</v>
      </c>
      <c r="J34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116908.77063933153</v>
      </c>
      <c r="K345" s="13">
        <f>IF(PaymentSchedule[[#This Row],[PMT NO]]&lt;&gt;"",SUM(INDEX(PaymentSchedule[INTEREST],1,1):PaymentSchedule[[#This Row],[INTEREST]]),"")</f>
        <v>789458.23610617022</v>
      </c>
    </row>
    <row r="346" spans="2:11" x14ac:dyDescent="0.2">
      <c r="B346" s="14">
        <f>IF(LoanIsGood,IF(ROW()-ROW(PaymentSchedule[[#Headers],[PMT NO]])&gt;ScheduledNumberOfPayments,"",ROW()-ROW(PaymentSchedule[[#Headers],[PMT NO]])),"")</f>
        <v>328</v>
      </c>
      <c r="C346" s="12">
        <f>IF(PaymentSchedule[[#This Row],[PMT NO]]&lt;&gt;"",EOMONTH(LoanStartDate,ROW(PaymentSchedule[[#This Row],[PMT NO]])-ROW(PaymentSchedule[[#Headers],[PMT NO]])-2)+DAY(LoanStartDate),"")</f>
        <v>55763</v>
      </c>
      <c r="D346" s="13">
        <f>IF(PaymentSchedule[[#This Row],[PMT NO]]&lt;&gt;"",IF(ROW()-ROW(PaymentSchedule[[#Headers],[BEGINNING BALANCE]])=1,LoanAmount,INDEX(PaymentSchedule[ENDING BALANCE],ROW()-ROW(PaymentSchedule[[#Headers],[BEGINNING BALANCE]])-1)),"")</f>
        <v>116908.77063933153</v>
      </c>
      <c r="E346" s="13">
        <f>IF(PaymentSchedule[[#This Row],[PMT NO]]&lt;&gt;"",ScheduledPayment,"")</f>
        <v>3891.588579409291</v>
      </c>
      <c r="F34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6" s="13">
        <f>IF(PaymentSchedule[[#This Row],[PMT NO]]&lt;&gt;"",PaymentSchedule[[#This Row],[TOTAL PAYMENT]]-PaymentSchedule[[#This Row],[INTEREST]],"")</f>
        <v>3233.9767445630509</v>
      </c>
      <c r="I346" s="13">
        <f>IF(PaymentSchedule[[#This Row],[PMT NO]]&lt;&gt;"",PaymentSchedule[[#This Row],[BEGINNING BALANCE]]*(InterestRate/PaymentsPerYear),"")</f>
        <v>657.61183484623996</v>
      </c>
      <c r="J34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113674.79389476847</v>
      </c>
      <c r="K346" s="13">
        <f>IF(PaymentSchedule[[#This Row],[PMT NO]]&lt;&gt;"",SUM(INDEX(PaymentSchedule[INTEREST],1,1):PaymentSchedule[[#This Row],[INTEREST]]),"")</f>
        <v>790115.84794101643</v>
      </c>
    </row>
    <row r="347" spans="2:11" x14ac:dyDescent="0.2">
      <c r="B347" s="14">
        <f>IF(LoanIsGood,IF(ROW()-ROW(PaymentSchedule[[#Headers],[PMT NO]])&gt;ScheduledNumberOfPayments,"",ROW()-ROW(PaymentSchedule[[#Headers],[PMT NO]])),"")</f>
        <v>329</v>
      </c>
      <c r="C347" s="12">
        <f>IF(PaymentSchedule[[#This Row],[PMT NO]]&lt;&gt;"",EOMONTH(LoanStartDate,ROW(PaymentSchedule[[#This Row],[PMT NO]])-ROW(PaymentSchedule[[#Headers],[PMT NO]])-2)+DAY(LoanStartDate),"")</f>
        <v>55793</v>
      </c>
      <c r="D347" s="13">
        <f>IF(PaymentSchedule[[#This Row],[PMT NO]]&lt;&gt;"",IF(ROW()-ROW(PaymentSchedule[[#Headers],[BEGINNING BALANCE]])=1,LoanAmount,INDEX(PaymentSchedule[ENDING BALANCE],ROW()-ROW(PaymentSchedule[[#Headers],[BEGINNING BALANCE]])-1)),"")</f>
        <v>113674.79389476847</v>
      </c>
      <c r="E347" s="13">
        <f>IF(PaymentSchedule[[#This Row],[PMT NO]]&lt;&gt;"",ScheduledPayment,"")</f>
        <v>3891.588579409291</v>
      </c>
      <c r="F34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7" s="13">
        <f>IF(PaymentSchedule[[#This Row],[PMT NO]]&lt;&gt;"",PaymentSchedule[[#This Row],[TOTAL PAYMENT]]-PaymentSchedule[[#This Row],[INTEREST]],"")</f>
        <v>3252.1678637512182</v>
      </c>
      <c r="I347" s="13">
        <f>IF(PaymentSchedule[[#This Row],[PMT NO]]&lt;&gt;"",PaymentSchedule[[#This Row],[BEGINNING BALANCE]]*(InterestRate/PaymentsPerYear),"")</f>
        <v>639.42071565807271</v>
      </c>
      <c r="J34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110422.62603101725</v>
      </c>
      <c r="K347" s="13">
        <f>IF(PaymentSchedule[[#This Row],[PMT NO]]&lt;&gt;"",SUM(INDEX(PaymentSchedule[INTEREST],1,1):PaymentSchedule[[#This Row],[INTEREST]]),"")</f>
        <v>790755.26865667454</v>
      </c>
    </row>
    <row r="348" spans="2:11" x14ac:dyDescent="0.2">
      <c r="B348" s="14">
        <f>IF(LoanIsGood,IF(ROW()-ROW(PaymentSchedule[[#Headers],[PMT NO]])&gt;ScheduledNumberOfPayments,"",ROW()-ROW(PaymentSchedule[[#Headers],[PMT NO]])),"")</f>
        <v>330</v>
      </c>
      <c r="C348" s="12">
        <f>IF(PaymentSchedule[[#This Row],[PMT NO]]&lt;&gt;"",EOMONTH(LoanStartDate,ROW(PaymentSchedule[[#This Row],[PMT NO]])-ROW(PaymentSchedule[[#Headers],[PMT NO]])-2)+DAY(LoanStartDate),"")</f>
        <v>55824</v>
      </c>
      <c r="D348" s="13">
        <f>IF(PaymentSchedule[[#This Row],[PMT NO]]&lt;&gt;"",IF(ROW()-ROW(PaymentSchedule[[#Headers],[BEGINNING BALANCE]])=1,LoanAmount,INDEX(PaymentSchedule[ENDING BALANCE],ROW()-ROW(PaymentSchedule[[#Headers],[BEGINNING BALANCE]])-1)),"")</f>
        <v>110422.62603101725</v>
      </c>
      <c r="E348" s="13">
        <f>IF(PaymentSchedule[[#This Row],[PMT NO]]&lt;&gt;"",ScheduledPayment,"")</f>
        <v>3891.588579409291</v>
      </c>
      <c r="F34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8" s="13">
        <f>IF(PaymentSchedule[[#This Row],[PMT NO]]&lt;&gt;"",PaymentSchedule[[#This Row],[TOTAL PAYMENT]]-PaymentSchedule[[#This Row],[INTEREST]],"")</f>
        <v>3270.4613079848186</v>
      </c>
      <c r="I348" s="13">
        <f>IF(PaymentSchedule[[#This Row],[PMT NO]]&lt;&gt;"",PaymentSchedule[[#This Row],[BEGINNING BALANCE]]*(InterestRate/PaymentsPerYear),"")</f>
        <v>621.12727142447216</v>
      </c>
      <c r="J34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107152.16472303243</v>
      </c>
      <c r="K348" s="13">
        <f>IF(PaymentSchedule[[#This Row],[PMT NO]]&lt;&gt;"",SUM(INDEX(PaymentSchedule[INTEREST],1,1):PaymentSchedule[[#This Row],[INTEREST]]),"")</f>
        <v>791376.39592809905</v>
      </c>
    </row>
    <row r="349" spans="2:11" x14ac:dyDescent="0.2">
      <c r="B349" s="14">
        <f>IF(LoanIsGood,IF(ROW()-ROW(PaymentSchedule[[#Headers],[PMT NO]])&gt;ScheduledNumberOfPayments,"",ROW()-ROW(PaymentSchedule[[#Headers],[PMT NO]])),"")</f>
        <v>331</v>
      </c>
      <c r="C349" s="12">
        <f>IF(PaymentSchedule[[#This Row],[PMT NO]]&lt;&gt;"",EOMONTH(LoanStartDate,ROW(PaymentSchedule[[#This Row],[PMT NO]])-ROW(PaymentSchedule[[#Headers],[PMT NO]])-2)+DAY(LoanStartDate),"")</f>
        <v>55854</v>
      </c>
      <c r="D349" s="13">
        <f>IF(PaymentSchedule[[#This Row],[PMT NO]]&lt;&gt;"",IF(ROW()-ROW(PaymentSchedule[[#Headers],[BEGINNING BALANCE]])=1,LoanAmount,INDEX(PaymentSchedule[ENDING BALANCE],ROW()-ROW(PaymentSchedule[[#Headers],[BEGINNING BALANCE]])-1)),"")</f>
        <v>107152.16472303243</v>
      </c>
      <c r="E349" s="13">
        <f>IF(PaymentSchedule[[#This Row],[PMT NO]]&lt;&gt;"",ScheduledPayment,"")</f>
        <v>3891.588579409291</v>
      </c>
      <c r="F34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49" s="13">
        <f>IF(PaymentSchedule[[#This Row],[PMT NO]]&lt;&gt;"",PaymentSchedule[[#This Row],[TOTAL PAYMENT]]-PaymentSchedule[[#This Row],[INTEREST]],"")</f>
        <v>3288.8576528422336</v>
      </c>
      <c r="I349" s="13">
        <f>IF(PaymentSchedule[[#This Row],[PMT NO]]&lt;&gt;"",PaymentSchedule[[#This Row],[BEGINNING BALANCE]]*(InterestRate/PaymentsPerYear),"")</f>
        <v>602.73092656705751</v>
      </c>
      <c r="J34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103863.3070701902</v>
      </c>
      <c r="K349" s="13">
        <f>IF(PaymentSchedule[[#This Row],[PMT NO]]&lt;&gt;"",SUM(INDEX(PaymentSchedule[INTEREST],1,1):PaymentSchedule[[#This Row],[INTEREST]]),"")</f>
        <v>791979.12685466616</v>
      </c>
    </row>
    <row r="350" spans="2:11" x14ac:dyDescent="0.2">
      <c r="B350" s="14">
        <f>IF(LoanIsGood,IF(ROW()-ROW(PaymentSchedule[[#Headers],[PMT NO]])&gt;ScheduledNumberOfPayments,"",ROW()-ROW(PaymentSchedule[[#Headers],[PMT NO]])),"")</f>
        <v>332</v>
      </c>
      <c r="C350" s="12">
        <f>IF(PaymentSchedule[[#This Row],[PMT NO]]&lt;&gt;"",EOMONTH(LoanStartDate,ROW(PaymentSchedule[[#This Row],[PMT NO]])-ROW(PaymentSchedule[[#Headers],[PMT NO]])-2)+DAY(LoanStartDate),"")</f>
        <v>55885</v>
      </c>
      <c r="D350" s="13">
        <f>IF(PaymentSchedule[[#This Row],[PMT NO]]&lt;&gt;"",IF(ROW()-ROW(PaymentSchedule[[#Headers],[BEGINNING BALANCE]])=1,LoanAmount,INDEX(PaymentSchedule[ENDING BALANCE],ROW()-ROW(PaymentSchedule[[#Headers],[BEGINNING BALANCE]])-1)),"")</f>
        <v>103863.3070701902</v>
      </c>
      <c r="E350" s="13">
        <f>IF(PaymentSchedule[[#This Row],[PMT NO]]&lt;&gt;"",ScheduledPayment,"")</f>
        <v>3891.588579409291</v>
      </c>
      <c r="F35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0" s="13">
        <f>IF(PaymentSchedule[[#This Row],[PMT NO]]&lt;&gt;"",PaymentSchedule[[#This Row],[TOTAL PAYMENT]]-PaymentSchedule[[#This Row],[INTEREST]],"")</f>
        <v>3307.357477139471</v>
      </c>
      <c r="I350" s="13">
        <f>IF(PaymentSchedule[[#This Row],[PMT NO]]&lt;&gt;"",PaymentSchedule[[#This Row],[BEGINNING BALANCE]]*(InterestRate/PaymentsPerYear),"")</f>
        <v>584.23110226981998</v>
      </c>
      <c r="J35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100555.94959305073</v>
      </c>
      <c r="K350" s="13">
        <f>IF(PaymentSchedule[[#This Row],[PMT NO]]&lt;&gt;"",SUM(INDEX(PaymentSchedule[INTEREST],1,1):PaymentSchedule[[#This Row],[INTEREST]]),"")</f>
        <v>792563.357956936</v>
      </c>
    </row>
    <row r="351" spans="2:11" x14ac:dyDescent="0.2">
      <c r="B351" s="14">
        <f>IF(LoanIsGood,IF(ROW()-ROW(PaymentSchedule[[#Headers],[PMT NO]])&gt;ScheduledNumberOfPayments,"",ROW()-ROW(PaymentSchedule[[#Headers],[PMT NO]])),"")</f>
        <v>333</v>
      </c>
      <c r="C351" s="12">
        <f>IF(PaymentSchedule[[#This Row],[PMT NO]]&lt;&gt;"",EOMONTH(LoanStartDate,ROW(PaymentSchedule[[#This Row],[PMT NO]])-ROW(PaymentSchedule[[#Headers],[PMT NO]])-2)+DAY(LoanStartDate),"")</f>
        <v>55916</v>
      </c>
      <c r="D351" s="13">
        <f>IF(PaymentSchedule[[#This Row],[PMT NO]]&lt;&gt;"",IF(ROW()-ROW(PaymentSchedule[[#Headers],[BEGINNING BALANCE]])=1,LoanAmount,INDEX(PaymentSchedule[ENDING BALANCE],ROW()-ROW(PaymentSchedule[[#Headers],[BEGINNING BALANCE]])-1)),"")</f>
        <v>100555.94959305073</v>
      </c>
      <c r="E351" s="13">
        <f>IF(PaymentSchedule[[#This Row],[PMT NO]]&lt;&gt;"",ScheduledPayment,"")</f>
        <v>3891.588579409291</v>
      </c>
      <c r="F35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1" s="13">
        <f>IF(PaymentSchedule[[#This Row],[PMT NO]]&lt;&gt;"",PaymentSchedule[[#This Row],[TOTAL PAYMENT]]-PaymentSchedule[[#This Row],[INTEREST]],"")</f>
        <v>3325.9613629483806</v>
      </c>
      <c r="I351" s="13">
        <f>IF(PaymentSchedule[[#This Row],[PMT NO]]&lt;&gt;"",PaymentSchedule[[#This Row],[BEGINNING BALANCE]]*(InterestRate/PaymentsPerYear),"")</f>
        <v>565.6272164609104</v>
      </c>
      <c r="J35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97229.988230102346</v>
      </c>
      <c r="K351" s="13">
        <f>IF(PaymentSchedule[[#This Row],[PMT NO]]&lt;&gt;"",SUM(INDEX(PaymentSchedule[INTEREST],1,1):PaymentSchedule[[#This Row],[INTEREST]]),"")</f>
        <v>793128.98517339688</v>
      </c>
    </row>
    <row r="352" spans="2:11" x14ac:dyDescent="0.2">
      <c r="B352" s="14">
        <f>IF(LoanIsGood,IF(ROW()-ROW(PaymentSchedule[[#Headers],[PMT NO]])&gt;ScheduledNumberOfPayments,"",ROW()-ROW(PaymentSchedule[[#Headers],[PMT NO]])),"")</f>
        <v>334</v>
      </c>
      <c r="C352" s="12">
        <f>IF(PaymentSchedule[[#This Row],[PMT NO]]&lt;&gt;"",EOMONTH(LoanStartDate,ROW(PaymentSchedule[[#This Row],[PMT NO]])-ROW(PaymentSchedule[[#Headers],[PMT NO]])-2)+DAY(LoanStartDate),"")</f>
        <v>55944</v>
      </c>
      <c r="D352" s="13">
        <f>IF(PaymentSchedule[[#This Row],[PMT NO]]&lt;&gt;"",IF(ROW()-ROW(PaymentSchedule[[#Headers],[BEGINNING BALANCE]])=1,LoanAmount,INDEX(PaymentSchedule[ENDING BALANCE],ROW()-ROW(PaymentSchedule[[#Headers],[BEGINNING BALANCE]])-1)),"")</f>
        <v>97229.988230102346</v>
      </c>
      <c r="E352" s="13">
        <f>IF(PaymentSchedule[[#This Row],[PMT NO]]&lt;&gt;"",ScheduledPayment,"")</f>
        <v>3891.588579409291</v>
      </c>
      <c r="F35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2" s="13">
        <f>IF(PaymentSchedule[[#This Row],[PMT NO]]&lt;&gt;"",PaymentSchedule[[#This Row],[TOTAL PAYMENT]]-PaymentSchedule[[#This Row],[INTEREST]],"")</f>
        <v>3344.6698956149653</v>
      </c>
      <c r="I352" s="13">
        <f>IF(PaymentSchedule[[#This Row],[PMT NO]]&lt;&gt;"",PaymentSchedule[[#This Row],[BEGINNING BALANCE]]*(InterestRate/PaymentsPerYear),"")</f>
        <v>546.91868379432572</v>
      </c>
      <c r="J35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93885.318334487383</v>
      </c>
      <c r="K352" s="13">
        <f>IF(PaymentSchedule[[#This Row],[PMT NO]]&lt;&gt;"",SUM(INDEX(PaymentSchedule[INTEREST],1,1):PaymentSchedule[[#This Row],[INTEREST]]),"")</f>
        <v>793675.90385719121</v>
      </c>
    </row>
    <row r="353" spans="2:11" x14ac:dyDescent="0.2">
      <c r="B353" s="14">
        <f>IF(LoanIsGood,IF(ROW()-ROW(PaymentSchedule[[#Headers],[PMT NO]])&gt;ScheduledNumberOfPayments,"",ROW()-ROW(PaymentSchedule[[#Headers],[PMT NO]])),"")</f>
        <v>335</v>
      </c>
      <c r="C353" s="12">
        <f>IF(PaymentSchedule[[#This Row],[PMT NO]]&lt;&gt;"",EOMONTH(LoanStartDate,ROW(PaymentSchedule[[#This Row],[PMT NO]])-ROW(PaymentSchedule[[#Headers],[PMT NO]])-2)+DAY(LoanStartDate),"")</f>
        <v>55975</v>
      </c>
      <c r="D353" s="13">
        <f>IF(PaymentSchedule[[#This Row],[PMT NO]]&lt;&gt;"",IF(ROW()-ROW(PaymentSchedule[[#Headers],[BEGINNING BALANCE]])=1,LoanAmount,INDEX(PaymentSchedule[ENDING BALANCE],ROW()-ROW(PaymentSchedule[[#Headers],[BEGINNING BALANCE]])-1)),"")</f>
        <v>93885.318334487383</v>
      </c>
      <c r="E353" s="13">
        <f>IF(PaymentSchedule[[#This Row],[PMT NO]]&lt;&gt;"",ScheduledPayment,"")</f>
        <v>3891.588579409291</v>
      </c>
      <c r="F35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3" s="13">
        <f>IF(PaymentSchedule[[#This Row],[PMT NO]]&lt;&gt;"",PaymentSchedule[[#This Row],[TOTAL PAYMENT]]-PaymentSchedule[[#This Row],[INTEREST]],"")</f>
        <v>3363.4836637777994</v>
      </c>
      <c r="I353" s="13">
        <f>IF(PaymentSchedule[[#This Row],[PMT NO]]&lt;&gt;"",PaymentSchedule[[#This Row],[BEGINNING BALANCE]]*(InterestRate/PaymentsPerYear),"")</f>
        <v>528.10491563149162</v>
      </c>
      <c r="J35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90521.834670709577</v>
      </c>
      <c r="K353" s="13">
        <f>IF(PaymentSchedule[[#This Row],[PMT NO]]&lt;&gt;"",SUM(INDEX(PaymentSchedule[INTEREST],1,1):PaymentSchedule[[#This Row],[INTEREST]]),"")</f>
        <v>794204.00877282268</v>
      </c>
    </row>
    <row r="354" spans="2:11" x14ac:dyDescent="0.2">
      <c r="B354" s="14">
        <f>IF(LoanIsGood,IF(ROW()-ROW(PaymentSchedule[[#Headers],[PMT NO]])&gt;ScheduledNumberOfPayments,"",ROW()-ROW(PaymentSchedule[[#Headers],[PMT NO]])),"")</f>
        <v>336</v>
      </c>
      <c r="C354" s="12">
        <f>IF(PaymentSchedule[[#This Row],[PMT NO]]&lt;&gt;"",EOMONTH(LoanStartDate,ROW(PaymentSchedule[[#This Row],[PMT NO]])-ROW(PaymentSchedule[[#Headers],[PMT NO]])-2)+DAY(LoanStartDate),"")</f>
        <v>56005</v>
      </c>
      <c r="D354" s="13">
        <f>IF(PaymentSchedule[[#This Row],[PMT NO]]&lt;&gt;"",IF(ROW()-ROW(PaymentSchedule[[#Headers],[BEGINNING BALANCE]])=1,LoanAmount,INDEX(PaymentSchedule[ENDING BALANCE],ROW()-ROW(PaymentSchedule[[#Headers],[BEGINNING BALANCE]])-1)),"")</f>
        <v>90521.834670709577</v>
      </c>
      <c r="E354" s="13">
        <f>IF(PaymentSchedule[[#This Row],[PMT NO]]&lt;&gt;"",ScheduledPayment,"")</f>
        <v>3891.588579409291</v>
      </c>
      <c r="F35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4" s="13">
        <f>IF(PaymentSchedule[[#This Row],[PMT NO]]&lt;&gt;"",PaymentSchedule[[#This Row],[TOTAL PAYMENT]]-PaymentSchedule[[#This Row],[INTEREST]],"")</f>
        <v>3382.4032593865495</v>
      </c>
      <c r="I354" s="13">
        <f>IF(PaymentSchedule[[#This Row],[PMT NO]]&lt;&gt;"",PaymentSchedule[[#This Row],[BEGINNING BALANCE]]*(InterestRate/PaymentsPerYear),"")</f>
        <v>509.18532002274145</v>
      </c>
      <c r="J35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87139.431411323021</v>
      </c>
      <c r="K354" s="13">
        <f>IF(PaymentSchedule[[#This Row],[PMT NO]]&lt;&gt;"",SUM(INDEX(PaymentSchedule[INTEREST],1,1):PaymentSchedule[[#This Row],[INTEREST]]),"")</f>
        <v>794713.19409284543</v>
      </c>
    </row>
    <row r="355" spans="2:11" x14ac:dyDescent="0.2">
      <c r="B355" s="14">
        <f>IF(LoanIsGood,IF(ROW()-ROW(PaymentSchedule[[#Headers],[PMT NO]])&gt;ScheduledNumberOfPayments,"",ROW()-ROW(PaymentSchedule[[#Headers],[PMT NO]])),"")</f>
        <v>337</v>
      </c>
      <c r="C355" s="12">
        <f>IF(PaymentSchedule[[#This Row],[PMT NO]]&lt;&gt;"",EOMONTH(LoanStartDate,ROW(PaymentSchedule[[#This Row],[PMT NO]])-ROW(PaymentSchedule[[#Headers],[PMT NO]])-2)+DAY(LoanStartDate),"")</f>
        <v>56036</v>
      </c>
      <c r="D355" s="13">
        <f>IF(PaymentSchedule[[#This Row],[PMT NO]]&lt;&gt;"",IF(ROW()-ROW(PaymentSchedule[[#Headers],[BEGINNING BALANCE]])=1,LoanAmount,INDEX(PaymentSchedule[ENDING BALANCE],ROW()-ROW(PaymentSchedule[[#Headers],[BEGINNING BALANCE]])-1)),"")</f>
        <v>87139.431411323021</v>
      </c>
      <c r="E355" s="13">
        <f>IF(PaymentSchedule[[#This Row],[PMT NO]]&lt;&gt;"",ScheduledPayment,"")</f>
        <v>3891.588579409291</v>
      </c>
      <c r="F35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5" s="13">
        <f>IF(PaymentSchedule[[#This Row],[PMT NO]]&lt;&gt;"",PaymentSchedule[[#This Row],[TOTAL PAYMENT]]-PaymentSchedule[[#This Row],[INTEREST]],"")</f>
        <v>3401.4292777205992</v>
      </c>
      <c r="I355" s="13">
        <f>IF(PaymentSchedule[[#This Row],[PMT NO]]&lt;&gt;"",PaymentSchedule[[#This Row],[BEGINNING BALANCE]]*(InterestRate/PaymentsPerYear),"")</f>
        <v>490.15930168869204</v>
      </c>
      <c r="J35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83738.002133602422</v>
      </c>
      <c r="K355" s="13">
        <f>IF(PaymentSchedule[[#This Row],[PMT NO]]&lt;&gt;"",SUM(INDEX(PaymentSchedule[INTEREST],1,1):PaymentSchedule[[#This Row],[INTEREST]]),"")</f>
        <v>795203.35339453409</v>
      </c>
    </row>
    <row r="356" spans="2:11" x14ac:dyDescent="0.2">
      <c r="B356" s="14">
        <f>IF(LoanIsGood,IF(ROW()-ROW(PaymentSchedule[[#Headers],[PMT NO]])&gt;ScheduledNumberOfPayments,"",ROW()-ROW(PaymentSchedule[[#Headers],[PMT NO]])),"")</f>
        <v>338</v>
      </c>
      <c r="C356" s="12">
        <f>IF(PaymentSchedule[[#This Row],[PMT NO]]&lt;&gt;"",EOMONTH(LoanStartDate,ROW(PaymentSchedule[[#This Row],[PMT NO]])-ROW(PaymentSchedule[[#Headers],[PMT NO]])-2)+DAY(LoanStartDate),"")</f>
        <v>56066</v>
      </c>
      <c r="D356" s="13">
        <f>IF(PaymentSchedule[[#This Row],[PMT NO]]&lt;&gt;"",IF(ROW()-ROW(PaymentSchedule[[#Headers],[BEGINNING BALANCE]])=1,LoanAmount,INDEX(PaymentSchedule[ENDING BALANCE],ROW()-ROW(PaymentSchedule[[#Headers],[BEGINNING BALANCE]])-1)),"")</f>
        <v>83738.002133602422</v>
      </c>
      <c r="E356" s="13">
        <f>IF(PaymentSchedule[[#This Row],[PMT NO]]&lt;&gt;"",ScheduledPayment,"")</f>
        <v>3891.588579409291</v>
      </c>
      <c r="F35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6" s="13">
        <f>IF(PaymentSchedule[[#This Row],[PMT NO]]&lt;&gt;"",PaymentSchedule[[#This Row],[TOTAL PAYMENT]]-PaymentSchedule[[#This Row],[INTEREST]],"")</f>
        <v>3420.5623174077773</v>
      </c>
      <c r="I356" s="13">
        <f>IF(PaymentSchedule[[#This Row],[PMT NO]]&lt;&gt;"",PaymentSchedule[[#This Row],[BEGINNING BALANCE]]*(InterestRate/PaymentsPerYear),"")</f>
        <v>471.02626200151366</v>
      </c>
      <c r="J35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80317.439816194645</v>
      </c>
      <c r="K356" s="13">
        <f>IF(PaymentSchedule[[#This Row],[PMT NO]]&lt;&gt;"",SUM(INDEX(PaymentSchedule[INTEREST],1,1):PaymentSchedule[[#This Row],[INTEREST]]),"")</f>
        <v>795674.37965653557</v>
      </c>
    </row>
    <row r="357" spans="2:11" x14ac:dyDescent="0.2">
      <c r="B357" s="14">
        <f>IF(LoanIsGood,IF(ROW()-ROW(PaymentSchedule[[#Headers],[PMT NO]])&gt;ScheduledNumberOfPayments,"",ROW()-ROW(PaymentSchedule[[#Headers],[PMT NO]])),"")</f>
        <v>339</v>
      </c>
      <c r="C357" s="12">
        <f>IF(PaymentSchedule[[#This Row],[PMT NO]]&lt;&gt;"",EOMONTH(LoanStartDate,ROW(PaymentSchedule[[#This Row],[PMT NO]])-ROW(PaymentSchedule[[#Headers],[PMT NO]])-2)+DAY(LoanStartDate),"")</f>
        <v>56097</v>
      </c>
      <c r="D357" s="13">
        <f>IF(PaymentSchedule[[#This Row],[PMT NO]]&lt;&gt;"",IF(ROW()-ROW(PaymentSchedule[[#Headers],[BEGINNING BALANCE]])=1,LoanAmount,INDEX(PaymentSchedule[ENDING BALANCE],ROW()-ROW(PaymentSchedule[[#Headers],[BEGINNING BALANCE]])-1)),"")</f>
        <v>80317.439816194645</v>
      </c>
      <c r="E357" s="13">
        <f>IF(PaymentSchedule[[#This Row],[PMT NO]]&lt;&gt;"",ScheduledPayment,"")</f>
        <v>3891.588579409291</v>
      </c>
      <c r="F35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7" s="13">
        <f>IF(PaymentSchedule[[#This Row],[PMT NO]]&lt;&gt;"",PaymentSchedule[[#This Row],[TOTAL PAYMENT]]-PaymentSchedule[[#This Row],[INTEREST]],"")</f>
        <v>3439.8029804431962</v>
      </c>
      <c r="I357" s="13">
        <f>IF(PaymentSchedule[[#This Row],[PMT NO]]&lt;&gt;"",PaymentSchedule[[#This Row],[BEGINNING BALANCE]]*(InterestRate/PaymentsPerYear),"")</f>
        <v>451.78559896609494</v>
      </c>
      <c r="J35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76877.636835751444</v>
      </c>
      <c r="K357" s="13">
        <f>IF(PaymentSchedule[[#This Row],[PMT NO]]&lt;&gt;"",SUM(INDEX(PaymentSchedule[INTEREST],1,1):PaymentSchedule[[#This Row],[INTEREST]]),"")</f>
        <v>796126.16525550163</v>
      </c>
    </row>
    <row r="358" spans="2:11" x14ac:dyDescent="0.2">
      <c r="B358" s="14">
        <f>IF(LoanIsGood,IF(ROW()-ROW(PaymentSchedule[[#Headers],[PMT NO]])&gt;ScheduledNumberOfPayments,"",ROW()-ROW(PaymentSchedule[[#Headers],[PMT NO]])),"")</f>
        <v>340</v>
      </c>
      <c r="C358" s="12">
        <f>IF(PaymentSchedule[[#This Row],[PMT NO]]&lt;&gt;"",EOMONTH(LoanStartDate,ROW(PaymentSchedule[[#This Row],[PMT NO]])-ROW(PaymentSchedule[[#Headers],[PMT NO]])-2)+DAY(LoanStartDate),"")</f>
        <v>56128</v>
      </c>
      <c r="D358" s="13">
        <f>IF(PaymentSchedule[[#This Row],[PMT NO]]&lt;&gt;"",IF(ROW()-ROW(PaymentSchedule[[#Headers],[BEGINNING BALANCE]])=1,LoanAmount,INDEX(PaymentSchedule[ENDING BALANCE],ROW()-ROW(PaymentSchedule[[#Headers],[BEGINNING BALANCE]])-1)),"")</f>
        <v>76877.636835751444</v>
      </c>
      <c r="E358" s="13">
        <f>IF(PaymentSchedule[[#This Row],[PMT NO]]&lt;&gt;"",ScheduledPayment,"")</f>
        <v>3891.588579409291</v>
      </c>
      <c r="F35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8" s="13">
        <f>IF(PaymentSchedule[[#This Row],[PMT NO]]&lt;&gt;"",PaymentSchedule[[#This Row],[TOTAL PAYMENT]]-PaymentSchedule[[#This Row],[INTEREST]],"")</f>
        <v>3459.1518722081892</v>
      </c>
      <c r="I358" s="13">
        <f>IF(PaymentSchedule[[#This Row],[PMT NO]]&lt;&gt;"",PaymentSchedule[[#This Row],[BEGINNING BALANCE]]*(InterestRate/PaymentsPerYear),"")</f>
        <v>432.43670720110191</v>
      </c>
      <c r="J35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73418.484963543247</v>
      </c>
      <c r="K358" s="13">
        <f>IF(PaymentSchedule[[#This Row],[PMT NO]]&lt;&gt;"",SUM(INDEX(PaymentSchedule[INTEREST],1,1):PaymentSchedule[[#This Row],[INTEREST]]),"")</f>
        <v>796558.6019627027</v>
      </c>
    </row>
    <row r="359" spans="2:11" x14ac:dyDescent="0.2">
      <c r="B359" s="14">
        <f>IF(LoanIsGood,IF(ROW()-ROW(PaymentSchedule[[#Headers],[PMT NO]])&gt;ScheduledNumberOfPayments,"",ROW()-ROW(PaymentSchedule[[#Headers],[PMT NO]])),"")</f>
        <v>341</v>
      </c>
      <c r="C359" s="12">
        <f>IF(PaymentSchedule[[#This Row],[PMT NO]]&lt;&gt;"",EOMONTH(LoanStartDate,ROW(PaymentSchedule[[#This Row],[PMT NO]])-ROW(PaymentSchedule[[#Headers],[PMT NO]])-2)+DAY(LoanStartDate),"")</f>
        <v>56158</v>
      </c>
      <c r="D359" s="13">
        <f>IF(PaymentSchedule[[#This Row],[PMT NO]]&lt;&gt;"",IF(ROW()-ROW(PaymentSchedule[[#Headers],[BEGINNING BALANCE]])=1,LoanAmount,INDEX(PaymentSchedule[ENDING BALANCE],ROW()-ROW(PaymentSchedule[[#Headers],[BEGINNING BALANCE]])-1)),"")</f>
        <v>73418.484963543247</v>
      </c>
      <c r="E359" s="13">
        <f>IF(PaymentSchedule[[#This Row],[PMT NO]]&lt;&gt;"",ScheduledPayment,"")</f>
        <v>3891.588579409291</v>
      </c>
      <c r="F35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59" s="13">
        <f>IF(PaymentSchedule[[#This Row],[PMT NO]]&lt;&gt;"",PaymentSchedule[[#This Row],[TOTAL PAYMENT]]-PaymentSchedule[[#This Row],[INTEREST]],"")</f>
        <v>3478.6096014893601</v>
      </c>
      <c r="I359" s="13">
        <f>IF(PaymentSchedule[[#This Row],[PMT NO]]&lt;&gt;"",PaymentSchedule[[#This Row],[BEGINNING BALANCE]]*(InterestRate/PaymentsPerYear),"")</f>
        <v>412.9789779199308</v>
      </c>
      <c r="J35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69939.875362053892</v>
      </c>
      <c r="K359" s="13">
        <f>IF(PaymentSchedule[[#This Row],[PMT NO]]&lt;&gt;"",SUM(INDEX(PaymentSchedule[INTEREST],1,1):PaymentSchedule[[#This Row],[INTEREST]]),"")</f>
        <v>796971.5809406226</v>
      </c>
    </row>
    <row r="360" spans="2:11" x14ac:dyDescent="0.2">
      <c r="B360" s="14">
        <f>IF(LoanIsGood,IF(ROW()-ROW(PaymentSchedule[[#Headers],[PMT NO]])&gt;ScheduledNumberOfPayments,"",ROW()-ROW(PaymentSchedule[[#Headers],[PMT NO]])),"")</f>
        <v>342</v>
      </c>
      <c r="C360" s="12">
        <f>IF(PaymentSchedule[[#This Row],[PMT NO]]&lt;&gt;"",EOMONTH(LoanStartDate,ROW(PaymentSchedule[[#This Row],[PMT NO]])-ROW(PaymentSchedule[[#Headers],[PMT NO]])-2)+DAY(LoanStartDate),"")</f>
        <v>56189</v>
      </c>
      <c r="D360" s="13">
        <f>IF(PaymentSchedule[[#This Row],[PMT NO]]&lt;&gt;"",IF(ROW()-ROW(PaymentSchedule[[#Headers],[BEGINNING BALANCE]])=1,LoanAmount,INDEX(PaymentSchedule[ENDING BALANCE],ROW()-ROW(PaymentSchedule[[#Headers],[BEGINNING BALANCE]])-1)),"")</f>
        <v>69939.875362053892</v>
      </c>
      <c r="E360" s="13">
        <f>IF(PaymentSchedule[[#This Row],[PMT NO]]&lt;&gt;"",ScheduledPayment,"")</f>
        <v>3891.588579409291</v>
      </c>
      <c r="F36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0" s="13">
        <f>IF(PaymentSchedule[[#This Row],[PMT NO]]&lt;&gt;"",PaymentSchedule[[#This Row],[TOTAL PAYMENT]]-PaymentSchedule[[#This Row],[INTEREST]],"")</f>
        <v>3498.176780497738</v>
      </c>
      <c r="I360" s="13">
        <f>IF(PaymentSchedule[[#This Row],[PMT NO]]&lt;&gt;"",PaymentSchedule[[#This Row],[BEGINNING BALANCE]]*(InterestRate/PaymentsPerYear),"")</f>
        <v>393.41179891155321</v>
      </c>
      <c r="J36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66441.698581556149</v>
      </c>
      <c r="K360" s="13">
        <f>IF(PaymentSchedule[[#This Row],[PMT NO]]&lt;&gt;"",SUM(INDEX(PaymentSchedule[INTEREST],1,1):PaymentSchedule[[#This Row],[INTEREST]]),"")</f>
        <v>797364.99273953412</v>
      </c>
    </row>
    <row r="361" spans="2:11" x14ac:dyDescent="0.2">
      <c r="B361" s="14">
        <f>IF(LoanIsGood,IF(ROW()-ROW(PaymentSchedule[[#Headers],[PMT NO]])&gt;ScheduledNumberOfPayments,"",ROW()-ROW(PaymentSchedule[[#Headers],[PMT NO]])),"")</f>
        <v>343</v>
      </c>
      <c r="C361" s="12">
        <f>IF(PaymentSchedule[[#This Row],[PMT NO]]&lt;&gt;"",EOMONTH(LoanStartDate,ROW(PaymentSchedule[[#This Row],[PMT NO]])-ROW(PaymentSchedule[[#Headers],[PMT NO]])-2)+DAY(LoanStartDate),"")</f>
        <v>56219</v>
      </c>
      <c r="D361" s="13">
        <f>IF(PaymentSchedule[[#This Row],[PMT NO]]&lt;&gt;"",IF(ROW()-ROW(PaymentSchedule[[#Headers],[BEGINNING BALANCE]])=1,LoanAmount,INDEX(PaymentSchedule[ENDING BALANCE],ROW()-ROW(PaymentSchedule[[#Headers],[BEGINNING BALANCE]])-1)),"")</f>
        <v>66441.698581556149</v>
      </c>
      <c r="E361" s="13">
        <f>IF(PaymentSchedule[[#This Row],[PMT NO]]&lt;&gt;"",ScheduledPayment,"")</f>
        <v>3891.588579409291</v>
      </c>
      <c r="F36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1" s="13">
        <f>IF(PaymentSchedule[[#This Row],[PMT NO]]&lt;&gt;"",PaymentSchedule[[#This Row],[TOTAL PAYMENT]]-PaymentSchedule[[#This Row],[INTEREST]],"")</f>
        <v>3517.8540248880377</v>
      </c>
      <c r="I361" s="13">
        <f>IF(PaymentSchedule[[#This Row],[PMT NO]]&lt;&gt;"",PaymentSchedule[[#This Row],[BEGINNING BALANCE]]*(InterestRate/PaymentsPerYear),"")</f>
        <v>373.73455452125336</v>
      </c>
      <c r="J36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62923.844556668111</v>
      </c>
      <c r="K361" s="13">
        <f>IF(PaymentSchedule[[#This Row],[PMT NO]]&lt;&gt;"",SUM(INDEX(PaymentSchedule[INTEREST],1,1):PaymentSchedule[[#This Row],[INTEREST]]),"")</f>
        <v>797738.7272940554</v>
      </c>
    </row>
    <row r="362" spans="2:11" x14ac:dyDescent="0.2">
      <c r="B362" s="14">
        <f>IF(LoanIsGood,IF(ROW()-ROW(PaymentSchedule[[#Headers],[PMT NO]])&gt;ScheduledNumberOfPayments,"",ROW()-ROW(PaymentSchedule[[#Headers],[PMT NO]])),"")</f>
        <v>344</v>
      </c>
      <c r="C362" s="12">
        <f>IF(PaymentSchedule[[#This Row],[PMT NO]]&lt;&gt;"",EOMONTH(LoanStartDate,ROW(PaymentSchedule[[#This Row],[PMT NO]])-ROW(PaymentSchedule[[#Headers],[PMT NO]])-2)+DAY(LoanStartDate),"")</f>
        <v>56250</v>
      </c>
      <c r="D362" s="13">
        <f>IF(PaymentSchedule[[#This Row],[PMT NO]]&lt;&gt;"",IF(ROW()-ROW(PaymentSchedule[[#Headers],[BEGINNING BALANCE]])=1,LoanAmount,INDEX(PaymentSchedule[ENDING BALANCE],ROW()-ROW(PaymentSchedule[[#Headers],[BEGINNING BALANCE]])-1)),"")</f>
        <v>62923.844556668111</v>
      </c>
      <c r="E362" s="13">
        <f>IF(PaymentSchedule[[#This Row],[PMT NO]]&lt;&gt;"",ScheduledPayment,"")</f>
        <v>3891.588579409291</v>
      </c>
      <c r="F36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2" s="13">
        <f>IF(PaymentSchedule[[#This Row],[PMT NO]]&lt;&gt;"",PaymentSchedule[[#This Row],[TOTAL PAYMENT]]-PaymentSchedule[[#This Row],[INTEREST]],"")</f>
        <v>3537.641953778033</v>
      </c>
      <c r="I362" s="13">
        <f>IF(PaymentSchedule[[#This Row],[PMT NO]]&lt;&gt;"",PaymentSchedule[[#This Row],[BEGINNING BALANCE]]*(InterestRate/PaymentsPerYear),"")</f>
        <v>353.94662563125814</v>
      </c>
      <c r="J36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59386.20260289008</v>
      </c>
      <c r="K362" s="13">
        <f>IF(PaymentSchedule[[#This Row],[PMT NO]]&lt;&gt;"",SUM(INDEX(PaymentSchedule[INTEREST],1,1):PaymentSchedule[[#This Row],[INTEREST]]),"")</f>
        <v>798092.6739196867</v>
      </c>
    </row>
    <row r="363" spans="2:11" x14ac:dyDescent="0.2">
      <c r="B363" s="14">
        <f>IF(LoanIsGood,IF(ROW()-ROW(PaymentSchedule[[#Headers],[PMT NO]])&gt;ScheduledNumberOfPayments,"",ROW()-ROW(PaymentSchedule[[#Headers],[PMT NO]])),"")</f>
        <v>345</v>
      </c>
      <c r="C363" s="12">
        <f>IF(PaymentSchedule[[#This Row],[PMT NO]]&lt;&gt;"",EOMONTH(LoanStartDate,ROW(PaymentSchedule[[#This Row],[PMT NO]])-ROW(PaymentSchedule[[#Headers],[PMT NO]])-2)+DAY(LoanStartDate),"")</f>
        <v>56281</v>
      </c>
      <c r="D363" s="13">
        <f>IF(PaymentSchedule[[#This Row],[PMT NO]]&lt;&gt;"",IF(ROW()-ROW(PaymentSchedule[[#Headers],[BEGINNING BALANCE]])=1,LoanAmount,INDEX(PaymentSchedule[ENDING BALANCE],ROW()-ROW(PaymentSchedule[[#Headers],[BEGINNING BALANCE]])-1)),"")</f>
        <v>59386.20260289008</v>
      </c>
      <c r="E363" s="13">
        <f>IF(PaymentSchedule[[#This Row],[PMT NO]]&lt;&gt;"",ScheduledPayment,"")</f>
        <v>3891.588579409291</v>
      </c>
      <c r="F36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3" s="13">
        <f>IF(PaymentSchedule[[#This Row],[PMT NO]]&lt;&gt;"",PaymentSchedule[[#This Row],[TOTAL PAYMENT]]-PaymentSchedule[[#This Row],[INTEREST]],"")</f>
        <v>3557.5411897680342</v>
      </c>
      <c r="I363" s="13">
        <f>IF(PaymentSchedule[[#This Row],[PMT NO]]&lt;&gt;"",PaymentSchedule[[#This Row],[BEGINNING BALANCE]]*(InterestRate/PaymentsPerYear),"")</f>
        <v>334.04738964125676</v>
      </c>
      <c r="J36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55828.661413122049</v>
      </c>
      <c r="K363" s="13">
        <f>IF(PaymentSchedule[[#This Row],[PMT NO]]&lt;&gt;"",SUM(INDEX(PaymentSchedule[INTEREST],1,1):PaymentSchedule[[#This Row],[INTEREST]]),"")</f>
        <v>798426.72130932799</v>
      </c>
    </row>
    <row r="364" spans="2:11" x14ac:dyDescent="0.2">
      <c r="B364" s="14">
        <f>IF(LoanIsGood,IF(ROW()-ROW(PaymentSchedule[[#Headers],[PMT NO]])&gt;ScheduledNumberOfPayments,"",ROW()-ROW(PaymentSchedule[[#Headers],[PMT NO]])),"")</f>
        <v>346</v>
      </c>
      <c r="C364" s="12">
        <f>IF(PaymentSchedule[[#This Row],[PMT NO]]&lt;&gt;"",EOMONTH(LoanStartDate,ROW(PaymentSchedule[[#This Row],[PMT NO]])-ROW(PaymentSchedule[[#Headers],[PMT NO]])-2)+DAY(LoanStartDate),"")</f>
        <v>56309</v>
      </c>
      <c r="D364" s="13">
        <f>IF(PaymentSchedule[[#This Row],[PMT NO]]&lt;&gt;"",IF(ROW()-ROW(PaymentSchedule[[#Headers],[BEGINNING BALANCE]])=1,LoanAmount,INDEX(PaymentSchedule[ENDING BALANCE],ROW()-ROW(PaymentSchedule[[#Headers],[BEGINNING BALANCE]])-1)),"")</f>
        <v>55828.661413122049</v>
      </c>
      <c r="E364" s="13">
        <f>IF(PaymentSchedule[[#This Row],[PMT NO]]&lt;&gt;"",ScheduledPayment,"")</f>
        <v>3891.588579409291</v>
      </c>
      <c r="F36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4" s="13">
        <f>IF(PaymentSchedule[[#This Row],[PMT NO]]&lt;&gt;"",PaymentSchedule[[#This Row],[TOTAL PAYMENT]]-PaymentSchedule[[#This Row],[INTEREST]],"")</f>
        <v>3577.5523589604795</v>
      </c>
      <c r="I364" s="13">
        <f>IF(PaymentSchedule[[#This Row],[PMT NO]]&lt;&gt;"",PaymentSchedule[[#This Row],[BEGINNING BALANCE]]*(InterestRate/PaymentsPerYear),"")</f>
        <v>314.03622044881155</v>
      </c>
      <c r="J36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52251.10905416157</v>
      </c>
      <c r="K364" s="13">
        <f>IF(PaymentSchedule[[#This Row],[PMT NO]]&lt;&gt;"",SUM(INDEX(PaymentSchedule[INTEREST],1,1):PaymentSchedule[[#This Row],[INTEREST]]),"")</f>
        <v>798740.75752977678</v>
      </c>
    </row>
    <row r="365" spans="2:11" x14ac:dyDescent="0.2">
      <c r="B365" s="14">
        <f>IF(LoanIsGood,IF(ROW()-ROW(PaymentSchedule[[#Headers],[PMT NO]])&gt;ScheduledNumberOfPayments,"",ROW()-ROW(PaymentSchedule[[#Headers],[PMT NO]])),"")</f>
        <v>347</v>
      </c>
      <c r="C365" s="12">
        <f>IF(PaymentSchedule[[#This Row],[PMT NO]]&lt;&gt;"",EOMONTH(LoanStartDate,ROW(PaymentSchedule[[#This Row],[PMT NO]])-ROW(PaymentSchedule[[#Headers],[PMT NO]])-2)+DAY(LoanStartDate),"")</f>
        <v>56340</v>
      </c>
      <c r="D365" s="13">
        <f>IF(PaymentSchedule[[#This Row],[PMT NO]]&lt;&gt;"",IF(ROW()-ROW(PaymentSchedule[[#Headers],[BEGINNING BALANCE]])=1,LoanAmount,INDEX(PaymentSchedule[ENDING BALANCE],ROW()-ROW(PaymentSchedule[[#Headers],[BEGINNING BALANCE]])-1)),"")</f>
        <v>52251.10905416157</v>
      </c>
      <c r="E365" s="13">
        <f>IF(PaymentSchedule[[#This Row],[PMT NO]]&lt;&gt;"",ScheduledPayment,"")</f>
        <v>3891.588579409291</v>
      </c>
      <c r="F36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5" s="13">
        <f>IF(PaymentSchedule[[#This Row],[PMT NO]]&lt;&gt;"",PaymentSchedule[[#This Row],[TOTAL PAYMENT]]-PaymentSchedule[[#This Row],[INTEREST]],"")</f>
        <v>3597.6760909796321</v>
      </c>
      <c r="I365" s="13">
        <f>IF(PaymentSchedule[[#This Row],[PMT NO]]&lt;&gt;"",PaymentSchedule[[#This Row],[BEGINNING BALANCE]]*(InterestRate/PaymentsPerYear),"")</f>
        <v>293.91248842965888</v>
      </c>
      <c r="J36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48653.432963181942</v>
      </c>
      <c r="K365" s="13">
        <f>IF(PaymentSchedule[[#This Row],[PMT NO]]&lt;&gt;"",SUM(INDEX(PaymentSchedule[INTEREST],1,1):PaymentSchedule[[#This Row],[INTEREST]]),"")</f>
        <v>799034.67001820647</v>
      </c>
    </row>
    <row r="366" spans="2:11" x14ac:dyDescent="0.2">
      <c r="B366" s="14">
        <f>IF(LoanIsGood,IF(ROW()-ROW(PaymentSchedule[[#Headers],[PMT NO]])&gt;ScheduledNumberOfPayments,"",ROW()-ROW(PaymentSchedule[[#Headers],[PMT NO]])),"")</f>
        <v>348</v>
      </c>
      <c r="C366" s="12">
        <f>IF(PaymentSchedule[[#This Row],[PMT NO]]&lt;&gt;"",EOMONTH(LoanStartDate,ROW(PaymentSchedule[[#This Row],[PMT NO]])-ROW(PaymentSchedule[[#Headers],[PMT NO]])-2)+DAY(LoanStartDate),"")</f>
        <v>56370</v>
      </c>
      <c r="D366" s="13">
        <f>IF(PaymentSchedule[[#This Row],[PMT NO]]&lt;&gt;"",IF(ROW()-ROW(PaymentSchedule[[#Headers],[BEGINNING BALANCE]])=1,LoanAmount,INDEX(PaymentSchedule[ENDING BALANCE],ROW()-ROW(PaymentSchedule[[#Headers],[BEGINNING BALANCE]])-1)),"")</f>
        <v>48653.432963181942</v>
      </c>
      <c r="E366" s="13">
        <f>IF(PaymentSchedule[[#This Row],[PMT NO]]&lt;&gt;"",ScheduledPayment,"")</f>
        <v>3891.588579409291</v>
      </c>
      <c r="F36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6" s="13">
        <f>IF(PaymentSchedule[[#This Row],[PMT NO]]&lt;&gt;"",PaymentSchedule[[#This Row],[TOTAL PAYMENT]]-PaymentSchedule[[#This Row],[INTEREST]],"")</f>
        <v>3617.9130189913926</v>
      </c>
      <c r="I366" s="13">
        <f>IF(PaymentSchedule[[#This Row],[PMT NO]]&lt;&gt;"",PaymentSchedule[[#This Row],[BEGINNING BALANCE]]*(InterestRate/PaymentsPerYear),"")</f>
        <v>273.67556041789845</v>
      </c>
      <c r="J36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45035.51994419055</v>
      </c>
      <c r="K366" s="13">
        <f>IF(PaymentSchedule[[#This Row],[PMT NO]]&lt;&gt;"",SUM(INDEX(PaymentSchedule[INTEREST],1,1):PaymentSchedule[[#This Row],[INTEREST]]),"")</f>
        <v>799308.3455786244</v>
      </c>
    </row>
    <row r="367" spans="2:11" x14ac:dyDescent="0.2">
      <c r="B367" s="14">
        <f>IF(LoanIsGood,IF(ROW()-ROW(PaymentSchedule[[#Headers],[PMT NO]])&gt;ScheduledNumberOfPayments,"",ROW()-ROW(PaymentSchedule[[#Headers],[PMT NO]])),"")</f>
        <v>349</v>
      </c>
      <c r="C367" s="12">
        <f>IF(PaymentSchedule[[#This Row],[PMT NO]]&lt;&gt;"",EOMONTH(LoanStartDate,ROW(PaymentSchedule[[#This Row],[PMT NO]])-ROW(PaymentSchedule[[#Headers],[PMT NO]])-2)+DAY(LoanStartDate),"")</f>
        <v>56401</v>
      </c>
      <c r="D367" s="13">
        <f>IF(PaymentSchedule[[#This Row],[PMT NO]]&lt;&gt;"",IF(ROW()-ROW(PaymentSchedule[[#Headers],[BEGINNING BALANCE]])=1,LoanAmount,INDEX(PaymentSchedule[ENDING BALANCE],ROW()-ROW(PaymentSchedule[[#Headers],[BEGINNING BALANCE]])-1)),"")</f>
        <v>45035.51994419055</v>
      </c>
      <c r="E367" s="13">
        <f>IF(PaymentSchedule[[#This Row],[PMT NO]]&lt;&gt;"",ScheduledPayment,"")</f>
        <v>3891.588579409291</v>
      </c>
      <c r="F36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7" s="13">
        <f>IF(PaymentSchedule[[#This Row],[PMT NO]]&lt;&gt;"",PaymentSchedule[[#This Row],[TOTAL PAYMENT]]-PaymentSchedule[[#This Row],[INTEREST]],"")</f>
        <v>3638.2637797232192</v>
      </c>
      <c r="I367" s="13">
        <f>IF(PaymentSchedule[[#This Row],[PMT NO]]&lt;&gt;"",PaymentSchedule[[#This Row],[BEGINNING BALANCE]]*(InterestRate/PaymentsPerYear),"")</f>
        <v>253.32479968607188</v>
      </c>
      <c r="J36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41397.256164467333</v>
      </c>
      <c r="K367" s="13">
        <f>IF(PaymentSchedule[[#This Row],[PMT NO]]&lt;&gt;"",SUM(INDEX(PaymentSchedule[INTEREST],1,1):PaymentSchedule[[#This Row],[INTEREST]]),"")</f>
        <v>799561.67037831049</v>
      </c>
    </row>
    <row r="368" spans="2:11" x14ac:dyDescent="0.2">
      <c r="B368" s="14">
        <f>IF(LoanIsGood,IF(ROW()-ROW(PaymentSchedule[[#Headers],[PMT NO]])&gt;ScheduledNumberOfPayments,"",ROW()-ROW(PaymentSchedule[[#Headers],[PMT NO]])),"")</f>
        <v>350</v>
      </c>
      <c r="C368" s="12">
        <f>IF(PaymentSchedule[[#This Row],[PMT NO]]&lt;&gt;"",EOMONTH(LoanStartDate,ROW(PaymentSchedule[[#This Row],[PMT NO]])-ROW(PaymentSchedule[[#Headers],[PMT NO]])-2)+DAY(LoanStartDate),"")</f>
        <v>56431</v>
      </c>
      <c r="D368" s="13">
        <f>IF(PaymentSchedule[[#This Row],[PMT NO]]&lt;&gt;"",IF(ROW()-ROW(PaymentSchedule[[#Headers],[BEGINNING BALANCE]])=1,LoanAmount,INDEX(PaymentSchedule[ENDING BALANCE],ROW()-ROW(PaymentSchedule[[#Headers],[BEGINNING BALANCE]])-1)),"")</f>
        <v>41397.256164467333</v>
      </c>
      <c r="E368" s="13">
        <f>IF(PaymentSchedule[[#This Row],[PMT NO]]&lt;&gt;"",ScheduledPayment,"")</f>
        <v>3891.588579409291</v>
      </c>
      <c r="F36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8" s="13">
        <f>IF(PaymentSchedule[[#This Row],[PMT NO]]&lt;&gt;"",PaymentSchedule[[#This Row],[TOTAL PAYMENT]]-PaymentSchedule[[#This Row],[INTEREST]],"")</f>
        <v>3658.7290134841624</v>
      </c>
      <c r="I368" s="13">
        <f>IF(PaymentSchedule[[#This Row],[PMT NO]]&lt;&gt;"",PaymentSchedule[[#This Row],[BEGINNING BALANCE]]*(InterestRate/PaymentsPerYear),"")</f>
        <v>232.85956592512878</v>
      </c>
      <c r="J36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37738.527150983173</v>
      </c>
      <c r="K368" s="13">
        <f>IF(PaymentSchedule[[#This Row],[PMT NO]]&lt;&gt;"",SUM(INDEX(PaymentSchedule[INTEREST],1,1):PaymentSchedule[[#This Row],[INTEREST]]),"")</f>
        <v>799794.52994423558</v>
      </c>
    </row>
    <row r="369" spans="2:11" x14ac:dyDescent="0.2">
      <c r="B369" s="14">
        <f>IF(LoanIsGood,IF(ROW()-ROW(PaymentSchedule[[#Headers],[PMT NO]])&gt;ScheduledNumberOfPayments,"",ROW()-ROW(PaymentSchedule[[#Headers],[PMT NO]])),"")</f>
        <v>351</v>
      </c>
      <c r="C369" s="12">
        <f>IF(PaymentSchedule[[#This Row],[PMT NO]]&lt;&gt;"",EOMONTH(LoanStartDate,ROW(PaymentSchedule[[#This Row],[PMT NO]])-ROW(PaymentSchedule[[#Headers],[PMT NO]])-2)+DAY(LoanStartDate),"")</f>
        <v>56462</v>
      </c>
      <c r="D369" s="13">
        <f>IF(PaymentSchedule[[#This Row],[PMT NO]]&lt;&gt;"",IF(ROW()-ROW(PaymentSchedule[[#Headers],[BEGINNING BALANCE]])=1,LoanAmount,INDEX(PaymentSchedule[ENDING BALANCE],ROW()-ROW(PaymentSchedule[[#Headers],[BEGINNING BALANCE]])-1)),"")</f>
        <v>37738.527150983173</v>
      </c>
      <c r="E369" s="13">
        <f>IF(PaymentSchedule[[#This Row],[PMT NO]]&lt;&gt;"",ScheduledPayment,"")</f>
        <v>3891.588579409291</v>
      </c>
      <c r="F36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69" s="13">
        <f>IF(PaymentSchedule[[#This Row],[PMT NO]]&lt;&gt;"",PaymentSchedule[[#This Row],[TOTAL PAYMENT]]-PaymentSchedule[[#This Row],[INTEREST]],"")</f>
        <v>3679.3093641850105</v>
      </c>
      <c r="I369" s="13">
        <f>IF(PaymentSchedule[[#This Row],[PMT NO]]&lt;&gt;"",PaymentSchedule[[#This Row],[BEGINNING BALANCE]]*(InterestRate/PaymentsPerYear),"")</f>
        <v>212.27921522428036</v>
      </c>
      <c r="J36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34059.217786798159</v>
      </c>
      <c r="K369" s="13">
        <f>IF(PaymentSchedule[[#This Row],[PMT NO]]&lt;&gt;"",SUM(INDEX(PaymentSchedule[INTEREST],1,1):PaymentSchedule[[#This Row],[INTEREST]]),"")</f>
        <v>800006.8091594599</v>
      </c>
    </row>
    <row r="370" spans="2:11" x14ac:dyDescent="0.2">
      <c r="B370" s="14">
        <f>IF(LoanIsGood,IF(ROW()-ROW(PaymentSchedule[[#Headers],[PMT NO]])&gt;ScheduledNumberOfPayments,"",ROW()-ROW(PaymentSchedule[[#Headers],[PMT NO]])),"")</f>
        <v>352</v>
      </c>
      <c r="C370" s="12">
        <f>IF(PaymentSchedule[[#This Row],[PMT NO]]&lt;&gt;"",EOMONTH(LoanStartDate,ROW(PaymentSchedule[[#This Row],[PMT NO]])-ROW(PaymentSchedule[[#Headers],[PMT NO]])-2)+DAY(LoanStartDate),"")</f>
        <v>56493</v>
      </c>
      <c r="D370" s="13">
        <f>IF(PaymentSchedule[[#This Row],[PMT NO]]&lt;&gt;"",IF(ROW()-ROW(PaymentSchedule[[#Headers],[BEGINNING BALANCE]])=1,LoanAmount,INDEX(PaymentSchedule[ENDING BALANCE],ROW()-ROW(PaymentSchedule[[#Headers],[BEGINNING BALANCE]])-1)),"")</f>
        <v>34059.217786798159</v>
      </c>
      <c r="E370" s="13">
        <f>IF(PaymentSchedule[[#This Row],[PMT NO]]&lt;&gt;"",ScheduledPayment,"")</f>
        <v>3891.588579409291</v>
      </c>
      <c r="F37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0" s="13">
        <f>IF(PaymentSchedule[[#This Row],[PMT NO]]&lt;&gt;"",PaymentSchedule[[#This Row],[TOTAL PAYMENT]]-PaymentSchedule[[#This Row],[INTEREST]],"")</f>
        <v>3700.0054793585514</v>
      </c>
      <c r="I370" s="13">
        <f>IF(PaymentSchedule[[#This Row],[PMT NO]]&lt;&gt;"",PaymentSchedule[[#This Row],[BEGINNING BALANCE]]*(InterestRate/PaymentsPerYear),"")</f>
        <v>191.58310005073966</v>
      </c>
      <c r="J37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30359.212307439608</v>
      </c>
      <c r="K370" s="13">
        <f>IF(PaymentSchedule[[#This Row],[PMT NO]]&lt;&gt;"",SUM(INDEX(PaymentSchedule[INTEREST],1,1):PaymentSchedule[[#This Row],[INTEREST]]),"")</f>
        <v>800198.39225951058</v>
      </c>
    </row>
    <row r="371" spans="2:11" x14ac:dyDescent="0.2">
      <c r="B371" s="14">
        <f>IF(LoanIsGood,IF(ROW()-ROW(PaymentSchedule[[#Headers],[PMT NO]])&gt;ScheduledNumberOfPayments,"",ROW()-ROW(PaymentSchedule[[#Headers],[PMT NO]])),"")</f>
        <v>353</v>
      </c>
      <c r="C371" s="12">
        <f>IF(PaymentSchedule[[#This Row],[PMT NO]]&lt;&gt;"",EOMONTH(LoanStartDate,ROW(PaymentSchedule[[#This Row],[PMT NO]])-ROW(PaymentSchedule[[#Headers],[PMT NO]])-2)+DAY(LoanStartDate),"")</f>
        <v>56523</v>
      </c>
      <c r="D371" s="13">
        <f>IF(PaymentSchedule[[#This Row],[PMT NO]]&lt;&gt;"",IF(ROW()-ROW(PaymentSchedule[[#Headers],[BEGINNING BALANCE]])=1,LoanAmount,INDEX(PaymentSchedule[ENDING BALANCE],ROW()-ROW(PaymentSchedule[[#Headers],[BEGINNING BALANCE]])-1)),"")</f>
        <v>30359.212307439608</v>
      </c>
      <c r="E371" s="13">
        <f>IF(PaymentSchedule[[#This Row],[PMT NO]]&lt;&gt;"",ScheduledPayment,"")</f>
        <v>3891.588579409291</v>
      </c>
      <c r="F37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1" s="13">
        <f>IF(PaymentSchedule[[#This Row],[PMT NO]]&lt;&gt;"",PaymentSchedule[[#This Row],[TOTAL PAYMENT]]-PaymentSchedule[[#This Row],[INTEREST]],"")</f>
        <v>3720.818010179943</v>
      </c>
      <c r="I371" s="13">
        <f>IF(PaymentSchedule[[#This Row],[PMT NO]]&lt;&gt;"",PaymentSchedule[[#This Row],[BEGINNING BALANCE]]*(InterestRate/PaymentsPerYear),"")</f>
        <v>170.77056922934781</v>
      </c>
      <c r="J37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26638.394297259663</v>
      </c>
      <c r="K371" s="13">
        <f>IF(PaymentSchedule[[#This Row],[PMT NO]]&lt;&gt;"",SUM(INDEX(PaymentSchedule[INTEREST],1,1):PaymentSchedule[[#This Row],[INTEREST]]),"")</f>
        <v>800369.16282873997</v>
      </c>
    </row>
    <row r="372" spans="2:11" x14ac:dyDescent="0.2">
      <c r="B372" s="14">
        <f>IF(LoanIsGood,IF(ROW()-ROW(PaymentSchedule[[#Headers],[PMT NO]])&gt;ScheduledNumberOfPayments,"",ROW()-ROW(PaymentSchedule[[#Headers],[PMT NO]])),"")</f>
        <v>354</v>
      </c>
      <c r="C372" s="12">
        <f>IF(PaymentSchedule[[#This Row],[PMT NO]]&lt;&gt;"",EOMONTH(LoanStartDate,ROW(PaymentSchedule[[#This Row],[PMT NO]])-ROW(PaymentSchedule[[#Headers],[PMT NO]])-2)+DAY(LoanStartDate),"")</f>
        <v>56554</v>
      </c>
      <c r="D372" s="13">
        <f>IF(PaymentSchedule[[#This Row],[PMT NO]]&lt;&gt;"",IF(ROW()-ROW(PaymentSchedule[[#Headers],[BEGINNING BALANCE]])=1,LoanAmount,INDEX(PaymentSchedule[ENDING BALANCE],ROW()-ROW(PaymentSchedule[[#Headers],[BEGINNING BALANCE]])-1)),"")</f>
        <v>26638.394297259663</v>
      </c>
      <c r="E372" s="13">
        <f>IF(PaymentSchedule[[#This Row],[PMT NO]]&lt;&gt;"",ScheduledPayment,"")</f>
        <v>3891.588579409291</v>
      </c>
      <c r="F37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2" s="13">
        <f>IF(PaymentSchedule[[#This Row],[PMT NO]]&lt;&gt;"",PaymentSchedule[[#This Row],[TOTAL PAYMENT]]-PaymentSchedule[[#This Row],[INTEREST]],"")</f>
        <v>3741.7476114872052</v>
      </c>
      <c r="I372" s="13">
        <f>IF(PaymentSchedule[[#This Row],[PMT NO]]&lt;&gt;"",PaymentSchedule[[#This Row],[BEGINNING BALANCE]]*(InterestRate/PaymentsPerYear),"")</f>
        <v>149.84096792208561</v>
      </c>
      <c r="J37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22896.646685772459</v>
      </c>
      <c r="K372" s="13">
        <f>IF(PaymentSchedule[[#This Row],[PMT NO]]&lt;&gt;"",SUM(INDEX(PaymentSchedule[INTEREST],1,1):PaymentSchedule[[#This Row],[INTEREST]]),"")</f>
        <v>800519.00379666209</v>
      </c>
    </row>
    <row r="373" spans="2:11" x14ac:dyDescent="0.2">
      <c r="B373" s="14">
        <f>IF(LoanIsGood,IF(ROW()-ROW(PaymentSchedule[[#Headers],[PMT NO]])&gt;ScheduledNumberOfPayments,"",ROW()-ROW(PaymentSchedule[[#Headers],[PMT NO]])),"")</f>
        <v>355</v>
      </c>
      <c r="C373" s="12">
        <f>IF(PaymentSchedule[[#This Row],[PMT NO]]&lt;&gt;"",EOMONTH(LoanStartDate,ROW(PaymentSchedule[[#This Row],[PMT NO]])-ROW(PaymentSchedule[[#Headers],[PMT NO]])-2)+DAY(LoanStartDate),"")</f>
        <v>56584</v>
      </c>
      <c r="D373" s="13">
        <f>IF(PaymentSchedule[[#This Row],[PMT NO]]&lt;&gt;"",IF(ROW()-ROW(PaymentSchedule[[#Headers],[BEGINNING BALANCE]])=1,LoanAmount,INDEX(PaymentSchedule[ENDING BALANCE],ROW()-ROW(PaymentSchedule[[#Headers],[BEGINNING BALANCE]])-1)),"")</f>
        <v>22896.646685772459</v>
      </c>
      <c r="E373" s="13">
        <f>IF(PaymentSchedule[[#This Row],[PMT NO]]&lt;&gt;"",ScheduledPayment,"")</f>
        <v>3891.588579409291</v>
      </c>
      <c r="F37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3" s="13">
        <f>IF(PaymentSchedule[[#This Row],[PMT NO]]&lt;&gt;"",PaymentSchedule[[#This Row],[TOTAL PAYMENT]]-PaymentSchedule[[#This Row],[INTEREST]],"")</f>
        <v>3762.7949418018211</v>
      </c>
      <c r="I373" s="13">
        <f>IF(PaymentSchedule[[#This Row],[PMT NO]]&lt;&gt;"",PaymentSchedule[[#This Row],[BEGINNING BALANCE]]*(InterestRate/PaymentsPerYear),"")</f>
        <v>128.79363760747009</v>
      </c>
      <c r="J37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19133.851743970637</v>
      </c>
      <c r="K373" s="13">
        <f>IF(PaymentSchedule[[#This Row],[PMT NO]]&lt;&gt;"",SUM(INDEX(PaymentSchedule[INTEREST],1,1):PaymentSchedule[[#This Row],[INTEREST]]),"")</f>
        <v>800647.79743426957</v>
      </c>
    </row>
    <row r="374" spans="2:11" x14ac:dyDescent="0.2">
      <c r="B374" s="14">
        <f>IF(LoanIsGood,IF(ROW()-ROW(PaymentSchedule[[#Headers],[PMT NO]])&gt;ScheduledNumberOfPayments,"",ROW()-ROW(PaymentSchedule[[#Headers],[PMT NO]])),"")</f>
        <v>356</v>
      </c>
      <c r="C374" s="12">
        <f>IF(PaymentSchedule[[#This Row],[PMT NO]]&lt;&gt;"",EOMONTH(LoanStartDate,ROW(PaymentSchedule[[#This Row],[PMT NO]])-ROW(PaymentSchedule[[#Headers],[PMT NO]])-2)+DAY(LoanStartDate),"")</f>
        <v>56615</v>
      </c>
      <c r="D374" s="13">
        <f>IF(PaymentSchedule[[#This Row],[PMT NO]]&lt;&gt;"",IF(ROW()-ROW(PaymentSchedule[[#Headers],[BEGINNING BALANCE]])=1,LoanAmount,INDEX(PaymentSchedule[ENDING BALANCE],ROW()-ROW(PaymentSchedule[[#Headers],[BEGINNING BALANCE]])-1)),"")</f>
        <v>19133.851743970637</v>
      </c>
      <c r="E374" s="13">
        <f>IF(PaymentSchedule[[#This Row],[PMT NO]]&lt;&gt;"",ScheduledPayment,"")</f>
        <v>3891.588579409291</v>
      </c>
      <c r="F37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4" s="13">
        <f>IF(PaymentSchedule[[#This Row],[PMT NO]]&lt;&gt;"",PaymentSchedule[[#This Row],[TOTAL PAYMENT]]-PaymentSchedule[[#This Row],[INTEREST]],"")</f>
        <v>3783.9606633494564</v>
      </c>
      <c r="I374" s="13">
        <f>IF(PaymentSchedule[[#This Row],[PMT NO]]&lt;&gt;"",PaymentSchedule[[#This Row],[BEGINNING BALANCE]]*(InterestRate/PaymentsPerYear),"")</f>
        <v>107.62791605983485</v>
      </c>
      <c r="J37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15349.891080621181</v>
      </c>
      <c r="K374" s="13">
        <f>IF(PaymentSchedule[[#This Row],[PMT NO]]&lt;&gt;"",SUM(INDEX(PaymentSchedule[INTEREST],1,1):PaymentSchedule[[#This Row],[INTEREST]]),"")</f>
        <v>800755.42535032937</v>
      </c>
    </row>
    <row r="375" spans="2:11" x14ac:dyDescent="0.2">
      <c r="B375" s="14">
        <f>IF(LoanIsGood,IF(ROW()-ROW(PaymentSchedule[[#Headers],[PMT NO]])&gt;ScheduledNumberOfPayments,"",ROW()-ROW(PaymentSchedule[[#Headers],[PMT NO]])),"")</f>
        <v>357</v>
      </c>
      <c r="C375" s="12">
        <f>IF(PaymentSchedule[[#This Row],[PMT NO]]&lt;&gt;"",EOMONTH(LoanStartDate,ROW(PaymentSchedule[[#This Row],[PMT NO]])-ROW(PaymentSchedule[[#Headers],[PMT NO]])-2)+DAY(LoanStartDate),"")</f>
        <v>56646</v>
      </c>
      <c r="D375" s="13">
        <f>IF(PaymentSchedule[[#This Row],[PMT NO]]&lt;&gt;"",IF(ROW()-ROW(PaymentSchedule[[#Headers],[BEGINNING BALANCE]])=1,LoanAmount,INDEX(PaymentSchedule[ENDING BALANCE],ROW()-ROW(PaymentSchedule[[#Headers],[BEGINNING BALANCE]])-1)),"")</f>
        <v>15349.891080621181</v>
      </c>
      <c r="E375" s="13">
        <f>IF(PaymentSchedule[[#This Row],[PMT NO]]&lt;&gt;"",ScheduledPayment,"")</f>
        <v>3891.588579409291</v>
      </c>
      <c r="F37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5" s="13">
        <f>IF(PaymentSchedule[[#This Row],[PMT NO]]&lt;&gt;"",PaymentSchedule[[#This Row],[TOTAL PAYMENT]]-PaymentSchedule[[#This Row],[INTEREST]],"")</f>
        <v>3805.2454420807967</v>
      </c>
      <c r="I375" s="13">
        <f>IF(PaymentSchedule[[#This Row],[PMT NO]]&lt;&gt;"",PaymentSchedule[[#This Row],[BEGINNING BALANCE]]*(InterestRate/PaymentsPerYear),"")</f>
        <v>86.343137328494151</v>
      </c>
      <c r="J37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11544.645638540384</v>
      </c>
      <c r="K375" s="13">
        <f>IF(PaymentSchedule[[#This Row],[PMT NO]]&lt;&gt;"",SUM(INDEX(PaymentSchedule[INTEREST],1,1):PaymentSchedule[[#This Row],[INTEREST]]),"")</f>
        <v>800841.76848765789</v>
      </c>
    </row>
    <row r="376" spans="2:11" x14ac:dyDescent="0.2">
      <c r="B376" s="14">
        <f>IF(LoanIsGood,IF(ROW()-ROW(PaymentSchedule[[#Headers],[PMT NO]])&gt;ScheduledNumberOfPayments,"",ROW()-ROW(PaymentSchedule[[#Headers],[PMT NO]])),"")</f>
        <v>358</v>
      </c>
      <c r="C376" s="12">
        <f>IF(PaymentSchedule[[#This Row],[PMT NO]]&lt;&gt;"",EOMONTH(LoanStartDate,ROW(PaymentSchedule[[#This Row],[PMT NO]])-ROW(PaymentSchedule[[#Headers],[PMT NO]])-2)+DAY(LoanStartDate),"")</f>
        <v>56674</v>
      </c>
      <c r="D376" s="13">
        <f>IF(PaymentSchedule[[#This Row],[PMT NO]]&lt;&gt;"",IF(ROW()-ROW(PaymentSchedule[[#Headers],[BEGINNING BALANCE]])=1,LoanAmount,INDEX(PaymentSchedule[ENDING BALANCE],ROW()-ROW(PaymentSchedule[[#Headers],[BEGINNING BALANCE]])-1)),"")</f>
        <v>11544.645638540384</v>
      </c>
      <c r="E376" s="13">
        <f>IF(PaymentSchedule[[#This Row],[PMT NO]]&lt;&gt;"",ScheduledPayment,"")</f>
        <v>3891.588579409291</v>
      </c>
      <c r="F37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6" s="13">
        <f>IF(PaymentSchedule[[#This Row],[PMT NO]]&lt;&gt;"",PaymentSchedule[[#This Row],[TOTAL PAYMENT]]-PaymentSchedule[[#This Row],[INTEREST]],"")</f>
        <v>3826.6499476925014</v>
      </c>
      <c r="I376" s="13">
        <f>IF(PaymentSchedule[[#This Row],[PMT NO]]&lt;&gt;"",PaymentSchedule[[#This Row],[BEGINNING BALANCE]]*(InterestRate/PaymentsPerYear),"")</f>
        <v>64.938631716789658</v>
      </c>
      <c r="J37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7717.9956908478816</v>
      </c>
      <c r="K376" s="13">
        <f>IF(PaymentSchedule[[#This Row],[PMT NO]]&lt;&gt;"",SUM(INDEX(PaymentSchedule[INTEREST],1,1):PaymentSchedule[[#This Row],[INTEREST]]),"")</f>
        <v>800906.70711937465</v>
      </c>
    </row>
    <row r="377" spans="2:11" x14ac:dyDescent="0.2">
      <c r="B377" s="14">
        <f>IF(LoanIsGood,IF(ROW()-ROW(PaymentSchedule[[#Headers],[PMT NO]])&gt;ScheduledNumberOfPayments,"",ROW()-ROW(PaymentSchedule[[#Headers],[PMT NO]])),"")</f>
        <v>359</v>
      </c>
      <c r="C377" s="12">
        <f>IF(PaymentSchedule[[#This Row],[PMT NO]]&lt;&gt;"",EOMONTH(LoanStartDate,ROW(PaymentSchedule[[#This Row],[PMT NO]])-ROW(PaymentSchedule[[#Headers],[PMT NO]])-2)+DAY(LoanStartDate),"")</f>
        <v>56705</v>
      </c>
      <c r="D377" s="13">
        <f>IF(PaymentSchedule[[#This Row],[PMT NO]]&lt;&gt;"",IF(ROW()-ROW(PaymentSchedule[[#Headers],[BEGINNING BALANCE]])=1,LoanAmount,INDEX(PaymentSchedule[ENDING BALANCE],ROW()-ROW(PaymentSchedule[[#Headers],[BEGINNING BALANCE]])-1)),"")</f>
        <v>7717.9956908478816</v>
      </c>
      <c r="E377" s="13">
        <f>IF(PaymentSchedule[[#This Row],[PMT NO]]&lt;&gt;"",ScheduledPayment,"")</f>
        <v>3891.588579409291</v>
      </c>
      <c r="F37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3891.588579409291</v>
      </c>
      <c r="H377" s="13">
        <f>IF(PaymentSchedule[[#This Row],[PMT NO]]&lt;&gt;"",PaymentSchedule[[#This Row],[TOTAL PAYMENT]]-PaymentSchedule[[#This Row],[INTEREST]],"")</f>
        <v>3848.1748536482719</v>
      </c>
      <c r="I377" s="13">
        <f>IF(PaymentSchedule[[#This Row],[PMT NO]]&lt;&gt;"",PaymentSchedule[[#This Row],[BEGINNING BALANCE]]*(InterestRate/PaymentsPerYear),"")</f>
        <v>43.413725761019336</v>
      </c>
      <c r="J37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3869.8208371996097</v>
      </c>
      <c r="K377" s="13">
        <f>IF(PaymentSchedule[[#This Row],[PMT NO]]&lt;&gt;"",SUM(INDEX(PaymentSchedule[INTEREST],1,1):PaymentSchedule[[#This Row],[INTEREST]]),"")</f>
        <v>800950.12084513565</v>
      </c>
    </row>
    <row r="378" spans="2:11" x14ac:dyDescent="0.2">
      <c r="B378" s="14">
        <f>IF(LoanIsGood,IF(ROW()-ROW(PaymentSchedule[[#Headers],[PMT NO]])&gt;ScheduledNumberOfPayments,"",ROW()-ROW(PaymentSchedule[[#Headers],[PMT NO]])),"")</f>
        <v>360</v>
      </c>
      <c r="C378" s="12">
        <f>IF(PaymentSchedule[[#This Row],[PMT NO]]&lt;&gt;"",EOMONTH(LoanStartDate,ROW(PaymentSchedule[[#This Row],[PMT NO]])-ROW(PaymentSchedule[[#Headers],[PMT NO]])-2)+DAY(LoanStartDate),"")</f>
        <v>56735</v>
      </c>
      <c r="D378" s="13">
        <f>IF(PaymentSchedule[[#This Row],[PMT NO]]&lt;&gt;"",IF(ROW()-ROW(PaymentSchedule[[#Headers],[BEGINNING BALANCE]])=1,LoanAmount,INDEX(PaymentSchedule[ENDING BALANCE],ROW()-ROW(PaymentSchedule[[#Headers],[BEGINNING BALANCE]])-1)),"")</f>
        <v>3869.8208371996097</v>
      </c>
      <c r="E378" s="13">
        <f>IF(PaymentSchedule[[#This Row],[PMT NO]]&lt;&gt;"",ScheduledPayment,"")</f>
        <v>3891.588579409291</v>
      </c>
      <c r="F37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3869.8208371996097</v>
      </c>
      <c r="H378" s="13">
        <f>IF(PaymentSchedule[[#This Row],[PMT NO]]&lt;&gt;"",PaymentSchedule[[#This Row],[TOTAL PAYMENT]]-PaymentSchedule[[#This Row],[INTEREST]],"")</f>
        <v>3848.0530949903618</v>
      </c>
      <c r="I378" s="13">
        <f>IF(PaymentSchedule[[#This Row],[PMT NO]]&lt;&gt;"",PaymentSchedule[[#This Row],[BEGINNING BALANCE]]*(InterestRate/PaymentsPerYear),"")</f>
        <v>21.767742209247807</v>
      </c>
      <c r="J37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8" s="13">
        <f>IF(PaymentSchedule[[#This Row],[PMT NO]]&lt;&gt;"",SUM(INDEX(PaymentSchedule[INTEREST],1,1):PaymentSchedule[[#This Row],[INTEREST]]),"")</f>
        <v>800971.8885873449</v>
      </c>
    </row>
  </sheetData>
  <sheetProtection selectLockedCells="1"/>
  <mergeCells count="14">
    <mergeCell ref="I16:J16"/>
    <mergeCell ref="C10:D10"/>
    <mergeCell ref="C12:D12"/>
    <mergeCell ref="C13:D13"/>
    <mergeCell ref="C14:D14"/>
    <mergeCell ref="H15:I15"/>
    <mergeCell ref="C9:E9"/>
    <mergeCell ref="C6:H7"/>
    <mergeCell ref="C15:D15"/>
    <mergeCell ref="H10:I10"/>
    <mergeCell ref="H11:I11"/>
    <mergeCell ref="H12:I12"/>
    <mergeCell ref="H13:I13"/>
    <mergeCell ref="H14:I14"/>
  </mergeCells>
  <conditionalFormatting sqref="B19:K378">
    <cfRule type="expression" dxfId="0" priority="1">
      <formula>($B19="")+(($D19=0)*($F19=0))</formula>
    </cfRule>
  </conditionalFormatting>
  <dataValidations count="1">
    <dataValidation allowBlank="1" showErrorMessage="1" sqref="A1:XFD1048576" xr:uid="{DE58A6F7-CB11-4109-BB9F-A02812CE7F2A}"/>
  </dataValidations>
  <hyperlinks>
    <hyperlink ref="J7" r:id="rId1" xr:uid="{80915E22-382D-4939-90CF-7C8A703B464A}"/>
  </hyperlinks>
  <printOptions horizontalCentered="1"/>
  <pageMargins left="0.4" right="0.4" top="0.4" bottom="0.5" header="0.3" footer="0.3"/>
  <pageSetup scale="79" fitToHeight="0" orientation="landscape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Amortization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'Amortization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Company>MortgageCalculator.org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Excel Mortgage Calculator With Extra Payments</dc:title>
  <dc:subject>Calculate mortgage payments quickly and easily. Includes extra payments option.</dc:subject>
  <dc:creator>MortgageCalculator.org</dc:creator>
  <cp:keywords>mortgage; home loans; amortization</cp:keywords>
  <dc:description>web-ready Excel template to calculate montly mortgage payments with amortization schedule and extra payments.</dc:description>
  <cp:lastModifiedBy>Nicole Obenshine</cp:lastModifiedBy>
  <cp:revision>1</cp:revision>
  <dcterms:created xsi:type="dcterms:W3CDTF">2016-12-02T10:43:28Z</dcterms:created>
  <dcterms:modified xsi:type="dcterms:W3CDTF">2025-06-30T16:51:58Z</dcterms:modified>
  <cp:category>mortgage;home loans;amortization</cp:category>
  <cp:version>1.0</cp:version>
</cp:coreProperties>
</file>