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33803c090aef45f/Documents/Gulf Swimming/"/>
    </mc:Choice>
  </mc:AlternateContent>
  <xr:revisionPtr revIDLastSave="3" documentId="8_{3D315899-BE0C-4B75-967E-FAEA2EF7EBC2}" xr6:coauthVersionLast="47" xr6:coauthVersionMax="47" xr10:uidLastSave="{89D22927-E5BE-4FF3-ACA4-A02DFBD3EA43}"/>
  <bookViews>
    <workbookView xWindow="-110" yWindow="-110" windowWidth="22780" windowHeight="14540" xr2:uid="{00000000-000D-0000-FFFF-FFFF00000000}"/>
  </bookViews>
  <sheets>
    <sheet name="Officials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" i="4" l="1"/>
  <c r="F13" i="4"/>
  <c r="G13" i="4" s="1"/>
  <c r="I13" i="4" s="1"/>
  <c r="J13" i="4" s="1"/>
  <c r="F12" i="4"/>
  <c r="G12" i="4"/>
  <c r="I12" i="4" s="1"/>
  <c r="J12" i="4" s="1"/>
  <c r="F11" i="4"/>
  <c r="G11" i="4" s="1"/>
  <c r="I11" i="4" s="1"/>
  <c r="J11" i="4" s="1"/>
  <c r="F10" i="4"/>
  <c r="G10" i="4"/>
  <c r="I10" i="4" s="1"/>
  <c r="J10" i="4" s="1"/>
  <c r="F44" i="4"/>
  <c r="L7" i="4"/>
  <c r="F7" i="4"/>
  <c r="G7" i="4" s="1"/>
  <c r="I7" i="4" s="1"/>
  <c r="J7" i="4" s="1"/>
  <c r="L15" i="4"/>
  <c r="F15" i="4"/>
  <c r="G15" i="4" s="1"/>
  <c r="I15" i="4" s="1"/>
  <c r="J15" i="4" s="1"/>
  <c r="F14" i="4"/>
  <c r="G14" i="4" s="1"/>
  <c r="I14" i="4" s="1"/>
  <c r="J14" i="4" s="1"/>
  <c r="L5" i="4"/>
  <c r="F9" i="4"/>
  <c r="G9" i="4" s="1"/>
  <c r="I9" i="4" s="1"/>
  <c r="J9" i="4" s="1"/>
  <c r="L9" i="4"/>
  <c r="F19" i="4"/>
  <c r="G19" i="4" s="1"/>
  <c r="I19" i="4" s="1"/>
  <c r="J19" i="4" s="1"/>
  <c r="O7" i="4" l="1"/>
  <c r="G29" i="4" s="1"/>
  <c r="M37" i="4"/>
  <c r="P7" i="4"/>
  <c r="H29" i="4" s="1"/>
  <c r="M29" i="4"/>
  <c r="L29" i="4"/>
  <c r="K29" i="4"/>
  <c r="J29" i="4"/>
  <c r="L31" i="4"/>
  <c r="J37" i="4"/>
  <c r="K37" i="4"/>
  <c r="L37" i="4"/>
  <c r="P15" i="4"/>
  <c r="H37" i="4" s="1"/>
  <c r="M31" i="4"/>
  <c r="O15" i="4"/>
  <c r="G37" i="4" s="1"/>
  <c r="J31" i="4"/>
  <c r="K31" i="4"/>
  <c r="P9" i="4"/>
  <c r="H31" i="4" s="1"/>
  <c r="O9" i="4"/>
  <c r="G31" i="4" s="1"/>
  <c r="L19" i="4"/>
  <c r="P19" i="4" s="1"/>
  <c r="H41" i="4" s="1"/>
  <c r="L8" i="4"/>
  <c r="F8" i="4"/>
  <c r="G8" i="4" s="1"/>
  <c r="I8" i="4" s="1"/>
  <c r="J8" i="4" s="1"/>
  <c r="F6" i="4"/>
  <c r="G6" i="4" s="1"/>
  <c r="I6" i="4" s="1"/>
  <c r="J6" i="4" s="1"/>
  <c r="L6" i="4"/>
  <c r="F5" i="4"/>
  <c r="G5" i="4" s="1"/>
  <c r="K30" i="4" l="1"/>
  <c r="N30" i="4"/>
  <c r="J30" i="4"/>
  <c r="L30" i="4"/>
  <c r="M30" i="4"/>
  <c r="P6" i="4"/>
  <c r="H28" i="4" s="1"/>
  <c r="O6" i="4"/>
  <c r="G28" i="4" s="1"/>
  <c r="K28" i="4"/>
  <c r="J28" i="4"/>
  <c r="L28" i="4"/>
  <c r="M28" i="4"/>
  <c r="L41" i="4"/>
  <c r="K41" i="4"/>
  <c r="J41" i="4"/>
  <c r="M41" i="4"/>
  <c r="O19" i="4"/>
  <c r="G41" i="4" s="1"/>
  <c r="P8" i="4"/>
  <c r="H30" i="4" s="1"/>
  <c r="O8" i="4"/>
  <c r="G30" i="4" s="1"/>
  <c r="F18" i="4"/>
  <c r="G18" i="4" s="1"/>
  <c r="I18" i="4" s="1"/>
  <c r="J18" i="4" s="1"/>
  <c r="L3" i="4"/>
  <c r="F17" i="4"/>
  <c r="F4" i="4"/>
  <c r="G4" i="4" s="1"/>
  <c r="F3" i="4"/>
  <c r="G3" i="4" s="1"/>
  <c r="I3" i="4" s="1"/>
  <c r="L14" i="4" l="1"/>
  <c r="L17" i="4"/>
  <c r="G17" i="4"/>
  <c r="I17" i="4" s="1"/>
  <c r="J17" i="4" s="1"/>
  <c r="I5" i="4"/>
  <c r="J5" i="4" s="1"/>
  <c r="J27" i="4" l="1"/>
  <c r="K27" i="4"/>
  <c r="L27" i="4"/>
  <c r="P14" i="4"/>
  <c r="H36" i="4" s="1"/>
  <c r="N36" i="4"/>
  <c r="K39" i="4"/>
  <c r="J39" i="4"/>
  <c r="M39" i="4"/>
  <c r="L39" i="4"/>
  <c r="O17" i="4"/>
  <c r="G39" i="4" s="1"/>
  <c r="P17" i="4"/>
  <c r="H39" i="4" s="1"/>
  <c r="P5" i="4"/>
  <c r="H27" i="4" s="1"/>
  <c r="O5" i="4"/>
  <c r="G27" i="4" s="1"/>
  <c r="L4" i="4" l="1"/>
  <c r="L18" i="4"/>
  <c r="I4" i="4"/>
  <c r="J4" i="4" s="1"/>
  <c r="K26" i="4" l="1"/>
  <c r="L26" i="4"/>
  <c r="M26" i="4"/>
  <c r="J26" i="4"/>
  <c r="M40" i="4"/>
  <c r="J40" i="4"/>
  <c r="K40" i="4"/>
  <c r="L40" i="4"/>
  <c r="O18" i="4"/>
  <c r="G40" i="4" s="1"/>
  <c r="P18" i="4"/>
  <c r="H40" i="4" s="1"/>
  <c r="J3" i="4"/>
  <c r="K25" i="4" l="1"/>
  <c r="L25" i="4"/>
  <c r="M25" i="4"/>
  <c r="J25" i="4"/>
  <c r="P3" i="4"/>
  <c r="H25" i="4" s="1"/>
  <c r="O3" i="4"/>
  <c r="G25" i="4" s="1"/>
  <c r="P4" i="4" l="1"/>
  <c r="H26" i="4" s="1"/>
  <c r="O4" i="4"/>
  <c r="G26" i="4" s="1"/>
  <c r="J36" i="4" l="1"/>
  <c r="K36" i="4"/>
  <c r="M36" i="4"/>
  <c r="O14" i="4"/>
  <c r="G36" i="4" s="1"/>
  <c r="L36" i="4"/>
</calcChain>
</file>

<file path=xl/sharedStrings.xml><?xml version="1.0" encoding="utf-8"?>
<sst xmlns="http://schemas.openxmlformats.org/spreadsheetml/2006/main" count="187" uniqueCount="104">
  <si>
    <t>MEETS</t>
  </si>
  <si>
    <t>DATES</t>
  </si>
  <si>
    <t>TOTAL NIGHTS</t>
  </si>
  <si>
    <t>LOCATION</t>
  </si>
  <si>
    <t>LODGING</t>
  </si>
  <si>
    <t>ADD TAX</t>
  </si>
  <si>
    <t>M&amp;I</t>
  </si>
  <si>
    <t>DAILY TOTAL</t>
  </si>
  <si>
    <t>NET DAILY TOTAL</t>
  </si>
  <si>
    <t xml:space="preserve">% </t>
  </si>
  <si>
    <t>MIN TOTAL</t>
  </si>
  <si>
    <t>MAX TOTAL</t>
  </si>
  <si>
    <t>TOTAL DAYS</t>
  </si>
  <si>
    <t>NIGHTS</t>
  </si>
  <si>
    <t>2 nights</t>
  </si>
  <si>
    <t>3 nights</t>
  </si>
  <si>
    <t>4 nights</t>
  </si>
  <si>
    <t>5 nights</t>
  </si>
  <si>
    <t>6 nights</t>
  </si>
  <si>
    <t>REIMBURSEMENTS</t>
  </si>
  <si>
    <t>MIN</t>
  </si>
  <si>
    <t>TOTAL</t>
  </si>
  <si>
    <t>MAX</t>
  </si>
  <si>
    <t>SINGLE</t>
  </si>
  <si>
    <t>NOTE: Reimbursement cannot exceed amount expended on Lodging and Airfare/mileage and Meals and Incidentals rate.</t>
  </si>
  <si>
    <t xml:space="preserve">FULL </t>
  </si>
  <si>
    <t>REIMBURSEMENT DATE</t>
  </si>
  <si>
    <t>Open Water National and Junior National Championships</t>
  </si>
  <si>
    <t>Toyota U.S. Open (25y)</t>
  </si>
  <si>
    <t>Irvine, Calif.</t>
  </si>
  <si>
    <t>Speedo Winter Juniors East</t>
  </si>
  <si>
    <t>Speedo Winter Juniors West</t>
  </si>
  <si>
    <t>7 nights</t>
  </si>
  <si>
    <t>8 nights</t>
  </si>
  <si>
    <t>9 nights</t>
  </si>
  <si>
    <t>10 nights</t>
  </si>
  <si>
    <t>11 nights</t>
  </si>
  <si>
    <t>Per Gulf Swimmings Rules &amp; Regulations</t>
  </si>
  <si>
    <t>GENERAL TRAVEL WITHIN THE GULF SWIMMING LSC</t>
  </si>
  <si>
    <t>The following guidelines will apply when conducting Gulf Business within the LSC.</t>
  </si>
  <si>
    <r>
      <t>1.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 xml:space="preserve">No reimbursement when attending Gulf Swimming scheduled meetings, i.e. Board of Directors, House of Delegates and regular TPC meetings or </t>
    </r>
    <r>
      <rPr>
        <sz val="10"/>
        <color rgb="FFFF0000"/>
        <rFont val="Arial"/>
        <family val="2"/>
      </rPr>
      <t>any Swim Meet</t>
    </r>
    <r>
      <rPr>
        <sz val="10"/>
        <color theme="1"/>
        <rFont val="Arial"/>
        <family val="2"/>
      </rPr>
      <t xml:space="preserve"> unless included on Athlete Meet Reimbursements.</t>
    </r>
  </si>
  <si>
    <r>
      <t>2.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Mileage reimbursement will be available when traveling on Gulf Business when attending special meetings or when traveling is required to carry out assigned duties.</t>
    </r>
  </si>
  <si>
    <r>
      <t>3.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 xml:space="preserve">No mileage reimbursements will be made if the person is receiving a stipend from Gulf Swimming for the event. </t>
    </r>
  </si>
  <si>
    <r>
      <t>4.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If the meeting is a breakfast or lunch meeting, reasonable meal expenses will be approved.</t>
    </r>
  </si>
  <si>
    <r>
      <t>5.</t>
    </r>
    <r>
      <rPr>
        <sz val="7"/>
        <color theme="1"/>
        <rFont val="Times New Roman"/>
        <family val="1"/>
      </rPr>
      <t xml:space="preserve">     </t>
    </r>
    <r>
      <rPr>
        <sz val="10"/>
        <color theme="1"/>
        <rFont val="Arial"/>
        <family val="2"/>
      </rPr>
      <t>No meal reimbursement or Gulf per diem will be available when traveling to USA Swimming workshops where a per diem is given by USA Swimming.</t>
    </r>
  </si>
  <si>
    <t>Sacramento, CA</t>
  </si>
  <si>
    <t>National Championship</t>
  </si>
  <si>
    <t>Indianapolis, IN</t>
  </si>
  <si>
    <t>Speedo Junior Nationals</t>
  </si>
  <si>
    <t>Futures</t>
  </si>
  <si>
    <t>Austin, TX</t>
  </si>
  <si>
    <t>Sarasota, FL</t>
  </si>
  <si>
    <t>Various</t>
  </si>
  <si>
    <t>Sectionals Locations and Dates</t>
  </si>
  <si>
    <t>Speedo Sectionals - Plantation, FL</t>
  </si>
  <si>
    <t>Speedo Sectionals - Roseville, CA</t>
  </si>
  <si>
    <t>Speedo Sectionals - Carlsbad, CA</t>
  </si>
  <si>
    <t>Speedo Sectionals - Cary, NC</t>
  </si>
  <si>
    <t>Speedo Sectionals - Justin, TX</t>
  </si>
  <si>
    <t>Speedo Sectionals - Columbia, MO</t>
  </si>
  <si>
    <t>Speedo Sectionals - Boise, ID</t>
  </si>
  <si>
    <t>Speedo Sectionals - Indianapolis, IN</t>
  </si>
  <si>
    <t>Speedo Sectionals - Buffalo, NY</t>
  </si>
  <si>
    <t>Speedo Sectionals - Austin, TX</t>
  </si>
  <si>
    <t>Sectionals (13 Venues - See next page)</t>
  </si>
  <si>
    <t>31 days from End</t>
  </si>
  <si>
    <t>NOTE</t>
  </si>
  <si>
    <t>The reimbursement for all Future meets is based on the</t>
  </si>
  <si>
    <t>Various- See page 2</t>
  </si>
  <si>
    <t>*</t>
  </si>
  <si>
    <t>OFFICIALS REIMBURSEMENT FOR NATIONAL MEETS FROM 1/1/2026 TO 12/31/2026</t>
  </si>
  <si>
    <t>OFFICIAL REIMBURSEMENT FOR NATIONAL MEETS FROM 1/1/2026 TO 12/31/2026</t>
  </si>
  <si>
    <t>1/14-17/26</t>
  </si>
  <si>
    <t>4/2-4/2026</t>
  </si>
  <si>
    <t>5/20-23/26</t>
  </si>
  <si>
    <t>8/3-7/26</t>
  </si>
  <si>
    <t>6/17-20/26</t>
  </si>
  <si>
    <t>TBD</t>
  </si>
  <si>
    <t>02/12/2026 - 02/15/2026</t>
  </si>
  <si>
    <t>02/26/2026 - 03/01/2026</t>
  </si>
  <si>
    <t>03/27/2026 - 03/30/2026</t>
  </si>
  <si>
    <t>USA Swimming Pro Swim Series</t>
  </si>
  <si>
    <t>03/05/2026 - 03/08/2026</t>
  </si>
  <si>
    <t>SCY</t>
  </si>
  <si>
    <t>03/12/2026 - 03/15/2026</t>
  </si>
  <si>
    <t>Speedo Sectionals - West Fargo, ND</t>
  </si>
  <si>
    <t>03/26/2026 - 03/29/2026</t>
  </si>
  <si>
    <t>LCM</t>
  </si>
  <si>
    <t>Speedo Sectionals - Carmel, IN</t>
  </si>
  <si>
    <t>Speedo Sectionals - St. Mary's City, MD</t>
  </si>
  <si>
    <t>3/4-7/2026</t>
  </si>
  <si>
    <t>Westmont, IL</t>
  </si>
  <si>
    <t>7/28-8/1/26</t>
  </si>
  <si>
    <t>7/29-8/1/26</t>
  </si>
  <si>
    <t>Pan Pacific Swimming Championships</t>
  </si>
  <si>
    <t>8/12-15/2026</t>
  </si>
  <si>
    <r>
      <t>AIRFARE/Mileage</t>
    </r>
    <r>
      <rPr>
        <b/>
        <sz val="10"/>
        <rFont val="Calibri"/>
        <family val="2"/>
      </rPr>
      <t>*</t>
    </r>
  </si>
  <si>
    <t>NET AIRFARE/Mileage</t>
  </si>
  <si>
    <t>7/29-8-1/2026</t>
  </si>
  <si>
    <t>Greensboro, NC</t>
  </si>
  <si>
    <t>Knoxville, TN</t>
  </si>
  <si>
    <t>Madison, WI</t>
  </si>
  <si>
    <t>Austin Venue.</t>
  </si>
  <si>
    <t>* Austin max mileage allowance - 350 Round Trip @ 0.76/mile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</si>
</sst>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$-409]#,##0"/>
    <numFmt numFmtId="165" formatCode="&quot;$&quot;#,##0"/>
    <numFmt numFmtId="166" formatCode="m/d;@"/>
    <numFmt numFmtId="167" formatCode="m/d/yy;@"/>
  </numFmts>
  <fonts count="18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rgb="FFFF0000"/>
      <name val="Arial"/>
      <family val="2"/>
    </font>
    <font>
      <b/>
      <sz val="9"/>
      <color rgb="FFFF0000"/>
      <name val="Calibri"/>
      <family val="2"/>
      <scheme val="minor"/>
    </font>
    <font>
      <b/>
      <u/>
      <sz val="10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164" fontId="0" fillId="0" borderId="0"/>
  </cellStyleXfs>
  <cellXfs count="40">
    <xf numFmtId="164" fontId="0" fillId="0" borderId="0" xfId="0"/>
    <xf numFmtId="164" fontId="1" fillId="0" borderId="0" xfId="0" applyFont="1" applyAlignment="1">
      <alignment horizontal="centerContinuous"/>
    </xf>
    <xf numFmtId="164" fontId="0" fillId="0" borderId="0" xfId="0" applyAlignment="1">
      <alignment horizontal="centerContinuous"/>
    </xf>
    <xf numFmtId="164" fontId="1" fillId="0" borderId="0" xfId="0" applyFont="1" applyAlignment="1">
      <alignment horizontal="center" wrapText="1"/>
    </xf>
    <xf numFmtId="164" fontId="2" fillId="0" borderId="0" xfId="0" applyFont="1"/>
    <xf numFmtId="164" fontId="4" fillId="0" borderId="0" xfId="0" applyFont="1"/>
    <xf numFmtId="4" fontId="0" fillId="0" borderId="0" xfId="0" applyNumberFormat="1"/>
    <xf numFmtId="3" fontId="5" fillId="0" borderId="0" xfId="0" applyNumberFormat="1" applyFont="1" applyAlignment="1">
      <alignment horizontal="center"/>
    </xf>
    <xf numFmtId="166" fontId="5" fillId="0" borderId="0" xfId="0" quotePrefix="1" applyNumberFormat="1" applyFont="1" applyAlignment="1">
      <alignment horizontal="left"/>
    </xf>
    <xf numFmtId="164" fontId="5" fillId="0" borderId="0" xfId="0" applyFont="1"/>
    <xf numFmtId="164" fontId="5" fillId="0" borderId="0" xfId="0" applyFont="1" applyAlignment="1">
      <alignment horizontal="center"/>
    </xf>
    <xf numFmtId="2" fontId="5" fillId="0" borderId="0" xfId="0" applyNumberFormat="1" applyFont="1"/>
    <xf numFmtId="1" fontId="5" fillId="0" borderId="0" xfId="0" applyNumberFormat="1" applyFont="1"/>
    <xf numFmtId="165" fontId="0" fillId="0" borderId="0" xfId="0" applyNumberFormat="1"/>
    <xf numFmtId="165" fontId="5" fillId="0" borderId="0" xfId="0" applyNumberFormat="1" applyFont="1"/>
    <xf numFmtId="0" fontId="1" fillId="0" borderId="0" xfId="0" applyNumberFormat="1" applyFont="1" applyAlignment="1">
      <alignment horizontal="centerContinuous" vertical="top"/>
    </xf>
    <xf numFmtId="164" fontId="0" fillId="0" borderId="0" xfId="0" applyAlignment="1">
      <alignment horizontal="center"/>
    </xf>
    <xf numFmtId="14" fontId="0" fillId="0" borderId="0" xfId="0" applyNumberFormat="1"/>
    <xf numFmtId="164" fontId="10" fillId="0" borderId="0" xfId="0" applyFont="1"/>
    <xf numFmtId="14" fontId="8" fillId="0" borderId="0" xfId="0" applyNumberFormat="1" applyFont="1" applyAlignment="1">
      <alignment horizontal="center"/>
    </xf>
    <xf numFmtId="165" fontId="11" fillId="0" borderId="0" xfId="0" applyNumberFormat="1" applyFont="1"/>
    <xf numFmtId="3" fontId="5" fillId="0" borderId="0" xfId="0" applyNumberFormat="1" applyFont="1"/>
    <xf numFmtId="164" fontId="5" fillId="0" borderId="0" xfId="0" applyFont="1" applyAlignment="1">
      <alignment horizontal="center" vertical="center"/>
    </xf>
    <xf numFmtId="164" fontId="0" fillId="0" borderId="0" xfId="0" applyAlignment="1">
      <alignment horizontal="center" vertical="center"/>
    </xf>
    <xf numFmtId="164" fontId="12" fillId="0" borderId="0" xfId="0" applyFont="1" applyAlignment="1">
      <alignment horizontal="center"/>
    </xf>
    <xf numFmtId="167" fontId="8" fillId="0" borderId="0" xfId="0" quotePrefix="1" applyNumberFormat="1" applyFont="1" applyAlignment="1">
      <alignment horizontal="center" vertical="center"/>
    </xf>
    <xf numFmtId="164" fontId="2" fillId="0" borderId="0" xfId="0" applyFont="1" applyAlignment="1">
      <alignment horizontal="center" vertical="center"/>
    </xf>
    <xf numFmtId="164" fontId="13" fillId="0" borderId="0" xfId="0" applyFont="1" applyAlignment="1">
      <alignment horizontal="center" wrapText="1"/>
    </xf>
    <xf numFmtId="3" fontId="0" fillId="0" borderId="0" xfId="0" applyNumberFormat="1"/>
    <xf numFmtId="164" fontId="14" fillId="0" borderId="0" xfId="0" applyFont="1" applyAlignment="1">
      <alignment horizontal="left" vertical="center" indent="1"/>
    </xf>
    <xf numFmtId="164" fontId="15" fillId="0" borderId="0" xfId="0" applyFont="1" applyAlignment="1">
      <alignment horizontal="left" vertical="center" indent="1"/>
    </xf>
    <xf numFmtId="164" fontId="15" fillId="0" borderId="0" xfId="0" applyFont="1" applyAlignment="1">
      <alignment horizontal="left" vertical="center" indent="3"/>
    </xf>
    <xf numFmtId="3" fontId="0" fillId="0" borderId="0" xfId="0" applyNumberFormat="1" applyAlignment="1">
      <alignment horizontal="center"/>
    </xf>
    <xf numFmtId="164" fontId="17" fillId="0" borderId="0" xfId="0" applyFont="1"/>
    <xf numFmtId="14" fontId="7" fillId="0" borderId="0" xfId="0" applyNumberFormat="1" applyFont="1" applyAlignment="1">
      <alignment horizontal="centerContinuous" vertical="top"/>
    </xf>
    <xf numFmtId="167" fontId="5" fillId="0" borderId="0" xfId="0" applyNumberFormat="1" applyFont="1"/>
    <xf numFmtId="14" fontId="8" fillId="0" borderId="0" xfId="0" quotePrefix="1" applyNumberFormat="1" applyFont="1" applyAlignment="1">
      <alignment horizontal="center"/>
    </xf>
    <xf numFmtId="167" fontId="8" fillId="0" borderId="0" xfId="0" quotePrefix="1" applyNumberFormat="1" applyFont="1" applyAlignment="1">
      <alignment horizontal="center"/>
    </xf>
    <xf numFmtId="14" fontId="8" fillId="0" borderId="0" xfId="0" quotePrefix="1" applyNumberFormat="1" applyFont="1" applyAlignment="1">
      <alignment horizontal="center" vertical="center"/>
    </xf>
    <xf numFmtId="14" fontId="8" fillId="0" borderId="0" xfId="0" applyNumberFormat="1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8</xdr:row>
      <xdr:rowOff>0</xdr:rowOff>
    </xdr:from>
    <xdr:ext cx="70276" cy="172227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1B4C1BD-D635-4F41-8FDB-D250EC38D84F}"/>
            </a:ext>
          </a:extLst>
        </xdr:cNvPr>
        <xdr:cNvSpPr txBox="1"/>
      </xdr:nvSpPr>
      <xdr:spPr>
        <a:xfrm>
          <a:off x="11849100" y="1866900"/>
          <a:ext cx="70276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n-US" sz="1100"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*</a:t>
          </a:r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S84"/>
  <sheetViews>
    <sheetView tabSelected="1" workbookViewId="0">
      <selection activeCell="N20" sqref="N20"/>
    </sheetView>
  </sheetViews>
  <sheetFormatPr defaultRowHeight="14.5" x14ac:dyDescent="0.35"/>
  <cols>
    <col min="1" max="1" width="34.7265625" customWidth="1"/>
    <col min="2" max="2" width="14.6328125" customWidth="1"/>
    <col min="3" max="3" width="16.6328125" bestFit="1" customWidth="1"/>
    <col min="4" max="4" width="17.81640625" bestFit="1" customWidth="1"/>
    <col min="5" max="5" width="9.26953125" bestFit="1" customWidth="1"/>
    <col min="6" max="6" width="17.81640625" bestFit="1" customWidth="1"/>
    <col min="7" max="7" width="7.54296875" bestFit="1" customWidth="1"/>
    <col min="8" max="10" width="7.453125" bestFit="1" customWidth="1"/>
    <col min="11" max="11" width="9.6328125" bestFit="1" customWidth="1"/>
    <col min="12" max="12" width="8.81640625" bestFit="1" customWidth="1"/>
    <col min="13" max="13" width="6.6328125" customWidth="1"/>
    <col min="14" max="14" width="7.08984375" bestFit="1" customWidth="1"/>
    <col min="15" max="16" width="7.453125" bestFit="1" customWidth="1"/>
    <col min="17" max="17" width="7.08984375" bestFit="1" customWidth="1"/>
    <col min="18" max="19" width="8.08984375" bestFit="1" customWidth="1"/>
  </cols>
  <sheetData>
    <row r="1" spans="1:18" x14ac:dyDescent="0.35">
      <c r="A1" s="1" t="s">
        <v>70</v>
      </c>
      <c r="B1" s="2"/>
      <c r="C1" s="1"/>
      <c r="D1" s="1"/>
      <c r="E1" s="1"/>
      <c r="F1" s="1"/>
      <c r="G1" s="1"/>
      <c r="H1" s="1"/>
      <c r="I1" s="1"/>
      <c r="J1" s="1"/>
      <c r="K1" s="2"/>
      <c r="L1" s="2"/>
      <c r="M1" s="2"/>
      <c r="N1" s="34">
        <v>46220</v>
      </c>
      <c r="O1" s="2"/>
    </row>
    <row r="2" spans="1:18" ht="39.5" x14ac:dyDescent="0.3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23</v>
      </c>
      <c r="H2" s="3" t="s">
        <v>6</v>
      </c>
      <c r="I2" s="3" t="s">
        <v>7</v>
      </c>
      <c r="J2" s="3" t="s">
        <v>8</v>
      </c>
      <c r="K2" s="3" t="s">
        <v>96</v>
      </c>
      <c r="L2" s="3" t="s">
        <v>97</v>
      </c>
      <c r="N2" s="3" t="s">
        <v>9</v>
      </c>
      <c r="O2" s="3" t="s">
        <v>10</v>
      </c>
      <c r="P2" s="3" t="s">
        <v>11</v>
      </c>
    </row>
    <row r="3" spans="1:18" ht="15.5" x14ac:dyDescent="0.35">
      <c r="A3" t="s">
        <v>81</v>
      </c>
      <c r="B3" s="18" t="s">
        <v>72</v>
      </c>
      <c r="C3" s="7">
        <v>5</v>
      </c>
      <c r="D3" t="s">
        <v>50</v>
      </c>
      <c r="E3" s="22">
        <v>187</v>
      </c>
      <c r="F3" s="9">
        <f t="shared" ref="F3:F5" si="0">(E3*0.15)+E3</f>
        <v>215.05</v>
      </c>
      <c r="G3" s="14">
        <f t="shared" ref="G3:G5" si="1">F3</f>
        <v>215.05</v>
      </c>
      <c r="H3" s="22">
        <v>80</v>
      </c>
      <c r="I3" s="14">
        <f>(G3+H3)</f>
        <v>295.05</v>
      </c>
      <c r="J3" s="12">
        <f t="shared" ref="J3:J18" si="2">I3*N3</f>
        <v>250.79249999999999</v>
      </c>
      <c r="K3" s="14">
        <f>350*0.725</f>
        <v>253.75</v>
      </c>
      <c r="L3" s="14">
        <f>K3*N3</f>
        <v>215.6875</v>
      </c>
      <c r="M3" s="18" t="s">
        <v>69</v>
      </c>
      <c r="N3" s="11">
        <v>0.85</v>
      </c>
      <c r="O3" s="9">
        <f t="shared" ref="O3" si="3">(2*$J3)+$L3</f>
        <v>717.27250000000004</v>
      </c>
      <c r="P3" s="9">
        <f t="shared" ref="P3" si="4">($C3*$J3)+$L3</f>
        <v>1469.6499999999999</v>
      </c>
    </row>
    <row r="4" spans="1:18" ht="15.5" x14ac:dyDescent="0.35">
      <c r="A4" t="s">
        <v>81</v>
      </c>
      <c r="B4" s="18" t="s">
        <v>90</v>
      </c>
      <c r="C4" s="7">
        <v>5</v>
      </c>
      <c r="D4" t="s">
        <v>91</v>
      </c>
      <c r="E4" s="22">
        <v>115</v>
      </c>
      <c r="F4" s="9">
        <f t="shared" si="0"/>
        <v>132.25</v>
      </c>
      <c r="G4" s="14">
        <f t="shared" si="1"/>
        <v>132.25</v>
      </c>
      <c r="H4" s="22">
        <v>80</v>
      </c>
      <c r="I4" s="14">
        <f>(G4+H4)</f>
        <v>212.25</v>
      </c>
      <c r="J4" s="12">
        <f>I4*N4</f>
        <v>180.41249999999999</v>
      </c>
      <c r="K4" s="14">
        <v>377</v>
      </c>
      <c r="L4" s="14">
        <f>K4*N4</f>
        <v>320.45</v>
      </c>
      <c r="M4" s="33"/>
      <c r="N4" s="11">
        <v>0.85</v>
      </c>
      <c r="O4" s="9">
        <f>(2*$J4)+$L4</f>
        <v>681.27499999999998</v>
      </c>
      <c r="P4" s="9">
        <f t="shared" ref="P4:P9" si="5">($C4*$J4)+$L4</f>
        <v>1222.5125</v>
      </c>
      <c r="R4" s="6"/>
    </row>
    <row r="5" spans="1:18" ht="15.5" x14ac:dyDescent="0.35">
      <c r="A5" t="s">
        <v>27</v>
      </c>
      <c r="B5" s="18" t="s">
        <v>73</v>
      </c>
      <c r="C5" s="7">
        <v>4</v>
      </c>
      <c r="D5" t="s">
        <v>51</v>
      </c>
      <c r="E5" s="23">
        <v>205</v>
      </c>
      <c r="F5" s="21">
        <f t="shared" si="0"/>
        <v>235.75</v>
      </c>
      <c r="G5" s="14">
        <f t="shared" si="1"/>
        <v>235.75</v>
      </c>
      <c r="H5" s="23">
        <v>86</v>
      </c>
      <c r="I5" s="14">
        <f>(G5+H5)</f>
        <v>321.75</v>
      </c>
      <c r="J5" s="12">
        <f>I5*N5</f>
        <v>289.57499999999999</v>
      </c>
      <c r="K5" s="14">
        <v>409</v>
      </c>
      <c r="L5" s="14">
        <f>K5*N5</f>
        <v>368.1</v>
      </c>
      <c r="N5" s="6">
        <v>0.9</v>
      </c>
      <c r="O5" s="9">
        <f>(2*$J5)+$L5</f>
        <v>947.25</v>
      </c>
      <c r="P5" s="9">
        <f t="shared" si="5"/>
        <v>1526.4</v>
      </c>
    </row>
    <row r="6" spans="1:18" x14ac:dyDescent="0.35">
      <c r="A6" t="s">
        <v>81</v>
      </c>
      <c r="B6" s="35" t="s">
        <v>74</v>
      </c>
      <c r="C6" s="7">
        <v>5</v>
      </c>
      <c r="D6" t="s">
        <v>45</v>
      </c>
      <c r="E6" s="22">
        <v>150</v>
      </c>
      <c r="F6" s="21">
        <f t="shared" ref="F6" si="6">(E6*0.15)+E6</f>
        <v>172.5</v>
      </c>
      <c r="G6" s="14">
        <f t="shared" ref="G6" si="7">F6</f>
        <v>172.5</v>
      </c>
      <c r="H6" s="22">
        <v>86</v>
      </c>
      <c r="I6" s="14">
        <f t="shared" ref="I6:I13" si="8">(G6+H6)</f>
        <v>258.5</v>
      </c>
      <c r="J6" s="12">
        <f t="shared" si="2"/>
        <v>219.72499999999999</v>
      </c>
      <c r="K6" s="14">
        <v>499</v>
      </c>
      <c r="L6" s="14">
        <f t="shared" ref="L6:L17" si="9">K6*N6</f>
        <v>424.15</v>
      </c>
      <c r="N6" s="11">
        <v>0.85</v>
      </c>
      <c r="O6" s="9">
        <f>(2*$J6)+$L6</f>
        <v>863.59999999999991</v>
      </c>
      <c r="P6" s="9">
        <f t="shared" si="5"/>
        <v>1522.7750000000001</v>
      </c>
    </row>
    <row r="7" spans="1:18" ht="15.5" x14ac:dyDescent="0.35">
      <c r="A7" t="s">
        <v>81</v>
      </c>
      <c r="B7" s="35" t="s">
        <v>76</v>
      </c>
      <c r="C7" s="7">
        <v>5</v>
      </c>
      <c r="D7" s="18" t="s">
        <v>47</v>
      </c>
      <c r="E7" s="22">
        <v>133</v>
      </c>
      <c r="F7" s="21">
        <f t="shared" ref="F7" si="10">(E7*0.15)+E7</f>
        <v>152.94999999999999</v>
      </c>
      <c r="G7" s="14">
        <f t="shared" ref="G7" si="11">F7</f>
        <v>152.94999999999999</v>
      </c>
      <c r="H7" s="22">
        <v>80</v>
      </c>
      <c r="I7" s="14">
        <f t="shared" ref="I7" si="12">(G7+H7)</f>
        <v>232.95</v>
      </c>
      <c r="J7" s="12">
        <f t="shared" si="2"/>
        <v>198.00749999999999</v>
      </c>
      <c r="K7" s="14">
        <v>413</v>
      </c>
      <c r="L7" s="14">
        <f>K7*N7</f>
        <v>351.05</v>
      </c>
      <c r="N7" s="11">
        <v>0.85</v>
      </c>
      <c r="O7" s="9">
        <f>(2*$J7)+$L7</f>
        <v>747.06500000000005</v>
      </c>
      <c r="P7" s="9">
        <f t="shared" si="5"/>
        <v>1341.0874999999999</v>
      </c>
    </row>
    <row r="8" spans="1:18" ht="15.5" x14ac:dyDescent="0.35">
      <c r="A8" s="18" t="s">
        <v>46</v>
      </c>
      <c r="B8" s="18" t="s">
        <v>92</v>
      </c>
      <c r="C8" s="7">
        <v>6</v>
      </c>
      <c r="D8" s="18" t="s">
        <v>29</v>
      </c>
      <c r="E8" s="23">
        <v>191</v>
      </c>
      <c r="F8" s="21">
        <f t="shared" ref="F8:F14" si="13">(E8*0.15)+E8</f>
        <v>219.65</v>
      </c>
      <c r="G8" s="14">
        <f t="shared" ref="G8:G14" si="14">F8</f>
        <v>219.65</v>
      </c>
      <c r="H8" s="23">
        <v>86</v>
      </c>
      <c r="I8" s="14">
        <f t="shared" si="8"/>
        <v>305.64999999999998</v>
      </c>
      <c r="J8" s="12">
        <f t="shared" si="2"/>
        <v>275.08499999999998</v>
      </c>
      <c r="K8" s="14">
        <v>830</v>
      </c>
      <c r="L8" s="14">
        <f>K8*N8</f>
        <v>747</v>
      </c>
      <c r="N8" s="11">
        <v>0.9</v>
      </c>
      <c r="O8" s="9">
        <f t="shared" ref="O8:O19" si="15">(2*$J8)+$L8</f>
        <v>1297.17</v>
      </c>
      <c r="P8" s="9">
        <f t="shared" si="5"/>
        <v>2397.5099999999998</v>
      </c>
    </row>
    <row r="9" spans="1:18" ht="15.5" x14ac:dyDescent="0.35">
      <c r="A9" s="18" t="s">
        <v>49</v>
      </c>
      <c r="B9" s="35" t="s">
        <v>98</v>
      </c>
      <c r="C9" s="7">
        <v>5</v>
      </c>
      <c r="D9" s="9" t="s">
        <v>50</v>
      </c>
      <c r="E9" s="23">
        <v>173</v>
      </c>
      <c r="F9" s="21">
        <f t="shared" si="13"/>
        <v>198.95</v>
      </c>
      <c r="G9" s="14">
        <f t="shared" si="14"/>
        <v>198.95</v>
      </c>
      <c r="H9" s="23">
        <v>80</v>
      </c>
      <c r="I9" s="14">
        <f t="shared" si="8"/>
        <v>278.95</v>
      </c>
      <c r="J9" s="12">
        <f t="shared" si="2"/>
        <v>195.26499999999999</v>
      </c>
      <c r="K9" s="14">
        <v>266</v>
      </c>
      <c r="L9" s="14">
        <f>K9*N9</f>
        <v>186.2</v>
      </c>
      <c r="M9" s="18"/>
      <c r="N9" s="11">
        <v>0.7</v>
      </c>
      <c r="O9" s="9">
        <f t="shared" si="15"/>
        <v>576.73</v>
      </c>
      <c r="P9" s="9">
        <f t="shared" si="5"/>
        <v>1162.5249999999999</v>
      </c>
    </row>
    <row r="10" spans="1:18" ht="15.5" x14ac:dyDescent="0.35">
      <c r="A10" s="18"/>
      <c r="B10" s="35" t="s">
        <v>98</v>
      </c>
      <c r="C10" s="7">
        <v>5</v>
      </c>
      <c r="D10" s="9" t="s">
        <v>99</v>
      </c>
      <c r="E10" s="23">
        <v>123</v>
      </c>
      <c r="F10" s="21">
        <f t="shared" si="13"/>
        <v>141.44999999999999</v>
      </c>
      <c r="G10" s="14">
        <f t="shared" si="14"/>
        <v>141.44999999999999</v>
      </c>
      <c r="H10" s="23">
        <v>74</v>
      </c>
      <c r="I10" s="14">
        <f t="shared" si="8"/>
        <v>215.45</v>
      </c>
      <c r="J10" s="12">
        <f t="shared" si="2"/>
        <v>150.81499999999997</v>
      </c>
      <c r="K10" s="14"/>
      <c r="L10" s="14"/>
      <c r="M10" t="s">
        <v>66</v>
      </c>
      <c r="N10" s="11">
        <v>0.7</v>
      </c>
      <c r="O10" s="9">
        <v>568.32999999999993</v>
      </c>
      <c r="P10" s="9">
        <v>1154.125</v>
      </c>
    </row>
    <row r="11" spans="1:18" ht="15.5" x14ac:dyDescent="0.35">
      <c r="A11" s="18"/>
      <c r="B11" s="35" t="s">
        <v>98</v>
      </c>
      <c r="C11" s="7">
        <v>5</v>
      </c>
      <c r="D11" s="9" t="s">
        <v>100</v>
      </c>
      <c r="E11" s="23">
        <v>119</v>
      </c>
      <c r="F11" s="21">
        <f t="shared" si="13"/>
        <v>136.85</v>
      </c>
      <c r="G11" s="14">
        <f t="shared" si="14"/>
        <v>136.85</v>
      </c>
      <c r="H11" s="23">
        <v>74</v>
      </c>
      <c r="I11" s="14">
        <f t="shared" si="8"/>
        <v>210.85</v>
      </c>
      <c r="J11" s="12">
        <f t="shared" si="2"/>
        <v>147.595</v>
      </c>
      <c r="K11" s="14"/>
      <c r="L11" s="14"/>
      <c r="M11" t="s">
        <v>66</v>
      </c>
      <c r="N11" s="11">
        <v>0.7</v>
      </c>
      <c r="O11" s="9">
        <v>568.32999999999993</v>
      </c>
      <c r="P11" s="9">
        <v>1154.125</v>
      </c>
    </row>
    <row r="12" spans="1:18" ht="15.5" x14ac:dyDescent="0.35">
      <c r="A12" s="18"/>
      <c r="B12" s="35" t="s">
        <v>98</v>
      </c>
      <c r="C12" s="7">
        <v>5</v>
      </c>
      <c r="D12" s="9" t="s">
        <v>101</v>
      </c>
      <c r="E12" s="23">
        <v>138</v>
      </c>
      <c r="F12" s="21">
        <f t="shared" si="13"/>
        <v>158.69999999999999</v>
      </c>
      <c r="G12" s="14">
        <f t="shared" si="14"/>
        <v>158.69999999999999</v>
      </c>
      <c r="H12" s="23">
        <v>80</v>
      </c>
      <c r="I12" s="14">
        <f t="shared" si="8"/>
        <v>238.7</v>
      </c>
      <c r="J12" s="12">
        <f t="shared" si="2"/>
        <v>167.08999999999997</v>
      </c>
      <c r="K12" s="14"/>
      <c r="L12" s="14"/>
      <c r="M12" t="s">
        <v>66</v>
      </c>
      <c r="N12" s="11">
        <v>0.7</v>
      </c>
      <c r="O12" s="9">
        <v>568.32999999999993</v>
      </c>
      <c r="P12" s="9">
        <v>1154.125</v>
      </c>
    </row>
    <row r="13" spans="1:18" ht="15.5" x14ac:dyDescent="0.35">
      <c r="A13" s="18"/>
      <c r="B13" s="35" t="s">
        <v>98</v>
      </c>
      <c r="C13" s="7">
        <v>5</v>
      </c>
      <c r="D13" s="9" t="s">
        <v>45</v>
      </c>
      <c r="E13" s="23">
        <v>150</v>
      </c>
      <c r="F13" s="21">
        <f t="shared" si="13"/>
        <v>172.5</v>
      </c>
      <c r="G13" s="14">
        <f t="shared" si="14"/>
        <v>172.5</v>
      </c>
      <c r="H13" s="23">
        <v>83</v>
      </c>
      <c r="I13" s="14">
        <f t="shared" si="8"/>
        <v>255.5</v>
      </c>
      <c r="J13" s="12">
        <f t="shared" si="2"/>
        <v>178.85</v>
      </c>
      <c r="K13" s="14"/>
      <c r="L13" s="14"/>
      <c r="M13" t="s">
        <v>66</v>
      </c>
      <c r="N13" s="11">
        <v>0.7</v>
      </c>
      <c r="O13" s="9">
        <v>568.32999999999993</v>
      </c>
      <c r="P13" s="9">
        <v>1154.125</v>
      </c>
    </row>
    <row r="14" spans="1:18" ht="15.5" x14ac:dyDescent="0.35">
      <c r="A14" t="s">
        <v>48</v>
      </c>
      <c r="B14" s="18" t="s">
        <v>75</v>
      </c>
      <c r="C14" s="7">
        <v>6</v>
      </c>
      <c r="D14" s="18" t="s">
        <v>29</v>
      </c>
      <c r="E14" s="23">
        <v>191</v>
      </c>
      <c r="F14" s="21">
        <f t="shared" si="13"/>
        <v>219.65</v>
      </c>
      <c r="G14" s="14">
        <f t="shared" si="14"/>
        <v>219.65</v>
      </c>
      <c r="H14" s="23">
        <v>86</v>
      </c>
      <c r="I14" s="14">
        <f>(G14+H14)</f>
        <v>305.64999999999998</v>
      </c>
      <c r="J14" s="12">
        <f t="shared" si="2"/>
        <v>259.80249999999995</v>
      </c>
      <c r="K14" s="14">
        <v>798</v>
      </c>
      <c r="L14" s="14">
        <f t="shared" si="9"/>
        <v>678.3</v>
      </c>
      <c r="N14" s="11">
        <v>0.85</v>
      </c>
      <c r="O14" s="9">
        <f t="shared" si="15"/>
        <v>1197.9049999999997</v>
      </c>
      <c r="P14" s="9">
        <f>($C14*$J14)+$L14</f>
        <v>2237.1149999999998</v>
      </c>
    </row>
    <row r="15" spans="1:18" ht="15.5" x14ac:dyDescent="0.35">
      <c r="A15" t="s">
        <v>94</v>
      </c>
      <c r="B15" s="18" t="s">
        <v>95</v>
      </c>
      <c r="C15" s="7">
        <v>5</v>
      </c>
      <c r="D15" s="18" t="s">
        <v>29</v>
      </c>
      <c r="E15" s="23">
        <v>191</v>
      </c>
      <c r="F15" s="21">
        <f t="shared" ref="F15" si="16">(E15*0.15)+E15</f>
        <v>219.65</v>
      </c>
      <c r="G15" s="14">
        <f t="shared" ref="G15" si="17">F15</f>
        <v>219.65</v>
      </c>
      <c r="H15" s="23">
        <v>86</v>
      </c>
      <c r="I15" s="14">
        <f>(G15+H15)</f>
        <v>305.64999999999998</v>
      </c>
      <c r="J15" s="12">
        <f t="shared" ref="J15" si="18">I15*N15</f>
        <v>275.08499999999998</v>
      </c>
      <c r="K15" s="14">
        <v>624</v>
      </c>
      <c r="L15" s="14">
        <f t="shared" ref="L15" si="19">K15*N15</f>
        <v>561.6</v>
      </c>
      <c r="N15" s="11">
        <v>0.9</v>
      </c>
      <c r="O15" s="9">
        <f>(2*$J15)+$L15</f>
        <v>1111.77</v>
      </c>
      <c r="P15" s="9">
        <f>($C15*$J15)+$L15</f>
        <v>1937.0250000000001</v>
      </c>
    </row>
    <row r="16" spans="1:18" ht="15.5" x14ac:dyDescent="0.35">
      <c r="A16" t="s">
        <v>64</v>
      </c>
      <c r="B16" s="18" t="s">
        <v>52</v>
      </c>
      <c r="C16" s="7"/>
      <c r="D16" s="18" t="s">
        <v>68</v>
      </c>
      <c r="E16" s="23"/>
      <c r="F16" s="21"/>
      <c r="G16" s="14"/>
      <c r="H16" s="23"/>
      <c r="I16" s="14"/>
      <c r="J16" s="12"/>
      <c r="K16" s="14"/>
      <c r="L16" s="14"/>
      <c r="N16" s="11"/>
      <c r="O16" s="9">
        <v>400</v>
      </c>
      <c r="P16" s="9">
        <v>400</v>
      </c>
    </row>
    <row r="17" spans="1:19" ht="15.5" x14ac:dyDescent="0.35">
      <c r="A17" t="s">
        <v>28</v>
      </c>
      <c r="B17" s="18" t="s">
        <v>77</v>
      </c>
      <c r="C17" s="7">
        <v>5</v>
      </c>
      <c r="D17" s="18" t="s">
        <v>77</v>
      </c>
      <c r="E17" s="22"/>
      <c r="F17" s="9">
        <f t="shared" ref="F17:F18" si="20">(E17*0.15)+E17</f>
        <v>0</v>
      </c>
      <c r="G17" s="14">
        <f t="shared" ref="G17:G18" si="21">F17</f>
        <v>0</v>
      </c>
      <c r="H17" s="22"/>
      <c r="I17" s="14">
        <f>(G17+H17)</f>
        <v>0</v>
      </c>
      <c r="J17" s="12">
        <f t="shared" si="2"/>
        <v>0</v>
      </c>
      <c r="K17" s="20"/>
      <c r="L17" s="14">
        <f t="shared" si="9"/>
        <v>0</v>
      </c>
      <c r="M17" t="s">
        <v>69</v>
      </c>
      <c r="N17" s="11">
        <v>0.9</v>
      </c>
      <c r="O17" s="9">
        <f>(2*$J17)+$L17</f>
        <v>0</v>
      </c>
      <c r="P17" s="9">
        <f t="shared" ref="P17:P19" si="22">($C17*$J17)+$L17</f>
        <v>0</v>
      </c>
    </row>
    <row r="18" spans="1:19" ht="15.5" x14ac:dyDescent="0.35">
      <c r="A18" t="s">
        <v>30</v>
      </c>
      <c r="B18" s="18" t="s">
        <v>77</v>
      </c>
      <c r="C18" s="7">
        <v>5</v>
      </c>
      <c r="D18" s="18" t="s">
        <v>77</v>
      </c>
      <c r="E18" s="22"/>
      <c r="F18" s="9">
        <f t="shared" si="20"/>
        <v>0</v>
      </c>
      <c r="G18" s="12">
        <f t="shared" si="21"/>
        <v>0</v>
      </c>
      <c r="H18" s="22"/>
      <c r="I18" s="14">
        <f>(G18+H18)</f>
        <v>0</v>
      </c>
      <c r="J18" s="12">
        <f t="shared" si="2"/>
        <v>0</v>
      </c>
      <c r="K18" s="14"/>
      <c r="L18" s="14">
        <f>K18*N18</f>
        <v>0</v>
      </c>
      <c r="N18" s="11">
        <v>0.85</v>
      </c>
      <c r="O18" s="9">
        <f t="shared" si="15"/>
        <v>0</v>
      </c>
      <c r="P18" s="9">
        <f t="shared" si="22"/>
        <v>0</v>
      </c>
    </row>
    <row r="19" spans="1:19" ht="15.5" x14ac:dyDescent="0.35">
      <c r="A19" t="s">
        <v>31</v>
      </c>
      <c r="B19" s="18" t="s">
        <v>77</v>
      </c>
      <c r="C19" s="7">
        <v>5</v>
      </c>
      <c r="D19" s="18" t="s">
        <v>77</v>
      </c>
      <c r="E19" s="22"/>
      <c r="F19" s="9">
        <f t="shared" ref="F19" si="23">(E19*0.15)+E19</f>
        <v>0</v>
      </c>
      <c r="G19" s="12">
        <f t="shared" ref="G19" si="24">F19</f>
        <v>0</v>
      </c>
      <c r="H19" s="22"/>
      <c r="I19" s="14">
        <f>(G19+H19)</f>
        <v>0</v>
      </c>
      <c r="J19" s="12">
        <f t="shared" ref="J19" si="25">I19*N19</f>
        <v>0</v>
      </c>
      <c r="K19" s="14"/>
      <c r="L19" s="14">
        <f>K19*N19</f>
        <v>0</v>
      </c>
      <c r="M19" t="s">
        <v>69</v>
      </c>
      <c r="N19" s="11">
        <v>0.85</v>
      </c>
      <c r="O19" s="9">
        <f t="shared" si="15"/>
        <v>0</v>
      </c>
      <c r="P19" s="9">
        <f t="shared" si="22"/>
        <v>0</v>
      </c>
    </row>
    <row r="20" spans="1:19" x14ac:dyDescent="0.35">
      <c r="A20" s="9"/>
      <c r="B20" s="8"/>
      <c r="C20" s="7"/>
      <c r="D20" s="8"/>
      <c r="E20" s="10"/>
      <c r="F20" s="9"/>
      <c r="G20" s="12"/>
      <c r="H20" s="10"/>
      <c r="I20" s="14"/>
      <c r="J20" s="12"/>
      <c r="K20" s="14"/>
      <c r="L20" s="14"/>
      <c r="M20" s="9"/>
      <c r="N20" s="14" t="s">
        <v>103</v>
      </c>
      <c r="O20" s="9"/>
      <c r="P20" s="9"/>
    </row>
    <row r="21" spans="1:19" x14ac:dyDescent="0.35">
      <c r="A21" s="5" t="s">
        <v>19</v>
      </c>
      <c r="D21" s="2"/>
      <c r="E21" s="2"/>
      <c r="F21" s="2"/>
      <c r="G21" s="2"/>
      <c r="H21" s="2"/>
      <c r="I21" s="2"/>
      <c r="J21" s="2"/>
      <c r="K21" s="2"/>
      <c r="L21" s="2"/>
      <c r="M21" s="2" t="s">
        <v>66</v>
      </c>
      <c r="N21" t="s">
        <v>67</v>
      </c>
    </row>
    <row r="22" spans="1:19" x14ac:dyDescent="0.35">
      <c r="A22" s="15" t="s">
        <v>71</v>
      </c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t="s">
        <v>102</v>
      </c>
    </row>
    <row r="23" spans="1:19" x14ac:dyDescent="0.35">
      <c r="B23" s="2"/>
      <c r="C23" s="24" t="s">
        <v>25</v>
      </c>
      <c r="D23" s="2"/>
      <c r="G23" s="16" t="s">
        <v>20</v>
      </c>
      <c r="H23" s="16" t="s">
        <v>22</v>
      </c>
      <c r="J23" s="4"/>
    </row>
    <row r="24" spans="1:19" ht="24.5" x14ac:dyDescent="0.35">
      <c r="A24" s="3" t="s">
        <v>0</v>
      </c>
      <c r="B24" s="3" t="s">
        <v>1</v>
      </c>
      <c r="C24" s="27" t="s">
        <v>26</v>
      </c>
      <c r="D24" s="16" t="s">
        <v>12</v>
      </c>
      <c r="E24" s="16" t="s">
        <v>13</v>
      </c>
      <c r="F24" t="s">
        <v>3</v>
      </c>
      <c r="G24" s="16" t="s">
        <v>21</v>
      </c>
      <c r="H24" s="16" t="s">
        <v>21</v>
      </c>
      <c r="J24" s="26" t="s">
        <v>14</v>
      </c>
      <c r="K24" s="26" t="s">
        <v>15</v>
      </c>
      <c r="L24" s="26" t="s">
        <v>16</v>
      </c>
      <c r="M24" s="26" t="s">
        <v>17</v>
      </c>
      <c r="N24" s="26" t="s">
        <v>18</v>
      </c>
      <c r="O24" s="26" t="s">
        <v>32</v>
      </c>
      <c r="P24" s="26" t="s">
        <v>33</v>
      </c>
      <c r="Q24" s="26" t="s">
        <v>34</v>
      </c>
      <c r="R24" s="26" t="s">
        <v>35</v>
      </c>
      <c r="S24" s="26" t="s">
        <v>36</v>
      </c>
    </row>
    <row r="25" spans="1:19" ht="15.5" x14ac:dyDescent="0.35">
      <c r="A25" t="s">
        <v>81</v>
      </c>
      <c r="B25" s="18" t="s">
        <v>72</v>
      </c>
      <c r="C25" s="39">
        <v>46070</v>
      </c>
      <c r="D25" s="32">
        <v>4</v>
      </c>
      <c r="E25" s="7">
        <v>5</v>
      </c>
      <c r="F25" t="s">
        <v>50</v>
      </c>
      <c r="G25" s="16">
        <f>O3</f>
        <v>717.27250000000004</v>
      </c>
      <c r="H25" s="16">
        <f>P3</f>
        <v>1469.6499999999999</v>
      </c>
      <c r="J25" s="13">
        <f t="shared" ref="J25:J30" si="26">2*J3+L3</f>
        <v>717.27250000000004</v>
      </c>
      <c r="K25" s="13">
        <f t="shared" ref="K25:K30" si="27">3*J3+L3</f>
        <v>968.06499999999994</v>
      </c>
      <c r="L25" s="13">
        <f t="shared" ref="L25:L31" si="28">4*J3+L3</f>
        <v>1218.8575000000001</v>
      </c>
      <c r="M25" s="13">
        <f>5*J3+L3</f>
        <v>1469.6499999999999</v>
      </c>
      <c r="N25" s="26"/>
      <c r="O25" s="26"/>
      <c r="P25" s="26"/>
      <c r="Q25" s="26"/>
      <c r="R25" s="26"/>
      <c r="S25" s="26"/>
    </row>
    <row r="26" spans="1:19" ht="15.5" x14ac:dyDescent="0.35">
      <c r="A26" t="s">
        <v>81</v>
      </c>
      <c r="B26" s="18" t="s">
        <v>90</v>
      </c>
      <c r="C26" s="19">
        <v>46119</v>
      </c>
      <c r="D26" s="32">
        <v>4</v>
      </c>
      <c r="E26" s="7">
        <v>5</v>
      </c>
      <c r="F26" t="s">
        <v>91</v>
      </c>
      <c r="G26" s="16">
        <f>O4</f>
        <v>681.27499999999998</v>
      </c>
      <c r="H26" s="16">
        <f>P4</f>
        <v>1222.5125</v>
      </c>
      <c r="J26" s="13">
        <f t="shared" si="26"/>
        <v>681.27499999999998</v>
      </c>
      <c r="K26" s="13">
        <f t="shared" si="27"/>
        <v>861.6875</v>
      </c>
      <c r="L26" s="13">
        <f t="shared" si="28"/>
        <v>1042.0999999999999</v>
      </c>
      <c r="M26" s="13">
        <f>5*J4+L4</f>
        <v>1222.5125</v>
      </c>
      <c r="N26" s="13"/>
    </row>
    <row r="27" spans="1:19" ht="15.5" x14ac:dyDescent="0.35">
      <c r="A27" t="s">
        <v>27</v>
      </c>
      <c r="B27" s="18" t="s">
        <v>73</v>
      </c>
      <c r="C27" s="19">
        <v>46147</v>
      </c>
      <c r="D27" s="32">
        <v>3</v>
      </c>
      <c r="E27" s="7">
        <v>4</v>
      </c>
      <c r="F27" t="s">
        <v>51</v>
      </c>
      <c r="G27" s="16">
        <f t="shared" ref="G27:H27" si="29">O5</f>
        <v>947.25</v>
      </c>
      <c r="H27" s="16">
        <f t="shared" si="29"/>
        <v>1526.4</v>
      </c>
      <c r="I27" s="13"/>
      <c r="J27" s="13">
        <f t="shared" si="26"/>
        <v>947.25</v>
      </c>
      <c r="K27" s="13">
        <f t="shared" si="27"/>
        <v>1236.8249999999998</v>
      </c>
      <c r="L27" s="13">
        <f t="shared" si="28"/>
        <v>1526.4</v>
      </c>
      <c r="M27" s="13"/>
      <c r="N27" s="13"/>
      <c r="Q27" s="13"/>
    </row>
    <row r="28" spans="1:19" x14ac:dyDescent="0.35">
      <c r="A28" t="s">
        <v>81</v>
      </c>
      <c r="B28" s="35" t="s">
        <v>74</v>
      </c>
      <c r="C28" s="25">
        <v>46196</v>
      </c>
      <c r="D28" s="32">
        <v>4</v>
      </c>
      <c r="E28" s="7">
        <v>5</v>
      </c>
      <c r="F28" t="s">
        <v>45</v>
      </c>
      <c r="G28" s="16">
        <f t="shared" ref="G28:H28" si="30">O6</f>
        <v>863.59999999999991</v>
      </c>
      <c r="H28" s="16">
        <f t="shared" si="30"/>
        <v>1522.7750000000001</v>
      </c>
      <c r="I28" s="13"/>
      <c r="J28" s="13">
        <f t="shared" si="26"/>
        <v>863.59999999999991</v>
      </c>
      <c r="K28" s="13">
        <f t="shared" si="27"/>
        <v>1083.3249999999998</v>
      </c>
      <c r="L28" s="13">
        <f t="shared" si="28"/>
        <v>1303.05</v>
      </c>
      <c r="M28" s="13">
        <f>5*J6+L6</f>
        <v>1522.7750000000001</v>
      </c>
      <c r="N28" s="13"/>
    </row>
    <row r="29" spans="1:19" ht="15.5" x14ac:dyDescent="0.35">
      <c r="A29" t="s">
        <v>81</v>
      </c>
      <c r="B29" s="35" t="s">
        <v>76</v>
      </c>
      <c r="C29" s="25">
        <v>46224</v>
      </c>
      <c r="D29" s="32">
        <v>4</v>
      </c>
      <c r="E29" s="7">
        <v>5</v>
      </c>
      <c r="F29" s="18" t="s">
        <v>47</v>
      </c>
      <c r="G29" s="16">
        <f t="shared" ref="G29:H29" si="31">O7</f>
        <v>747.06500000000005</v>
      </c>
      <c r="H29" s="16">
        <f t="shared" si="31"/>
        <v>1341.0874999999999</v>
      </c>
      <c r="I29" s="13"/>
      <c r="J29" s="13">
        <f t="shared" si="26"/>
        <v>747.06500000000005</v>
      </c>
      <c r="K29" s="13">
        <f t="shared" si="27"/>
        <v>945.07249999999999</v>
      </c>
      <c r="L29" s="13">
        <f t="shared" si="28"/>
        <v>1143.08</v>
      </c>
      <c r="M29" s="13">
        <f>5*J7+L7</f>
        <v>1341.0874999999999</v>
      </c>
      <c r="N29" s="13"/>
    </row>
    <row r="30" spans="1:19" ht="15.5" x14ac:dyDescent="0.35">
      <c r="A30" s="18" t="s">
        <v>46</v>
      </c>
      <c r="B30" s="18" t="s">
        <v>92</v>
      </c>
      <c r="C30" s="25">
        <v>46266</v>
      </c>
      <c r="D30" s="32">
        <v>5</v>
      </c>
      <c r="E30" s="7">
        <v>6</v>
      </c>
      <c r="F30" s="18" t="s">
        <v>29</v>
      </c>
      <c r="G30" s="16">
        <f t="shared" ref="G30:H30" si="32">O8</f>
        <v>1297.17</v>
      </c>
      <c r="H30" s="16">
        <f t="shared" si="32"/>
        <v>2397.5099999999998</v>
      </c>
      <c r="I30" s="13"/>
      <c r="J30" s="13">
        <f t="shared" si="26"/>
        <v>1297.17</v>
      </c>
      <c r="K30" s="13">
        <f t="shared" si="27"/>
        <v>1572.2549999999999</v>
      </c>
      <c r="L30" s="13">
        <f t="shared" si="28"/>
        <v>1847.34</v>
      </c>
      <c r="M30" s="13">
        <f>5*J8+L8</f>
        <v>2122.4250000000002</v>
      </c>
      <c r="N30" s="13">
        <f>6*J8+L8</f>
        <v>2397.5099999999998</v>
      </c>
    </row>
    <row r="31" spans="1:19" ht="15.5" x14ac:dyDescent="0.35">
      <c r="A31" s="18" t="s">
        <v>49</v>
      </c>
      <c r="B31" s="18" t="s">
        <v>93</v>
      </c>
      <c r="C31" s="25">
        <v>46266</v>
      </c>
      <c r="D31" s="32">
        <v>4</v>
      </c>
      <c r="E31" s="7">
        <v>5</v>
      </c>
      <c r="F31" s="9" t="s">
        <v>50</v>
      </c>
      <c r="G31">
        <f>O9</f>
        <v>576.73</v>
      </c>
      <c r="H31">
        <f>P9</f>
        <v>1162.5249999999999</v>
      </c>
      <c r="I31" s="13"/>
      <c r="J31" s="13">
        <f t="shared" ref="J31" si="33">2*J9+L9</f>
        <v>576.73</v>
      </c>
      <c r="K31" s="13">
        <f t="shared" ref="K31" si="34">3*J9+L9</f>
        <v>771.99499999999989</v>
      </c>
      <c r="L31" s="13">
        <f t="shared" si="28"/>
        <v>967.26</v>
      </c>
      <c r="M31" s="13">
        <f>5*J9+L9</f>
        <v>1162.5249999999999</v>
      </c>
      <c r="N31" s="13"/>
    </row>
    <row r="32" spans="1:19" ht="15.5" x14ac:dyDescent="0.35">
      <c r="A32" s="18"/>
      <c r="B32" s="18" t="s">
        <v>93</v>
      </c>
      <c r="C32" s="25">
        <v>46266</v>
      </c>
      <c r="D32" s="32">
        <v>4</v>
      </c>
      <c r="E32" s="7">
        <v>5</v>
      </c>
      <c r="F32" s="9" t="s">
        <v>99</v>
      </c>
      <c r="G32">
        <v>568.32999999999993</v>
      </c>
      <c r="H32">
        <v>1154.125</v>
      </c>
      <c r="I32" s="13"/>
      <c r="J32" s="13">
        <v>568.32999999999993</v>
      </c>
      <c r="K32" s="13">
        <v>763.59499999999991</v>
      </c>
      <c r="L32" s="13">
        <v>958.8599999999999</v>
      </c>
      <c r="M32" s="13">
        <v>1154.125</v>
      </c>
      <c r="N32" s="13"/>
    </row>
    <row r="33" spans="1:19" ht="15.5" x14ac:dyDescent="0.35">
      <c r="A33" s="18"/>
      <c r="B33" s="18" t="s">
        <v>93</v>
      </c>
      <c r="C33" s="25">
        <v>46266</v>
      </c>
      <c r="D33" s="32">
        <v>4</v>
      </c>
      <c r="E33" s="7">
        <v>5</v>
      </c>
      <c r="F33" s="9" t="s">
        <v>100</v>
      </c>
      <c r="G33">
        <v>568.32999999999993</v>
      </c>
      <c r="H33">
        <v>1154.125</v>
      </c>
      <c r="I33" s="13"/>
      <c r="J33" s="13">
        <v>568.32999999999993</v>
      </c>
      <c r="K33" s="13">
        <v>763.59499999999991</v>
      </c>
      <c r="L33" s="13">
        <v>958.8599999999999</v>
      </c>
      <c r="M33" s="13">
        <v>1154.125</v>
      </c>
      <c r="N33" s="13"/>
    </row>
    <row r="34" spans="1:19" ht="15.5" x14ac:dyDescent="0.35">
      <c r="A34" s="18"/>
      <c r="B34" s="18" t="s">
        <v>93</v>
      </c>
      <c r="C34" s="25">
        <v>46266</v>
      </c>
      <c r="D34" s="32">
        <v>4</v>
      </c>
      <c r="E34" s="7">
        <v>5</v>
      </c>
      <c r="F34" s="9" t="s">
        <v>101</v>
      </c>
      <c r="G34">
        <v>568.32999999999993</v>
      </c>
      <c r="H34">
        <v>1154.125</v>
      </c>
      <c r="I34" s="13"/>
      <c r="J34" s="13">
        <v>568.32999999999993</v>
      </c>
      <c r="K34" s="13">
        <v>763.59499999999991</v>
      </c>
      <c r="L34" s="13">
        <v>958.8599999999999</v>
      </c>
      <c r="M34" s="13">
        <v>1154.125</v>
      </c>
      <c r="N34" s="13"/>
    </row>
    <row r="35" spans="1:19" ht="15.5" x14ac:dyDescent="0.35">
      <c r="A35" s="18"/>
      <c r="B35" s="18" t="s">
        <v>93</v>
      </c>
      <c r="C35" s="25">
        <v>46266</v>
      </c>
      <c r="D35" s="32">
        <v>4</v>
      </c>
      <c r="E35" s="7">
        <v>5</v>
      </c>
      <c r="F35" s="9" t="s">
        <v>45</v>
      </c>
      <c r="G35">
        <v>568.32999999999993</v>
      </c>
      <c r="H35">
        <v>1154.125</v>
      </c>
      <c r="I35" s="13"/>
      <c r="J35" s="13">
        <v>568.32999999999993</v>
      </c>
      <c r="K35" s="13">
        <v>763.59499999999991</v>
      </c>
      <c r="L35" s="13">
        <v>958.8599999999999</v>
      </c>
      <c r="M35" s="13">
        <v>1154.125</v>
      </c>
      <c r="N35" s="13"/>
    </row>
    <row r="36" spans="1:19" ht="15.5" x14ac:dyDescent="0.35">
      <c r="A36" t="s">
        <v>48</v>
      </c>
      <c r="B36" s="18" t="s">
        <v>75</v>
      </c>
      <c r="C36" s="25">
        <v>46272</v>
      </c>
      <c r="D36" s="32">
        <v>5</v>
      </c>
      <c r="E36" s="7">
        <v>6</v>
      </c>
      <c r="F36" s="18" t="s">
        <v>29</v>
      </c>
      <c r="G36" s="16">
        <f t="shared" ref="G36" si="35">O14</f>
        <v>1197.9049999999997</v>
      </c>
      <c r="H36" s="16">
        <f t="shared" ref="H36" si="36">P14</f>
        <v>2237.1149999999998</v>
      </c>
      <c r="I36" s="13"/>
      <c r="J36" s="13">
        <f>2*J14+L14</f>
        <v>1197.9049999999997</v>
      </c>
      <c r="K36" s="13">
        <f>3*J14+L14</f>
        <v>1457.7074999999998</v>
      </c>
      <c r="L36" s="13">
        <f>4*J14+L14</f>
        <v>1717.5099999999998</v>
      </c>
      <c r="M36" s="13">
        <f>5*J14+L14</f>
        <v>1977.3124999999998</v>
      </c>
      <c r="N36" s="13">
        <f>6*J14+L14</f>
        <v>2237.1149999999998</v>
      </c>
      <c r="O36" s="13"/>
      <c r="P36" s="13"/>
      <c r="Q36" s="13"/>
      <c r="R36" s="13"/>
      <c r="S36" s="13"/>
    </row>
    <row r="37" spans="1:19" ht="15.5" x14ac:dyDescent="0.35">
      <c r="A37" t="s">
        <v>94</v>
      </c>
      <c r="B37" s="18" t="s">
        <v>95</v>
      </c>
      <c r="C37" s="38">
        <v>46280</v>
      </c>
      <c r="D37" s="32">
        <v>4</v>
      </c>
      <c r="E37" s="7">
        <v>5</v>
      </c>
      <c r="F37" s="18" t="s">
        <v>29</v>
      </c>
      <c r="G37">
        <f t="shared" ref="G37" si="37">O15</f>
        <v>1111.77</v>
      </c>
      <c r="H37">
        <f t="shared" ref="H37" si="38">P15</f>
        <v>1937.0250000000001</v>
      </c>
      <c r="I37" s="13"/>
      <c r="J37" s="13">
        <f>2*J15+L15</f>
        <v>1111.77</v>
      </c>
      <c r="K37" s="13">
        <f>3*J15+L15</f>
        <v>1386.855</v>
      </c>
      <c r="L37" s="13">
        <f>4*J15+L15</f>
        <v>1661.94</v>
      </c>
      <c r="M37" s="13">
        <f>5*J15+L15</f>
        <v>1937.0250000000001</v>
      </c>
      <c r="N37" s="13"/>
      <c r="O37" s="13"/>
      <c r="P37" s="13"/>
      <c r="Q37" s="13"/>
      <c r="R37" s="13"/>
      <c r="S37" s="13"/>
    </row>
    <row r="38" spans="1:19" ht="15.5" x14ac:dyDescent="0.35">
      <c r="A38" t="s">
        <v>64</v>
      </c>
      <c r="B38" s="18" t="s">
        <v>52</v>
      </c>
      <c r="C38" s="25" t="s">
        <v>65</v>
      </c>
      <c r="D38" s="32"/>
      <c r="E38" s="7"/>
      <c r="F38" s="18" t="s">
        <v>68</v>
      </c>
      <c r="G38">
        <v>400</v>
      </c>
      <c r="H38">
        <v>400</v>
      </c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1:19" ht="15.5" x14ac:dyDescent="0.35">
      <c r="A39" t="s">
        <v>28</v>
      </c>
      <c r="B39" s="18" t="s">
        <v>77</v>
      </c>
      <c r="C39" s="36"/>
      <c r="D39" s="32">
        <v>4</v>
      </c>
      <c r="E39" s="7">
        <v>5</v>
      </c>
      <c r="F39" s="18" t="s">
        <v>77</v>
      </c>
      <c r="G39" s="9">
        <f>O17</f>
        <v>0</v>
      </c>
      <c r="H39" s="9">
        <f>P17</f>
        <v>0</v>
      </c>
      <c r="I39" s="13"/>
      <c r="J39" s="13">
        <f>2*J17+L17</f>
        <v>0</v>
      </c>
      <c r="K39" s="13">
        <f>3*J17+L17</f>
        <v>0</v>
      </c>
      <c r="L39" s="13">
        <f>4*J17+L17</f>
        <v>0</v>
      </c>
      <c r="M39" s="13">
        <f>5*J17+L17</f>
        <v>0</v>
      </c>
      <c r="N39" s="13"/>
      <c r="O39" s="13"/>
      <c r="P39" s="13"/>
      <c r="Q39" s="13"/>
      <c r="R39" s="13"/>
      <c r="S39" s="13"/>
    </row>
    <row r="40" spans="1:19" ht="15.5" x14ac:dyDescent="0.35">
      <c r="A40" t="s">
        <v>30</v>
      </c>
      <c r="B40" s="18" t="s">
        <v>77</v>
      </c>
      <c r="C40" s="37"/>
      <c r="D40" s="32">
        <v>4</v>
      </c>
      <c r="E40" s="7">
        <v>5</v>
      </c>
      <c r="F40" s="18" t="s">
        <v>77</v>
      </c>
      <c r="G40" s="9">
        <f>O18</f>
        <v>0</v>
      </c>
      <c r="H40" s="9">
        <f>P18</f>
        <v>0</v>
      </c>
      <c r="I40" s="13"/>
      <c r="J40" s="13">
        <f t="shared" ref="J40" si="39">2*J18+L18</f>
        <v>0</v>
      </c>
      <c r="K40" s="13">
        <f t="shared" ref="K40:K41" si="40">3*J18+L18</f>
        <v>0</v>
      </c>
      <c r="L40" s="13">
        <f t="shared" ref="L40:L41" si="41">4*J18+L18</f>
        <v>0</v>
      </c>
      <c r="M40" s="13">
        <f>5*J18+L18</f>
        <v>0</v>
      </c>
      <c r="N40" s="13"/>
    </row>
    <row r="41" spans="1:19" ht="15.5" x14ac:dyDescent="0.35">
      <c r="A41" t="s">
        <v>31</v>
      </c>
      <c r="B41" s="18" t="s">
        <v>77</v>
      </c>
      <c r="C41" s="37"/>
      <c r="D41" s="32">
        <v>4</v>
      </c>
      <c r="E41" s="7">
        <v>5</v>
      </c>
      <c r="F41" s="18" t="s">
        <v>77</v>
      </c>
      <c r="G41">
        <f t="shared" ref="G41" si="42">O19</f>
        <v>0</v>
      </c>
      <c r="H41">
        <f t="shared" ref="H41" si="43">P19</f>
        <v>0</v>
      </c>
      <c r="I41" s="13"/>
      <c r="J41" s="13">
        <f>2*J19+L19</f>
        <v>0</v>
      </c>
      <c r="K41" s="13">
        <f t="shared" si="40"/>
        <v>0</v>
      </c>
      <c r="L41" s="13">
        <f t="shared" si="41"/>
        <v>0</v>
      </c>
      <c r="M41" s="13">
        <f>5*J19+L19</f>
        <v>0</v>
      </c>
      <c r="N41" s="13"/>
    </row>
    <row r="42" spans="1:19" x14ac:dyDescent="0.35">
      <c r="C42" s="17"/>
      <c r="O42" s="17"/>
    </row>
    <row r="43" spans="1:19" x14ac:dyDescent="0.35">
      <c r="A43" s="9" t="s">
        <v>24</v>
      </c>
      <c r="O43" s="17"/>
    </row>
    <row r="44" spans="1:19" x14ac:dyDescent="0.35">
      <c r="E44" s="17">
        <v>46249</v>
      </c>
      <c r="F44" s="17">
        <f>E44+31</f>
        <v>46280</v>
      </c>
      <c r="O44" s="17"/>
    </row>
    <row r="45" spans="1:19" x14ac:dyDescent="0.35">
      <c r="A45" s="4" t="s">
        <v>37</v>
      </c>
      <c r="H45" s="28"/>
      <c r="I45" s="28"/>
      <c r="J45" s="28"/>
      <c r="K45" s="28"/>
      <c r="L45" s="28"/>
      <c r="M45" s="28"/>
      <c r="N45" s="28"/>
      <c r="O45" s="28"/>
    </row>
    <row r="46" spans="1:19" x14ac:dyDescent="0.35">
      <c r="A46" s="29" t="s">
        <v>38</v>
      </c>
      <c r="H46" s="28"/>
      <c r="I46" s="28"/>
      <c r="J46" s="28"/>
      <c r="K46" s="28"/>
      <c r="L46" s="28"/>
      <c r="M46" s="28"/>
      <c r="N46" s="28"/>
      <c r="O46" s="28"/>
    </row>
    <row r="47" spans="1:19" x14ac:dyDescent="0.35">
      <c r="A47" s="30" t="s">
        <v>39</v>
      </c>
      <c r="H47" s="28"/>
      <c r="I47" s="28"/>
      <c r="J47" s="28"/>
      <c r="K47" s="28"/>
      <c r="L47" s="28"/>
      <c r="M47" s="28"/>
      <c r="N47" s="28"/>
      <c r="O47" s="28"/>
    </row>
    <row r="48" spans="1:19" x14ac:dyDescent="0.35">
      <c r="A48" s="31" t="s">
        <v>40</v>
      </c>
      <c r="H48" s="28"/>
      <c r="I48" s="28"/>
      <c r="J48" s="28"/>
      <c r="K48" s="28"/>
      <c r="L48" s="28"/>
      <c r="M48" s="28"/>
      <c r="N48" s="28"/>
      <c r="O48" s="28"/>
    </row>
    <row r="49" spans="1:3" x14ac:dyDescent="0.35">
      <c r="A49" s="31" t="s">
        <v>41</v>
      </c>
    </row>
    <row r="50" spans="1:3" x14ac:dyDescent="0.35">
      <c r="A50" s="31" t="s">
        <v>42</v>
      </c>
    </row>
    <row r="51" spans="1:3" x14ac:dyDescent="0.35">
      <c r="A51" s="31" t="s">
        <v>43</v>
      </c>
    </row>
    <row r="52" spans="1:3" x14ac:dyDescent="0.35">
      <c r="A52" s="31" t="s">
        <v>44</v>
      </c>
    </row>
    <row r="53" spans="1:3" x14ac:dyDescent="0.35">
      <c r="A53" s="31"/>
    </row>
    <row r="54" spans="1:3" x14ac:dyDescent="0.35">
      <c r="A54" s="31" t="s">
        <v>53</v>
      </c>
    </row>
    <row r="55" spans="1:3" x14ac:dyDescent="0.35">
      <c r="A55" t="s">
        <v>54</v>
      </c>
      <c r="B55" t="s">
        <v>78</v>
      </c>
    </row>
    <row r="56" spans="1:3" x14ac:dyDescent="0.35">
      <c r="A56" t="s">
        <v>55</v>
      </c>
      <c r="B56" s="17" t="s">
        <v>79</v>
      </c>
    </row>
    <row r="57" spans="1:3" x14ac:dyDescent="0.35">
      <c r="A57" t="s">
        <v>56</v>
      </c>
      <c r="B57" t="s">
        <v>79</v>
      </c>
    </row>
    <row r="58" spans="1:3" x14ac:dyDescent="0.35">
      <c r="A58" t="s">
        <v>58</v>
      </c>
      <c r="B58" t="s">
        <v>82</v>
      </c>
      <c r="C58" t="s">
        <v>83</v>
      </c>
    </row>
    <row r="59" spans="1:3" x14ac:dyDescent="0.35">
      <c r="A59" t="s">
        <v>57</v>
      </c>
      <c r="B59" t="s">
        <v>84</v>
      </c>
      <c r="C59" t="s">
        <v>83</v>
      </c>
    </row>
    <row r="60" spans="1:3" x14ac:dyDescent="0.35">
      <c r="A60" t="s">
        <v>60</v>
      </c>
      <c r="B60" t="s">
        <v>84</v>
      </c>
    </row>
    <row r="61" spans="1:3" x14ac:dyDescent="0.35">
      <c r="A61" t="s">
        <v>59</v>
      </c>
      <c r="B61" t="s">
        <v>84</v>
      </c>
    </row>
    <row r="62" spans="1:3" x14ac:dyDescent="0.35">
      <c r="A62" t="s">
        <v>85</v>
      </c>
      <c r="B62" t="s">
        <v>84</v>
      </c>
      <c r="C62" t="s">
        <v>83</v>
      </c>
    </row>
    <row r="63" spans="1:3" x14ac:dyDescent="0.35">
      <c r="A63" t="s">
        <v>61</v>
      </c>
      <c r="B63" t="s">
        <v>86</v>
      </c>
      <c r="C63" t="s">
        <v>87</v>
      </c>
    </row>
    <row r="64" spans="1:3" x14ac:dyDescent="0.35">
      <c r="A64" t="s">
        <v>88</v>
      </c>
      <c r="B64" t="s">
        <v>86</v>
      </c>
    </row>
    <row r="65" spans="1:3" x14ac:dyDescent="0.35">
      <c r="A65" t="s">
        <v>89</v>
      </c>
      <c r="B65" t="s">
        <v>86</v>
      </c>
      <c r="C65" t="s">
        <v>83</v>
      </c>
    </row>
    <row r="66" spans="1:3" x14ac:dyDescent="0.35">
      <c r="A66" t="s">
        <v>62</v>
      </c>
      <c r="B66" t="s">
        <v>86</v>
      </c>
      <c r="C66" t="s">
        <v>87</v>
      </c>
    </row>
    <row r="67" spans="1:3" x14ac:dyDescent="0.35">
      <c r="A67" t="s">
        <v>63</v>
      </c>
      <c r="B67" t="s">
        <v>80</v>
      </c>
    </row>
    <row r="70" spans="1:3" ht="15.5" x14ac:dyDescent="0.35">
      <c r="A70" s="18"/>
      <c r="B70" s="17"/>
      <c r="C70" s="17"/>
    </row>
    <row r="71" spans="1:3" ht="15.5" x14ac:dyDescent="0.35">
      <c r="A71" s="18"/>
      <c r="B71" s="17"/>
      <c r="C71" s="17"/>
    </row>
    <row r="72" spans="1:3" ht="15.5" x14ac:dyDescent="0.35">
      <c r="A72" s="18"/>
      <c r="B72" s="17"/>
      <c r="C72" s="17"/>
    </row>
    <row r="73" spans="1:3" x14ac:dyDescent="0.35">
      <c r="A73" s="35"/>
      <c r="B73" s="17"/>
      <c r="C73" s="17"/>
    </row>
    <row r="74" spans="1:3" ht="15.5" x14ac:dyDescent="0.35">
      <c r="A74" s="18"/>
      <c r="B74" s="17"/>
      <c r="C74" s="17"/>
    </row>
    <row r="75" spans="1:3" ht="15.5" x14ac:dyDescent="0.35">
      <c r="A75" s="18"/>
      <c r="B75" s="17"/>
    </row>
    <row r="76" spans="1:3" ht="15.5" x14ac:dyDescent="0.35">
      <c r="A76" s="18"/>
      <c r="B76" s="17"/>
    </row>
    <row r="77" spans="1:3" ht="15.5" x14ac:dyDescent="0.35">
      <c r="A77" s="18"/>
      <c r="B77" s="17"/>
    </row>
    <row r="78" spans="1:3" ht="15.5" x14ac:dyDescent="0.35">
      <c r="A78" s="18"/>
      <c r="B78" s="17"/>
    </row>
    <row r="79" spans="1:3" ht="15.5" x14ac:dyDescent="0.35">
      <c r="A79" s="18"/>
      <c r="B79" s="17"/>
    </row>
    <row r="80" spans="1:3" ht="15.5" x14ac:dyDescent="0.35">
      <c r="A80" s="18"/>
      <c r="B80" s="17"/>
    </row>
    <row r="81" spans="1:2" ht="15.5" x14ac:dyDescent="0.35">
      <c r="A81" s="18"/>
      <c r="B81" s="17"/>
    </row>
    <row r="82" spans="1:2" ht="15.5" x14ac:dyDescent="0.35">
      <c r="A82" s="18"/>
      <c r="B82" s="17"/>
    </row>
    <row r="83" spans="1:2" ht="15.5" x14ac:dyDescent="0.35">
      <c r="A83" s="18"/>
      <c r="B83" s="17"/>
    </row>
    <row r="84" spans="1:2" ht="15.5" x14ac:dyDescent="0.35">
      <c r="A84" s="18"/>
      <c r="B84" s="17"/>
    </row>
  </sheetData>
  <phoneticPr fontId="6" type="noConversion"/>
  <printOptions gridLines="1"/>
  <pageMargins left="0.25" right="0.25" top="0.75" bottom="0.75" header="0.3" footer="0.3"/>
  <pageSetup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Officials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Tom Hasz</cp:lastModifiedBy>
  <cp:lastPrinted>2026-01-05T15:05:52Z</cp:lastPrinted>
  <dcterms:created xsi:type="dcterms:W3CDTF">2010-01-04T20:16:12Z</dcterms:created>
  <dcterms:modified xsi:type="dcterms:W3CDTF">2026-07-17T11:24:55Z</dcterms:modified>
</cp:coreProperties>
</file>