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lint\Seven States Dropbox\Clint Wilson\USDA New Era\Procurement\BESS RFP\Final Draft\"/>
    </mc:Choice>
  </mc:AlternateContent>
  <xr:revisionPtr revIDLastSave="0" documentId="8_{BF982D95-FF74-449A-B583-B9328C39283C}" xr6:coauthVersionLast="47" xr6:coauthVersionMax="47" xr10:uidLastSave="{00000000-0000-0000-0000-000000000000}"/>
  <bookViews>
    <workbookView xWindow="25160" yWindow="420" windowWidth="27420" windowHeight="11260" xr2:uid="{00000000-000D-0000-FFFF-FFFF00000000}"/>
  </bookViews>
  <sheets>
    <sheet name="Instructions" sheetId="1" r:id="rId1"/>
    <sheet name="Bidder Info" sheetId="2" r:id="rId2"/>
    <sheet name="Category A Pricing" sheetId="3" r:id="rId3"/>
    <sheet name="Category B Info" sheetId="4" r:id="rId4"/>
    <sheet name="MV and Spares" sheetId="5" r:id="rId5"/>
    <sheet name="Software" sheetId="6" r:id="rId6"/>
    <sheet name="Warranty and LTSA" sheetId="7" r:id="rId7"/>
    <sheet name="Strategic Spares" sheetId="8" r:id="rId8"/>
    <sheet name="Payment and Tariff" sheetId="9" r:id="rId9"/>
    <sheet name="Site Allocation" sheetId="10" r:id="rId10"/>
    <sheet name="Evaluation Summary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1" l="1"/>
  <c r="B6" i="11"/>
  <c r="F25" i="10"/>
  <c r="F26" i="10" s="1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B15" i="9"/>
  <c r="E16" i="8"/>
  <c r="E15" i="8"/>
  <c r="E14" i="8"/>
  <c r="E13" i="8"/>
  <c r="E12" i="8"/>
  <c r="E11" i="8"/>
  <c r="E10" i="8"/>
  <c r="E9" i="8"/>
  <c r="E8" i="8"/>
  <c r="E7" i="8"/>
  <c r="E6" i="8"/>
  <c r="E5" i="8"/>
  <c r="F24" i="7"/>
  <c r="D24" i="7"/>
  <c r="B24" i="7"/>
  <c r="F23" i="7"/>
  <c r="D23" i="7"/>
  <c r="B23" i="7"/>
  <c r="F22" i="7"/>
  <c r="D22" i="7"/>
  <c r="B22" i="7"/>
  <c r="F21" i="7"/>
  <c r="D21" i="7"/>
  <c r="B21" i="7"/>
  <c r="F20" i="7"/>
  <c r="D20" i="7"/>
  <c r="B20" i="7"/>
  <c r="F19" i="7"/>
  <c r="D19" i="7"/>
  <c r="B19" i="7"/>
  <c r="F18" i="7"/>
  <c r="D18" i="7"/>
  <c r="B18" i="7"/>
  <c r="F17" i="7"/>
  <c r="D17" i="7"/>
  <c r="B17" i="7"/>
  <c r="F16" i="7"/>
  <c r="D16" i="7"/>
  <c r="B16" i="7"/>
  <c r="F15" i="7"/>
  <c r="D15" i="7"/>
  <c r="B15" i="7"/>
  <c r="F14" i="7"/>
  <c r="D14" i="7"/>
  <c r="B14" i="7"/>
  <c r="F13" i="7"/>
  <c r="D13" i="7"/>
  <c r="B13" i="7"/>
  <c r="F12" i="7"/>
  <c r="D12" i="7"/>
  <c r="B12" i="7"/>
  <c r="F11" i="7"/>
  <c r="D11" i="7"/>
  <c r="B11" i="7"/>
  <c r="F10" i="7"/>
  <c r="D10" i="7"/>
  <c r="B10" i="7"/>
  <c r="F9" i="7"/>
  <c r="B9" i="7"/>
  <c r="E9" i="7" s="1"/>
  <c r="F8" i="7"/>
  <c r="E8" i="7"/>
  <c r="G8" i="7" s="1"/>
  <c r="B8" i="7"/>
  <c r="F7" i="7"/>
  <c r="B7" i="7"/>
  <c r="E7" i="7" s="1"/>
  <c r="G7" i="7" s="1"/>
  <c r="F6" i="7"/>
  <c r="B6" i="7"/>
  <c r="E6" i="7" s="1"/>
  <c r="G6" i="7" s="1"/>
  <c r="F5" i="7"/>
  <c r="E5" i="7"/>
  <c r="F11" i="6"/>
  <c r="F10" i="6"/>
  <c r="F9" i="6"/>
  <c r="F8" i="6"/>
  <c r="F7" i="6"/>
  <c r="F6" i="6"/>
  <c r="F5" i="6"/>
  <c r="E10" i="5"/>
  <c r="E9" i="5"/>
  <c r="E8" i="5"/>
  <c r="E7" i="5"/>
  <c r="E6" i="5"/>
  <c r="E5" i="5"/>
  <c r="F31" i="3"/>
  <c r="E31" i="3"/>
  <c r="F30" i="3"/>
  <c r="E30" i="3"/>
  <c r="E26" i="3"/>
  <c r="B5" i="11" s="1"/>
  <c r="B15" i="11" s="1"/>
  <c r="E25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20" i="3" s="1"/>
  <c r="E24" i="3" s="1"/>
  <c r="B7" i="11" s="1"/>
  <c r="E10" i="7" l="1"/>
  <c r="G9" i="7"/>
  <c r="G5" i="7"/>
  <c r="E11" i="7" l="1"/>
  <c r="G10" i="7"/>
  <c r="E12" i="7" l="1"/>
  <c r="G11" i="7"/>
  <c r="G12" i="7" l="1"/>
  <c r="E13" i="7"/>
  <c r="E14" i="7" l="1"/>
  <c r="G13" i="7"/>
  <c r="E15" i="7" l="1"/>
  <c r="G14" i="7"/>
  <c r="E16" i="7" l="1"/>
  <c r="G15" i="7"/>
  <c r="G16" i="7" l="1"/>
  <c r="E17" i="7"/>
  <c r="E18" i="7" l="1"/>
  <c r="G17" i="7"/>
  <c r="E19" i="7" l="1"/>
  <c r="G18" i="7"/>
  <c r="E20" i="7" l="1"/>
  <c r="G19" i="7"/>
  <c r="G20" i="7" l="1"/>
  <c r="E21" i="7"/>
  <c r="E22" i="7" l="1"/>
  <c r="G21" i="7"/>
  <c r="E23" i="7" l="1"/>
  <c r="G22" i="7"/>
  <c r="E24" i="7" l="1"/>
  <c r="G23" i="7"/>
  <c r="G24" i="7" l="1"/>
  <c r="F28" i="7" s="1"/>
  <c r="B12" i="11" s="1"/>
  <c r="F27" i="7"/>
  <c r="B11" i="11" s="1"/>
</calcChain>
</file>

<file path=xl/sharedStrings.xml><?xml version="1.0" encoding="utf-8"?>
<sst xmlns="http://schemas.openxmlformats.org/spreadsheetml/2006/main" count="376" uniqueCount="260">
  <si>
    <t>Topic</t>
  </si>
  <si>
    <t>Instruction</t>
  </si>
  <si>
    <t>Purpose</t>
  </si>
  <si>
    <t>Required native Excel pricing submission for Category A and nonbinding Category B information.</t>
  </si>
  <si>
    <t>Input cells</t>
  </si>
  <si>
    <t>Complete yellow cells. Do not overwrite blue formula cells.</t>
  </si>
  <si>
    <t>Price basis</t>
  </si>
  <si>
    <t>USD, delivered to each named Tennessee site. Tennessee sales tax excluded.</t>
  </si>
  <si>
    <t>Category A</t>
  </si>
  <si>
    <t>Mandatory complete portfolio base bid for all 18 sites.</t>
  </si>
  <si>
    <t>Category B</t>
  </si>
  <si>
    <t>Nonbinding planning information. Not scored. Seven States may use Category B responses to evaluate, negotiate, or select a bidder for future projects, subject to applicable procurement requirements; no future purchase or use is required.</t>
  </si>
  <si>
    <t>Lifecycle cost</t>
  </si>
  <si>
    <t>Includes mandatory equipment, MV package, three spare transformers, software, 20-year warranty subject to RFP-permitted exclusions, LTSA, training, commissioning, initial nondegrading spares, and required credit support or compliance security.</t>
  </si>
  <si>
    <t>Firm total</t>
  </si>
  <si>
    <t>Enter one firm Category A portfolio total. It must reconcile to the required component sum before evaluation. Neither amount controls if a material discrepancy remains.</t>
  </si>
  <si>
    <t>Compliance security</t>
  </si>
  <si>
    <t>Separately identify the cost and assumptions for the 10 percent tax-compliance bond or standby letter of credit. Include the cost in the mandatory evaluated price. The security amount does not cap the underlying reimbursement obligation.</t>
  </si>
  <si>
    <t>Site allocation</t>
  </si>
  <si>
    <t>The Site Allocation tab is completed by the Selectee before agreement execution, not with the initial proposal.</t>
  </si>
  <si>
    <t>Warranty</t>
  </si>
  <si>
    <t>The warranty must provide uninterrupted 20-year coverage beginning at each site COD, subject only to RFP-permitted exclusions. A shorter base warranty with an optional extension does not satisfy the requirement.</t>
  </si>
  <si>
    <t>Peak event credit</t>
  </si>
  <si>
    <t>All costs of accepting and administering the Peak Event Capacity Payment Credit must be included in LTSA pricing.</t>
  </si>
  <si>
    <t>Capacity payment</t>
  </si>
  <si>
    <t>Use Seven States' current estimated monthly capacity rate of $10.00/kW-month for proposal risk pricing. The estimate is nonbinding and may change through COD; the binding site payment established no later than COD controls credits after COD.</t>
  </si>
  <si>
    <t>Grid forming</t>
  </si>
  <si>
    <t>Preferred option. Price separately as an add-on for each applicable reference configuration. Excluded from base evaluated lifecycle cost.</t>
  </si>
  <si>
    <t>LTSA escalation</t>
  </si>
  <si>
    <t>Years 1 to 5 fixed. Years 6 to 20 use the lesser of CPI U or 3 percent, with a zero percent floor.</t>
  </si>
  <si>
    <t>Discount rate</t>
  </si>
  <si>
    <t>Fixed 6 percent.</t>
  </si>
  <si>
    <t>Tariff adjustment</t>
  </si>
  <si>
    <t>Actual net incremental qualifying tariff paid on equipment, components, or raw materials only; no markup; reductions, refunds, drawbacks, credits, and avoided costs deducted; aggregate upward adjustment capped at 5 percent.</t>
  </si>
  <si>
    <t>Proposal validity</t>
  </si>
  <si>
    <t>180 days.</t>
  </si>
  <si>
    <t>Submission</t>
  </si>
  <si>
    <t>Submit this workbook in unlocked native Excel format. Submit the remaining proposal documents as one searchable, signed PDF.</t>
  </si>
  <si>
    <t>Bidder Information and Certifications</t>
  </si>
  <si>
    <t>Field</t>
  </si>
  <si>
    <t>Bidder response</t>
  </si>
  <si>
    <t>Legal Bidder name</t>
  </si>
  <si>
    <t>Contracting entity jurisdiction</t>
  </si>
  <si>
    <t>Ultimate parent</t>
  </si>
  <si>
    <t>Authorized representative</t>
  </si>
  <si>
    <t>Email</t>
  </si>
  <si>
    <t>Telephone</t>
  </si>
  <si>
    <t>Proposal date</t>
  </si>
  <si>
    <t>Pricing valid through</t>
  </si>
  <si>
    <t>Currency</t>
  </si>
  <si>
    <t>USD</t>
  </si>
  <si>
    <t>Category A, Mandatory 220 MW / 880 MWh Portfolio</t>
  </si>
  <si>
    <t>Portfolio Base Price</t>
  </si>
  <si>
    <t>Item</t>
  </si>
  <si>
    <t>Unit</t>
  </si>
  <si>
    <t>Quantity</t>
  </si>
  <si>
    <t>Unit price</t>
  </si>
  <si>
    <t>Extended price</t>
  </si>
  <si>
    <t>Included in base</t>
  </si>
  <si>
    <t>Compliance basis</t>
  </si>
  <si>
    <t>Notes</t>
  </si>
  <si>
    <t>Battery systems, cells, modules, racks, BMS</t>
  </si>
  <si>
    <t>kWh</t>
  </si>
  <si>
    <t>Yes</t>
  </si>
  <si>
    <t>PCS and inverters</t>
  </si>
  <si>
    <t>kW</t>
  </si>
  <si>
    <t>EMS, controls, and communications</t>
  </si>
  <si>
    <t>Thermal management and HVAC</t>
  </si>
  <si>
    <t>Fire and gas safety systems</t>
  </si>
  <si>
    <t>Portfolio</t>
  </si>
  <si>
    <t>Integrated MV equipment package</t>
  </si>
  <si>
    <t>Factory acceptance testing</t>
  </si>
  <si>
    <t>Delivery to 18 sites</t>
  </si>
  <si>
    <t>Commissioning support</t>
  </si>
  <si>
    <t>Training and documentation</t>
  </si>
  <si>
    <t>20-year equipment warranty</t>
  </si>
  <si>
    <t>Initial nondegrading strategic spares</t>
  </si>
  <si>
    <t>Compliance security cost through recapture period</t>
  </si>
  <si>
    <t>Other mandatory equipment, service, or approved credit-support cost</t>
  </si>
  <si>
    <t>CALCULATED CATEGORY A COMPONENT TOTAL</t>
  </si>
  <si>
    <t>Portfolio Total Reconciliation</t>
  </si>
  <si>
    <t>Bidder-entered firm Category A total</t>
  </si>
  <si>
    <t>Calculated required component total</t>
  </si>
  <si>
    <t>Difference</t>
  </si>
  <si>
    <t>Status</t>
  </si>
  <si>
    <t>Mandatory Reference Site Pricing</t>
  </si>
  <si>
    <t>Configuration</t>
  </si>
  <si>
    <t>MW</t>
  </si>
  <si>
    <t>MWh</t>
  </si>
  <si>
    <t>All in site price</t>
  </si>
  <si>
    <t>Price per kW</t>
  </si>
  <si>
    <t>Price per kWh</t>
  </si>
  <si>
    <t>Equipment count</t>
  </si>
  <si>
    <t>8 MW / 32 MWh</t>
  </si>
  <si>
    <t>20 MW / 80 MWh</t>
  </si>
  <si>
    <t>Preferred Grid Forming Add On</t>
  </si>
  <si>
    <t>Pricing basis</t>
  </si>
  <si>
    <t>Unit definition</t>
  </si>
  <si>
    <t>Add on price</t>
  </si>
  <si>
    <t>Hardware ready</t>
  </si>
  <si>
    <t>Software or license</t>
  </si>
  <si>
    <t>Warranty effect</t>
  </si>
  <si>
    <t>Portfolio setup or enablement</t>
  </si>
  <si>
    <t>Category B, Nonbinding 2 Hour Market Information</t>
  </si>
  <si>
    <t>All in price</t>
  </si>
  <si>
    <t>Configuration assumptions</t>
  </si>
  <si>
    <t>Cutsheet filename</t>
  </si>
  <si>
    <t>2 MW reference</t>
  </si>
  <si>
    <t>4 MW reference</t>
  </si>
  <si>
    <t>8 MW reference</t>
  </si>
  <si>
    <t>20 MW reference</t>
  </si>
  <si>
    <t>Integrated Medium Voltage Equipment and Spare Transformers</t>
  </si>
  <si>
    <t>Configuration / territory</t>
  </si>
  <si>
    <t>Included in Cat A</t>
  </si>
  <si>
    <t>Manufacturer / model</t>
  </si>
  <si>
    <t>Integrated MV package</t>
  </si>
  <si>
    <t>Spare MV transformer</t>
  </si>
  <si>
    <t>MLGW, 23 kV, wye, solidly grounded</t>
  </si>
  <si>
    <t>NES, 23.9 kV, wye, solidly grounded</t>
  </si>
  <si>
    <t>BrightRidge, 13.2 kV, wye, solidly grounded</t>
  </si>
  <si>
    <t>20 Year Software, Cloud, Monitoring, and Data Services</t>
  </si>
  <si>
    <t>Years included</t>
  </si>
  <si>
    <t>Annual price years 1 to 5</t>
  </si>
  <si>
    <t>Price rule years 6 to 20</t>
  </si>
  <si>
    <t>Fleet platform</t>
  </si>
  <si>
    <t>Capped CPI</t>
  </si>
  <si>
    <t>Included in LTSA annual schedule</t>
  </si>
  <si>
    <t>Cloud services</t>
  </si>
  <si>
    <t>Monitoring and diagnostics</t>
  </si>
  <si>
    <t>Cybersecurity patches</t>
  </si>
  <si>
    <t>Data storage and export</t>
  </si>
  <si>
    <t>API and gateway licenses</t>
  </si>
  <si>
    <t>Other mandatory software</t>
  </si>
  <si>
    <t>Mandatory 20 Year Warranty and LTSA Pricing</t>
  </si>
  <si>
    <t>Year</t>
  </si>
  <si>
    <t>Base annual LTSA price</t>
  </si>
  <si>
    <t>CPI assumption</t>
  </si>
  <si>
    <t>Allowed escalation</t>
  </si>
  <si>
    <t>Nominal LTSA price</t>
  </si>
  <si>
    <t>Discount factor at 6%</t>
  </si>
  <si>
    <t>Present value</t>
  </si>
  <si>
    <t>Totals</t>
  </si>
  <si>
    <t>Metric</t>
  </si>
  <si>
    <t>20 year nominal LTSA</t>
  </si>
  <si>
    <t>20-year warranty price included outside LTSA, subject to RFP-permitted exclusions</t>
  </si>
  <si>
    <t>20 year LTSA NPV at 6%</t>
  </si>
  <si>
    <t>Peak Event Capacity Payment Credit</t>
  </si>
  <si>
    <t>Requirement</t>
  </si>
  <si>
    <t>Required basis</t>
  </si>
  <si>
    <t>Bidder acceptance</t>
  </si>
  <si>
    <t>Assumption used for pricing</t>
  </si>
  <si>
    <t>Separate price impact</t>
  </si>
  <si>
    <t>Draft LTSA section</t>
  </si>
  <si>
    <t>Exception reference</t>
  </si>
  <si>
    <t>Complete peak event failure</t>
  </si>
  <si>
    <t>100% of affected site monthly capacity payment</t>
  </si>
  <si>
    <t>Partial failure</t>
  </si>
  <si>
    <t>Monthly payment multiplied by greater of power or energy shortfall percentage</t>
  </si>
  <si>
    <t>Annual site cap</t>
  </si>
  <si>
    <t>100% of affected site annual capacity payments</t>
  </si>
  <si>
    <t>Chronic failure</t>
  </si>
  <si>
    <t>Two failures in rolling 24 months or three during warranty term</t>
  </si>
  <si>
    <t>Capacity payment rate</t>
  </si>
  <si>
    <t>$10.00/kW-month current estimate for risk pricing; nonbinding and subject to change through COD; binding amount established no later than COD</t>
  </si>
  <si>
    <t>Initial Strategic Spares and Long Term Availability</t>
  </si>
  <si>
    <t>Spare item</t>
  </si>
  <si>
    <t>Degrading</t>
  </si>
  <si>
    <t>Storage territory</t>
  </si>
  <si>
    <t>Availability / shelf life</t>
  </si>
  <si>
    <t>Payment Milestones, Tariffs, and Schedule Assumptions</t>
  </si>
  <si>
    <t>Bidder Proposed Milestones</t>
  </si>
  <si>
    <t>Milestone</t>
  </si>
  <si>
    <t>Percent</t>
  </si>
  <si>
    <t>Evidence</t>
  </si>
  <si>
    <t>Title transfer</t>
  </si>
  <si>
    <t>Advance security</t>
  </si>
  <si>
    <t>Total</t>
  </si>
  <si>
    <t>Fixed Commercial Assumptions</t>
  </si>
  <si>
    <t>Assumption</t>
  </si>
  <si>
    <t>Site COD retainage</t>
  </si>
  <si>
    <t>10% per site after successful high-side MW and MWh tests</t>
  </si>
  <si>
    <t>Payment term</t>
  </si>
  <si>
    <t>Net 60 after correct invoice and evidence</t>
  </si>
  <si>
    <t>Tariff baseline</t>
  </si>
  <si>
    <t>Proposal due date, October 30, 2026</t>
  </si>
  <si>
    <t>Tariff cap</t>
  </si>
  <si>
    <t>5% aggregate upward adjustment for actual net qualifying tariffs after all reductions and refunds; no automatic payment above cap</t>
  </si>
  <si>
    <t>Storage grace</t>
  </si>
  <si>
    <t>60 days for owner caused delay</t>
  </si>
  <si>
    <t>Commercial operation deadline</t>
  </si>
  <si>
    <t>All sites no later than two years after the initial purchase order</t>
  </si>
  <si>
    <t>Base delivery window</t>
  </si>
  <si>
    <t>April through December 2028</t>
  </si>
  <si>
    <t>Potential shift</t>
  </si>
  <si>
    <t>Proportional shift of up to 3 months into Q1 2029 may occur</t>
  </si>
  <si>
    <t>Portfolio performance bond</t>
  </si>
  <si>
    <t>10% of remaining unperformed Category A value through final COD</t>
  </si>
  <si>
    <t>10% of Category A equipment contract price through the ITC recapture period; supplemental security that does not cap reimbursement liability</t>
  </si>
  <si>
    <t>Site price allocation</t>
  </si>
  <si>
    <t>Binding allocation for all 18 sites before agreement execution</t>
  </si>
  <si>
    <t>Informational 2029 Shift</t>
  </si>
  <si>
    <t>Scenario</t>
  </si>
  <si>
    <t>Maximum portfolio adjustment</t>
  </si>
  <si>
    <t>Explanation</t>
  </si>
  <si>
    <t>Uniform three month shift into Q1 2029</t>
  </si>
  <si>
    <t>No shift</t>
  </si>
  <si>
    <t>Base evaluated price</t>
  </si>
  <si>
    <t>Post-Award Selectee Site Price Allocation</t>
  </si>
  <si>
    <t>Site</t>
  </si>
  <si>
    <t>Utility</t>
  </si>
  <si>
    <t>High side</t>
  </si>
  <si>
    <t>Binding site price</t>
  </si>
  <si>
    <t>Percent of portfolio</t>
  </si>
  <si>
    <t>1</t>
  </si>
  <si>
    <t>MLGW</t>
  </si>
  <si>
    <t>23 kV</t>
  </si>
  <si>
    <t>2</t>
  </si>
  <si>
    <t>3</t>
  </si>
  <si>
    <t>4</t>
  </si>
  <si>
    <t>5</t>
  </si>
  <si>
    <t>6</t>
  </si>
  <si>
    <t>7</t>
  </si>
  <si>
    <t>8</t>
  </si>
  <si>
    <t>NES</t>
  </si>
  <si>
    <t>23.9 kV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</si>
  <si>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</si>
  <si>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</si>
  <si>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</si>
  <si>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</si>
  <si>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</si>
  <si>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</si>
  <si>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</si>
  <si>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</si>
  <si>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</si>
  <si>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BrightRidge</t>
  </si>
  <si>
    <t>13.2 kV</t>
  </si>
  <si>
    <t>18</t>
  </si>
  <si>
    <t>Check</t>
  </si>
  <si>
    <t>Value</t>
  </si>
  <si>
    <t>Allocated site total</t>
  </si>
  <si>
    <t>Difference from firm portfolio total</t>
  </si>
  <si>
    <t>Bidder Lifecycle Cost Summary</t>
  </si>
  <si>
    <t>Amount</t>
  </si>
  <si>
    <t>Pricing reconciliation status</t>
  </si>
  <si>
    <t>Bidder firm Category A total</t>
  </si>
  <si>
    <t>Calculated component total</t>
  </si>
  <si>
    <t>Compliance security cost</t>
  </si>
  <si>
    <t>Included as a separately identified Category A component</t>
  </si>
  <si>
    <t>Integrated MV and spare transformers</t>
  </si>
  <si>
    <t>Included in Category A</t>
  </si>
  <si>
    <t>20 year software nominal</t>
  </si>
  <si>
    <t>Included in LTSA schedule</t>
  </si>
  <si>
    <t>20 year LTSA nominal</t>
  </si>
  <si>
    <t>20 year warranty</t>
  </si>
  <si>
    <t>Included in Category A upfront cost</t>
  </si>
  <si>
    <t>Initial nondegrading spares</t>
  </si>
  <si>
    <t>EVALUATED LIFECYCLE COST</t>
  </si>
  <si>
    <t>Informational 3 month shift</t>
  </si>
  <si>
    <t>Energy Express BESS Pricing Workbook | 7SPC RFP 2026 09 01 | REV 6</t>
  </si>
  <si>
    <t>20 year nominal before escalation, informational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</si>
</sst>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"/>
    <numFmt numFmtId="165" formatCode="\$#,##0.00"/>
    <numFmt numFmtId="166" formatCode="0.0%"/>
    <numFmt numFmtId="167" formatCode="0.0000"/>
  </numFmts>
  <fonts count="7">
    <font>
      <sz val="11"/>
      <name val="Carlito"/>
    </font>
    <font>
      <sz val="9"/>
      <color rgb="FF252532"/>
      <name val="Open Sans"/>
    </font>
    <font>
      <b/>
      <sz val="16"/>
      <color rgb="FFFFFFFF"/>
      <name val="Raleway"/>
    </font>
    <font>
      <b/>
      <sz val="9"/>
      <color rgb="FF2D2D84"/>
      <name val="Open Sans"/>
    </font>
    <font>
      <sz val="9"/>
      <color rgb="FF2D2D84"/>
      <name val="Open Sans"/>
    </font>
    <font>
      <b/>
      <sz val="11"/>
      <color rgb="FFFFFFFF"/>
      <name val="Raleway"/>
    </font>
    <font>
      <sz val="9"/>
      <color rgb="FF252532"/>
      <name val="Roboto"/>
    </font>
  </fonts>
  <fills count="7">
    <fill>
      <patternFill patternType="none"/>
    </fill>
    <fill>
      <patternFill patternType="gray125"/>
    </fill>
    <fill>
      <patternFill patternType="solid">
        <fgColor rgb="FF2D2D84"/>
      </patternFill>
    </fill>
    <fill>
      <patternFill patternType="solid">
        <fgColor rgb="FFE9ECF7"/>
      </patternFill>
    </fill>
    <fill>
      <patternFill patternType="solid">
        <fgColor rgb="FFFFF8D8"/>
      </patternFill>
    </fill>
    <fill>
      <patternFill patternType="solid">
        <fgColor rgb="FF78AA65"/>
      </patternFill>
    </fill>
    <fill>
      <patternFill patternType="solid">
        <fgColor rgb="FFE8F2F8"/>
      </patternFill>
    </fill>
  </fills>
  <borders count="13">
    <border>
      <left/>
      <right/>
      <top/>
      <bottom/>
      <diagonal/>
    </border>
    <border>
      <left style="thin">
        <color rgb="FFC7CBE0"/>
      </left>
      <right style="thin">
        <color rgb="FFC7CBE0"/>
      </right>
      <top style="thin">
        <color rgb="FFC7CBE0"/>
      </top>
      <bottom style="thin">
        <color rgb="FFC7CBE0"/>
      </bottom>
      <diagonal/>
    </border>
    <border>
      <left/>
      <right style="thin">
        <color rgb="FFE1E3E8"/>
      </right>
      <top/>
      <bottom style="thin">
        <color rgb="FFE1E3E8"/>
      </bottom>
      <diagonal/>
    </border>
    <border>
      <left style="thin">
        <color rgb="FFE1E3E8"/>
      </left>
      <right/>
      <top/>
      <bottom style="thin">
        <color rgb="FFE1E3E8"/>
      </bottom>
      <diagonal/>
    </border>
    <border>
      <left/>
      <right style="thin">
        <color rgb="FFE1E3E8"/>
      </right>
      <top style="thin">
        <color rgb="FFE1E3E8"/>
      </top>
      <bottom style="thin">
        <color rgb="FFE1E3E8"/>
      </bottom>
      <diagonal/>
    </border>
    <border>
      <left style="thin">
        <color rgb="FFE1E3E8"/>
      </left>
      <right/>
      <top style="thin">
        <color rgb="FFE1E3E8"/>
      </top>
      <bottom style="thin">
        <color rgb="FFE1E3E8"/>
      </bottom>
      <diagonal/>
    </border>
    <border>
      <left/>
      <right style="thin">
        <color rgb="FFE1E3E8"/>
      </right>
      <top style="thin">
        <color rgb="FFE1E3E8"/>
      </top>
      <bottom/>
      <diagonal/>
    </border>
    <border>
      <left style="thin">
        <color rgb="FFE1E3E8"/>
      </left>
      <right/>
      <top style="thin">
        <color rgb="FFE1E3E8"/>
      </top>
      <bottom/>
      <diagonal/>
    </border>
    <border>
      <left style="thin">
        <color rgb="FFD7BE5D"/>
      </left>
      <right style="thin">
        <color rgb="FFD7BE5D"/>
      </right>
      <top style="thin">
        <color rgb="FFD7BE5D"/>
      </top>
      <bottom style="thin">
        <color rgb="FFD7BE5D"/>
      </bottom>
      <diagonal/>
    </border>
    <border>
      <left style="thin">
        <color rgb="FFE1E3E8"/>
      </left>
      <right style="thin">
        <color rgb="FFE1E3E8"/>
      </right>
      <top/>
      <bottom style="thin">
        <color rgb="FFE1E3E8"/>
      </bottom>
      <diagonal/>
    </border>
    <border>
      <left style="thin">
        <color rgb="FFE1E3E8"/>
      </left>
      <right style="thin">
        <color rgb="FFE1E3E8"/>
      </right>
      <top style="thin">
        <color rgb="FFE1E3E8"/>
      </top>
      <bottom style="thin">
        <color rgb="FFE1E3E8"/>
      </bottom>
      <diagonal/>
    </border>
    <border>
      <left style="thin">
        <color rgb="FFE1E3E8"/>
      </left>
      <right style="thin">
        <color rgb="FFE1E3E8"/>
      </right>
      <top style="thin">
        <color rgb="FFE1E3E8"/>
      </top>
      <bottom/>
      <diagonal/>
    </border>
    <border>
      <left style="thin">
        <color rgb="FFB9D4E2"/>
      </left>
      <right style="thin">
        <color rgb="FFB9D4E2"/>
      </right>
      <top style="thin">
        <color rgb="FFB9D4E2"/>
      </top>
      <bottom style="thin">
        <color rgb="FFB9D4E2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5" fillId="5" borderId="0" xfId="0" applyFont="1" applyFill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6" fillId="6" borderId="12" xfId="0" applyFont="1" applyFill="1" applyBorder="1" applyAlignment="1">
      <alignment vertical="center" wrapText="1"/>
    </xf>
    <xf numFmtId="164" fontId="5" fillId="5" borderId="0" xfId="0" applyNumberFormat="1" applyFont="1" applyFill="1" applyAlignment="1">
      <alignment vertical="center"/>
    </xf>
    <xf numFmtId="164" fontId="4" fillId="4" borderId="8" xfId="0" applyNumberFormat="1" applyFont="1" applyFill="1" applyBorder="1" applyAlignment="1">
      <alignment vertical="center" wrapText="1"/>
    </xf>
    <xf numFmtId="164" fontId="6" fillId="6" borderId="12" xfId="0" applyNumberFormat="1" applyFont="1" applyFill="1" applyBorder="1" applyAlignment="1">
      <alignment vertical="center" wrapText="1"/>
    </xf>
    <xf numFmtId="164" fontId="1" fillId="0" borderId="0" xfId="0" applyNumberFormat="1" applyFont="1"/>
    <xf numFmtId="164" fontId="1" fillId="0" borderId="9" xfId="0" applyNumberFormat="1" applyFont="1" applyBorder="1" applyAlignment="1">
      <alignment vertical="center" wrapText="1"/>
    </xf>
    <xf numFmtId="164" fontId="1" fillId="0" borderId="10" xfId="0" applyNumberFormat="1" applyFont="1" applyBorder="1" applyAlignment="1">
      <alignment vertical="center" wrapText="1"/>
    </xf>
    <xf numFmtId="164" fontId="1" fillId="0" borderId="11" xfId="0" applyNumberFormat="1" applyFont="1" applyBorder="1" applyAlignment="1">
      <alignment vertical="center" wrapText="1"/>
    </xf>
    <xf numFmtId="164" fontId="3" fillId="3" borderId="1" xfId="0" applyNumberFormat="1" applyFont="1" applyFill="1" applyBorder="1" applyAlignment="1">
      <alignment vertical="center" wrapText="1"/>
    </xf>
    <xf numFmtId="164" fontId="1" fillId="4" borderId="9" xfId="0" applyNumberFormat="1" applyFont="1" applyFill="1" applyBorder="1" applyAlignment="1">
      <alignment vertical="center" wrapText="1"/>
    </xf>
    <xf numFmtId="164" fontId="1" fillId="4" borderId="10" xfId="0" applyNumberFormat="1" applyFont="1" applyFill="1" applyBorder="1" applyAlignment="1">
      <alignment vertical="center" wrapText="1"/>
    </xf>
    <xf numFmtId="164" fontId="1" fillId="4" borderId="11" xfId="0" applyNumberFormat="1" applyFont="1" applyFill="1" applyBorder="1" applyAlignment="1">
      <alignment vertical="center" wrapText="1"/>
    </xf>
    <xf numFmtId="165" fontId="4" fillId="4" borderId="8" xfId="0" applyNumberFormat="1" applyFont="1" applyFill="1" applyBorder="1" applyAlignment="1">
      <alignment vertical="center" wrapText="1"/>
    </xf>
    <xf numFmtId="164" fontId="1" fillId="6" borderId="10" xfId="0" applyNumberFormat="1" applyFont="1" applyFill="1" applyBorder="1" applyAlignment="1">
      <alignment vertical="center" wrapText="1"/>
    </xf>
    <xf numFmtId="164" fontId="1" fillId="6" borderId="11" xfId="0" applyNumberFormat="1" applyFont="1" applyFill="1" applyBorder="1" applyAlignment="1">
      <alignment vertical="center" wrapText="1"/>
    </xf>
    <xf numFmtId="166" fontId="1" fillId="0" borderId="9" xfId="0" applyNumberFormat="1" applyFont="1" applyBorder="1" applyAlignment="1">
      <alignment vertical="center" wrapText="1"/>
    </xf>
    <xf numFmtId="166" fontId="6" fillId="6" borderId="12" xfId="0" applyNumberFormat="1" applyFont="1" applyFill="1" applyBorder="1" applyAlignment="1">
      <alignment vertical="center" wrapText="1"/>
    </xf>
    <xf numFmtId="166" fontId="1" fillId="0" borderId="10" xfId="0" applyNumberFormat="1" applyFont="1" applyBorder="1" applyAlignment="1">
      <alignment vertical="center" wrapText="1"/>
    </xf>
    <xf numFmtId="166" fontId="4" fillId="4" borderId="8" xfId="0" applyNumberFormat="1" applyFont="1" applyFill="1" applyBorder="1" applyAlignment="1">
      <alignment vertical="center" wrapText="1"/>
    </xf>
    <xf numFmtId="167" fontId="6" fillId="6" borderId="12" xfId="0" applyNumberFormat="1" applyFont="1" applyFill="1" applyBorder="1" applyAlignment="1">
      <alignment vertical="center" wrapText="1"/>
    </xf>
    <xf numFmtId="0" fontId="6" fillId="6" borderId="12" xfId="0" applyFont="1" applyFill="1" applyBorder="1"/>
    <xf numFmtId="164" fontId="4" fillId="4" borderId="8" xfId="0" applyNumberFormat="1" applyFont="1" applyFill="1" applyBorder="1" applyAlignment="1">
      <alignment wrapText="1"/>
    </xf>
    <xf numFmtId="164" fontId="6" fillId="6" borderId="12" xfId="0" applyNumberFormat="1" applyFont="1" applyFill="1" applyBorder="1"/>
    <xf numFmtId="10" fontId="6" fillId="6" borderId="12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5" fillId="5" borderId="0" xfId="0" applyFont="1" applyFill="1" applyAlignment="1">
      <alignment vertical="center"/>
    </xf>
    <xf numFmtId="164" fontId="5" fillId="5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0"/>
  <sheetViews>
    <sheetView showGridLines="0" tabSelected="1" workbookViewId="0">
      <selection sqref="A1:F2"/>
    </sheetView>
  </sheetViews>
  <sheetFormatPr defaultRowHeight="14"/>
  <cols>
    <col min="1" max="1" width="23" customWidth="1"/>
    <col min="2" max="2" width="95" customWidth="1"/>
  </cols>
  <sheetData>
    <row r="1" spans="1:26" ht="28" customHeight="1">
      <c r="A1" s="44" t="s">
        <v>258</v>
      </c>
      <c r="B1" s="44"/>
      <c r="C1" s="44"/>
      <c r="D1" s="44"/>
      <c r="E1" s="44"/>
      <c r="F1" s="4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" customHeight="1">
      <c r="A2" s="44"/>
      <c r="B2" s="44"/>
      <c r="C2" s="44"/>
      <c r="D2" s="44"/>
      <c r="E2" s="44"/>
      <c r="F2" s="4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" customHeight="1">
      <c r="A4" s="2" t="s">
        <v>0</v>
      </c>
      <c r="B4" s="2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>
      <c r="A5" s="3" t="s">
        <v>2</v>
      </c>
      <c r="B5" s="4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>
      <c r="A6" s="5" t="s">
        <v>4</v>
      </c>
      <c r="B6" s="6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>
      <c r="A7" s="5" t="s">
        <v>6</v>
      </c>
      <c r="B7" s="6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>
      <c r="A8" s="5" t="s">
        <v>8</v>
      </c>
      <c r="B8" s="6" t="s">
        <v>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9">
      <c r="A9" s="5" t="s">
        <v>10</v>
      </c>
      <c r="B9" s="6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9">
      <c r="A10" s="5" t="s">
        <v>12</v>
      </c>
      <c r="B10" s="6" t="s">
        <v>13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9">
      <c r="A11" s="5" t="s">
        <v>14</v>
      </c>
      <c r="B11" s="6" t="s">
        <v>15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9">
      <c r="A12" s="5" t="s">
        <v>16</v>
      </c>
      <c r="B12" s="6" t="s">
        <v>17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>
      <c r="A13" s="5" t="s">
        <v>18</v>
      </c>
      <c r="B13" s="6" t="s">
        <v>19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9">
      <c r="A14" s="5" t="s">
        <v>20</v>
      </c>
      <c r="B14" s="6" t="s">
        <v>21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>
      <c r="A15" s="5" t="s">
        <v>22</v>
      </c>
      <c r="B15" s="6" t="s">
        <v>23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9">
      <c r="A16" s="5" t="s">
        <v>24</v>
      </c>
      <c r="B16" s="6" t="s">
        <v>25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9">
      <c r="A17" s="5" t="s">
        <v>26</v>
      </c>
      <c r="B17" s="6" t="s">
        <v>27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>
      <c r="A18" s="5" t="s">
        <v>28</v>
      </c>
      <c r="B18" s="6" t="s">
        <v>29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>
      <c r="A19" s="5" t="s">
        <v>30</v>
      </c>
      <c r="B19" s="6" t="s">
        <v>31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9">
      <c r="A20" s="5" t="s">
        <v>32</v>
      </c>
      <c r="B20" s="6" t="s">
        <v>33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>
      <c r="A21" s="5" t="s">
        <v>34</v>
      </c>
      <c r="B21" s="6" t="s">
        <v>35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>
      <c r="A22" s="7" t="s">
        <v>36</v>
      </c>
      <c r="B22" s="8" t="s">
        <v>37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mergeCells count="1">
    <mergeCell ref="A1:F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80"/>
  <sheetViews>
    <sheetView showGridLines="0" workbookViewId="0"/>
  </sheetViews>
  <sheetFormatPr defaultRowHeight="14"/>
  <cols>
    <col min="1" max="1" width="10" customWidth="1"/>
    <col min="2" max="2" width="19" customWidth="1"/>
    <col min="3" max="4" width="10" customWidth="1"/>
    <col min="5" max="5" width="27" customWidth="1"/>
    <col min="6" max="6" width="22" customWidth="1"/>
    <col min="7" max="7" width="20" customWidth="1"/>
    <col min="8" max="8" width="34" customWidth="1"/>
  </cols>
  <sheetData>
    <row r="1" spans="1:26" ht="28" customHeight="1">
      <c r="A1" s="44" t="s">
        <v>207</v>
      </c>
      <c r="B1" s="44"/>
      <c r="C1" s="44"/>
      <c r="D1" s="44"/>
      <c r="E1" s="44"/>
      <c r="F1" s="44"/>
      <c r="G1" s="44"/>
      <c r="H1" s="4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" customHeight="1">
      <c r="A2" s="44"/>
      <c r="B2" s="44"/>
      <c r="C2" s="44"/>
      <c r="D2" s="44"/>
      <c r="E2" s="44"/>
      <c r="F2" s="44"/>
      <c r="G2" s="44"/>
      <c r="H2" s="4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" customHeight="1">
      <c r="A4" s="2" t="s">
        <v>208</v>
      </c>
      <c r="B4" s="2" t="s">
        <v>209</v>
      </c>
      <c r="C4" s="2" t="s">
        <v>87</v>
      </c>
      <c r="D4" s="2" t="s">
        <v>88</v>
      </c>
      <c r="E4" s="2" t="s">
        <v>210</v>
      </c>
      <c r="F4" s="2" t="s">
        <v>211</v>
      </c>
      <c r="G4" s="2" t="s">
        <v>212</v>
      </c>
      <c r="H4" s="2" t="s">
        <v>60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>
      <c r="A5" s="3" t="s">
        <v>213</v>
      </c>
      <c r="B5" s="13" t="s">
        <v>214</v>
      </c>
      <c r="C5" s="13">
        <v>20</v>
      </c>
      <c r="D5" s="13">
        <v>80</v>
      </c>
      <c r="E5" s="13" t="s">
        <v>215</v>
      </c>
      <c r="F5" s="22"/>
      <c r="G5" s="43">
        <f>IF('Category A Pricing'!$E$23=0,0,F5/'Category A Pricing'!$E$23)</f>
        <v>0</v>
      </c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>
      <c r="A6" s="5" t="s">
        <v>216</v>
      </c>
      <c r="B6" s="14" t="s">
        <v>214</v>
      </c>
      <c r="C6" s="14">
        <v>15</v>
      </c>
      <c r="D6" s="14">
        <v>60</v>
      </c>
      <c r="E6" s="14" t="s">
        <v>215</v>
      </c>
      <c r="F6" s="22"/>
      <c r="G6" s="43">
        <f>IF('Category A Pricing'!$E$23=0,0,F6/'Category A Pricing'!$E$23)</f>
        <v>0</v>
      </c>
      <c r="H6" s="1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>
      <c r="A7" s="5" t="s">
        <v>217</v>
      </c>
      <c r="B7" s="14" t="s">
        <v>214</v>
      </c>
      <c r="C7" s="14">
        <v>10</v>
      </c>
      <c r="D7" s="14">
        <v>40</v>
      </c>
      <c r="E7" s="14" t="s">
        <v>215</v>
      </c>
      <c r="F7" s="22"/>
      <c r="G7" s="43">
        <f>IF('Category A Pricing'!$E$23=0,0,F7/'Category A Pricing'!$E$23)</f>
        <v>0</v>
      </c>
      <c r="H7" s="1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>
      <c r="A8" s="5" t="s">
        <v>218</v>
      </c>
      <c r="B8" s="14" t="s">
        <v>214</v>
      </c>
      <c r="C8" s="14">
        <v>10</v>
      </c>
      <c r="D8" s="14">
        <v>40</v>
      </c>
      <c r="E8" s="14" t="s">
        <v>215</v>
      </c>
      <c r="F8" s="22"/>
      <c r="G8" s="43">
        <f>IF('Category A Pricing'!$E$23=0,0,F8/'Category A Pricing'!$E$23)</f>
        <v>0</v>
      </c>
      <c r="H8" s="1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>
      <c r="A9" s="5" t="s">
        <v>219</v>
      </c>
      <c r="B9" s="14" t="s">
        <v>214</v>
      </c>
      <c r="C9" s="14">
        <v>15</v>
      </c>
      <c r="D9" s="14">
        <v>60</v>
      </c>
      <c r="E9" s="14" t="s">
        <v>215</v>
      </c>
      <c r="F9" s="22"/>
      <c r="G9" s="43">
        <f>IF('Category A Pricing'!$E$23=0,0,F9/'Category A Pricing'!$E$23)</f>
        <v>0</v>
      </c>
      <c r="H9" s="1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>
      <c r="A10" s="5" t="s">
        <v>220</v>
      </c>
      <c r="B10" s="14" t="s">
        <v>214</v>
      </c>
      <c r="C10" s="14">
        <v>10</v>
      </c>
      <c r="D10" s="14">
        <v>40</v>
      </c>
      <c r="E10" s="14" t="s">
        <v>215</v>
      </c>
      <c r="F10" s="22"/>
      <c r="G10" s="43">
        <f>IF('Category A Pricing'!$E$23=0,0,F10/'Category A Pricing'!$E$23)</f>
        <v>0</v>
      </c>
      <c r="H10" s="1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>
      <c r="A11" s="5" t="s">
        <v>221</v>
      </c>
      <c r="B11" s="14" t="s">
        <v>214</v>
      </c>
      <c r="C11" s="14">
        <v>20</v>
      </c>
      <c r="D11" s="14">
        <v>80</v>
      </c>
      <c r="E11" s="14" t="s">
        <v>215</v>
      </c>
      <c r="F11" s="22"/>
      <c r="G11" s="43">
        <f>IF('Category A Pricing'!$E$23=0,0,F11/'Category A Pricing'!$E$23)</f>
        <v>0</v>
      </c>
      <c r="H11" s="1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>
      <c r="A12" s="5" t="s">
        <v>222</v>
      </c>
      <c r="B12" s="14" t="s">
        <v>223</v>
      </c>
      <c r="C12" s="14">
        <v>12</v>
      </c>
      <c r="D12" s="14">
        <v>48</v>
      </c>
      <c r="E12" s="14" t="s">
        <v>224</v>
      </c>
      <c r="F12" s="22"/>
      <c r="G12" s="43">
        <f>IF('Category A Pricing'!$E$23=0,0,F12/'Category A Pricing'!$E$23)</f>
        <v>0</v>
      </c>
      <c r="H12" s="1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>
      <c r="A13" s="5" t="s">
        <v>225</v>
      </c>
      <c r="B13" s="14" t="s">
        <v>223</v>
      </c>
      <c r="C13" s="14">
        <v>8</v>
      </c>
      <c r="D13" s="14">
        <v>32</v>
      </c>
      <c r="E13" s="14" t="s">
        <v>224</v>
      </c>
      <c r="F13" s="22"/>
      <c r="G13" s="43">
        <f>IF('Category A Pricing'!$E$23=0,0,F13/'Category A Pricing'!$E$23)</f>
        <v>0</v>
      </c>
      <c r="H13" s="1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>
      <c r="A14" s="5" t="s">
        <v>226</v>
      </c>
      <c r="B14" s="14" t="s">
        <v>223</v>
      </c>
      <c r="C14" s="14">
        <v>12</v>
      </c>
      <c r="D14" s="14">
        <v>48</v>
      </c>
      <c r="E14" s="14" t="s">
        <v>224</v>
      </c>
      <c r="F14" s="22"/>
      <c r="G14" s="43">
        <f>IF('Category A Pricing'!$E$23=0,0,F14/'Category A Pricing'!$E$23)</f>
        <v>0</v>
      </c>
      <c r="H14" s="1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>
      <c r="A15" s="5" t="s">
        <v>227</v>
      </c>
      <c r="B15" s="14" t="s">
        <v>223</v>
      </c>
      <c r="C15" s="14">
        <v>12</v>
      </c>
      <c r="D15" s="14">
        <v>48</v>
      </c>
      <c r="E15" s="14" t="s">
        <v>224</v>
      </c>
      <c r="F15" s="22"/>
      <c r="G15" s="43">
        <f>IF('Category A Pricing'!$E$23=0,0,F15/'Category A Pricing'!$E$23)</f>
        <v>0</v>
      </c>
      <c r="H15" s="1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>
      <c r="A16" s="5" t="s">
        <v>228</v>
      </c>
      <c r="B16" s="14" t="s">
        <v>223</v>
      </c>
      <c r="C16" s="14">
        <v>8</v>
      </c>
      <c r="D16" s="14">
        <v>32</v>
      </c>
      <c r="E16" s="14" t="s">
        <v>224</v>
      </c>
      <c r="F16" s="22"/>
      <c r="G16" s="43">
        <f>IF('Category A Pricing'!$E$23=0,0,F16/'Category A Pricing'!$E$23)</f>
        <v>0</v>
      </c>
      <c r="H16" s="1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>
      <c r="A17" s="5" t="s">
        <v>229</v>
      </c>
      <c r="B17" s="14" t="s">
        <v>223</v>
      </c>
      <c r="C17" s="14">
        <v>20</v>
      </c>
      <c r="D17" s="14">
        <v>80</v>
      </c>
      <c r="E17" s="14" t="s">
        <v>224</v>
      </c>
      <c r="F17" s="22"/>
      <c r="G17" s="43">
        <f>IF('Category A Pricing'!$E$23=0,0,F17/'Category A Pricing'!$E$23)</f>
        <v>0</v>
      </c>
      <c r="H17" s="1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>
      <c r="A18" s="5" t="s">
        <v>230</v>
      </c>
      <c r="B18" s="14" t="s">
        <v>223</v>
      </c>
      <c r="C18" s="14">
        <v>8</v>
      </c>
      <c r="D18" s="14">
        <v>32</v>
      </c>
      <c r="E18" s="14" t="s">
        <v>224</v>
      </c>
      <c r="F18" s="22"/>
      <c r="G18" s="43">
        <f>IF('Category A Pricing'!$E$23=0,0,F18/'Category A Pricing'!$E$23)</f>
        <v>0</v>
      </c>
      <c r="H18" s="1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>
      <c r="A19" s="5" t="s">
        <v>231</v>
      </c>
      <c r="B19" s="14" t="s">
        <v>223</v>
      </c>
      <c r="C19" s="14">
        <v>12</v>
      </c>
      <c r="D19" s="14">
        <v>48</v>
      </c>
      <c r="E19" s="14" t="s">
        <v>224</v>
      </c>
      <c r="F19" s="22"/>
      <c r="G19" s="43">
        <f>IF('Category A Pricing'!$E$23=0,0,F19/'Category A Pricing'!$E$23)</f>
        <v>0</v>
      </c>
      <c r="H19" s="1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>
      <c r="A20" s="5" t="s">
        <v>232</v>
      </c>
      <c r="B20" s="14" t="s">
        <v>223</v>
      </c>
      <c r="C20" s="14">
        <v>8</v>
      </c>
      <c r="D20" s="14">
        <v>32</v>
      </c>
      <c r="E20" s="14" t="s">
        <v>224</v>
      </c>
      <c r="F20" s="22"/>
      <c r="G20" s="43">
        <f>IF('Category A Pricing'!$E$23=0,0,F20/'Category A Pricing'!$E$23)</f>
        <v>0</v>
      </c>
      <c r="H20" s="1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>
      <c r="A21" s="5" t="s">
        <v>233</v>
      </c>
      <c r="B21" s="14" t="s">
        <v>234</v>
      </c>
      <c r="C21" s="14">
        <v>10</v>
      </c>
      <c r="D21" s="14">
        <v>40</v>
      </c>
      <c r="E21" s="14" t="s">
        <v>235</v>
      </c>
      <c r="F21" s="22"/>
      <c r="G21" s="43">
        <f>IF('Category A Pricing'!$E$23=0,0,F21/'Category A Pricing'!$E$23)</f>
        <v>0</v>
      </c>
      <c r="H21" s="1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>
      <c r="A22" s="7" t="s">
        <v>236</v>
      </c>
      <c r="B22" s="15" t="s">
        <v>234</v>
      </c>
      <c r="C22" s="15">
        <v>10</v>
      </c>
      <c r="D22" s="15">
        <v>40</v>
      </c>
      <c r="E22" s="15" t="s">
        <v>235</v>
      </c>
      <c r="F22" s="22"/>
      <c r="G22" s="43">
        <f>IF('Category A Pricing'!$E$23=0,0,F22/'Category A Pricing'!$E$23)</f>
        <v>0</v>
      </c>
      <c r="H22" s="1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>
      <c r="A23" s="1"/>
      <c r="B23" s="1"/>
      <c r="C23" s="1"/>
      <c r="D23" s="1"/>
      <c r="E23" s="1"/>
      <c r="F23" s="2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8" customHeight="1">
      <c r="A24" s="2" t="s">
        <v>237</v>
      </c>
      <c r="B24" s="2" t="s">
        <v>238</v>
      </c>
      <c r="C24" s="1"/>
      <c r="D24" s="1"/>
      <c r="E24" s="1"/>
      <c r="F24" s="2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>
      <c r="A25" s="1" t="s">
        <v>239</v>
      </c>
      <c r="B25" s="1"/>
      <c r="C25" s="1"/>
      <c r="D25" s="1"/>
      <c r="E25" s="1"/>
      <c r="F25" s="42">
        <f>SUM(F5:F22)</f>
        <v>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>
      <c r="A26" s="1" t="s">
        <v>240</v>
      </c>
      <c r="B26" s="1"/>
      <c r="C26" s="1"/>
      <c r="D26" s="1"/>
      <c r="E26" s="1"/>
      <c r="F26" s="42">
        <f>F25-'Category A Pricing'!E23</f>
        <v>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mergeCells count="1">
    <mergeCell ref="A1:H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80"/>
  <sheetViews>
    <sheetView showGridLines="0" workbookViewId="0"/>
  </sheetViews>
  <sheetFormatPr defaultRowHeight="14"/>
  <cols>
    <col min="1" max="1" width="50" customWidth="1"/>
    <col min="2" max="2" width="42" customWidth="1"/>
    <col min="3" max="6" width="15" customWidth="1"/>
  </cols>
  <sheetData>
    <row r="1" spans="1:26" ht="28" customHeight="1">
      <c r="A1" s="44" t="s">
        <v>241</v>
      </c>
      <c r="B1" s="44"/>
      <c r="C1" s="44"/>
      <c r="D1" s="44"/>
      <c r="E1" s="44"/>
      <c r="F1" s="4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" customHeight="1">
      <c r="A2" s="44"/>
      <c r="B2" s="44"/>
      <c r="C2" s="44"/>
      <c r="D2" s="44"/>
      <c r="E2" s="44"/>
      <c r="F2" s="4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" customHeight="1">
      <c r="A4" s="2" t="s">
        <v>142</v>
      </c>
      <c r="B4" s="2" t="s">
        <v>242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>
      <c r="A5" s="3" t="s">
        <v>243</v>
      </c>
      <c r="B5" s="20" t="str">
        <f>'Category A Pricing'!E26</f>
        <v>INCOMPLETE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>
      <c r="A6" s="5" t="s">
        <v>244</v>
      </c>
      <c r="B6" s="23">
        <f>'Category A Pricing'!E23</f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>
      <c r="A7" s="5" t="s">
        <v>245</v>
      </c>
      <c r="B7" s="23">
        <f>'Category A Pricing'!E24</f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>
      <c r="A8" s="5" t="s">
        <v>246</v>
      </c>
      <c r="B8" s="23" t="s">
        <v>247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>
      <c r="A9" s="5" t="s">
        <v>248</v>
      </c>
      <c r="B9" s="23" t="s">
        <v>249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>
      <c r="A10" s="5" t="s">
        <v>250</v>
      </c>
      <c r="B10" s="23" t="s">
        <v>251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>
      <c r="A11" s="5" t="s">
        <v>252</v>
      </c>
      <c r="B11" s="23">
        <f>'Warranty and LTSA'!F27</f>
        <v>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>
      <c r="A12" s="5" t="s">
        <v>145</v>
      </c>
      <c r="B12" s="23">
        <f>'Warranty and LTSA'!F28</f>
        <v>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>
      <c r="A13" s="5" t="s">
        <v>253</v>
      </c>
      <c r="B13" s="23" t="s">
        <v>254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>
      <c r="A14" s="5" t="s">
        <v>255</v>
      </c>
      <c r="B14" s="23" t="s">
        <v>254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>
      <c r="A15" s="5" t="s">
        <v>256</v>
      </c>
      <c r="B15" s="23" t="str">
        <f>IF(B5="RECONCILED",B6+B12,"")</f>
        <v/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>
      <c r="A16" s="7" t="s">
        <v>257</v>
      </c>
      <c r="B16" s="23">
        <f>'Payment and Tariff'!B33</f>
        <v>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mergeCells count="1">
    <mergeCell ref="A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80"/>
  <sheetViews>
    <sheetView showGridLines="0" workbookViewId="0"/>
  </sheetViews>
  <sheetFormatPr defaultRowHeight="14"/>
  <cols>
    <col min="1" max="1" width="37" customWidth="1"/>
    <col min="2" max="2" width="60" customWidth="1"/>
  </cols>
  <sheetData>
    <row r="1" spans="1:26" ht="28" customHeight="1">
      <c r="A1" s="44" t="s">
        <v>38</v>
      </c>
      <c r="B1" s="44"/>
      <c r="C1" s="44"/>
      <c r="D1" s="4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" customHeight="1">
      <c r="A2" s="44"/>
      <c r="B2" s="44"/>
      <c r="C2" s="44"/>
      <c r="D2" s="4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" customHeight="1">
      <c r="A4" s="2" t="s">
        <v>39</v>
      </c>
      <c r="B4" s="2" t="s">
        <v>40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>
      <c r="A5" s="3" t="s">
        <v>41</v>
      </c>
      <c r="B5" s="1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>
      <c r="A6" s="5" t="s">
        <v>42</v>
      </c>
      <c r="B6" s="1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>
      <c r="A7" s="5" t="s">
        <v>43</v>
      </c>
      <c r="B7" s="1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>
      <c r="A8" s="5" t="s">
        <v>44</v>
      </c>
      <c r="B8" s="1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>
      <c r="A9" s="5" t="s">
        <v>45</v>
      </c>
      <c r="B9" s="1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>
      <c r="A10" s="5" t="s">
        <v>46</v>
      </c>
      <c r="B10" s="1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>
      <c r="A11" s="5" t="s">
        <v>47</v>
      </c>
      <c r="B11" s="1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>
      <c r="A12" s="5" t="s">
        <v>48</v>
      </c>
      <c r="B12" s="1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>
      <c r="A13" s="7" t="s">
        <v>49</v>
      </c>
      <c r="B13" s="8" t="s">
        <v>50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mergeCells count="1">
    <mergeCell ref="A1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80"/>
  <sheetViews>
    <sheetView showGridLines="0" workbookViewId="0"/>
  </sheetViews>
  <sheetFormatPr defaultRowHeight="14"/>
  <cols>
    <col min="1" max="1" width="43" customWidth="1"/>
    <col min="2" max="2" width="15" customWidth="1"/>
    <col min="3" max="3" width="17" customWidth="1"/>
    <col min="4" max="4" width="16" customWidth="1"/>
    <col min="5" max="5" width="15" customWidth="1"/>
    <col min="6" max="6" width="17" customWidth="1"/>
    <col min="7" max="7" width="18" customWidth="1"/>
    <col min="8" max="8" width="34" customWidth="1"/>
  </cols>
  <sheetData>
    <row r="1" spans="1:26" ht="28" customHeight="1">
      <c r="A1" s="44" t="s">
        <v>51</v>
      </c>
      <c r="B1" s="44"/>
      <c r="C1" s="44"/>
      <c r="D1" s="44"/>
      <c r="E1" s="44"/>
      <c r="F1" s="44"/>
      <c r="G1" s="44"/>
      <c r="H1" s="4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" customHeight="1">
      <c r="A2" s="44"/>
      <c r="B2" s="44"/>
      <c r="C2" s="44"/>
      <c r="D2" s="44"/>
      <c r="E2" s="44"/>
      <c r="F2" s="44"/>
      <c r="G2" s="44"/>
      <c r="H2" s="4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2" customHeight="1">
      <c r="A4" s="45" t="s">
        <v>52</v>
      </c>
      <c r="B4" s="45"/>
      <c r="C4" s="45"/>
      <c r="D4" s="45"/>
      <c r="E4" s="45"/>
      <c r="F4" s="45"/>
      <c r="G4" s="45"/>
      <c r="H4" s="4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" customHeight="1">
      <c r="A5" s="2" t="s">
        <v>53</v>
      </c>
      <c r="B5" s="2" t="s">
        <v>54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59</v>
      </c>
      <c r="H5" s="2" t="s">
        <v>60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>
      <c r="A6" s="3" t="s">
        <v>61</v>
      </c>
      <c r="B6" s="13" t="s">
        <v>62</v>
      </c>
      <c r="C6" s="13">
        <v>880000</v>
      </c>
      <c r="D6" s="22"/>
      <c r="E6" s="23">
        <f t="shared" ref="E6:E19" si="0">C6*D6</f>
        <v>0</v>
      </c>
      <c r="F6" s="11" t="s">
        <v>63</v>
      </c>
      <c r="G6" s="11"/>
      <c r="H6" s="1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>
      <c r="A7" s="5" t="s">
        <v>64</v>
      </c>
      <c r="B7" s="14" t="s">
        <v>65</v>
      </c>
      <c r="C7" s="14">
        <v>220000</v>
      </c>
      <c r="D7" s="22"/>
      <c r="E7" s="23">
        <f t="shared" si="0"/>
        <v>0</v>
      </c>
      <c r="F7" s="11" t="s">
        <v>63</v>
      </c>
      <c r="G7" s="11"/>
      <c r="H7" s="1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>
      <c r="A8" s="5" t="s">
        <v>66</v>
      </c>
      <c r="B8" s="14" t="s">
        <v>65</v>
      </c>
      <c r="C8" s="14">
        <v>220000</v>
      </c>
      <c r="D8" s="22"/>
      <c r="E8" s="23">
        <f t="shared" si="0"/>
        <v>0</v>
      </c>
      <c r="F8" s="11" t="s">
        <v>63</v>
      </c>
      <c r="G8" s="11"/>
      <c r="H8" s="1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>
      <c r="A9" s="5" t="s">
        <v>67</v>
      </c>
      <c r="B9" s="14" t="s">
        <v>65</v>
      </c>
      <c r="C9" s="14">
        <v>220000</v>
      </c>
      <c r="D9" s="22"/>
      <c r="E9" s="23">
        <f t="shared" si="0"/>
        <v>0</v>
      </c>
      <c r="F9" s="11" t="s">
        <v>63</v>
      </c>
      <c r="G9" s="11"/>
      <c r="H9" s="1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>
      <c r="A10" s="5" t="s">
        <v>68</v>
      </c>
      <c r="B10" s="14" t="s">
        <v>69</v>
      </c>
      <c r="C10" s="14">
        <v>1</v>
      </c>
      <c r="D10" s="22"/>
      <c r="E10" s="23">
        <f t="shared" si="0"/>
        <v>0</v>
      </c>
      <c r="F10" s="11" t="s">
        <v>63</v>
      </c>
      <c r="G10" s="11"/>
      <c r="H10" s="1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>
      <c r="A11" s="5" t="s">
        <v>70</v>
      </c>
      <c r="B11" s="14" t="s">
        <v>69</v>
      </c>
      <c r="C11" s="14">
        <v>1</v>
      </c>
      <c r="D11" s="22"/>
      <c r="E11" s="23">
        <f t="shared" si="0"/>
        <v>0</v>
      </c>
      <c r="F11" s="11" t="s">
        <v>63</v>
      </c>
      <c r="G11" s="11"/>
      <c r="H11" s="1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>
      <c r="A12" s="5" t="s">
        <v>71</v>
      </c>
      <c r="B12" s="14" t="s">
        <v>69</v>
      </c>
      <c r="C12" s="14">
        <v>1</v>
      </c>
      <c r="D12" s="22"/>
      <c r="E12" s="23">
        <f t="shared" si="0"/>
        <v>0</v>
      </c>
      <c r="F12" s="11" t="s">
        <v>63</v>
      </c>
      <c r="G12" s="11"/>
      <c r="H12" s="1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>
      <c r="A13" s="5" t="s">
        <v>72</v>
      </c>
      <c r="B13" s="14" t="s">
        <v>69</v>
      </c>
      <c r="C13" s="14">
        <v>1</v>
      </c>
      <c r="D13" s="22"/>
      <c r="E13" s="23">
        <f t="shared" si="0"/>
        <v>0</v>
      </c>
      <c r="F13" s="11" t="s">
        <v>63</v>
      </c>
      <c r="G13" s="11"/>
      <c r="H13" s="1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>
      <c r="A14" s="5" t="s">
        <v>73</v>
      </c>
      <c r="B14" s="14" t="s">
        <v>69</v>
      </c>
      <c r="C14" s="14">
        <v>1</v>
      </c>
      <c r="D14" s="22"/>
      <c r="E14" s="23">
        <f t="shared" si="0"/>
        <v>0</v>
      </c>
      <c r="F14" s="11" t="s">
        <v>63</v>
      </c>
      <c r="G14" s="11"/>
      <c r="H14" s="1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>
      <c r="A15" s="5" t="s">
        <v>74</v>
      </c>
      <c r="B15" s="14" t="s">
        <v>69</v>
      </c>
      <c r="C15" s="14">
        <v>1</v>
      </c>
      <c r="D15" s="22"/>
      <c r="E15" s="23">
        <f t="shared" si="0"/>
        <v>0</v>
      </c>
      <c r="F15" s="11" t="s">
        <v>63</v>
      </c>
      <c r="G15" s="11"/>
      <c r="H15" s="1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>
      <c r="A16" s="5" t="s">
        <v>75</v>
      </c>
      <c r="B16" s="14" t="s">
        <v>69</v>
      </c>
      <c r="C16" s="14">
        <v>1</v>
      </c>
      <c r="D16" s="22"/>
      <c r="E16" s="23">
        <f t="shared" si="0"/>
        <v>0</v>
      </c>
      <c r="F16" s="11" t="s">
        <v>63</v>
      </c>
      <c r="G16" s="11"/>
      <c r="H16" s="1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>
      <c r="A17" s="5" t="s">
        <v>76</v>
      </c>
      <c r="B17" s="14" t="s">
        <v>69</v>
      </c>
      <c r="C17" s="14">
        <v>1</v>
      </c>
      <c r="D17" s="22"/>
      <c r="E17" s="23">
        <f t="shared" si="0"/>
        <v>0</v>
      </c>
      <c r="F17" s="11" t="s">
        <v>63</v>
      </c>
      <c r="G17" s="11"/>
      <c r="H17" s="1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>
      <c r="A18" s="5" t="s">
        <v>77</v>
      </c>
      <c r="B18" s="14" t="s">
        <v>69</v>
      </c>
      <c r="C18" s="14">
        <v>1</v>
      </c>
      <c r="D18" s="22"/>
      <c r="E18" s="23">
        <f t="shared" si="0"/>
        <v>0</v>
      </c>
      <c r="F18" s="11" t="s">
        <v>63</v>
      </c>
      <c r="G18" s="11"/>
      <c r="H18" s="1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9">
      <c r="A19" s="7" t="s">
        <v>78</v>
      </c>
      <c r="B19" s="15" t="s">
        <v>69</v>
      </c>
      <c r="C19" s="15">
        <v>1</v>
      </c>
      <c r="D19" s="22"/>
      <c r="E19" s="23">
        <f t="shared" si="0"/>
        <v>0</v>
      </c>
      <c r="F19" s="11" t="s">
        <v>63</v>
      </c>
      <c r="G19" s="11"/>
      <c r="H19" s="1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2" customHeight="1">
      <c r="A20" s="45" t="s">
        <v>79</v>
      </c>
      <c r="B20" s="45"/>
      <c r="C20" s="45"/>
      <c r="D20" s="46"/>
      <c r="E20" s="21">
        <f>SUM(E6:E19)</f>
        <v>0</v>
      </c>
      <c r="F20" s="12"/>
      <c r="G20" s="12"/>
      <c r="H20" s="1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>
      <c r="A21" s="1"/>
      <c r="B21" s="1"/>
      <c r="C21" s="1"/>
      <c r="D21" s="24"/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2" customHeight="1">
      <c r="A22" s="45" t="s">
        <v>80</v>
      </c>
      <c r="B22" s="45"/>
      <c r="C22" s="45"/>
      <c r="D22" s="46"/>
      <c r="E22" s="46"/>
      <c r="F22" s="45"/>
      <c r="G22" s="45"/>
      <c r="H22" s="4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>
      <c r="A23" s="3" t="s">
        <v>81</v>
      </c>
      <c r="B23" s="13"/>
      <c r="C23" s="13"/>
      <c r="D23" s="25"/>
      <c r="E23" s="22"/>
      <c r="F23" s="13"/>
      <c r="G23" s="13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>
      <c r="A24" s="5" t="s">
        <v>82</v>
      </c>
      <c r="B24" s="14"/>
      <c r="C24" s="14"/>
      <c r="D24" s="26"/>
      <c r="E24" s="23">
        <f>E20</f>
        <v>0</v>
      </c>
      <c r="F24" s="14"/>
      <c r="G24" s="14"/>
      <c r="H24" s="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>
      <c r="A25" s="5" t="s">
        <v>83</v>
      </c>
      <c r="B25" s="14"/>
      <c r="C25" s="14"/>
      <c r="D25" s="26"/>
      <c r="E25" s="23" t="str">
        <f>IF(E23="","",E23-E24)</f>
        <v/>
      </c>
      <c r="F25" s="14"/>
      <c r="G25" s="14"/>
      <c r="H25" s="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>
      <c r="A26" s="7" t="s">
        <v>84</v>
      </c>
      <c r="B26" s="15"/>
      <c r="C26" s="15"/>
      <c r="D26" s="27"/>
      <c r="E26" s="23" t="str">
        <f>IF(E23="","INCOMPLETE",IF(ABS(E25)&lt;=1,"RECONCILED","CLARIFICATION REQUIRED"))</f>
        <v>INCOMPLETE</v>
      </c>
      <c r="F26" s="15"/>
      <c r="G26" s="15"/>
      <c r="H26" s="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>
      <c r="A27" s="1"/>
      <c r="B27" s="1"/>
      <c r="C27" s="1"/>
      <c r="D27" s="24"/>
      <c r="E27" s="2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2" customHeight="1">
      <c r="A28" s="45" t="s">
        <v>85</v>
      </c>
      <c r="B28" s="45"/>
      <c r="C28" s="45"/>
      <c r="D28" s="46"/>
      <c r="E28" s="46"/>
      <c r="F28" s="45"/>
      <c r="G28" s="45"/>
      <c r="H28" s="4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8" customHeight="1">
      <c r="A29" s="2" t="s">
        <v>86</v>
      </c>
      <c r="B29" s="2" t="s">
        <v>87</v>
      </c>
      <c r="C29" s="2" t="s">
        <v>88</v>
      </c>
      <c r="D29" s="28" t="s">
        <v>89</v>
      </c>
      <c r="E29" s="28" t="s">
        <v>90</v>
      </c>
      <c r="F29" s="2" t="s">
        <v>91</v>
      </c>
      <c r="G29" s="2" t="s">
        <v>92</v>
      </c>
      <c r="H29" s="2" t="s">
        <v>60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>
      <c r="A30" s="3" t="s">
        <v>93</v>
      </c>
      <c r="B30" s="13">
        <v>8</v>
      </c>
      <c r="C30" s="13">
        <v>32</v>
      </c>
      <c r="D30" s="29"/>
      <c r="E30" s="23">
        <f>D30/(B30*1000)</f>
        <v>0</v>
      </c>
      <c r="F30" s="20">
        <f>D30/(C30*1000)</f>
        <v>0</v>
      </c>
      <c r="G30" s="16"/>
      <c r="H30" s="9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>
      <c r="A31" s="5" t="s">
        <v>94</v>
      </c>
      <c r="B31" s="14">
        <v>20</v>
      </c>
      <c r="C31" s="14">
        <v>80</v>
      </c>
      <c r="D31" s="30"/>
      <c r="E31" s="23">
        <f>D31/(B31*1000)</f>
        <v>0</v>
      </c>
      <c r="F31" s="20">
        <f>D31/(C31*1000)</f>
        <v>0</v>
      </c>
      <c r="G31" s="17"/>
      <c r="H31" s="10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>
      <c r="A32" s="7"/>
      <c r="B32" s="15"/>
      <c r="C32" s="15"/>
      <c r="D32" s="31"/>
      <c r="E32" s="23"/>
      <c r="F32" s="20"/>
      <c r="G32" s="18"/>
      <c r="H32" s="1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>
      <c r="A33" s="1"/>
      <c r="B33" s="1"/>
      <c r="C33" s="1"/>
      <c r="D33" s="24"/>
      <c r="E33" s="2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2" customHeight="1">
      <c r="A34" s="45" t="s">
        <v>95</v>
      </c>
      <c r="B34" s="45"/>
      <c r="C34" s="45"/>
      <c r="D34" s="46"/>
      <c r="E34" s="46"/>
      <c r="F34" s="45"/>
      <c r="G34" s="45"/>
      <c r="H34" s="4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8" customHeight="1">
      <c r="A35" s="2" t="s">
        <v>86</v>
      </c>
      <c r="B35" s="2" t="s">
        <v>96</v>
      </c>
      <c r="C35" s="2" t="s">
        <v>97</v>
      </c>
      <c r="D35" s="28" t="s">
        <v>98</v>
      </c>
      <c r="E35" s="28" t="s">
        <v>99</v>
      </c>
      <c r="F35" s="2" t="s">
        <v>100</v>
      </c>
      <c r="G35" s="2" t="s">
        <v>101</v>
      </c>
      <c r="H35" s="2" t="s">
        <v>60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>
      <c r="A36" s="3" t="s">
        <v>93</v>
      </c>
      <c r="B36" s="11"/>
      <c r="C36" s="11"/>
      <c r="D36" s="22"/>
      <c r="E36" s="22"/>
      <c r="F36" s="11"/>
      <c r="G36" s="11"/>
      <c r="H36" s="1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>
      <c r="A37" s="5" t="s">
        <v>94</v>
      </c>
      <c r="B37" s="11"/>
      <c r="C37" s="11"/>
      <c r="D37" s="22"/>
      <c r="E37" s="22"/>
      <c r="F37" s="11"/>
      <c r="G37" s="11"/>
      <c r="H37" s="1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>
      <c r="A38" s="7" t="s">
        <v>102</v>
      </c>
      <c r="B38" s="11"/>
      <c r="C38" s="11"/>
      <c r="D38" s="22"/>
      <c r="E38" s="22"/>
      <c r="F38" s="11"/>
      <c r="G38" s="11"/>
      <c r="H38" s="1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>
      <c r="A39" s="7"/>
      <c r="B39" s="11"/>
      <c r="C39" s="11"/>
      <c r="D39" s="22"/>
      <c r="E39" s="22"/>
      <c r="F39" s="11"/>
      <c r="G39" s="11"/>
      <c r="H39" s="1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mergeCells count="6">
    <mergeCell ref="A34:H34"/>
    <mergeCell ref="A1:H2"/>
    <mergeCell ref="A4:H4"/>
    <mergeCell ref="A20:D20"/>
    <mergeCell ref="A22:H22"/>
    <mergeCell ref="A28:H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80"/>
  <sheetViews>
    <sheetView showGridLines="0" workbookViewId="0"/>
  </sheetViews>
  <sheetFormatPr defaultRowHeight="14"/>
  <cols>
    <col min="1" max="1" width="24" customWidth="1"/>
    <col min="2" max="3" width="10" customWidth="1"/>
    <col min="4" max="5" width="16" customWidth="1"/>
    <col min="6" max="6" width="18" customWidth="1"/>
    <col min="7" max="7" width="45" customWidth="1"/>
    <col min="8" max="8" width="28" customWidth="1"/>
  </cols>
  <sheetData>
    <row r="1" spans="1:26" ht="28" customHeight="1">
      <c r="A1" s="44" t="s">
        <v>103</v>
      </c>
      <c r="B1" s="44"/>
      <c r="C1" s="44"/>
      <c r="D1" s="44"/>
      <c r="E1" s="44"/>
      <c r="F1" s="44"/>
      <c r="G1" s="44"/>
      <c r="H1" s="4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" customHeight="1">
      <c r="A2" s="44"/>
      <c r="B2" s="44"/>
      <c r="C2" s="44"/>
      <c r="D2" s="44"/>
      <c r="E2" s="44"/>
      <c r="F2" s="44"/>
      <c r="G2" s="44"/>
      <c r="H2" s="4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" customHeight="1">
      <c r="A4" s="2" t="s">
        <v>86</v>
      </c>
      <c r="B4" s="2" t="s">
        <v>87</v>
      </c>
      <c r="C4" s="2" t="s">
        <v>88</v>
      </c>
      <c r="D4" s="2" t="s">
        <v>90</v>
      </c>
      <c r="E4" s="2" t="s">
        <v>91</v>
      </c>
      <c r="F4" s="2" t="s">
        <v>104</v>
      </c>
      <c r="G4" s="2" t="s">
        <v>105</v>
      </c>
      <c r="H4" s="2" t="s">
        <v>106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>
      <c r="A5" s="3" t="s">
        <v>107</v>
      </c>
      <c r="B5" s="13">
        <v>2</v>
      </c>
      <c r="C5" s="13">
        <v>4</v>
      </c>
      <c r="D5" s="32"/>
      <c r="E5" s="32"/>
      <c r="F5" s="32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>
      <c r="A6" s="5" t="s">
        <v>108</v>
      </c>
      <c r="B6" s="14">
        <v>4</v>
      </c>
      <c r="C6" s="14">
        <v>8</v>
      </c>
      <c r="D6" s="32"/>
      <c r="E6" s="32"/>
      <c r="F6" s="32"/>
      <c r="G6" s="11"/>
      <c r="H6" s="1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>
      <c r="A7" s="5" t="s">
        <v>109</v>
      </c>
      <c r="B7" s="14">
        <v>8</v>
      </c>
      <c r="C7" s="14">
        <v>16</v>
      </c>
      <c r="D7" s="32"/>
      <c r="E7" s="32"/>
      <c r="F7" s="32"/>
      <c r="G7" s="11"/>
      <c r="H7" s="1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>
      <c r="A8" s="7" t="s">
        <v>110</v>
      </c>
      <c r="B8" s="15">
        <v>20</v>
      </c>
      <c r="C8" s="15">
        <v>40</v>
      </c>
      <c r="D8" s="32"/>
      <c r="E8" s="32"/>
      <c r="F8" s="32"/>
      <c r="G8" s="11"/>
      <c r="H8" s="1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mergeCells count="1">
    <mergeCell ref="A1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80"/>
  <sheetViews>
    <sheetView showGridLines="0" workbookViewId="0"/>
  </sheetViews>
  <sheetFormatPr defaultRowHeight="14"/>
  <cols>
    <col min="1" max="1" width="32" customWidth="1"/>
    <col min="2" max="2" width="36" customWidth="1"/>
    <col min="3" max="3" width="11" customWidth="1"/>
    <col min="4" max="4" width="17" customWidth="1"/>
    <col min="5" max="5" width="18" customWidth="1"/>
    <col min="6" max="6" width="16" customWidth="1"/>
    <col min="7" max="7" width="28" customWidth="1"/>
    <col min="8" max="8" width="30" customWidth="1"/>
  </cols>
  <sheetData>
    <row r="1" spans="1:26" ht="28" customHeight="1">
      <c r="A1" s="44" t="s">
        <v>111</v>
      </c>
      <c r="B1" s="44"/>
      <c r="C1" s="44"/>
      <c r="D1" s="44"/>
      <c r="E1" s="44"/>
      <c r="F1" s="44"/>
      <c r="G1" s="44"/>
      <c r="H1" s="4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" customHeight="1">
      <c r="A2" s="44"/>
      <c r="B2" s="44"/>
      <c r="C2" s="44"/>
      <c r="D2" s="44"/>
      <c r="E2" s="44"/>
      <c r="F2" s="44"/>
      <c r="G2" s="44"/>
      <c r="H2" s="4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" customHeight="1">
      <c r="A4" s="2" t="s">
        <v>53</v>
      </c>
      <c r="B4" s="2" t="s">
        <v>112</v>
      </c>
      <c r="C4" s="2" t="s">
        <v>55</v>
      </c>
      <c r="D4" s="2" t="s">
        <v>56</v>
      </c>
      <c r="E4" s="2" t="s">
        <v>57</v>
      </c>
      <c r="F4" s="2" t="s">
        <v>113</v>
      </c>
      <c r="G4" s="2" t="s">
        <v>114</v>
      </c>
      <c r="H4" s="2" t="s">
        <v>60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>
      <c r="A5" s="3" t="s">
        <v>115</v>
      </c>
      <c r="B5" s="13" t="s">
        <v>93</v>
      </c>
      <c r="C5" s="13">
        <v>1</v>
      </c>
      <c r="D5" s="22"/>
      <c r="E5" s="23">
        <f t="shared" ref="E5:E10" si="0">C5*D5</f>
        <v>0</v>
      </c>
      <c r="F5" s="11" t="s">
        <v>63</v>
      </c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>
      <c r="A6" s="5" t="s">
        <v>115</v>
      </c>
      <c r="B6" s="14" t="s">
        <v>94</v>
      </c>
      <c r="C6" s="14">
        <v>1</v>
      </c>
      <c r="D6" s="22"/>
      <c r="E6" s="23">
        <f t="shared" si="0"/>
        <v>0</v>
      </c>
      <c r="F6" s="11" t="s">
        <v>63</v>
      </c>
      <c r="G6" s="11"/>
      <c r="H6" s="1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>
      <c r="A7" s="5" t="s">
        <v>116</v>
      </c>
      <c r="B7" s="14" t="s">
        <v>117</v>
      </c>
      <c r="C7" s="14">
        <v>1</v>
      </c>
      <c r="D7" s="22"/>
      <c r="E7" s="23">
        <f t="shared" si="0"/>
        <v>0</v>
      </c>
      <c r="F7" s="11" t="s">
        <v>63</v>
      </c>
      <c r="G7" s="11"/>
      <c r="H7" s="1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>
      <c r="A8" s="5" t="s">
        <v>116</v>
      </c>
      <c r="B8" s="14" t="s">
        <v>118</v>
      </c>
      <c r="C8" s="14">
        <v>1</v>
      </c>
      <c r="D8" s="22"/>
      <c r="E8" s="23">
        <f t="shared" si="0"/>
        <v>0</v>
      </c>
      <c r="F8" s="11" t="s">
        <v>63</v>
      </c>
      <c r="G8" s="11"/>
      <c r="H8" s="1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>
      <c r="A9" s="5" t="s">
        <v>116</v>
      </c>
      <c r="B9" s="14" t="s">
        <v>119</v>
      </c>
      <c r="C9" s="14">
        <v>1</v>
      </c>
      <c r="D9" s="22"/>
      <c r="E9" s="23">
        <f t="shared" si="0"/>
        <v>0</v>
      </c>
      <c r="F9" s="11" t="s">
        <v>63</v>
      </c>
      <c r="G9" s="11"/>
      <c r="H9" s="1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>
      <c r="A10" s="7"/>
      <c r="B10" s="15"/>
      <c r="C10" s="15"/>
      <c r="D10" s="22"/>
      <c r="E10" s="23">
        <f t="shared" si="0"/>
        <v>0</v>
      </c>
      <c r="F10" s="11"/>
      <c r="G10" s="11"/>
      <c r="H10" s="1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mergeCells count="1">
    <mergeCell ref="A1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80"/>
  <sheetViews>
    <sheetView showGridLines="0" workbookViewId="0"/>
  </sheetViews>
  <sheetFormatPr defaultRowHeight="14"/>
  <cols>
    <col min="1" max="1" width="34" customWidth="1"/>
    <col min="2" max="2" width="19" customWidth="1"/>
    <col min="3" max="3" width="14" customWidth="1"/>
    <col min="4" max="4" width="22" customWidth="1"/>
    <col min="5" max="5" width="23" customWidth="1"/>
    <col min="6" max="6" width="24" customWidth="1"/>
    <col min="7" max="7" width="40" customWidth="1"/>
  </cols>
  <sheetData>
    <row r="1" spans="1:26" ht="28" customHeight="1">
      <c r="A1" s="44" t="s">
        <v>120</v>
      </c>
      <c r="B1" s="44"/>
      <c r="C1" s="44"/>
      <c r="D1" s="44"/>
      <c r="E1" s="44"/>
      <c r="F1" s="44"/>
      <c r="G1" s="4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" customHeight="1">
      <c r="A2" s="44"/>
      <c r="B2" s="44"/>
      <c r="C2" s="44"/>
      <c r="D2" s="44"/>
      <c r="E2" s="44"/>
      <c r="F2" s="44"/>
      <c r="G2" s="4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" customHeight="1">
      <c r="A4" s="2" t="s">
        <v>53</v>
      </c>
      <c r="B4" s="2" t="s">
        <v>96</v>
      </c>
      <c r="C4" s="2" t="s">
        <v>121</v>
      </c>
      <c r="D4" s="2" t="s">
        <v>122</v>
      </c>
      <c r="E4" s="2" t="s">
        <v>123</v>
      </c>
      <c r="F4" s="2" t="s">
        <v>259</v>
      </c>
      <c r="G4" s="2" t="s">
        <v>60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>
      <c r="A5" s="3" t="s">
        <v>124</v>
      </c>
      <c r="B5" s="11" t="s">
        <v>69</v>
      </c>
      <c r="C5" s="11">
        <v>20</v>
      </c>
      <c r="D5" s="22"/>
      <c r="E5" s="22" t="s">
        <v>125</v>
      </c>
      <c r="F5" s="23">
        <f t="shared" ref="F5:F11" si="0">D5*20</f>
        <v>0</v>
      </c>
      <c r="G5" s="11" t="s">
        <v>126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>
      <c r="A6" s="5" t="s">
        <v>127</v>
      </c>
      <c r="B6" s="11" t="s">
        <v>69</v>
      </c>
      <c r="C6" s="11">
        <v>20</v>
      </c>
      <c r="D6" s="22"/>
      <c r="E6" s="22" t="s">
        <v>125</v>
      </c>
      <c r="F6" s="23">
        <f t="shared" si="0"/>
        <v>0</v>
      </c>
      <c r="G6" s="11" t="s">
        <v>126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>
      <c r="A7" s="5" t="s">
        <v>128</v>
      </c>
      <c r="B7" s="11" t="s">
        <v>69</v>
      </c>
      <c r="C7" s="11">
        <v>20</v>
      </c>
      <c r="D7" s="22"/>
      <c r="E7" s="22" t="s">
        <v>125</v>
      </c>
      <c r="F7" s="23">
        <f t="shared" si="0"/>
        <v>0</v>
      </c>
      <c r="G7" s="11" t="s">
        <v>126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>
      <c r="A8" s="5" t="s">
        <v>129</v>
      </c>
      <c r="B8" s="11" t="s">
        <v>69</v>
      </c>
      <c r="C8" s="11">
        <v>20</v>
      </c>
      <c r="D8" s="22"/>
      <c r="E8" s="22" t="s">
        <v>125</v>
      </c>
      <c r="F8" s="23">
        <f t="shared" si="0"/>
        <v>0</v>
      </c>
      <c r="G8" s="11" t="s">
        <v>126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>
      <c r="A9" s="5" t="s">
        <v>130</v>
      </c>
      <c r="B9" s="11" t="s">
        <v>69</v>
      </c>
      <c r="C9" s="11">
        <v>20</v>
      </c>
      <c r="D9" s="22"/>
      <c r="E9" s="22" t="s">
        <v>125</v>
      </c>
      <c r="F9" s="23">
        <f t="shared" si="0"/>
        <v>0</v>
      </c>
      <c r="G9" s="11" t="s">
        <v>126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>
      <c r="A10" s="5" t="s">
        <v>131</v>
      </c>
      <c r="B10" s="11" t="s">
        <v>69</v>
      </c>
      <c r="C10" s="11">
        <v>20</v>
      </c>
      <c r="D10" s="22"/>
      <c r="E10" s="22" t="s">
        <v>125</v>
      </c>
      <c r="F10" s="23">
        <f t="shared" si="0"/>
        <v>0</v>
      </c>
      <c r="G10" s="11" t="s">
        <v>126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>
      <c r="A11" s="7" t="s">
        <v>132</v>
      </c>
      <c r="B11" s="11" t="s">
        <v>69</v>
      </c>
      <c r="C11" s="11">
        <v>20</v>
      </c>
      <c r="D11" s="22"/>
      <c r="E11" s="22" t="s">
        <v>125</v>
      </c>
      <c r="F11" s="23">
        <f t="shared" si="0"/>
        <v>0</v>
      </c>
      <c r="G11" s="11" t="s">
        <v>126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mergeCells count="1">
    <mergeCell ref="A1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80"/>
  <sheetViews>
    <sheetView showGridLines="0" workbookViewId="0"/>
  </sheetViews>
  <sheetFormatPr defaultRowHeight="14"/>
  <cols>
    <col min="1" max="1" width="32" customWidth="1"/>
    <col min="2" max="2" width="48" customWidth="1"/>
    <col min="3" max="3" width="18" customWidth="1"/>
    <col min="4" max="4" width="26" customWidth="1"/>
    <col min="5" max="7" width="20" customWidth="1"/>
    <col min="8" max="8" width="30" customWidth="1"/>
  </cols>
  <sheetData>
    <row r="1" spans="1:26" ht="28" customHeight="1">
      <c r="A1" s="44" t="s">
        <v>133</v>
      </c>
      <c r="B1" s="44"/>
      <c r="C1" s="44"/>
      <c r="D1" s="44"/>
      <c r="E1" s="44"/>
      <c r="F1" s="44"/>
      <c r="G1" s="44"/>
      <c r="H1" s="4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" customHeight="1">
      <c r="A2" s="44"/>
      <c r="B2" s="44"/>
      <c r="C2" s="44"/>
      <c r="D2" s="44"/>
      <c r="E2" s="44"/>
      <c r="F2" s="44"/>
      <c r="G2" s="44"/>
      <c r="H2" s="4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" customHeight="1">
      <c r="A4" s="2" t="s">
        <v>134</v>
      </c>
      <c r="B4" s="2" t="s">
        <v>135</v>
      </c>
      <c r="C4" s="2" t="s">
        <v>136</v>
      </c>
      <c r="D4" s="2" t="s">
        <v>137</v>
      </c>
      <c r="E4" s="2" t="s">
        <v>138</v>
      </c>
      <c r="F4" s="2" t="s">
        <v>139</v>
      </c>
      <c r="G4" s="2" t="s">
        <v>140</v>
      </c>
      <c r="H4" s="2" t="s">
        <v>60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>
      <c r="A5" s="3">
        <v>1</v>
      </c>
      <c r="B5" s="22"/>
      <c r="C5" s="35"/>
      <c r="D5" s="36"/>
      <c r="E5" s="23">
        <f>B5</f>
        <v>0</v>
      </c>
      <c r="F5" s="39">
        <f t="shared" ref="F5:F24" si="0">1/(1+6%)^(A5-1)</f>
        <v>1</v>
      </c>
      <c r="G5" s="23">
        <f t="shared" ref="G5:G24" si="1">E5*F5</f>
        <v>0</v>
      </c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>
      <c r="A6" s="5">
        <v>2</v>
      </c>
      <c r="B6" s="33">
        <f t="shared" ref="B6:B24" si="2">$B$5</f>
        <v>0</v>
      </c>
      <c r="C6" s="37"/>
      <c r="D6" s="36"/>
      <c r="E6" s="23">
        <f>B6</f>
        <v>0</v>
      </c>
      <c r="F6" s="39">
        <f t="shared" si="0"/>
        <v>0.94339622641509424</v>
      </c>
      <c r="G6" s="23">
        <f t="shared" si="1"/>
        <v>0</v>
      </c>
      <c r="H6" s="1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>
      <c r="A7" s="5">
        <v>3</v>
      </c>
      <c r="B7" s="33">
        <f t="shared" si="2"/>
        <v>0</v>
      </c>
      <c r="C7" s="37"/>
      <c r="D7" s="36"/>
      <c r="E7" s="23">
        <f>B7</f>
        <v>0</v>
      </c>
      <c r="F7" s="39">
        <f t="shared" si="0"/>
        <v>0.88999644001423983</v>
      </c>
      <c r="G7" s="23">
        <f t="shared" si="1"/>
        <v>0</v>
      </c>
      <c r="H7" s="1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>
      <c r="A8" s="5">
        <v>4</v>
      </c>
      <c r="B8" s="33">
        <f t="shared" si="2"/>
        <v>0</v>
      </c>
      <c r="C8" s="37"/>
      <c r="D8" s="36"/>
      <c r="E8" s="23">
        <f>B8</f>
        <v>0</v>
      </c>
      <c r="F8" s="39">
        <f t="shared" si="0"/>
        <v>0.8396192830323016</v>
      </c>
      <c r="G8" s="23">
        <f t="shared" si="1"/>
        <v>0</v>
      </c>
      <c r="H8" s="1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>
      <c r="A9" s="5">
        <v>5</v>
      </c>
      <c r="B9" s="33">
        <f t="shared" si="2"/>
        <v>0</v>
      </c>
      <c r="C9" s="37"/>
      <c r="D9" s="36"/>
      <c r="E9" s="23">
        <f>B9</f>
        <v>0</v>
      </c>
      <c r="F9" s="39">
        <f t="shared" si="0"/>
        <v>0.79209366323802044</v>
      </c>
      <c r="G9" s="23">
        <f t="shared" si="1"/>
        <v>0</v>
      </c>
      <c r="H9" s="1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>
      <c r="A10" s="5">
        <v>6</v>
      </c>
      <c r="B10" s="33">
        <f t="shared" si="2"/>
        <v>0</v>
      </c>
      <c r="C10" s="38"/>
      <c r="D10" s="36">
        <f t="shared" ref="D10:D24" si="3">MIN(MAX(C10,0),3%)</f>
        <v>0</v>
      </c>
      <c r="E10" s="23">
        <f t="shared" ref="E10:E24" si="4">E9*(1+D10)</f>
        <v>0</v>
      </c>
      <c r="F10" s="39">
        <f t="shared" si="0"/>
        <v>0.74725817286605689</v>
      </c>
      <c r="G10" s="23">
        <f t="shared" si="1"/>
        <v>0</v>
      </c>
      <c r="H10" s="1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>
      <c r="A11" s="5">
        <v>7</v>
      </c>
      <c r="B11" s="33">
        <f t="shared" si="2"/>
        <v>0</v>
      </c>
      <c r="C11" s="38"/>
      <c r="D11" s="36">
        <f t="shared" si="3"/>
        <v>0</v>
      </c>
      <c r="E11" s="23">
        <f t="shared" si="4"/>
        <v>0</v>
      </c>
      <c r="F11" s="39">
        <f t="shared" si="0"/>
        <v>0.70496054043967626</v>
      </c>
      <c r="G11" s="23">
        <f t="shared" si="1"/>
        <v>0</v>
      </c>
      <c r="H11" s="1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>
      <c r="A12" s="5">
        <v>8</v>
      </c>
      <c r="B12" s="33">
        <f t="shared" si="2"/>
        <v>0</v>
      </c>
      <c r="C12" s="38"/>
      <c r="D12" s="36">
        <f t="shared" si="3"/>
        <v>0</v>
      </c>
      <c r="E12" s="23">
        <f t="shared" si="4"/>
        <v>0</v>
      </c>
      <c r="F12" s="39">
        <f t="shared" si="0"/>
        <v>0.66505711362233599</v>
      </c>
      <c r="G12" s="23">
        <f t="shared" si="1"/>
        <v>0</v>
      </c>
      <c r="H12" s="1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>
      <c r="A13" s="5">
        <v>9</v>
      </c>
      <c r="B13" s="33">
        <f t="shared" si="2"/>
        <v>0</v>
      </c>
      <c r="C13" s="38"/>
      <c r="D13" s="36">
        <f t="shared" si="3"/>
        <v>0</v>
      </c>
      <c r="E13" s="23">
        <f t="shared" si="4"/>
        <v>0</v>
      </c>
      <c r="F13" s="39">
        <f t="shared" si="0"/>
        <v>0.62741237134182648</v>
      </c>
      <c r="G13" s="23">
        <f t="shared" si="1"/>
        <v>0</v>
      </c>
      <c r="H13" s="1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>
      <c r="A14" s="5">
        <v>10</v>
      </c>
      <c r="B14" s="33">
        <f t="shared" si="2"/>
        <v>0</v>
      </c>
      <c r="C14" s="38"/>
      <c r="D14" s="36">
        <f t="shared" si="3"/>
        <v>0</v>
      </c>
      <c r="E14" s="23">
        <f t="shared" si="4"/>
        <v>0</v>
      </c>
      <c r="F14" s="39">
        <f t="shared" si="0"/>
        <v>0.59189846353002495</v>
      </c>
      <c r="G14" s="23">
        <f t="shared" si="1"/>
        <v>0</v>
      </c>
      <c r="H14" s="1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>
      <c r="A15" s="5">
        <v>11</v>
      </c>
      <c r="B15" s="33">
        <f t="shared" si="2"/>
        <v>0</v>
      </c>
      <c r="C15" s="38"/>
      <c r="D15" s="36">
        <f t="shared" si="3"/>
        <v>0</v>
      </c>
      <c r="E15" s="23">
        <f t="shared" si="4"/>
        <v>0</v>
      </c>
      <c r="F15" s="39">
        <f t="shared" si="0"/>
        <v>0.55839477691511785</v>
      </c>
      <c r="G15" s="23">
        <f t="shared" si="1"/>
        <v>0</v>
      </c>
      <c r="H15" s="1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>
      <c r="A16" s="5">
        <v>12</v>
      </c>
      <c r="B16" s="33">
        <f t="shared" si="2"/>
        <v>0</v>
      </c>
      <c r="C16" s="38"/>
      <c r="D16" s="36">
        <f t="shared" si="3"/>
        <v>0</v>
      </c>
      <c r="E16" s="23">
        <f t="shared" si="4"/>
        <v>0</v>
      </c>
      <c r="F16" s="39">
        <f t="shared" si="0"/>
        <v>0.52678752539162055</v>
      </c>
      <c r="G16" s="23">
        <f t="shared" si="1"/>
        <v>0</v>
      </c>
      <c r="H16" s="1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>
      <c r="A17" s="5">
        <v>13</v>
      </c>
      <c r="B17" s="33">
        <f t="shared" si="2"/>
        <v>0</v>
      </c>
      <c r="C17" s="38"/>
      <c r="D17" s="36">
        <f t="shared" si="3"/>
        <v>0</v>
      </c>
      <c r="E17" s="23">
        <f t="shared" si="4"/>
        <v>0</v>
      </c>
      <c r="F17" s="39">
        <f t="shared" si="0"/>
        <v>0.4969693635770005</v>
      </c>
      <c r="G17" s="23">
        <f t="shared" si="1"/>
        <v>0</v>
      </c>
      <c r="H17" s="1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>
      <c r="A18" s="5">
        <v>14</v>
      </c>
      <c r="B18" s="33">
        <f t="shared" si="2"/>
        <v>0</v>
      </c>
      <c r="C18" s="38"/>
      <c r="D18" s="36">
        <f t="shared" si="3"/>
        <v>0</v>
      </c>
      <c r="E18" s="23">
        <f t="shared" si="4"/>
        <v>0</v>
      </c>
      <c r="F18" s="39">
        <f t="shared" si="0"/>
        <v>0.46883902224245327</v>
      </c>
      <c r="G18" s="23">
        <f t="shared" si="1"/>
        <v>0</v>
      </c>
      <c r="H18" s="1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>
      <c r="A19" s="5">
        <v>15</v>
      </c>
      <c r="B19" s="33">
        <f t="shared" si="2"/>
        <v>0</v>
      </c>
      <c r="C19" s="38"/>
      <c r="D19" s="36">
        <f t="shared" si="3"/>
        <v>0</v>
      </c>
      <c r="E19" s="23">
        <f t="shared" si="4"/>
        <v>0</v>
      </c>
      <c r="F19" s="39">
        <f t="shared" si="0"/>
        <v>0.44230096437967292</v>
      </c>
      <c r="G19" s="23">
        <f t="shared" si="1"/>
        <v>0</v>
      </c>
      <c r="H19" s="1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>
      <c r="A20" s="5">
        <v>16</v>
      </c>
      <c r="B20" s="33">
        <f t="shared" si="2"/>
        <v>0</v>
      </c>
      <c r="C20" s="38"/>
      <c r="D20" s="36">
        <f t="shared" si="3"/>
        <v>0</v>
      </c>
      <c r="E20" s="23">
        <f t="shared" si="4"/>
        <v>0</v>
      </c>
      <c r="F20" s="39">
        <f t="shared" si="0"/>
        <v>0.41726506073554037</v>
      </c>
      <c r="G20" s="23">
        <f t="shared" si="1"/>
        <v>0</v>
      </c>
      <c r="H20" s="1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>
      <c r="A21" s="5">
        <v>17</v>
      </c>
      <c r="B21" s="33">
        <f t="shared" si="2"/>
        <v>0</v>
      </c>
      <c r="C21" s="38"/>
      <c r="D21" s="36">
        <f t="shared" si="3"/>
        <v>0</v>
      </c>
      <c r="E21" s="23">
        <f t="shared" si="4"/>
        <v>0</v>
      </c>
      <c r="F21" s="39">
        <f t="shared" si="0"/>
        <v>0.39364628371277405</v>
      </c>
      <c r="G21" s="23">
        <f t="shared" si="1"/>
        <v>0</v>
      </c>
      <c r="H21" s="1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>
      <c r="A22" s="5">
        <v>18</v>
      </c>
      <c r="B22" s="33">
        <f t="shared" si="2"/>
        <v>0</v>
      </c>
      <c r="C22" s="38"/>
      <c r="D22" s="36">
        <f t="shared" si="3"/>
        <v>0</v>
      </c>
      <c r="E22" s="23">
        <f t="shared" si="4"/>
        <v>0</v>
      </c>
      <c r="F22" s="39">
        <f t="shared" si="0"/>
        <v>0.37136441859695657</v>
      </c>
      <c r="G22" s="23">
        <f t="shared" si="1"/>
        <v>0</v>
      </c>
      <c r="H22" s="1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>
      <c r="A23" s="5">
        <v>19</v>
      </c>
      <c r="B23" s="33">
        <f t="shared" si="2"/>
        <v>0</v>
      </c>
      <c r="C23" s="38"/>
      <c r="D23" s="36">
        <f t="shared" si="3"/>
        <v>0</v>
      </c>
      <c r="E23" s="23">
        <f t="shared" si="4"/>
        <v>0</v>
      </c>
      <c r="F23" s="39">
        <f t="shared" si="0"/>
        <v>0.35034379112920433</v>
      </c>
      <c r="G23" s="23">
        <f t="shared" si="1"/>
        <v>0</v>
      </c>
      <c r="H23" s="1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>
      <c r="A24" s="7">
        <v>20</v>
      </c>
      <c r="B24" s="34">
        <f t="shared" si="2"/>
        <v>0</v>
      </c>
      <c r="C24" s="38"/>
      <c r="D24" s="36">
        <f t="shared" si="3"/>
        <v>0</v>
      </c>
      <c r="E24" s="23">
        <f t="shared" si="4"/>
        <v>0</v>
      </c>
      <c r="F24" s="39">
        <f t="shared" si="0"/>
        <v>0.3305130104992493</v>
      </c>
      <c r="G24" s="23">
        <f t="shared" si="1"/>
        <v>0</v>
      </c>
      <c r="H24" s="1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2" customHeight="1">
      <c r="A26" s="45" t="s">
        <v>141</v>
      </c>
      <c r="B26" s="45"/>
      <c r="C26" s="45"/>
      <c r="D26" s="45"/>
      <c r="E26" s="45"/>
      <c r="F26" s="45"/>
      <c r="G26" s="45"/>
      <c r="H26" s="4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>
      <c r="A27" s="1" t="s">
        <v>142</v>
      </c>
      <c r="B27" s="1"/>
      <c r="C27" s="1"/>
      <c r="D27" s="1"/>
      <c r="E27" s="1" t="s">
        <v>143</v>
      </c>
      <c r="F27" s="40">
        <f>SUM(E5:E24)</f>
        <v>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>
      <c r="A28" s="1" t="s">
        <v>144</v>
      </c>
      <c r="B28" s="1"/>
      <c r="C28" s="1"/>
      <c r="D28" s="41"/>
      <c r="E28" s="24" t="s">
        <v>145</v>
      </c>
      <c r="F28" s="42">
        <f>SUM(G5:G24)</f>
        <v>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2" customHeight="1">
      <c r="A30" s="45" t="s">
        <v>146</v>
      </c>
      <c r="B30" s="45"/>
      <c r="C30" s="45"/>
      <c r="D30" s="45"/>
      <c r="E30" s="45"/>
      <c r="F30" s="45"/>
      <c r="G30" s="45"/>
      <c r="H30" s="4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8" customHeight="1">
      <c r="A31" s="2" t="s">
        <v>147</v>
      </c>
      <c r="B31" s="2" t="s">
        <v>148</v>
      </c>
      <c r="C31" s="2" t="s">
        <v>149</v>
      </c>
      <c r="D31" s="2" t="s">
        <v>150</v>
      </c>
      <c r="E31" s="2" t="s">
        <v>151</v>
      </c>
      <c r="F31" s="2" t="s">
        <v>152</v>
      </c>
      <c r="G31" s="2" t="s">
        <v>153</v>
      </c>
      <c r="H31" s="2" t="s">
        <v>60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>
      <c r="A32" s="3" t="s">
        <v>154</v>
      </c>
      <c r="B32" s="13" t="s">
        <v>155</v>
      </c>
      <c r="C32" s="11"/>
      <c r="D32" s="11"/>
      <c r="E32" s="11"/>
      <c r="F32" s="11"/>
      <c r="G32" s="11"/>
      <c r="H32" s="1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9">
      <c r="A33" s="5" t="s">
        <v>156</v>
      </c>
      <c r="B33" s="14" t="s">
        <v>157</v>
      </c>
      <c r="C33" s="11"/>
      <c r="D33" s="11"/>
      <c r="E33" s="11"/>
      <c r="F33" s="11"/>
      <c r="G33" s="11"/>
      <c r="H33" s="1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>
      <c r="A34" s="5" t="s">
        <v>158</v>
      </c>
      <c r="B34" s="14" t="s">
        <v>159</v>
      </c>
      <c r="C34" s="11"/>
      <c r="D34" s="11"/>
      <c r="E34" s="11"/>
      <c r="F34" s="11"/>
      <c r="G34" s="11"/>
      <c r="H34" s="1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>
      <c r="A35" s="5" t="s">
        <v>160</v>
      </c>
      <c r="B35" s="14" t="s">
        <v>161</v>
      </c>
      <c r="C35" s="11"/>
      <c r="D35" s="11"/>
      <c r="E35" s="11"/>
      <c r="F35" s="11"/>
      <c r="G35" s="11"/>
      <c r="H35" s="1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3.5">
      <c r="A36" s="7" t="s">
        <v>162</v>
      </c>
      <c r="B36" s="15" t="s">
        <v>163</v>
      </c>
      <c r="C36" s="11"/>
      <c r="D36" s="11"/>
      <c r="E36" s="11"/>
      <c r="F36" s="11"/>
      <c r="G36" s="11"/>
      <c r="H36" s="1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mergeCells count="3">
    <mergeCell ref="A1:H2"/>
    <mergeCell ref="A26:H26"/>
    <mergeCell ref="A30:H3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80"/>
  <sheetViews>
    <sheetView showGridLines="0" workbookViewId="0"/>
  </sheetViews>
  <sheetFormatPr defaultRowHeight="14"/>
  <cols>
    <col min="1" max="1" width="34" customWidth="1"/>
    <col min="2" max="2" width="14" customWidth="1"/>
    <col min="3" max="3" width="12" customWidth="1"/>
    <col min="4" max="4" width="16" customWidth="1"/>
    <col min="5" max="5" width="18" customWidth="1"/>
    <col min="6" max="6" width="25" customWidth="1"/>
    <col min="7" max="7" width="36" customWidth="1"/>
  </cols>
  <sheetData>
    <row r="1" spans="1:26" ht="28" customHeight="1">
      <c r="A1" s="44" t="s">
        <v>164</v>
      </c>
      <c r="B1" s="44"/>
      <c r="C1" s="44"/>
      <c r="D1" s="44"/>
      <c r="E1" s="44"/>
      <c r="F1" s="44"/>
      <c r="G1" s="4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" customHeight="1">
      <c r="A2" s="44"/>
      <c r="B2" s="44"/>
      <c r="C2" s="44"/>
      <c r="D2" s="44"/>
      <c r="E2" s="44"/>
      <c r="F2" s="44"/>
      <c r="G2" s="4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" customHeight="1">
      <c r="A4" s="2" t="s">
        <v>165</v>
      </c>
      <c r="B4" s="2" t="s">
        <v>166</v>
      </c>
      <c r="C4" s="2" t="s">
        <v>55</v>
      </c>
      <c r="D4" s="2" t="s">
        <v>56</v>
      </c>
      <c r="E4" s="2" t="s">
        <v>57</v>
      </c>
      <c r="F4" s="2" t="s">
        <v>167</v>
      </c>
      <c r="G4" s="2" t="s">
        <v>168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>
      <c r="A5" s="11"/>
      <c r="B5" s="11"/>
      <c r="C5" s="11"/>
      <c r="D5" s="22"/>
      <c r="E5" s="23">
        <f t="shared" ref="E5:E16" si="0">C5*D5</f>
        <v>0</v>
      </c>
      <c r="F5" s="11"/>
      <c r="G5" s="1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>
      <c r="A6" s="11"/>
      <c r="B6" s="11"/>
      <c r="C6" s="11"/>
      <c r="D6" s="22"/>
      <c r="E6" s="23">
        <f t="shared" si="0"/>
        <v>0</v>
      </c>
      <c r="F6" s="11"/>
      <c r="G6" s="1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>
      <c r="A7" s="11"/>
      <c r="B7" s="11"/>
      <c r="C7" s="11"/>
      <c r="D7" s="22"/>
      <c r="E7" s="23">
        <f t="shared" si="0"/>
        <v>0</v>
      </c>
      <c r="F7" s="11"/>
      <c r="G7" s="1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>
      <c r="A8" s="11"/>
      <c r="B8" s="11"/>
      <c r="C8" s="11"/>
      <c r="D8" s="22"/>
      <c r="E8" s="23">
        <f t="shared" si="0"/>
        <v>0</v>
      </c>
      <c r="F8" s="11"/>
      <c r="G8" s="1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>
      <c r="A9" s="11"/>
      <c r="B9" s="11"/>
      <c r="C9" s="11"/>
      <c r="D9" s="22"/>
      <c r="E9" s="23">
        <f t="shared" si="0"/>
        <v>0</v>
      </c>
      <c r="F9" s="11"/>
      <c r="G9" s="1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>
      <c r="A10" s="11"/>
      <c r="B10" s="11"/>
      <c r="C10" s="11"/>
      <c r="D10" s="22"/>
      <c r="E10" s="23">
        <f t="shared" si="0"/>
        <v>0</v>
      </c>
      <c r="F10" s="11"/>
      <c r="G10" s="1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>
      <c r="A11" s="11"/>
      <c r="B11" s="11"/>
      <c r="C11" s="11"/>
      <c r="D11" s="22"/>
      <c r="E11" s="23">
        <f t="shared" si="0"/>
        <v>0</v>
      </c>
      <c r="F11" s="11"/>
      <c r="G11" s="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>
      <c r="A12" s="11"/>
      <c r="B12" s="11"/>
      <c r="C12" s="11"/>
      <c r="D12" s="22"/>
      <c r="E12" s="23">
        <f t="shared" si="0"/>
        <v>0</v>
      </c>
      <c r="F12" s="11"/>
      <c r="G12" s="1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>
      <c r="A13" s="11"/>
      <c r="B13" s="11"/>
      <c r="C13" s="11"/>
      <c r="D13" s="22"/>
      <c r="E13" s="23">
        <f t="shared" si="0"/>
        <v>0</v>
      </c>
      <c r="F13" s="11"/>
      <c r="G13" s="1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>
      <c r="A14" s="11"/>
      <c r="B14" s="11"/>
      <c r="C14" s="11"/>
      <c r="D14" s="22"/>
      <c r="E14" s="23">
        <f t="shared" si="0"/>
        <v>0</v>
      </c>
      <c r="F14" s="11"/>
      <c r="G14" s="1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>
      <c r="A15" s="11"/>
      <c r="B15" s="11"/>
      <c r="C15" s="11"/>
      <c r="D15" s="22"/>
      <c r="E15" s="23">
        <f t="shared" si="0"/>
        <v>0</v>
      </c>
      <c r="F15" s="11"/>
      <c r="G15" s="1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>
      <c r="A16" s="11"/>
      <c r="B16" s="11"/>
      <c r="C16" s="11"/>
      <c r="D16" s="22"/>
      <c r="E16" s="23">
        <f t="shared" si="0"/>
        <v>0</v>
      </c>
      <c r="F16" s="11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mergeCells count="1">
    <mergeCell ref="A1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80"/>
  <sheetViews>
    <sheetView showGridLines="0" workbookViewId="0"/>
  </sheetViews>
  <sheetFormatPr defaultRowHeight="14"/>
  <cols>
    <col min="1" max="1" width="34" customWidth="1"/>
    <col min="2" max="2" width="22" customWidth="1"/>
    <col min="3" max="3" width="44" customWidth="1"/>
    <col min="4" max="6" width="20" customWidth="1"/>
    <col min="7" max="7" width="32" customWidth="1"/>
  </cols>
  <sheetData>
    <row r="1" spans="1:26" ht="28" customHeight="1">
      <c r="A1" s="44" t="s">
        <v>169</v>
      </c>
      <c r="B1" s="44"/>
      <c r="C1" s="44"/>
      <c r="D1" s="44"/>
      <c r="E1" s="44"/>
      <c r="F1" s="44"/>
      <c r="G1" s="4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" customHeight="1">
      <c r="A2" s="44"/>
      <c r="B2" s="44"/>
      <c r="C2" s="44"/>
      <c r="D2" s="44"/>
      <c r="E2" s="44"/>
      <c r="F2" s="44"/>
      <c r="G2" s="4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2" customHeight="1">
      <c r="A4" s="45" t="s">
        <v>170</v>
      </c>
      <c r="B4" s="45"/>
      <c r="C4" s="45"/>
      <c r="D4" s="45"/>
      <c r="E4" s="45"/>
      <c r="F4" s="45"/>
      <c r="G4" s="4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" customHeight="1">
      <c r="A5" s="2" t="s">
        <v>171</v>
      </c>
      <c r="B5" s="2" t="s">
        <v>172</v>
      </c>
      <c r="C5" s="2" t="s">
        <v>173</v>
      </c>
      <c r="D5" s="2" t="s">
        <v>174</v>
      </c>
      <c r="E5" s="2" t="s">
        <v>175</v>
      </c>
      <c r="F5" s="2" t="s">
        <v>18</v>
      </c>
      <c r="G5" s="2" t="s">
        <v>60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>
      <c r="A6" s="11"/>
      <c r="B6" s="38"/>
      <c r="C6" s="11"/>
      <c r="D6" s="11"/>
      <c r="E6" s="11"/>
      <c r="F6" s="11"/>
      <c r="G6" s="1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>
      <c r="A7" s="11"/>
      <c r="B7" s="38"/>
      <c r="C7" s="11"/>
      <c r="D7" s="11"/>
      <c r="E7" s="11"/>
      <c r="F7" s="11"/>
      <c r="G7" s="1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>
      <c r="A8" s="11"/>
      <c r="B8" s="38"/>
      <c r="C8" s="11"/>
      <c r="D8" s="11"/>
      <c r="E8" s="11"/>
      <c r="F8" s="11"/>
      <c r="G8" s="1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>
      <c r="A9" s="11"/>
      <c r="B9" s="38"/>
      <c r="C9" s="11"/>
      <c r="D9" s="11"/>
      <c r="E9" s="11"/>
      <c r="F9" s="11"/>
      <c r="G9" s="1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>
      <c r="A10" s="11"/>
      <c r="B10" s="38"/>
      <c r="C10" s="11"/>
      <c r="D10" s="11"/>
      <c r="E10" s="11"/>
      <c r="F10" s="11"/>
      <c r="G10" s="1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>
      <c r="A11" s="11"/>
      <c r="B11" s="38"/>
      <c r="C11" s="11"/>
      <c r="D11" s="11"/>
      <c r="E11" s="11"/>
      <c r="F11" s="11"/>
      <c r="G11" s="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>
      <c r="A12" s="11"/>
      <c r="B12" s="38"/>
      <c r="C12" s="11"/>
      <c r="D12" s="11"/>
      <c r="E12" s="11"/>
      <c r="F12" s="11"/>
      <c r="G12" s="1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>
      <c r="A13" s="11"/>
      <c r="B13" s="38"/>
      <c r="C13" s="11"/>
      <c r="D13" s="11"/>
      <c r="E13" s="11"/>
      <c r="F13" s="11"/>
      <c r="G13" s="1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>
      <c r="A14" s="11"/>
      <c r="B14" s="38"/>
      <c r="C14" s="11"/>
      <c r="D14" s="11"/>
      <c r="E14" s="11"/>
      <c r="F14" s="11"/>
      <c r="G14" s="1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>
      <c r="A15" s="7" t="s">
        <v>176</v>
      </c>
      <c r="B15" s="36">
        <f>SUM(B6:B14)</f>
        <v>0</v>
      </c>
      <c r="C15" s="15"/>
      <c r="D15" s="15"/>
      <c r="E15" s="15"/>
      <c r="F15" s="15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2" customHeight="1">
      <c r="A17" s="45" t="s">
        <v>177</v>
      </c>
      <c r="B17" s="45"/>
      <c r="C17" s="45"/>
      <c r="D17" s="45"/>
      <c r="E17" s="45"/>
      <c r="F17" s="45"/>
      <c r="G17" s="45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8" customHeight="1">
      <c r="A18" s="2" t="s">
        <v>178</v>
      </c>
      <c r="B18" s="2" t="s">
        <v>148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9">
      <c r="A19" s="3" t="s">
        <v>179</v>
      </c>
      <c r="B19" s="4" t="s">
        <v>180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9">
      <c r="A20" s="5" t="s">
        <v>181</v>
      </c>
      <c r="B20" s="6" t="s">
        <v>182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9">
      <c r="A21" s="5" t="s">
        <v>183</v>
      </c>
      <c r="B21" s="6" t="s">
        <v>184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87">
      <c r="A22" s="5" t="s">
        <v>185</v>
      </c>
      <c r="B22" s="6" t="s">
        <v>186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9">
      <c r="A23" s="5" t="s">
        <v>187</v>
      </c>
      <c r="B23" s="6" t="s">
        <v>188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3.5">
      <c r="A24" s="5" t="s">
        <v>189</v>
      </c>
      <c r="B24" s="6" t="s">
        <v>190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>
      <c r="A25" s="5" t="s">
        <v>191</v>
      </c>
      <c r="B25" s="6" t="s">
        <v>192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3.5">
      <c r="A26" s="5" t="s">
        <v>193</v>
      </c>
      <c r="B26" s="6" t="s">
        <v>194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3.5">
      <c r="A27" s="5" t="s">
        <v>195</v>
      </c>
      <c r="B27" s="6" t="s">
        <v>196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87">
      <c r="A28" s="5" t="s">
        <v>16</v>
      </c>
      <c r="B28" s="6" t="s">
        <v>197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3.5">
      <c r="A29" s="7" t="s">
        <v>198</v>
      </c>
      <c r="B29" s="8" t="s">
        <v>199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2" customHeight="1">
      <c r="A31" s="45" t="s">
        <v>200</v>
      </c>
      <c r="B31" s="45"/>
      <c r="C31" s="45"/>
      <c r="D31" s="45"/>
      <c r="E31" s="45"/>
      <c r="F31" s="45"/>
      <c r="G31" s="4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" customHeight="1">
      <c r="A32" s="2" t="s">
        <v>201</v>
      </c>
      <c r="B32" s="2" t="s">
        <v>202</v>
      </c>
      <c r="C32" s="2" t="s">
        <v>203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>
      <c r="A33" s="3" t="s">
        <v>204</v>
      </c>
      <c r="B33" s="11"/>
      <c r="C33" s="1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>
      <c r="A34" s="7" t="s">
        <v>205</v>
      </c>
      <c r="B34" s="15">
        <v>0</v>
      </c>
      <c r="C34" s="8" t="s">
        <v>206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mergeCells count="4">
    <mergeCell ref="A1:G2"/>
    <mergeCell ref="A4:G4"/>
    <mergeCell ref="A17:G17"/>
    <mergeCell ref="A31:G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Instructions</vt:lpstr>
      <vt:lpstr>Bidder Info</vt:lpstr>
      <vt:lpstr>Category A Pricing</vt:lpstr>
      <vt:lpstr>Category B Info</vt:lpstr>
      <vt:lpstr>MV and Spares</vt:lpstr>
      <vt:lpstr>Software</vt:lpstr>
      <vt:lpstr>Warranty and LTSA</vt:lpstr>
      <vt:lpstr>Strategic Spares</vt:lpstr>
      <vt:lpstr>Payment and Tariff</vt:lpstr>
      <vt:lpstr>Site Allocation</vt:lpstr>
      <vt:lpstr>Evaluation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</dc:creator>
  <cp:lastModifiedBy>Clint Wilson</cp:lastModifiedBy>
  <dcterms:created xsi:type="dcterms:W3CDTF">2026-08-27T23:35:53Z</dcterms:created>
  <dcterms:modified xsi:type="dcterms:W3CDTF">2026-08-27T23:35:53Z</dcterms:modified>
</cp:coreProperties>
</file>